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5\Distribuição Orçamentária\Planilha dos APs\MÊS FECHADO\"/>
    </mc:Choice>
  </mc:AlternateContent>
  <xr:revisionPtr revIDLastSave="0" documentId="13_ncr:1_{A7776751-F41C-482E-99AF-A3D479E66801}" xr6:coauthVersionLast="47" xr6:coauthVersionMax="47" xr10:uidLastSave="{00000000-0000-0000-0000-000000000000}"/>
  <bookViews>
    <workbookView xWindow="-120" yWindow="-120" windowWidth="29040" windowHeight="15840" tabRatio="921" firstSheet="3" activeTab="8" xr2:uid="{00000000-000D-0000-FFFF-FFFF00000000}"/>
  </bookViews>
  <sheets>
    <sheet name="Origem dos recursos" sheetId="15" state="hidden" r:id="rId1"/>
    <sheet name="Proposta  2025" sheetId="20" state="hidden" r:id="rId2"/>
    <sheet name="Orçamento Distribuído" sheetId="16" r:id="rId3"/>
    <sheet name="Remanejamentos entre AEO" sheetId="12" r:id="rId4"/>
    <sheet name="Distribuição TRI" sheetId="14" r:id="rId5"/>
    <sheet name="1. Pré-Empenhos" sheetId="3" state="hidden" r:id="rId6"/>
    <sheet name="Saldos CUSTEIO AEO LOA 2025" sheetId="4" r:id="rId7"/>
    <sheet name="Saldos INVESTIMENTO AEO LOA 24" sheetId="13" state="hidden" r:id="rId8"/>
    <sheet name="2. Empenho LOA 2025" sheetId="2" r:id="rId9"/>
    <sheet name="Planilha1" sheetId="21" state="hidden" r:id="rId10"/>
    <sheet name="2.1 DESCENTRALIZAÇÕES 2025" sheetId="9" r:id="rId11"/>
    <sheet name="3. Empenhos LOA UFABC RPNP" sheetId="10" r:id="rId12"/>
    <sheet name="3.1 Empenhos DESCENTR RPNP" sheetId="11" r:id="rId13"/>
    <sheet name="Tabelas auxiliares" sheetId="8" r:id="rId14"/>
    <sheet name="Planilha3" sheetId="19"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'1. Pré-Empenhos'!$A$3:$S$320</definedName>
    <definedName name="_xlnm._FilterDatabase" localSheetId="8" hidden="1">'2. Empenho LOA 2025'!$A$3:$AE$1749</definedName>
    <definedName name="_xlnm._FilterDatabase" localSheetId="10" hidden="1">'2.1 DESCENTRALIZAÇÕES 2025'!$A$3:$Y$1001</definedName>
    <definedName name="_xlnm._FilterDatabase" localSheetId="11" hidden="1">'3. Empenhos LOA UFABC RPNP'!$A$3:$AD$1000</definedName>
    <definedName name="_xlnm._FilterDatabase" localSheetId="12" hidden="1">'3.1 Empenhos DESCENTR RPNP'!$A$3:$W$3</definedName>
    <definedName name="_xlnm._FilterDatabase" localSheetId="2" hidden="1">'Orçamento Distribuído'!$A$2:$N$47</definedName>
    <definedName name="_xlnm._FilterDatabase" localSheetId="1" hidden="1">'Proposta  2025'!$A$1:$C$46</definedName>
    <definedName name="_xlnm._FilterDatabase" localSheetId="6" hidden="1">'Saldos CUSTEIO AEO LOA 2025'!$B$1:$J$61</definedName>
    <definedName name="_xlnm._FilterDatabase" localSheetId="7" hidden="1">'Saldos INVESTIMENTO AEO LOA 24'!$A$1:$L$1</definedName>
    <definedName name="AEO" localSheetId="2">'[1]1. Execução - Custeio'!$B$6</definedName>
    <definedName name="AEO" localSheetId="0">'[1]1. Execução - Custeio'!$B$6</definedName>
    <definedName name="AEO" localSheetId="1">'[1]1. Execução - Custeio'!$B$6</definedName>
    <definedName name="AEO">'[2]1. Execução - Custeio'!$B$6</definedName>
    <definedName name="FONTES_RECURSOS" localSheetId="2">'[3]PROPOSTA 2016'!$A$90:$A$92</definedName>
    <definedName name="FONTES_RECURSOS" localSheetId="0">'[3]PROPOSTA 2016'!$A$90:$A$92</definedName>
    <definedName name="FONTES_RECURSOS" localSheetId="1">'[3]PROPOSTA 2016'!$A$90:$A$92</definedName>
    <definedName name="FONTES_RECURSOS">'[4]PROPOSTA 2016'!$A$90:$A$92</definedName>
    <definedName name="OLE_LINK1" localSheetId="4">'Distribuição TRI'!$C$2</definedName>
    <definedName name="_xlnm.Print_Titles" localSheetId="2">'Orçamento Distribuído'!$2:$2</definedName>
    <definedName name="_xlnm.Print_Titles" localSheetId="1">'Proposta  2025'!$1:$1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16" l="1"/>
  <c r="H63" i="4"/>
  <c r="H62" i="4"/>
  <c r="I45" i="16"/>
  <c r="I43" i="16"/>
  <c r="I42" i="16"/>
  <c r="K42" i="16" s="1"/>
  <c r="N42" i="16" s="1"/>
  <c r="I41" i="16"/>
  <c r="K41" i="16" s="1"/>
  <c r="N41" i="16" s="1"/>
  <c r="I40" i="16"/>
  <c r="I39" i="16"/>
  <c r="I38" i="16"/>
  <c r="K38" i="16" s="1"/>
  <c r="N38" i="16" s="1"/>
  <c r="I36" i="16"/>
  <c r="K36" i="16" s="1"/>
  <c r="N36" i="16" s="1"/>
  <c r="I35" i="16"/>
  <c r="I34" i="16"/>
  <c r="I33" i="16"/>
  <c r="I31" i="16"/>
  <c r="K31" i="16" s="1"/>
  <c r="N31" i="16" s="1"/>
  <c r="I30" i="16"/>
  <c r="I28" i="16"/>
  <c r="I27" i="16"/>
  <c r="K27" i="16" s="1"/>
  <c r="N27" i="16" s="1"/>
  <c r="I26" i="16"/>
  <c r="K26" i="16" s="1"/>
  <c r="N26" i="16" s="1"/>
  <c r="I25" i="16"/>
  <c r="I24" i="16"/>
  <c r="I23" i="16"/>
  <c r="K23" i="16" s="1"/>
  <c r="N23" i="16" s="1"/>
  <c r="I22" i="16"/>
  <c r="K22" i="16" s="1"/>
  <c r="N22" i="16" s="1"/>
  <c r="I21" i="16"/>
  <c r="I20" i="16"/>
  <c r="I19" i="16"/>
  <c r="K19" i="16" s="1"/>
  <c r="N19" i="16" s="1"/>
  <c r="I16" i="16"/>
  <c r="K16" i="16" s="1"/>
  <c r="N16" i="16" s="1"/>
  <c r="I14" i="16"/>
  <c r="I12" i="16"/>
  <c r="I11" i="16"/>
  <c r="K11" i="16" s="1"/>
  <c r="N11" i="16" s="1"/>
  <c r="I9" i="16"/>
  <c r="K9" i="16" s="1"/>
  <c r="I7" i="16"/>
  <c r="I5" i="16"/>
  <c r="I48" i="16" s="1"/>
  <c r="N44" i="16"/>
  <c r="K4" i="16"/>
  <c r="N4" i="16" s="1"/>
  <c r="K5" i="16"/>
  <c r="N5" i="16" s="1"/>
  <c r="K6" i="16"/>
  <c r="N6" i="16" s="1"/>
  <c r="K7" i="16"/>
  <c r="K8" i="16"/>
  <c r="K10" i="16"/>
  <c r="K12" i="16"/>
  <c r="N12" i="16" s="1"/>
  <c r="K13" i="16"/>
  <c r="N13" i="16" s="1"/>
  <c r="K14" i="16"/>
  <c r="N14" i="16" s="1"/>
  <c r="K15" i="16"/>
  <c r="N15" i="16" s="1"/>
  <c r="K17" i="16"/>
  <c r="K18" i="16"/>
  <c r="K20" i="16"/>
  <c r="N20" i="16" s="1"/>
  <c r="K21" i="16"/>
  <c r="N21" i="16" s="1"/>
  <c r="K24" i="16"/>
  <c r="N24" i="16" s="1"/>
  <c r="K25" i="16"/>
  <c r="N25" i="16" s="1"/>
  <c r="K28" i="16"/>
  <c r="N28" i="16" s="1"/>
  <c r="K29" i="16"/>
  <c r="N29" i="16" s="1"/>
  <c r="K30" i="16"/>
  <c r="N30" i="16" s="1"/>
  <c r="K32" i="16"/>
  <c r="N32" i="16" s="1"/>
  <c r="K33" i="16"/>
  <c r="N33" i="16" s="1"/>
  <c r="K34" i="16"/>
  <c r="N34" i="16" s="1"/>
  <c r="K35" i="16"/>
  <c r="N35" i="16" s="1"/>
  <c r="K37" i="16"/>
  <c r="N37" i="16" s="1"/>
  <c r="K39" i="16"/>
  <c r="K40" i="16"/>
  <c r="N40" i="16" s="1"/>
  <c r="K43" i="16"/>
  <c r="N43" i="16" s="1"/>
  <c r="K44" i="16"/>
  <c r="K45" i="16"/>
  <c r="N45" i="16" s="1"/>
  <c r="K46" i="16"/>
  <c r="N46" i="16" s="1"/>
  <c r="K47" i="16"/>
  <c r="C21" i="8"/>
  <c r="E9" i="4"/>
  <c r="F9" i="4"/>
  <c r="H9" i="4"/>
  <c r="I9" i="4"/>
  <c r="F30" i="16"/>
  <c r="F5" i="16"/>
  <c r="F6" i="16"/>
  <c r="F4" i="16"/>
  <c r="F7" i="16"/>
  <c r="F10" i="16"/>
  <c r="F11" i="16"/>
  <c r="F17" i="16"/>
  <c r="F12" i="16"/>
  <c r="F13" i="16"/>
  <c r="F14" i="16"/>
  <c r="F15" i="16"/>
  <c r="F16" i="16"/>
  <c r="F19" i="16"/>
  <c r="F20" i="16"/>
  <c r="F21" i="16"/>
  <c r="F22" i="16"/>
  <c r="F23" i="16"/>
  <c r="F24" i="16"/>
  <c r="F25" i="16"/>
  <c r="F26" i="16"/>
  <c r="F27" i="16"/>
  <c r="F28" i="16"/>
  <c r="F29" i="16"/>
  <c r="F31" i="16"/>
  <c r="F33" i="16"/>
  <c r="F32" i="16"/>
  <c r="F34" i="16"/>
  <c r="F35" i="16"/>
  <c r="F36" i="16"/>
  <c r="F37" i="16"/>
  <c r="F38" i="16"/>
  <c r="F39" i="16"/>
  <c r="F40" i="16"/>
  <c r="F41" i="16"/>
  <c r="F42" i="16"/>
  <c r="F46" i="16"/>
  <c r="F43" i="16"/>
  <c r="F44" i="16"/>
  <c r="F45" i="16"/>
  <c r="F8" i="16"/>
  <c r="F9" i="16"/>
  <c r="F47" i="16"/>
  <c r="F3" i="16"/>
  <c r="J30" i="16"/>
  <c r="J5" i="16"/>
  <c r="J6" i="16"/>
  <c r="J4" i="16"/>
  <c r="J7" i="16"/>
  <c r="J10" i="16"/>
  <c r="J11" i="16"/>
  <c r="J17" i="16"/>
  <c r="J12" i="16"/>
  <c r="J13" i="16"/>
  <c r="J14" i="16"/>
  <c r="J15" i="16"/>
  <c r="J16" i="16"/>
  <c r="J19" i="16"/>
  <c r="J20" i="16"/>
  <c r="J21" i="16"/>
  <c r="J22" i="16"/>
  <c r="J23" i="16"/>
  <c r="J24" i="16"/>
  <c r="J25" i="16"/>
  <c r="J26" i="16"/>
  <c r="J27" i="16"/>
  <c r="J28" i="16"/>
  <c r="J29" i="16"/>
  <c r="J31" i="16"/>
  <c r="J33" i="16"/>
  <c r="J32" i="16"/>
  <c r="J34" i="16"/>
  <c r="J35" i="16"/>
  <c r="J36" i="16"/>
  <c r="J37" i="16"/>
  <c r="J38" i="16"/>
  <c r="J39" i="16"/>
  <c r="J40" i="16"/>
  <c r="J41" i="16"/>
  <c r="J42" i="16"/>
  <c r="J46" i="16"/>
  <c r="J43" i="16"/>
  <c r="J44" i="16"/>
  <c r="J45" i="16"/>
  <c r="J8" i="16"/>
  <c r="J9" i="16"/>
  <c r="J47" i="16"/>
  <c r="J3" i="16"/>
  <c r="F49" i="20"/>
  <c r="I47" i="20"/>
  <c r="H47" i="20"/>
  <c r="F47" i="20"/>
  <c r="D47" i="20"/>
  <c r="C14" i="20"/>
  <c r="C2" i="20"/>
  <c r="C47" i="20" s="1"/>
  <c r="L2" i="14" l="1"/>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s="1"/>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s="1"/>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8"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R95" i="3" s="1"/>
  <c r="Q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Q137" i="3"/>
  <c r="P138" i="3"/>
  <c r="Q138" i="3"/>
  <c r="R138" i="3" s="1"/>
  <c r="P139" i="3"/>
  <c r="Q139" i="3"/>
  <c r="P140" i="3"/>
  <c r="Q140" i="3"/>
  <c r="P141" i="3"/>
  <c r="Q141" i="3"/>
  <c r="P142" i="3"/>
  <c r="Q142" i="3"/>
  <c r="P143" i="3"/>
  <c r="Q143" i="3"/>
  <c r="R143" i="3" s="1"/>
  <c r="P144" i="3"/>
  <c r="Q144" i="3"/>
  <c r="P145" i="3"/>
  <c r="Q145" i="3"/>
  <c r="P146" i="3"/>
  <c r="Q146" i="3"/>
  <c r="P147" i="3"/>
  <c r="Q147" i="3"/>
  <c r="P148" i="3"/>
  <c r="Q148" i="3"/>
  <c r="P149" i="3"/>
  <c r="Q149" i="3"/>
  <c r="P150" i="3"/>
  <c r="Q150" i="3"/>
  <c r="P151" i="3"/>
  <c r="Q151" i="3"/>
  <c r="P152" i="3"/>
  <c r="Q152" i="3"/>
  <c r="R152" i="3" s="1"/>
  <c r="P153" i="3"/>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P183" i="3"/>
  <c r="Q183" i="3"/>
  <c r="R183" i="3" s="1"/>
  <c r="P184" i="3"/>
  <c r="Q184" i="3"/>
  <c r="P185" i="3"/>
  <c r="Q185" i="3"/>
  <c r="P186" i="3"/>
  <c r="Q186" i="3"/>
  <c r="P187" i="3"/>
  <c r="Q187" i="3"/>
  <c r="R187" i="3" s="1"/>
  <c r="P188" i="3"/>
  <c r="Q188" i="3"/>
  <c r="P189" i="3"/>
  <c r="Q189" i="3"/>
  <c r="P190" i="3"/>
  <c r="Q190" i="3"/>
  <c r="P191" i="3"/>
  <c r="Q191" i="3"/>
  <c r="R191" i="3" s="1"/>
  <c r="P192" i="3"/>
  <c r="Q192" i="3"/>
  <c r="P193" i="3"/>
  <c r="Q193" i="3"/>
  <c r="P194" i="3"/>
  <c r="Q194" i="3"/>
  <c r="P195" i="3"/>
  <c r="Q195" i="3"/>
  <c r="P196" i="3"/>
  <c r="Q196" i="3"/>
  <c r="R196" i="3" s="1"/>
  <c r="P197" i="3"/>
  <c r="Q197" i="3"/>
  <c r="P198" i="3"/>
  <c r="Q198" i="3"/>
  <c r="R198" i="3" s="1"/>
  <c r="P199" i="3"/>
  <c r="Q199" i="3"/>
  <c r="P200" i="3"/>
  <c r="Q200" i="3"/>
  <c r="R200" i="3" s="1"/>
  <c r="P201" i="3"/>
  <c r="Q201" i="3"/>
  <c r="P202" i="3"/>
  <c r="Q202" i="3"/>
  <c r="R202" i="3" s="1"/>
  <c r="P203" i="3"/>
  <c r="Q203" i="3"/>
  <c r="P204" i="3"/>
  <c r="Q204" i="3"/>
  <c r="P205" i="3"/>
  <c r="Q205" i="3"/>
  <c r="P206" i="3"/>
  <c r="Q206" i="3"/>
  <c r="P207" i="3"/>
  <c r="Q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Q229" i="3"/>
  <c r="P230" i="3"/>
  <c r="Q230" i="3"/>
  <c r="R230" i="3" s="1"/>
  <c r="P231" i="3"/>
  <c r="Q231" i="3"/>
  <c r="R231" i="3" s="1"/>
  <c r="P232" i="3"/>
  <c r="Q232" i="3"/>
  <c r="R232" i="3" s="1"/>
  <c r="P233" i="3"/>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P245" i="3"/>
  <c r="Q245" i="3"/>
  <c r="P246" i="3"/>
  <c r="Q246" i="3"/>
  <c r="P247" i="3"/>
  <c r="Q247" i="3"/>
  <c r="R247" i="3" s="1"/>
  <c r="P248" i="3"/>
  <c r="Q248" i="3"/>
  <c r="P249" i="3"/>
  <c r="Q249" i="3"/>
  <c r="P250" i="3"/>
  <c r="Q250" i="3"/>
  <c r="P251" i="3"/>
  <c r="Q251" i="3"/>
  <c r="R251" i="3" s="1"/>
  <c r="P252" i="3"/>
  <c r="Q252" i="3"/>
  <c r="P253" i="3"/>
  <c r="Q253" i="3"/>
  <c r="P254" i="3"/>
  <c r="Q254" i="3"/>
  <c r="P255" i="3"/>
  <c r="Q255" i="3"/>
  <c r="R255" i="3" s="1"/>
  <c r="P256" i="3"/>
  <c r="Q256" i="3"/>
  <c r="P257" i="3"/>
  <c r="Q257" i="3"/>
  <c r="P258" i="3"/>
  <c r="Q258" i="3"/>
  <c r="P259" i="3"/>
  <c r="Q259" i="3"/>
  <c r="R259" i="3" s="1"/>
  <c r="P260" i="3"/>
  <c r="Q260" i="3"/>
  <c r="R260" i="3" s="1"/>
  <c r="P261" i="3"/>
  <c r="Q261" i="3"/>
  <c r="P262" i="3"/>
  <c r="Q262" i="3"/>
  <c r="R262" i="3" s="1"/>
  <c r="P263" i="3"/>
  <c r="Q263" i="3"/>
  <c r="P264" i="3"/>
  <c r="Q264" i="3"/>
  <c r="R264" i="3" s="1"/>
  <c r="P265" i="3"/>
  <c r="Q265" i="3"/>
  <c r="P266" i="3"/>
  <c r="Q266" i="3"/>
  <c r="R266" i="3" s="1"/>
  <c r="P267" i="3"/>
  <c r="Q267" i="3"/>
  <c r="R267" i="3" s="1"/>
  <c r="P268" i="3"/>
  <c r="Q268" i="3"/>
  <c r="P269" i="3"/>
  <c r="Q269" i="3"/>
  <c r="P270" i="3"/>
  <c r="Q270" i="3"/>
  <c r="P271" i="3"/>
  <c r="Q271" i="3"/>
  <c r="R271" i="3" s="1"/>
  <c r="P272" i="3"/>
  <c r="Q272" i="3"/>
  <c r="R272" i="3" s="1"/>
  <c r="P273" i="3"/>
  <c r="Q273" i="3"/>
  <c r="P274" i="3"/>
  <c r="Q274" i="3"/>
  <c r="R274" i="3" s="1"/>
  <c r="P275" i="3"/>
  <c r="Q275" i="3"/>
  <c r="P276" i="3"/>
  <c r="Q276" i="3"/>
  <c r="R276" i="3" s="1"/>
  <c r="P277" i="3"/>
  <c r="Q277" i="3"/>
  <c r="P278" i="3"/>
  <c r="Q278" i="3"/>
  <c r="R278" i="3" s="1"/>
  <c r="P279" i="3"/>
  <c r="Q279" i="3"/>
  <c r="P280" i="3"/>
  <c r="Q280" i="3"/>
  <c r="R280" i="3" s="1"/>
  <c r="P281" i="3"/>
  <c r="Q281" i="3"/>
  <c r="P282" i="3"/>
  <c r="Q282" i="3"/>
  <c r="R282" i="3" s="1"/>
  <c r="P283" i="3"/>
  <c r="R283" i="3" s="1"/>
  <c r="Q283" i="3"/>
  <c r="P284" i="3"/>
  <c r="Q284" i="3"/>
  <c r="P285" i="3"/>
  <c r="Q285" i="3"/>
  <c r="P286" i="3"/>
  <c r="Q286" i="3"/>
  <c r="P287" i="3"/>
  <c r="Q287" i="3"/>
  <c r="R287" i="3"/>
  <c r="P288" i="3"/>
  <c r="Q288" i="3"/>
  <c r="P289" i="3"/>
  <c r="Q289" i="3"/>
  <c r="P290" i="3"/>
  <c r="Q290" i="3"/>
  <c r="P291" i="3"/>
  <c r="Q291" i="3"/>
  <c r="R291" i="3" s="1"/>
  <c r="P292" i="3"/>
  <c r="Q292" i="3"/>
  <c r="P293" i="3"/>
  <c r="Q293" i="3"/>
  <c r="P294" i="3"/>
  <c r="Q294" i="3"/>
  <c r="P295" i="3"/>
  <c r="Q295" i="3"/>
  <c r="P296" i="3"/>
  <c r="Q296" i="3"/>
  <c r="P297" i="3"/>
  <c r="Q297" i="3"/>
  <c r="P298" i="3"/>
  <c r="Q298" i="3"/>
  <c r="P299" i="3"/>
  <c r="Q299" i="3"/>
  <c r="P300" i="3"/>
  <c r="Q300" i="3"/>
  <c r="P301" i="3"/>
  <c r="Q301" i="3"/>
  <c r="P302" i="3"/>
  <c r="Q302" i="3"/>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01" i="3" l="1"/>
  <c r="R207" i="3"/>
  <c r="R261" i="3"/>
  <c r="R25" i="3"/>
  <c r="R295" i="3"/>
  <c r="R263" i="3"/>
  <c r="R302" i="3"/>
  <c r="R300" i="3"/>
  <c r="R298" i="3"/>
  <c r="R296" i="3"/>
  <c r="R294" i="3"/>
  <c r="R292" i="3"/>
  <c r="R290" i="3"/>
  <c r="R288" i="3"/>
  <c r="R275" i="3"/>
  <c r="R250" i="3"/>
  <c r="R248" i="3"/>
  <c r="R246" i="3"/>
  <c r="R244" i="3"/>
  <c r="R233" i="3"/>
  <c r="R229" i="3"/>
  <c r="R203" i="3"/>
  <c r="R199" i="3"/>
  <c r="R195" i="3"/>
  <c r="R186" i="3"/>
  <c r="R184" i="3"/>
  <c r="R182" i="3"/>
  <c r="R153" i="3"/>
  <c r="R149" i="3"/>
  <c r="R141" i="3"/>
  <c r="R137" i="3"/>
  <c r="R79" i="3"/>
  <c r="R63" i="3"/>
  <c r="R59" i="3"/>
  <c r="R55" i="3"/>
  <c r="R51"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D3" i="4" l="1"/>
  <c r="D4" i="4"/>
  <c r="D5" i="4"/>
  <c r="D6" i="4"/>
  <c r="D7" i="4"/>
  <c r="D8" i="4"/>
  <c r="D9" i="4"/>
  <c r="G9" i="4" s="1"/>
  <c r="J9" i="4" s="1"/>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13" i="8"/>
  <c r="D48" i="16"/>
  <c r="C48" i="16"/>
  <c r="H47" i="16"/>
  <c r="G47" i="16"/>
  <c r="L8" i="16"/>
  <c r="H8" i="16"/>
  <c r="G8" i="16"/>
  <c r="Q45" i="16"/>
  <c r="E8" i="16"/>
  <c r="M8" i="16" s="1"/>
  <c r="H45" i="16"/>
  <c r="G45" i="16"/>
  <c r="Q44" i="16"/>
  <c r="E45" i="16"/>
  <c r="M45" i="16" s="1"/>
  <c r="R43" i="16"/>
  <c r="D58" i="4"/>
  <c r="G44" i="16"/>
  <c r="T43" i="16" s="1"/>
  <c r="S43" i="16"/>
  <c r="E44" i="16"/>
  <c r="H43" i="16"/>
  <c r="G43" i="16"/>
  <c r="Q46" i="16"/>
  <c r="E43" i="16"/>
  <c r="H46" i="16"/>
  <c r="G46" i="16"/>
  <c r="E46" i="16"/>
  <c r="H42" i="16"/>
  <c r="G42" i="16"/>
  <c r="Q41" i="16"/>
  <c r="E42" i="16"/>
  <c r="L41" i="16"/>
  <c r="H41" i="16"/>
  <c r="G41" i="16"/>
  <c r="E41" i="16"/>
  <c r="H40" i="16"/>
  <c r="R39" i="16" s="1"/>
  <c r="G40" i="16"/>
  <c r="Q39" i="16"/>
  <c r="E40" i="16"/>
  <c r="L39" i="16"/>
  <c r="H39" i="16"/>
  <c r="G39" i="16"/>
  <c r="Q38" i="16"/>
  <c r="E39" i="16"/>
  <c r="M39" i="16" s="1"/>
  <c r="V36" i="16"/>
  <c r="H37" i="16"/>
  <c r="G37" i="16"/>
  <c r="Q36" i="16"/>
  <c r="E37" i="16"/>
  <c r="H36" i="16"/>
  <c r="R35" i="16" s="1"/>
  <c r="G36" i="16"/>
  <c r="Q35" i="16"/>
  <c r="E36" i="16"/>
  <c r="L35" i="16"/>
  <c r="H35" i="16"/>
  <c r="G35" i="16"/>
  <c r="Q34" i="16"/>
  <c r="E35" i="16"/>
  <c r="H34" i="16"/>
  <c r="R32" i="16" s="1"/>
  <c r="G34" i="16"/>
  <c r="Q32" i="16"/>
  <c r="E34" i="16"/>
  <c r="T33" i="16"/>
  <c r="R33" i="16"/>
  <c r="D42" i="4"/>
  <c r="Q33" i="16"/>
  <c r="E32" i="16"/>
  <c r="L33" i="16"/>
  <c r="H33" i="16"/>
  <c r="G33" i="16"/>
  <c r="Q31" i="16"/>
  <c r="E33" i="16"/>
  <c r="H31" i="16"/>
  <c r="G31" i="16"/>
  <c r="E31" i="16"/>
  <c r="L30" i="16"/>
  <c r="H30" i="16"/>
  <c r="G30" i="16"/>
  <c r="Q29" i="16"/>
  <c r="E30" i="16"/>
  <c r="H29" i="16"/>
  <c r="G29" i="16"/>
  <c r="Q28" i="16"/>
  <c r="E29" i="16"/>
  <c r="L28" i="16"/>
  <c r="H28" i="16"/>
  <c r="G28" i="16"/>
  <c r="E28" i="16"/>
  <c r="H27" i="16"/>
  <c r="G27" i="16"/>
  <c r="Q26" i="16"/>
  <c r="E27" i="16"/>
  <c r="H26" i="16"/>
  <c r="G26" i="16"/>
  <c r="Q25" i="16"/>
  <c r="E26" i="16"/>
  <c r="H25" i="16"/>
  <c r="R24" i="16" s="1"/>
  <c r="G25" i="16"/>
  <c r="Q24" i="16"/>
  <c r="E25" i="16"/>
  <c r="M25" i="16" s="1"/>
  <c r="L24" i="16"/>
  <c r="H24" i="16"/>
  <c r="G24" i="16"/>
  <c r="E24" i="16"/>
  <c r="H23" i="16"/>
  <c r="G23" i="16"/>
  <c r="Q22" i="16"/>
  <c r="E23" i="16"/>
  <c r="L22" i="16"/>
  <c r="H22" i="16"/>
  <c r="G22" i="16"/>
  <c r="E22" i="16"/>
  <c r="H21" i="16"/>
  <c r="G21" i="16"/>
  <c r="Q20" i="16"/>
  <c r="E21" i="16"/>
  <c r="L20" i="16"/>
  <c r="H20" i="16"/>
  <c r="G20" i="16"/>
  <c r="Q19" i="16"/>
  <c r="E20" i="16"/>
  <c r="L19" i="16"/>
  <c r="H19" i="16"/>
  <c r="R30" i="16" s="1"/>
  <c r="G19" i="16"/>
  <c r="Q30" i="16"/>
  <c r="E19" i="16"/>
  <c r="H16" i="16"/>
  <c r="G16" i="16"/>
  <c r="Q17" i="16"/>
  <c r="E16" i="16"/>
  <c r="M16" i="16" s="1"/>
  <c r="L15" i="16"/>
  <c r="H15" i="16"/>
  <c r="G15" i="16"/>
  <c r="Q16" i="16"/>
  <c r="E15" i="16"/>
  <c r="H14" i="16"/>
  <c r="R15" i="16" s="1"/>
  <c r="G14" i="16"/>
  <c r="Q15" i="16"/>
  <c r="E14" i="16"/>
  <c r="H13" i="16"/>
  <c r="G13" i="16"/>
  <c r="Q14" i="16"/>
  <c r="E13" i="16"/>
  <c r="M13" i="16" s="1"/>
  <c r="L12" i="16"/>
  <c r="H12" i="16"/>
  <c r="R11" i="16" s="1"/>
  <c r="G12" i="16"/>
  <c r="Q11" i="16"/>
  <c r="E12" i="16"/>
  <c r="Q10" i="16"/>
  <c r="L17" i="16"/>
  <c r="H17" i="16"/>
  <c r="S10" i="16" s="1"/>
  <c r="G17" i="16"/>
  <c r="L11" i="16"/>
  <c r="H11" i="16"/>
  <c r="G11" i="16"/>
  <c r="Q9" i="16"/>
  <c r="E11" i="16"/>
  <c r="M11" i="16" s="1"/>
  <c r="L10" i="16"/>
  <c r="H10" i="16"/>
  <c r="R8" i="16" s="1"/>
  <c r="G10" i="16"/>
  <c r="Q8" i="16"/>
  <c r="E10" i="16"/>
  <c r="L7" i="16"/>
  <c r="H7" i="16"/>
  <c r="R7" i="16" s="1"/>
  <c r="G7" i="16"/>
  <c r="Q7" i="16"/>
  <c r="E7" i="16"/>
  <c r="L4" i="16"/>
  <c r="H4" i="16"/>
  <c r="R6" i="16" s="1"/>
  <c r="G4" i="16"/>
  <c r="E4" i="16"/>
  <c r="L6" i="16"/>
  <c r="H6" i="16"/>
  <c r="G6" i="16"/>
  <c r="Q5" i="16"/>
  <c r="E6" i="16"/>
  <c r="L5" i="16"/>
  <c r="H5" i="16"/>
  <c r="G5" i="16"/>
  <c r="Q4" i="16"/>
  <c r="E5" i="16"/>
  <c r="M5" i="16" s="1"/>
  <c r="K3" i="16"/>
  <c r="H3" i="16"/>
  <c r="G3" i="16"/>
  <c r="E3" i="16"/>
  <c r="E26" i="15"/>
  <c r="F25" i="15"/>
  <c r="F23" i="15"/>
  <c r="G19" i="15"/>
  <c r="E19" i="15"/>
  <c r="G18" i="15"/>
  <c r="F18" i="15"/>
  <c r="E18" i="15"/>
  <c r="G17" i="15"/>
  <c r="F17" i="15"/>
  <c r="E17" i="15"/>
  <c r="G16" i="15"/>
  <c r="F16" i="15"/>
  <c r="E16" i="15"/>
  <c r="F15" i="15"/>
  <c r="G14" i="15"/>
  <c r="F14" i="15"/>
  <c r="E14" i="15"/>
  <c r="F13" i="15"/>
  <c r="E13" i="15"/>
  <c r="G11" i="15"/>
  <c r="F11" i="15"/>
  <c r="E11" i="15"/>
  <c r="G10" i="15"/>
  <c r="E10" i="15"/>
  <c r="G9" i="15"/>
  <c r="F9" i="15"/>
  <c r="E9" i="15"/>
  <c r="G8" i="15"/>
  <c r="F8" i="15"/>
  <c r="E8" i="15"/>
  <c r="G7" i="15"/>
  <c r="E7" i="15"/>
  <c r="G6" i="15"/>
  <c r="F6" i="15"/>
  <c r="E6" i="15"/>
  <c r="G5" i="15"/>
  <c r="F5" i="15"/>
  <c r="E5" i="15"/>
  <c r="F4" i="15"/>
  <c r="M27" i="16" l="1"/>
  <c r="M40" i="16"/>
  <c r="M46" i="16"/>
  <c r="M34" i="16"/>
  <c r="M26" i="16"/>
  <c r="M19" i="16"/>
  <c r="M22" i="16"/>
  <c r="U43" i="16"/>
  <c r="J48" i="16"/>
  <c r="M30" i="16"/>
  <c r="M15" i="16"/>
  <c r="F22" i="15"/>
  <c r="M14" i="16"/>
  <c r="F10" i="15"/>
  <c r="E4" i="15"/>
  <c r="F7" i="15"/>
  <c r="F19" i="15"/>
  <c r="F26" i="15"/>
  <c r="O11" i="16"/>
  <c r="O30" i="16"/>
  <c r="V26" i="16"/>
  <c r="O25" i="16"/>
  <c r="V35" i="16"/>
  <c r="V5" i="16"/>
  <c r="V11" i="16"/>
  <c r="V15" i="16"/>
  <c r="V30" i="16"/>
  <c r="V7" i="16"/>
  <c r="V16" i="16"/>
  <c r="V21" i="16"/>
  <c r="V24" i="16"/>
  <c r="T5" i="16"/>
  <c r="V8" i="16"/>
  <c r="V10" i="16"/>
  <c r="V20" i="16"/>
  <c r="T35" i="16"/>
  <c r="S17" i="16"/>
  <c r="O42" i="16"/>
  <c r="M37" i="16"/>
  <c r="L46" i="16"/>
  <c r="D2" i="4"/>
  <c r="D19" i="4"/>
  <c r="M3" i="16"/>
  <c r="O8" i="16"/>
  <c r="Q23" i="16"/>
  <c r="L26" i="16"/>
  <c r="S28" i="16"/>
  <c r="V29" i="16"/>
  <c r="V40" i="16"/>
  <c r="O9" i="16"/>
  <c r="S44" i="16"/>
  <c r="V3" i="16"/>
  <c r="V4" i="16"/>
  <c r="S5" i="16"/>
  <c r="V14" i="16"/>
  <c r="V22" i="16"/>
  <c r="S23" i="16"/>
  <c r="V23" i="16"/>
  <c r="V28" i="16"/>
  <c r="V34" i="16"/>
  <c r="V39" i="16"/>
  <c r="V42" i="16"/>
  <c r="S46" i="16"/>
  <c r="V45" i="16"/>
  <c r="V6" i="16"/>
  <c r="V9" i="16"/>
  <c r="T14" i="16"/>
  <c r="V19" i="16"/>
  <c r="S20" i="16"/>
  <c r="T22" i="16"/>
  <c r="V25" i="16"/>
  <c r="V31" i="16"/>
  <c r="V32" i="16"/>
  <c r="V41" i="16"/>
  <c r="V44" i="16"/>
  <c r="T10" i="16"/>
  <c r="V27" i="16"/>
  <c r="V38" i="16"/>
  <c r="V46" i="16"/>
  <c r="T4" i="16"/>
  <c r="Q21" i="16"/>
  <c r="T36" i="16"/>
  <c r="T41" i="16"/>
  <c r="H48" i="16"/>
  <c r="O4" i="16"/>
  <c r="S22" i="16"/>
  <c r="S31" i="16"/>
  <c r="O38" i="16"/>
  <c r="S9" i="16"/>
  <c r="O16" i="16"/>
  <c r="T20" i="16"/>
  <c r="O21" i="16"/>
  <c r="S26" i="16"/>
  <c r="O29" i="16"/>
  <c r="T39" i="16"/>
  <c r="R41" i="16"/>
  <c r="Q42" i="16"/>
  <c r="T46" i="16"/>
  <c r="Q43" i="16"/>
  <c r="T45" i="16"/>
  <c r="O45" i="16"/>
  <c r="M41" i="16"/>
  <c r="S30" i="16"/>
  <c r="U30" i="16" s="1"/>
  <c r="M28" i="16"/>
  <c r="R36" i="16"/>
  <c r="S33" i="16"/>
  <c r="U33" i="16" s="1"/>
  <c r="M35" i="16"/>
  <c r="R10" i="16"/>
  <c r="U10" i="16" s="1"/>
  <c r="M4" i="16"/>
  <c r="O10" i="16"/>
  <c r="M24" i="16"/>
  <c r="R28" i="16"/>
  <c r="M33" i="16"/>
  <c r="S32" i="16"/>
  <c r="U32" i="16" s="1"/>
  <c r="T32" i="16"/>
  <c r="S35" i="16"/>
  <c r="U35" i="16" s="1"/>
  <c r="Q40" i="16"/>
  <c r="R5" i="16"/>
  <c r="T7" i="16"/>
  <c r="S14" i="16"/>
  <c r="R14" i="16"/>
  <c r="T16" i="16"/>
  <c r="M20" i="16"/>
  <c r="R20" i="16"/>
  <c r="R22" i="16"/>
  <c r="S24" i="16"/>
  <c r="U24" i="16" s="1"/>
  <c r="T24" i="16"/>
  <c r="T26" i="16"/>
  <c r="R26" i="16"/>
  <c r="Q27" i="16"/>
  <c r="T28" i="16"/>
  <c r="S39" i="16"/>
  <c r="U39" i="16" s="1"/>
  <c r="S41" i="16"/>
  <c r="R46" i="16"/>
  <c r="T44" i="16"/>
  <c r="R44" i="16"/>
  <c r="V47" i="16"/>
  <c r="R3" i="16"/>
  <c r="O5" i="16"/>
  <c r="Q6" i="16"/>
  <c r="F48" i="16"/>
  <c r="O20" i="16"/>
  <c r="L23" i="16"/>
  <c r="S25" i="16"/>
  <c r="L29" i="16"/>
  <c r="O35" i="16"/>
  <c r="S4" i="16"/>
  <c r="O7" i="16"/>
  <c r="O3" i="16"/>
  <c r="T3" i="16"/>
  <c r="M6" i="16"/>
  <c r="S6" i="16"/>
  <c r="U6" i="16" s="1"/>
  <c r="S8" i="16"/>
  <c r="U8" i="16" s="1"/>
  <c r="R27" i="16"/>
  <c r="T27" i="16"/>
  <c r="S38" i="16"/>
  <c r="R40" i="16"/>
  <c r="T40" i="16"/>
  <c r="L42" i="16"/>
  <c r="O46" i="16"/>
  <c r="G48" i="16"/>
  <c r="L3" i="16"/>
  <c r="Q3" i="16"/>
  <c r="R4" i="16"/>
  <c r="O6" i="16"/>
  <c r="T6" i="16"/>
  <c r="S7" i="16"/>
  <c r="U7" i="16" s="1"/>
  <c r="T9" i="16"/>
  <c r="M12" i="16"/>
  <c r="O14" i="16"/>
  <c r="T17" i="16"/>
  <c r="T30" i="16"/>
  <c r="S21" i="16"/>
  <c r="M23" i="16"/>
  <c r="R23" i="16"/>
  <c r="T23" i="16"/>
  <c r="L25" i="16"/>
  <c r="O26" i="16"/>
  <c r="S27" i="16"/>
  <c r="M29" i="16"/>
  <c r="T29" i="16"/>
  <c r="R29" i="16"/>
  <c r="V33" i="16"/>
  <c r="L34" i="16"/>
  <c r="L37" i="16"/>
  <c r="O39" i="16"/>
  <c r="S40" i="16"/>
  <c r="M42" i="16"/>
  <c r="T42" i="16"/>
  <c r="R42" i="16"/>
  <c r="O44" i="16"/>
  <c r="S11" i="16"/>
  <c r="U11" i="16" s="1"/>
  <c r="S15" i="16"/>
  <c r="U15" i="16" s="1"/>
  <c r="T15" i="16"/>
  <c r="R16" i="16"/>
  <c r="O17" i="16"/>
  <c r="V17" i="16"/>
  <c r="R19" i="16"/>
  <c r="T19" i="16"/>
  <c r="L21" i="16"/>
  <c r="O22" i="16"/>
  <c r="T25" i="16"/>
  <c r="R25" i="16"/>
  <c r="O28" i="16"/>
  <c r="L31" i="16"/>
  <c r="R34" i="16"/>
  <c r="T34" i="16"/>
  <c r="L36" i="16"/>
  <c r="T38" i="16"/>
  <c r="R38" i="16"/>
  <c r="O41" i="16"/>
  <c r="L43" i="16"/>
  <c r="E48" i="16"/>
  <c r="D61" i="4"/>
  <c r="N3" i="16"/>
  <c r="S3" i="16"/>
  <c r="M10" i="16"/>
  <c r="T8" i="16"/>
  <c r="R9" i="16"/>
  <c r="T11" i="16"/>
  <c r="L13" i="16"/>
  <c r="S16" i="16"/>
  <c r="L16" i="16"/>
  <c r="R17" i="16"/>
  <c r="S19" i="16"/>
  <c r="M21" i="16"/>
  <c r="T21" i="16"/>
  <c r="R21" i="16"/>
  <c r="O24" i="16"/>
  <c r="L27" i="16"/>
  <c r="S29" i="16"/>
  <c r="M31" i="16"/>
  <c r="R31" i="16"/>
  <c r="T31" i="16"/>
  <c r="O32" i="16"/>
  <c r="S34" i="16"/>
  <c r="M36" i="16"/>
  <c r="S36" i="16"/>
  <c r="O36" i="16"/>
  <c r="L40" i="16"/>
  <c r="S42" i="16"/>
  <c r="M43" i="16"/>
  <c r="V43" i="16"/>
  <c r="L45" i="16"/>
  <c r="O19" i="16"/>
  <c r="O23" i="16"/>
  <c r="O27" i="16"/>
  <c r="O31" i="16"/>
  <c r="O34" i="16"/>
  <c r="O40" i="16"/>
  <c r="R45" i="16"/>
  <c r="S45" i="16"/>
  <c r="G13" i="15"/>
  <c r="G26" i="15"/>
  <c r="G4" i="15"/>
  <c r="D63" i="4" l="1"/>
  <c r="U23" i="16"/>
  <c r="U22" i="16"/>
  <c r="U20" i="16"/>
  <c r="U5" i="16"/>
  <c r="U4" i="16"/>
  <c r="L14" i="16"/>
  <c r="O15" i="16"/>
  <c r="U17" i="16"/>
  <c r="U31" i="16"/>
  <c r="U28" i="16"/>
  <c r="U46" i="16"/>
  <c r="U21" i="16"/>
  <c r="U44" i="16"/>
  <c r="U41" i="16"/>
  <c r="U26" i="16"/>
  <c r="U45" i="16"/>
  <c r="U9" i="16"/>
  <c r="U36" i="16"/>
  <c r="U25" i="16"/>
  <c r="U14" i="16"/>
  <c r="U38" i="16"/>
  <c r="U19" i="16"/>
  <c r="M44" i="16"/>
  <c r="O43" i="16"/>
  <c r="L44" i="16"/>
  <c r="U42" i="16"/>
  <c r="O33" i="16"/>
  <c r="M32" i="16"/>
  <c r="L32" i="16"/>
  <c r="U27" i="16"/>
  <c r="U40" i="16"/>
  <c r="U16" i="16"/>
  <c r="U3" i="16"/>
  <c r="U34" i="16"/>
  <c r="U29" i="16"/>
  <c r="L47" i="16" l="1"/>
  <c r="K48" i="16"/>
  <c r="L48" i="16" l="1"/>
  <c r="N48" i="16"/>
  <c r="M48"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F44" i="4" l="1"/>
  <c r="F62" i="4"/>
  <c r="G62" i="4" s="1"/>
  <c r="N11" i="14"/>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Z702" i="2" s="1"/>
  <c r="Y703" i="2"/>
  <c r="Z703" i="2" s="1"/>
  <c r="Y704" i="2"/>
  <c r="Z704" i="2" s="1"/>
  <c r="Y705" i="2"/>
  <c r="Z705" i="2" s="1"/>
  <c r="Y706" i="2"/>
  <c r="Z706" i="2" s="1"/>
  <c r="Y707" i="2"/>
  <c r="Z707" i="2" s="1"/>
  <c r="Y708" i="2"/>
  <c r="Z708" i="2" s="1"/>
  <c r="Y709" i="2"/>
  <c r="Z709" i="2" s="1"/>
  <c r="Y710" i="2"/>
  <c r="Z710" i="2" s="1"/>
  <c r="Y711" i="2"/>
  <c r="Z711" i="2" s="1"/>
  <c r="Y712" i="2"/>
  <c r="Z712" i="2" s="1"/>
  <c r="Y713" i="2"/>
  <c r="Z713" i="2" s="1"/>
  <c r="Y714" i="2"/>
  <c r="Z714" i="2" s="1"/>
  <c r="Y715" i="2"/>
  <c r="Z715" i="2" s="1"/>
  <c r="Y716" i="2"/>
  <c r="Z716" i="2" s="1"/>
  <c r="Y717" i="2"/>
  <c r="Z717" i="2" s="1"/>
  <c r="Y718" i="2"/>
  <c r="Z718" i="2" s="1"/>
  <c r="Y719" i="2"/>
  <c r="Z719" i="2" s="1"/>
  <c r="Y720" i="2"/>
  <c r="Z720" i="2" s="1"/>
  <c r="Y721" i="2"/>
  <c r="Z721" i="2" s="1"/>
  <c r="Y722" i="2"/>
  <c r="Z722" i="2" s="1"/>
  <c r="Y723" i="2"/>
  <c r="Z723" i="2" s="1"/>
  <c r="Y724" i="2"/>
  <c r="Z724" i="2" s="1"/>
  <c r="Y725" i="2"/>
  <c r="Z725" i="2" s="1"/>
  <c r="Y726" i="2"/>
  <c r="Z726" i="2" s="1"/>
  <c r="Y727" i="2"/>
  <c r="Z727" i="2" s="1"/>
  <c r="Y728" i="2"/>
  <c r="Z728" i="2" s="1"/>
  <c r="Y729" i="2"/>
  <c r="Z729" i="2" s="1"/>
  <c r="Y730" i="2"/>
  <c r="Z730" i="2" s="1"/>
  <c r="Y731" i="2"/>
  <c r="Z731" i="2" s="1"/>
  <c r="Y732" i="2"/>
  <c r="Z732" i="2" s="1"/>
  <c r="Y733" i="2"/>
  <c r="Z733" i="2" s="1"/>
  <c r="Y734" i="2"/>
  <c r="Z734" i="2" s="1"/>
  <c r="Y735" i="2"/>
  <c r="Z735" i="2" s="1"/>
  <c r="Y736" i="2"/>
  <c r="Z736" i="2" s="1"/>
  <c r="Y737" i="2"/>
  <c r="Z737" i="2" s="1"/>
  <c r="Y738" i="2"/>
  <c r="Z738" i="2" s="1"/>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Z751" i="2" s="1"/>
  <c r="Y752" i="2"/>
  <c r="Z752" i="2" s="1"/>
  <c r="Y753" i="2"/>
  <c r="Z753" i="2" s="1"/>
  <c r="Y754" i="2"/>
  <c r="Z754" i="2" s="1"/>
  <c r="Y755" i="2"/>
  <c r="Z755" i="2" s="1"/>
  <c r="Y756" i="2"/>
  <c r="Z756" i="2" s="1"/>
  <c r="Y757" i="2"/>
  <c r="Z757" i="2" s="1"/>
  <c r="Y758" i="2"/>
  <c r="Z758" i="2" s="1"/>
  <c r="Y759" i="2"/>
  <c r="Z759" i="2" s="1"/>
  <c r="Y760" i="2"/>
  <c r="Z760" i="2" s="1"/>
  <c r="Y761" i="2"/>
  <c r="Z761" i="2" s="1"/>
  <c r="Y762" i="2"/>
  <c r="Z762" i="2" s="1"/>
  <c r="Y763" i="2"/>
  <c r="Z763" i="2" s="1"/>
  <c r="Y764" i="2"/>
  <c r="Z764" i="2" s="1"/>
  <c r="Y765" i="2"/>
  <c r="Z765" i="2" s="1"/>
  <c r="Y766" i="2"/>
  <c r="Z766" i="2" s="1"/>
  <c r="Y767" i="2"/>
  <c r="Z767" i="2" s="1"/>
  <c r="Y768" i="2"/>
  <c r="Z768" i="2" s="1"/>
  <c r="Y769" i="2"/>
  <c r="Z769" i="2" s="1"/>
  <c r="Y770" i="2"/>
  <c r="Z770" i="2" s="1"/>
  <c r="Y771" i="2"/>
  <c r="Z771" i="2" s="1"/>
  <c r="Y772" i="2"/>
  <c r="Z772" i="2" s="1"/>
  <c r="Y773" i="2"/>
  <c r="Z773" i="2" s="1"/>
  <c r="Y774" i="2"/>
  <c r="Z774" i="2" s="1"/>
  <c r="Y775" i="2"/>
  <c r="Z775" i="2" s="1"/>
  <c r="Y776" i="2"/>
  <c r="Z776" i="2" s="1"/>
  <c r="Y777" i="2"/>
  <c r="Z777" i="2" s="1"/>
  <c r="Y778" i="2"/>
  <c r="Z778" i="2" s="1"/>
  <c r="Y779" i="2"/>
  <c r="Z779" i="2" s="1"/>
  <c r="Y780" i="2"/>
  <c r="Z780" i="2" s="1"/>
  <c r="Y781" i="2"/>
  <c r="Z781" i="2" s="1"/>
  <c r="Y782" i="2"/>
  <c r="Z782" i="2" s="1"/>
  <c r="Y783" i="2"/>
  <c r="Z783" i="2" s="1"/>
  <c r="Y784" i="2"/>
  <c r="Z784" i="2" s="1"/>
  <c r="Y785" i="2"/>
  <c r="Z785" i="2" s="1"/>
  <c r="Y786" i="2"/>
  <c r="Z786" i="2" s="1"/>
  <c r="Y787" i="2"/>
  <c r="Z787" i="2" s="1"/>
  <c r="Y788" i="2"/>
  <c r="Z788" i="2" s="1"/>
  <c r="Y789" i="2"/>
  <c r="Z789" i="2" s="1"/>
  <c r="Y790" i="2"/>
  <c r="Z790" i="2" s="1"/>
  <c r="Y791" i="2"/>
  <c r="Z791" i="2" s="1"/>
  <c r="Y792" i="2"/>
  <c r="Z792" i="2" s="1"/>
  <c r="Y793" i="2"/>
  <c r="Z793" i="2" s="1"/>
  <c r="Y794" i="2"/>
  <c r="Z794" i="2" s="1"/>
  <c r="Y795" i="2"/>
  <c r="Z795" i="2" s="1"/>
  <c r="Y796" i="2"/>
  <c r="Z796" i="2" s="1"/>
  <c r="Y797" i="2"/>
  <c r="Z797" i="2" s="1"/>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F63" i="4" l="1"/>
  <c r="E63" i="4"/>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I62" i="4" l="1"/>
  <c r="J62" i="4" s="1"/>
  <c r="H60" i="13"/>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9" i="8"/>
  <c r="C60" i="8"/>
  <c r="C61" i="8"/>
  <c r="C62" i="8"/>
  <c r="C63"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2" i="13"/>
  <c r="K13" i="13"/>
  <c r="K15" i="13"/>
  <c r="K17" i="13"/>
  <c r="K19" i="13"/>
  <c r="K21" i="13"/>
  <c r="K22" i="13"/>
  <c r="K23" i="13"/>
  <c r="K25" i="13"/>
  <c r="K26" i="13"/>
  <c r="K33" i="13"/>
  <c r="K36" i="13"/>
  <c r="K39" i="13"/>
  <c r="K43" i="13"/>
  <c r="K46" i="13"/>
  <c r="K50" i="13"/>
  <c r="K51" i="13"/>
  <c r="K54" i="13"/>
  <c r="K55" i="13"/>
  <c r="K59" i="13"/>
  <c r="K60" i="13"/>
  <c r="J4" i="13"/>
  <c r="J6" i="13"/>
  <c r="J7" i="13"/>
  <c r="J10" i="13"/>
  <c r="J13" i="13"/>
  <c r="J15" i="13"/>
  <c r="J17" i="13"/>
  <c r="J22" i="13"/>
  <c r="J23" i="13"/>
  <c r="J26" i="13"/>
  <c r="J33" i="13"/>
  <c r="J37" i="13"/>
  <c r="J40" i="13"/>
  <c r="J43" i="13"/>
  <c r="J46" i="13"/>
  <c r="J51" i="13"/>
  <c r="J58" i="13"/>
  <c r="J60" i="13"/>
  <c r="I18" i="4"/>
  <c r="I20" i="4"/>
  <c r="I23" i="4"/>
  <c r="I34" i="4"/>
  <c r="I44" i="4"/>
  <c r="I52"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J61" i="4" l="1"/>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I47" i="4" s="1"/>
  <c r="AA302" i="2"/>
  <c r="AA303" i="2"/>
  <c r="AA304" i="2"/>
  <c r="AA305" i="2"/>
  <c r="AA306" i="2"/>
  <c r="AA307" i="2"/>
  <c r="AA308" i="2"/>
  <c r="I50" i="4" s="1"/>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I27" i="4" s="1"/>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I38" i="4" s="1"/>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I4" i="4" s="1"/>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I54" i="4" s="1"/>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K10" i="13" l="1"/>
  <c r="L10" i="13" s="1"/>
  <c r="I24" i="4"/>
  <c r="K30" i="13"/>
  <c r="K37" i="13"/>
  <c r="L37" i="13" s="1"/>
  <c r="K52" i="13"/>
  <c r="I26" i="4"/>
  <c r="I7" i="4"/>
  <c r="K11" i="13"/>
  <c r="I37" i="4"/>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7" i="4" l="1"/>
  <c r="G63" i="4"/>
  <c r="J20" i="4"/>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I63" i="4" l="1"/>
  <c r="K61" i="13"/>
  <c r="J34" i="4"/>
  <c r="J39" i="13" l="1"/>
  <c r="L39" i="13" s="1"/>
  <c r="H40" i="4"/>
  <c r="J40" i="4" s="1"/>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J61" i="13" l="1"/>
  <c r="L2" i="13"/>
  <c r="L61" i="13" s="1"/>
  <c r="J2" i="4"/>
  <c r="J63" i="4" s="1"/>
</calcChain>
</file>

<file path=xl/sharedStrings.xml><?xml version="1.0" encoding="utf-8"?>
<sst xmlns="http://schemas.openxmlformats.org/spreadsheetml/2006/main" count="30399" uniqueCount="5568">
  <si>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</si>
  <si>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</si>
  <si>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</si>
  <si>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</si>
  <si>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</si>
  <si>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</si>
  <si>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</si>
  <si>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</si>
  <si>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</si>
  <si>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</si>
  <si>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</si>
  <si>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</si>
  <si>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</si>
  <si>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</si>
  <si>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</si>
  <si>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</si>
  <si>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</si>
  <si>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</si>
  <si>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</si>
  <si>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</si>
  <si>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</si>
  <si>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</si>
  <si>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</si>
  <si>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</si>
  <si>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</si>
  <si>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</si>
  <si>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</si>
  <si>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</si>
  <si>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</si>
  <si>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</si>
  <si>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</si>
  <si>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</si>
  <si>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</si>
  <si>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</si>
  <si>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</si>
  <si>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</si>
  <si>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</si>
  <si>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</si>
  <si>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</si>
  <si>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</si>
  <si>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</si>
  <si>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</si>
  <si>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</si>
  <si>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</si>
  <si>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</si>
  <si>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</si>
  <si>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</si>
  <si>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</si>
  <si>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</si>
  <si>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</si>
  <si>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</si>
  <si>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</si>
  <si>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</si>
  <si>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</si>
  <si>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</si>
  <si>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</si>
  <si>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</si>
  <si>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</si>
  <si>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</si>
  <si>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</si>
  <si>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</si>
  <si>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</si>
  <si>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</si>
  <si>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</si>
  <si>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</si>
  <si>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</si>
  <si>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</si>
  <si>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</si>
  <si>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</si>
  <si>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</si>
  <si>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</si>
  <si>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</si>
  <si>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</si>
  <si>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</si>
  <si>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</si>
  <si>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</si>
  <si>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</si>
  <si>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</si>
  <si>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</si>
  <si>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</si>
  <si>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</si>
  <si>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</si>
  <si>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</si>
  <si>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</si>
  <si>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</si>
  <si>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</si>
  <si>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</si>
  <si>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</si>
  <si>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</si>
  <si>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</si>
  <si>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</si>
  <si>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</si>
  <si>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RECURSOS PRÓPRIOS</t>
  </si>
  <si>
    <t>SUBTOTAL LOA 2023 UFABC</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</si>
  <si>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</si>
  <si>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</si>
  <si>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</si>
  <si>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</si>
  <si>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</si>
  <si>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</si>
  <si>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</si>
  <si>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</si>
  <si>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</si>
  <si>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</si>
  <si>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</si>
  <si>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</si>
  <si>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</si>
  <si>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</si>
  <si>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</si>
  <si>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</si>
  <si>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</si>
  <si>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</si>
  <si>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</si>
  <si>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</si>
  <si>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</si>
  <si>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</si>
  <si>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</si>
  <si>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</si>
  <si>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</si>
  <si>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</si>
  <si>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</si>
  <si>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</si>
  <si>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</si>
  <si>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</si>
  <si>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</si>
  <si>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</si>
  <si>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</si>
  <si>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</si>
  <si>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</si>
  <si>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</si>
  <si>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</si>
  <si>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</si>
  <si>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</si>
  <si>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</si>
  <si>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</si>
  <si>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</si>
  <si>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</si>
  <si>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</si>
  <si>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</si>
  <si>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</si>
  <si>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</si>
  <si>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</si>
  <si>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</si>
  <si>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</si>
  <si>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</si>
  <si>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</si>
  <si>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</si>
  <si>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</si>
  <si>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</si>
  <si>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</si>
  <si>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</si>
  <si>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</si>
  <si>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</si>
  <si>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</si>
  <si>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</si>
  <si>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</si>
  <si>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</si>
  <si>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</si>
  <si>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</si>
  <si>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</si>
  <si>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</si>
  <si>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</si>
  <si>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</si>
  <si>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</si>
  <si>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</si>
  <si>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</si>
  <si>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</si>
  <si>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</si>
  <si>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</si>
  <si>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</si>
  <si>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</si>
  <si>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</si>
  <si>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</si>
  <si>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</si>
  <si>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</si>
  <si>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</si>
  <si>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</si>
  <si>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</si>
  <si>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</si>
  <si>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</si>
  <si>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</si>
  <si>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</si>
  <si>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</si>
  <si>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</si>
  <si>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</si>
  <si>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</si>
  <si>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</si>
  <si>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</si>
  <si>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</si>
  <si>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</si>
  <si>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</si>
  <si>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</si>
  <si>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</si>
  <si>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</si>
  <si>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</si>
  <si>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</si>
  <si>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</si>
  <si>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</si>
  <si>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</si>
  <si>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</si>
  <si>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</si>
  <si>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</si>
  <si>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</si>
  <si>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</si>
  <si>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</si>
  <si>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</si>
  <si>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</si>
  <si>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</si>
  <si>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</si>
  <si>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</si>
  <si>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</si>
  <si>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</si>
  <si>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</si>
  <si>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</si>
  <si>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</si>
  <si>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</si>
  <si>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</si>
  <si>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</si>
  <si>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</si>
  <si>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</si>
  <si>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</si>
  <si>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</si>
  <si>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</si>
  <si>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</si>
  <si>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</si>
  <si>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</si>
  <si>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</si>
  <si>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</si>
  <si>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</si>
  <si>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</si>
  <si>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</si>
  <si>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</si>
  <si>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</si>
  <si>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</si>
  <si>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</si>
  <si>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</si>
  <si>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</si>
  <si>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</si>
  <si>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</si>
  <si>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</si>
  <si>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</si>
  <si>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</si>
  <si>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</si>
  <si>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</si>
  <si>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</si>
  <si>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</si>
  <si>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</si>
  <si>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</si>
  <si>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</si>
  <si>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</si>
  <si>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</si>
  <si>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</si>
  <si>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</si>
  <si>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</si>
  <si>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</si>
  <si>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</si>
  <si>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</si>
  <si>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</si>
  <si>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</si>
  <si>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</si>
  <si>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</si>
  <si>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</si>
  <si>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</si>
  <si>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</si>
  <si>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</si>
  <si>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</si>
  <si>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</si>
  <si>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</si>
  <si>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</si>
  <si>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</si>
  <si>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</si>
  <si>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</si>
  <si>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</si>
  <si>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</si>
  <si>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</si>
  <si>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</si>
  <si>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</si>
  <si>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</si>
  <si>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</si>
  <si>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</si>
  <si>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</si>
  <si>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</si>
  <si>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</si>
  <si>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</si>
  <si>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</si>
  <si>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</si>
  <si>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</si>
  <si>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</si>
  <si>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</si>
  <si>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</si>
  <si>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</si>
  <si>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</si>
  <si>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</si>
  <si>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</si>
  <si>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</si>
  <si>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</si>
  <si>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</si>
  <si>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</si>
  <si>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</si>
  <si>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</si>
  <si>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</si>
  <si>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</si>
  <si>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</si>
  <si>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</si>
  <si>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</si>
  <si>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</si>
  <si>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</si>
  <si>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</si>
  <si>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</si>
  <si>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</si>
  <si>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</si>
  <si>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</si>
  <si>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</si>
  <si>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</si>
  <si>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</si>
  <si>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</si>
  <si>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</si>
  <si>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</si>
  <si>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</si>
  <si>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</si>
  <si>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</si>
  <si>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</si>
  <si>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</si>
  <si>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</si>
  <si>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</si>
  <si>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</si>
  <si>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</si>
  <si>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</si>
  <si>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</si>
  <si>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</si>
  <si>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</si>
  <si>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</si>
  <si>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</si>
  <si>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</si>
  <si>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</si>
  <si>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</si>
  <si>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</si>
  <si>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</si>
  <si>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</si>
  <si>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</si>
  <si>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</si>
  <si>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</si>
  <si>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</si>
  <si>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</si>
  <si>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</si>
  <si>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</si>
  <si>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</si>
  <si>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</si>
  <si>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</si>
  <si>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</si>
  <si>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</si>
  <si>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</si>
  <si>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</si>
  <si>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</si>
  <si>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</si>
  <si>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</si>
  <si>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</si>
  <si>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</si>
  <si>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</si>
  <si>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</si>
  <si>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</si>
  <si>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AÇÕES CUSTEIO</t>
  </si>
  <si>
    <t>B/A</t>
  </si>
  <si>
    <t>C/B</t>
  </si>
  <si>
    <t>C/A</t>
  </si>
  <si>
    <t>FONTE/ORIGEM dos recursos CUSTEIO</t>
  </si>
  <si>
    <t>00PW (anuidades nacionais)</t>
  </si>
  <si>
    <t>20GK TOTAL</t>
  </si>
  <si>
    <t>LOA 2023 MEC - Recomposição orçamento das IFES (mês de abril)</t>
  </si>
  <si>
    <t>20GK (despesas acadêmicas)</t>
  </si>
  <si>
    <t>SUBTOTAL RECOMPOSIÇÃO ORÇAMENTÁRIA MEC</t>
  </si>
  <si>
    <t>20RK - Tesouro</t>
  </si>
  <si>
    <t>20RK -    Fonte 1050</t>
  </si>
  <si>
    <t>20RK - PASEP</t>
  </si>
  <si>
    <t>216H (auxílio moradia)</t>
  </si>
  <si>
    <t>4002 (PNAES)</t>
  </si>
  <si>
    <t>4572 (Capacitação)</t>
  </si>
  <si>
    <t>LOA 2024 INVESTIMENTO</t>
  </si>
  <si>
    <t>AÇÕES INVESTIMENTO</t>
  </si>
  <si>
    <t>FONTE/ORIGEM dos recursos INVESTIMENTO</t>
  </si>
  <si>
    <t>Distribuído início 2023</t>
  </si>
  <si>
    <t>Distribuído início 2023 + RAP
[A]</t>
  </si>
  <si>
    <t>Distribuição 2024 (número planilha)</t>
  </si>
  <si>
    <t>F/A</t>
  </si>
  <si>
    <t>F/B</t>
  </si>
  <si>
    <t>F/D</t>
  </si>
  <si>
    <t>DISTRIBUIÇÃO IDEAL</t>
  </si>
  <si>
    <t>DISTR PLANILHA SOBRE DISTR  2022</t>
  </si>
  <si>
    <t>DISTRI PLANILHA SOBRE LIQUIDADO 2022</t>
  </si>
  <si>
    <t>DISTRI PLANILHA SOBRE SOLICITADO 2023</t>
  </si>
  <si>
    <t>NETEL</t>
  </si>
  <si>
    <t>B6</t>
  </si>
  <si>
    <t>Projetos específicos emendas palamentares</t>
  </si>
  <si>
    <t>Valor distribuído</t>
  </si>
  <si>
    <t>SPO</t>
  </si>
  <si>
    <t>PU</t>
  </si>
  <si>
    <t>NTI</t>
  </si>
  <si>
    <t>(Reserva Contingência)</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</si>
  <si>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</si>
  <si>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</si>
  <si>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</si>
  <si>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</si>
  <si>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</si>
  <si>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</si>
  <si>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</si>
  <si>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</si>
  <si>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</si>
  <si>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</si>
  <si>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</si>
  <si>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</si>
  <si>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</si>
  <si>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</si>
  <si>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</si>
  <si>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</si>
  <si>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</si>
  <si>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</si>
  <si>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</si>
  <si>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</si>
  <si>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</si>
  <si>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</si>
  <si>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</si>
  <si>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</si>
  <si>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</si>
  <si>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</si>
  <si>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</si>
  <si>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</si>
  <si>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</si>
  <si>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</si>
  <si>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</si>
  <si>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</si>
  <si>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</si>
  <si>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</si>
  <si>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</si>
  <si>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</si>
  <si>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</si>
  <si>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</si>
  <si>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</si>
  <si>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</si>
  <si>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</si>
  <si>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</si>
  <si>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</si>
  <si>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</si>
  <si>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</si>
  <si>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</si>
  <si>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</si>
  <si>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</si>
  <si>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</si>
  <si>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</si>
  <si>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</si>
  <si>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</si>
  <si>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</si>
  <si>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</si>
  <si>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</si>
  <si>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</si>
  <si>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</si>
  <si>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</si>
  <si>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</si>
  <si>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</si>
  <si>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</si>
  <si>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</si>
  <si>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</si>
  <si>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</si>
  <si>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</si>
  <si>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</si>
  <si>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</si>
  <si>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</si>
  <si>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</si>
  <si>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</si>
  <si>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</si>
  <si>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</si>
  <si>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</si>
  <si>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</si>
  <si>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</si>
  <si>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</si>
  <si>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23006.018154/2023-06</t>
  </si>
  <si>
    <t>TRI</t>
  </si>
  <si>
    <t>Docente ALFEU JOÃOZINHO SGUAREZI FILHO (CECS) - Atividade Remunerada</t>
  </si>
  <si>
    <t>23006.013586/2022-31</t>
  </si>
  <si>
    <t>Docente: WALLACE GUSMÃO FERREIRA - Atividade Remunerada</t>
  </si>
  <si>
    <t>23006.014327/2021-47</t>
  </si>
  <si>
    <t>Docente: ALFEU JOAOZINHO SGUAREZI FILHO (CECS) - Celebração de TCTC</t>
  </si>
  <si>
    <t>23006.010234/2023-13</t>
  </si>
  <si>
    <t>Docente: Anne Cristine Chinellato (CECS) - APPD&amp;I nº 19/2023</t>
  </si>
  <si>
    <t>23006.004369/2024-12</t>
  </si>
  <si>
    <t xml:space="preserve"> Docente: Conrado Augustus de Melo  - Atividade Remunerada   </t>
  </si>
  <si>
    <t>23006.002421/2017-77</t>
  </si>
  <si>
    <t>Docente:  Daniel Jonas Dezan (CECS) - Atividade Remunerada</t>
  </si>
  <si>
    <t>20.03.2025</t>
  </si>
  <si>
    <t>23006.003784/2024-59</t>
  </si>
  <si>
    <t>Docente: Klaus Frey (CECS) - Atividade Remunerada</t>
  </si>
  <si>
    <t>CUSTEIO 2025</t>
  </si>
  <si>
    <t>INVESTIMENTO 2025</t>
  </si>
  <si>
    <t>EMPENHOS LOA 2024 (EXECUTADO)
[B]</t>
  </si>
  <si>
    <t>Solicitado 2025
[D]</t>
  </si>
  <si>
    <t>RAP compondo orçamento 2025</t>
  </si>
  <si>
    <t>LOA 2025 CUSTEIO</t>
  </si>
  <si>
    <t>LOA 2025 INVESTIMENTO</t>
  </si>
  <si>
    <t>LOA 2024 UFABC - Fonte TESOURO RP 2 PNAES</t>
  </si>
  <si>
    <t>LOA 2024 UFABC - Fonte TESOURO RP 2 PASEP +  Auxílio Moradia</t>
  </si>
  <si>
    <t>LOA 2024 UFABC - Fonte TESOURO RP2 (demais rubricas)</t>
  </si>
  <si>
    <t>LOA 2024 UFABC - RECURSOS PRÓPRIOS</t>
  </si>
  <si>
    <t>LOA 2024 UFABC - EMENDAS PARLAMENTARES INDIVIDUAIS</t>
  </si>
  <si>
    <t>SUBTOTAL LOA 2024 UFABC</t>
  </si>
  <si>
    <t>LOA 2024 MEC - Recomposição orçamento das IFES (mês de abril)</t>
  </si>
  <si>
    <t>LOA 2024 MEC - Recomposição orçamento das IFES (mês de dezembro)</t>
  </si>
  <si>
    <t>PLOA (A)</t>
  </si>
  <si>
    <t>AUTÓGRAFO CONGRESSO (B)</t>
  </si>
  <si>
    <t>(B) /(A)</t>
  </si>
  <si>
    <t>00OU (anuidades internacionais)</t>
  </si>
  <si>
    <t>20GK (emendas RP6 -  impositivas)</t>
  </si>
  <si>
    <t>20RK TOTAL (ação guarda-chuva)</t>
  </si>
  <si>
    <t>20RK (emendas RP6 -  impositivas)</t>
  </si>
  <si>
    <t>21GS (Internacionalização)</t>
  </si>
  <si>
    <t>TOTAL CUSTEIO</t>
  </si>
  <si>
    <t>15R3 (Obras expansão)</t>
  </si>
  <si>
    <t>20GK (emenda discricionária RP2)</t>
  </si>
  <si>
    <t xml:space="preserve">Distribuição 2024 LOA 100% </t>
  </si>
  <si>
    <t>PROPOSTA DISTRIBUIÇÃO LOA 2025</t>
  </si>
  <si>
    <t>Obs. Bira</t>
  </si>
  <si>
    <t>Proposta  distribuição 2025 Daniel</t>
  </si>
  <si>
    <t>Obs. Daniel</t>
  </si>
  <si>
    <t>LIQUIDAÇÃO 2024</t>
  </si>
  <si>
    <t>RAP 2024 P/2025</t>
  </si>
  <si>
    <t>Aproxima da liquidação.</t>
  </si>
  <si>
    <t>SIG</t>
  </si>
  <si>
    <t>Gasto extra com PDI e atualização de materiais institucionais</t>
  </si>
  <si>
    <t>Sem contrato vigente</t>
  </si>
  <si>
    <t>RAP</t>
  </si>
  <si>
    <t>E6</t>
  </si>
  <si>
    <t>PU - PASSAGENS * D.U.C</t>
  </si>
  <si>
    <t>NÃO EXISTE MAIS A AEO, PASSOU PARA E6 - PU</t>
  </si>
  <si>
    <t>Carimbado</t>
  </si>
  <si>
    <t>Reduz conforme combinado em dez/24</t>
  </si>
  <si>
    <t>Dividido com DUC R1</t>
  </si>
  <si>
    <t>NTI - TI   D.U.C.</t>
  </si>
  <si>
    <t>ANO PASSADO, SÓ FOI DISTRIBUÍDO PARA R0 E R2</t>
  </si>
  <si>
    <t>NTI - SEGURANÇA DA INFORMAÇÃO * D.U.C</t>
  </si>
  <si>
    <t>CARIMBADO</t>
  </si>
  <si>
    <t>TED IVAN VALENTE PARA UNIFESP</t>
  </si>
  <si>
    <t>PLOA:</t>
  </si>
  <si>
    <t>LIQUIDAÇÕES 2024
[A]</t>
  </si>
  <si>
    <t>Distribuição 2025 LOA 100% Versão 1
[B]</t>
  </si>
  <si>
    <t>Distribuição 2025 (LOA+RAP)
[C]</t>
  </si>
  <si>
    <t xml:space="preserve">Distribuição INICIAL 2025 LOA UFABC </t>
  </si>
  <si>
    <t>E6 -&gt; PROAD - PASSAGENS * D.U.C</t>
  </si>
  <si>
    <t>NTI - DESPESAS APENAS DO NTI (CUSTEIO/INVESTIMENTO)</t>
  </si>
  <si>
    <t>NTI - TIC   D.U.C. (CUTEIO/INVESTIMENTO)</t>
  </si>
  <si>
    <t>NTI - SEGURANÇA DA INFORMAÇÃO - D.U.C. E NTI (INCLUSIVE) (CUSTEIO/INVESTIMENTO)</t>
  </si>
  <si>
    <t>22.04.2025</t>
  </si>
  <si>
    <t>23006.008034/2024-73</t>
  </si>
  <si>
    <t>Professor Danilo Justino Carastan (CECS)</t>
  </si>
  <si>
    <t>UFABC</t>
  </si>
  <si>
    <t>24.04.2025</t>
  </si>
  <si>
    <t>professor Dr. Wallace Gusmão Ferreira CECS</t>
  </si>
  <si>
    <t>Saldo Acumulado (Distribuição de Saldos Remanescentes de Projetos)
NOVA RESOLUÇÃO</t>
  </si>
  <si>
    <t>SALDO</t>
  </si>
  <si>
    <t>DISTRIBUIÇÃO TRI UFABC (NOVA RESOLUÇÃO)</t>
  </si>
  <si>
    <t>ACI</t>
  </si>
  <si>
    <t>30.04.2025</t>
  </si>
  <si>
    <t>23006.010990/2024-15</t>
  </si>
  <si>
    <t>Dr. Ronaldo Cristiano Prati (CMCC)</t>
  </si>
  <si>
    <t xml:space="preserve">Crédito Disponível recurso LOA UFABC 2025  </t>
  </si>
  <si>
    <t>Distr.  Atualizada recurso LOA UFABC 2025</t>
  </si>
  <si>
    <t>26.05</t>
  </si>
  <si>
    <t>23006.005995/2022-64</t>
  </si>
  <si>
    <t>Docente Fernando Carlos Giacomelli (CCNH)</t>
  </si>
  <si>
    <t>05.06</t>
  </si>
  <si>
    <t>23006.004107/2023-77</t>
  </si>
  <si>
    <t>Prof. Dr. Derval dos Santos Rosa (CECS)</t>
  </si>
  <si>
    <t>23.06</t>
  </si>
  <si>
    <t>23006.005207/2024-00</t>
  </si>
  <si>
    <t>Professor Geraldo Cardoso de Oliveira Neto (CECS)</t>
  </si>
  <si>
    <t>23006.021602/2024-21</t>
  </si>
  <si>
    <t>PROFESSORA MONICA YUKIE KUWAHARA (CECS)</t>
  </si>
  <si>
    <t>30.06</t>
  </si>
  <si>
    <t>23006.024047/2024-90</t>
  </si>
  <si>
    <t>professor Reinaldo Marcondes Orselli (CECS)</t>
  </si>
  <si>
    <t>08.07</t>
  </si>
  <si>
    <t>23006.000045/2025-96</t>
  </si>
  <si>
    <t>professora Fernanda Graziella Cardoso (CECS)</t>
  </si>
  <si>
    <t>N20</t>
  </si>
  <si>
    <t>M</t>
  </si>
  <si>
    <t>G19</t>
  </si>
  <si>
    <t>G20</t>
  </si>
  <si>
    <t>G23</t>
  </si>
  <si>
    <t>G21</t>
  </si>
  <si>
    <t>T19</t>
  </si>
  <si>
    <t>U19</t>
  </si>
  <si>
    <t>G01</t>
  </si>
  <si>
    <t>O19</t>
  </si>
  <si>
    <t>G22</t>
  </si>
  <si>
    <t>V</t>
  </si>
  <si>
    <t>N01</t>
  </si>
  <si>
    <t>N21</t>
  </si>
  <si>
    <t>N22</t>
  </si>
  <si>
    <t>N19</t>
  </si>
  <si>
    <t>N43</t>
  </si>
  <si>
    <t>N41</t>
  </si>
  <si>
    <t>NAO SE APLICA</t>
  </si>
  <si>
    <t>'-9</t>
  </si>
  <si>
    <t>00PW</t>
  </si>
  <si>
    <t>000A</t>
  </si>
  <si>
    <t>CONTRIBUICAO A ASSOCIACAO NACIONAL DOS DIRIGENTES DAS INSTITUICOES FEDERAIS DE ENSINO SUPERIOR (ANDIFES)</t>
  </si>
  <si>
    <t>154503</t>
  </si>
  <si>
    <t>FUNDACAO UNIVERSIDADE FEDERAL DO ABC</t>
  </si>
  <si>
    <t>1000000000</t>
  </si>
  <si>
    <t>138514</t>
  </si>
  <si>
    <t>0061</t>
  </si>
  <si>
    <t>CONTRIBUICAO A AGENCIA DE DESENVOLVIMENTO DO GRANDE ABC (ADABC)</t>
  </si>
  <si>
    <t>148889</t>
  </si>
  <si>
    <t>0033</t>
  </si>
  <si>
    <t>CONTRIBUICAO A SOCIEDADE BRASILEIRA DE COMPUTACAO (SBC)</t>
  </si>
  <si>
    <t>148809</t>
  </si>
  <si>
    <t>4002</t>
  </si>
  <si>
    <t>0000</t>
  </si>
  <si>
    <t>0001</t>
  </si>
  <si>
    <t>PROGRAMA INCLUIR - ACESSIBILIDADE NA EDUCACAO SUPERIOR</t>
  </si>
  <si>
    <t>0003</t>
  </si>
  <si>
    <t>PNAES - DECRETO N. 7.234/2010 - AUXILIO FINANCEIRO A ESTUDANTE</t>
  </si>
  <si>
    <t>170589</t>
  </si>
  <si>
    <t>0002</t>
  </si>
  <si>
    <t>CONTRIBUICAO A ASSOCIACAO BRASILEIRA DE EDUCACAO INTERNACIONAL (FAUBAI)</t>
  </si>
  <si>
    <t>148803</t>
  </si>
  <si>
    <t>CONTRIBUICAO A ASSOCIACAO GRUPO COIMBRA DE UNIVERSIDADES BRASILEIRAS (GCUB)</t>
  </si>
  <si>
    <t>148804</t>
  </si>
  <si>
    <t>APOSENTADORIAS E PENSOES CIVIS DA UNIAO</t>
  </si>
  <si>
    <t>1</t>
  </si>
  <si>
    <t>1001000000</t>
  </si>
  <si>
    <t>ASSISTENCIA MEDICA E ODONTOLOGICA DE CIVIS - COMPLEMENTACAO DA UNIAO</t>
  </si>
  <si>
    <t>ASSISTENCIA PRE-ESCOLAR AOS DEPENDENTES DE SERVIDORES CIVIS E DE EMPREGADOS</t>
  </si>
  <si>
    <t>AUXILIO-TRANSPORTE DE CIVIS ATIVOS</t>
  </si>
  <si>
    <t>0005</t>
  </si>
  <si>
    <t>AUXILIO-ALIMENTACAO DE CIVIS ATIVOS</t>
  </si>
  <si>
    <t>0009</t>
  </si>
  <si>
    <t>AUXILIO-FUNERAL E NATALIDADE DE CIVIS</t>
  </si>
  <si>
    <t>ATIVOS CIVIS DA UNIAO</t>
  </si>
  <si>
    <t>CONTRIBUICAO DA UNIAO, DE SUAS AUTARQUIAS E FUNDACOES PARA O CUSTEIO DO REGIME DE PREVIDENCIA DOS SERVIDORES PUBLICOS FEDERAIS</t>
  </si>
  <si>
    <t>0</t>
  </si>
  <si>
    <t>20RK</t>
  </si>
  <si>
    <t>FUNCIONAMENTO DE INSTITUICOES FEDERAIS DE ENSINO SUPERIOR - DESPESAS DIVERSAS</t>
  </si>
  <si>
    <t>170585</t>
  </si>
  <si>
    <t>1444000000</t>
  </si>
  <si>
    <t>8282</t>
  </si>
  <si>
    <t>REESTRUTURACAO E MODERNIZACAO DAS INSTITUICOES FEDERAIS DE ENSINO SUPERIOR</t>
  </si>
  <si>
    <t>170587</t>
  </si>
  <si>
    <t>33901801</t>
  </si>
  <si>
    <t>BOLSAS DE ESTUDO NO PAIS</t>
  </si>
  <si>
    <t>08/12/2023</t>
  </si>
  <si>
    <t>20GK</t>
  </si>
  <si>
    <t>CONCESSAO DE BOLSAS DE PESQUISA, EXTENSAO E MONITORIA AOS ESTUDANTES</t>
  </si>
  <si>
    <t>170588</t>
  </si>
  <si>
    <t>23006.008151/2023-56</t>
  </si>
  <si>
    <t>SELECAO BOLSISTAS PARA PET-AF.</t>
  </si>
  <si>
    <t>20/09/2023</t>
  </si>
  <si>
    <t>23006.020094/2023-83</t>
  </si>
  <si>
    <t>PAGAMENTOS REFERENTES AO EDITAL Nº3/2023 - PROAP - (23006.012634/2023-55). PROGRAMA DE AUXILIO MONITORIA INCLUSIVA 2023</t>
  </si>
  <si>
    <t>12/12/2023</t>
  </si>
  <si>
    <t>19/04/2023</t>
  </si>
  <si>
    <t>04/09/2023</t>
  </si>
  <si>
    <t>23006.018388/2023-45</t>
  </si>
  <si>
    <t>154503263522023NE400063</t>
  </si>
  <si>
    <t>ED. 08/2023 - PESQUISANDO DESDE O PRIMEIRO DIA ACOES AFIRMATIVAS - PDPD AF</t>
  </si>
  <si>
    <t>2023NE40006301</t>
  </si>
  <si>
    <t>17/04/2023</t>
  </si>
  <si>
    <t>23006.025973/2022-11</t>
  </si>
  <si>
    <t>REAL FOOD ALIMENTACAO LTDA</t>
  </si>
  <si>
    <t>33903941</t>
  </si>
  <si>
    <t>FORNECIMENTO DE ALIMENTACAO</t>
  </si>
  <si>
    <t>22/05/2023</t>
  </si>
  <si>
    <t>23006.013987/2023-72</t>
  </si>
  <si>
    <t>PAGAMENTOS REFERENTES AO EDITAL Nº1/2023 - PROAP - (23006.004284/2023-53). PROGRAMAS DE AUXILIOS SOCIOECONOMICOS 2023 - MODALIDADE AUXILIO PERMANENCIA.</t>
  </si>
  <si>
    <t>23006.027124/2023-82</t>
  </si>
  <si>
    <t>33901804</t>
  </si>
  <si>
    <t>AUXILIOS PARA DESENV. DE ESTUDOS E PESQUISAS</t>
  </si>
  <si>
    <t>23006.000805/2023-01</t>
  </si>
  <si>
    <t>GESTAO DE BOLSAS DA MODALIDADE TATP I E II, PROVENIENTES DO TCTC 04/22.</t>
  </si>
  <si>
    <t>1050000107</t>
  </si>
  <si>
    <t>23006.005270/2023-57</t>
  </si>
  <si>
    <t>PAGAMENTO DE BOLSISTAS PARA ATUACAO NA MODALIDADE DE BOLSA DE TREINAMENTO E APOIO TECNICO EM PESQUISA (TATP), DESTINADO AO PREENCHIMENTO DE VAGAS PARA ATENDIMENTO AOS BIOTERIOS DA PROPES/UFABC.</t>
  </si>
  <si>
    <t>16/08/2023</t>
  </si>
  <si>
    <t>23006.017071/2023-91</t>
  </si>
  <si>
    <t>EDITAL 07/2023 - PROGRAMA PESQUISANDO DESDE O PRIMEIRO DIA - PDPD.</t>
  </si>
  <si>
    <t>23006.017064/2023-90</t>
  </si>
  <si>
    <t>23006.018393/2023-58</t>
  </si>
  <si>
    <t>ED. 09/2023 - PESQUISANDO DESDE O PRIMEIRO DIA INICIACAO TECNOLOGICA E INOVACAO - PDPD ITI</t>
  </si>
  <si>
    <t>18/05/2023</t>
  </si>
  <si>
    <t>30/03/2023</t>
  </si>
  <si>
    <t>154503263522023NE400024</t>
  </si>
  <si>
    <t>2023NE40002401</t>
  </si>
  <si>
    <t>AUXILIO EVENTOS ESTUDANTIS DE CARATER CIENTIFICO, ACADEMICO OU TECNOLOGICO.</t>
  </si>
  <si>
    <t>23006.011503/2023-51</t>
  </si>
  <si>
    <t>AUXILIO EVENTOS ESTUDANTIS DE CARATER CIENTIFICO, ACADEMICO OU TECNOLOGICO</t>
  </si>
  <si>
    <t>NICOLAS BERNARDO MATOS</t>
  </si>
  <si>
    <t>LUCAS DOS SANTOS ROCHA</t>
  </si>
  <si>
    <t>LUIZ FELIPE DOS ANJOS</t>
  </si>
  <si>
    <t>21/03/2023</t>
  </si>
  <si>
    <t>23006.027292/2022-97</t>
  </si>
  <si>
    <t>CONCESSAO DE BOLSAS PARA DISCENTES DA POS-GRADUACAO DA UFABC (PROPG)</t>
  </si>
  <si>
    <t>339018-9</t>
  </si>
  <si>
    <t>154503263522023NE400015</t>
  </si>
  <si>
    <t>2023NE40001501</t>
  </si>
  <si>
    <t>CONCESSAO DE BOLSAS PARA DISCENTES DA POS-GRADUACAO DA UFABC (PROPG) - DOUTORADO</t>
  </si>
  <si>
    <t>30/05/2023</t>
  </si>
  <si>
    <t>23006.016512/2022-57</t>
  </si>
  <si>
    <t>CONCESSAO DE SUBSIDIO PARA PAGAMENTO DE REFEICOES NO RESTAURANTE UNIVERSITARIO PARA ALUNOS DA GRADUACAO DA UFABC. DECORRENTE DO PROCESSO 23006.003721/2022-31, QUE TRATA DA CONTRATACAO DE EMPRESA PARA PREPARO E FORNECIMENTO DE REFEICAO.</t>
  </si>
  <si>
    <t>23006.021538/2022-17</t>
  </si>
  <si>
    <t>15/09/2023</t>
  </si>
  <si>
    <t>FELIPE SIQUEIRA MINHOLI</t>
  </si>
  <si>
    <t>GABRIEL THIAGO COSTA PEREIRA</t>
  </si>
  <si>
    <t>20/10/2023</t>
  </si>
  <si>
    <t>08/11/2023</t>
  </si>
  <si>
    <t>BRENNO FERNANDES DORTE</t>
  </si>
  <si>
    <t>17/07/2023</t>
  </si>
  <si>
    <t>08/08/2023</t>
  </si>
  <si>
    <t>JULIA OLIVEIRA PESSOA</t>
  </si>
  <si>
    <t>RICARDO HIDEO TANIWAKI</t>
  </si>
  <si>
    <t>23/10/2023</t>
  </si>
  <si>
    <t>44905208</t>
  </si>
  <si>
    <t>APAR.EQUIP.UTENS.MED.,ODONT,LABOR.HOSPIT.</t>
  </si>
  <si>
    <t>23/03/2023</t>
  </si>
  <si>
    <t>23006.026351/2022-18</t>
  </si>
  <si>
    <t>154503263522023NE400016</t>
  </si>
  <si>
    <t>PAGAMENTO DE BOLSAS PARA DISCENTES PARTICIPANTES DO PROGRAMA DE BOLSISTAS NOS CURSOS DE LINGUAS DA DIVISAO DE IDIOMAS DA UFABC.</t>
  </si>
  <si>
    <t>2023NE40001601</t>
  </si>
  <si>
    <t>11/09/2023</t>
  </si>
  <si>
    <t>23006.005196/2023-79</t>
  </si>
  <si>
    <t>154503263522023NE400017</t>
  </si>
  <si>
    <t>BOLSAS DE TUTORIA PARA OS CURSOS DE CAPACITACAO DO NETEL</t>
  </si>
  <si>
    <t>2023NE40001701</t>
  </si>
  <si>
    <t>QUANTUM DESIGN</t>
  </si>
  <si>
    <t>06/04/2023</t>
  </si>
  <si>
    <t>FORUM NACIONAL DE PRO-REITORES DE PESQUISA E POS-GRADUA</t>
  </si>
  <si>
    <t>0007</t>
  </si>
  <si>
    <t>CONTRIBUICAO AO FORUM NACIONAL DE PRO-REITORES DE PESQUISA E POS-GRADUACAO (FOPROP)</t>
  </si>
  <si>
    <t>148908</t>
  </si>
  <si>
    <t>33503908</t>
  </si>
  <si>
    <t>ENTIDADES REPRESENTATIVAS DE CLASSE</t>
  </si>
  <si>
    <t>ASSOC NAC DIRIGENTES DAS INST FED DE ENSINO SUPERIOR</t>
  </si>
  <si>
    <t>AGENCIA DE DESENVOLVIMENTO ECONOMICO DO GRANDE ABC</t>
  </si>
  <si>
    <t>33903901</t>
  </si>
  <si>
    <t>ASSINATURAS DE PERIODICOS E ANUIDADES</t>
  </si>
  <si>
    <t>SOCIEDADE BRASILEIRA DE COMPUTACAO</t>
  </si>
  <si>
    <t>FERNANDA PEREIRA DE JESUS</t>
  </si>
  <si>
    <t>WANDERLEI SOARES DOS SANTOS</t>
  </si>
  <si>
    <t>33903025</t>
  </si>
  <si>
    <t>MATERIAL P/ MANUTENCAO DE BENS MOVEIS</t>
  </si>
  <si>
    <t>33903022</t>
  </si>
  <si>
    <t>MATERIAL DE LIMPEZA E PROD. DE HIGIENIZACAO</t>
  </si>
  <si>
    <t>ASSOCIACAO BRASILEIRA DAS EDITORAS UNIVERSITARIAS</t>
  </si>
  <si>
    <t>0026</t>
  </si>
  <si>
    <t>CONTRIBUICAO A ASSOCIACAO BRASILEIRA DAS EDITORAS UNIVERSITARIAS (ABEU)</t>
  </si>
  <si>
    <t>148807</t>
  </si>
  <si>
    <t>02/03/2023</t>
  </si>
  <si>
    <t>23006.012703/2020-88</t>
  </si>
  <si>
    <t>CONTRATACAO DE EMPRESA PARA AGENCIAMENTO DE TRANSPORTE INTERNACIONAL PARA AS CARGAS IMPORTADAS PELA UFABC.</t>
  </si>
  <si>
    <t>DHUAN COMISSARIA DE DESPACHOS ADUANEIROS LTDA</t>
  </si>
  <si>
    <t>33903974</t>
  </si>
  <si>
    <t>FRETES E TRANSPORTES DE ENCOMENDAS</t>
  </si>
  <si>
    <t>23006.000870/2019-42</t>
  </si>
  <si>
    <t>CONTRATACAO DE SERVICO DE DESEMBARACO ADUANEIRO PARA AS CARGAS IMPORTADAS PELA UFABC.</t>
  </si>
  <si>
    <t>ARGUS DESPACHOS ADUANEIROS E LOGISTICA LTDA</t>
  </si>
  <si>
    <t>33903903</t>
  </si>
  <si>
    <t>COMISSOES E CORRETAGENS</t>
  </si>
  <si>
    <t>04/07/2023</t>
  </si>
  <si>
    <t>23006.005439/2023-79</t>
  </si>
  <si>
    <t>SOLICITACAO DE CONTRATACAO DE SERVICO DE TRANSPORTE RODOVIARIO PARA AS CARGAS IMPORTADAS PELA UFABC.</t>
  </si>
  <si>
    <t>CDR TRANSPORTES E LOGISTICA INTEGRADA LTDA</t>
  </si>
  <si>
    <t>ASSOCIACAO NACIONAL DE POS-GRADUACAO EM FILOSOFIA</t>
  </si>
  <si>
    <t>0035</t>
  </si>
  <si>
    <t>CONTRIBUICAO A ASSOCIACAO NACIONAL DE POS-GRADUACAO EM FILOSOFIA (ANPOF)</t>
  </si>
  <si>
    <t>148810</t>
  </si>
  <si>
    <t>ASSOCIACAO NAC DE POS-GRADE PESQ EM PLAN URB E REGIONAL</t>
  </si>
  <si>
    <t>0015</t>
  </si>
  <si>
    <t>CONTRIBUICAO A ASSOCIACAO NACIONAL DE POS-GRADUACAO E PESQUISA EM PLANEJAMENTO URBANO E REGIONAL (ANPUR)</t>
  </si>
  <si>
    <t>148805</t>
  </si>
  <si>
    <t>ASSOCIACAO BRASILEIRA DE EDITORES CIENTIFICOS</t>
  </si>
  <si>
    <t>0028</t>
  </si>
  <si>
    <t>CONTRIBUICAO A ASSOCIACAO BRASILEIRA DE EDITORES CIENTIFICOS (ABEC)</t>
  </si>
  <si>
    <t>213194</t>
  </si>
  <si>
    <t>33503901</t>
  </si>
  <si>
    <t>INST.DE CARATER ASSIST.CULT.E EDUCACIONAL</t>
  </si>
  <si>
    <t>0004</t>
  </si>
  <si>
    <t>06/06/2023</t>
  </si>
  <si>
    <t>INSTITUTO NACIONAL DA PROPRIEDADE INDUSTRIAL</t>
  </si>
  <si>
    <t>33913905</t>
  </si>
  <si>
    <t>SERVICOS TECNICOS PROFISSIONAIS</t>
  </si>
  <si>
    <t>23006.002332/2020-26</t>
  </si>
  <si>
    <t>CONTRATACAO DE CONSULTORIA ESPECIALIZADA EM PROPRIEDADE INTELECTUAL</t>
  </si>
  <si>
    <t>KASZNAR LEONARDOS VIANNA AGENTES DA PROPRIEDADE INDUSTR</t>
  </si>
  <si>
    <t>33903905</t>
  </si>
  <si>
    <t>ASSOCIACAO NACIONAL DE ENTIDADES PROMOTORAS DE EMPREEND</t>
  </si>
  <si>
    <t>0021</t>
  </si>
  <si>
    <t>CONTRIBUICAO A ASSOCIACAO NACIONAL DE ENTIDADES PROMOTORAS DE EMPREENDIMENTOS INOVADORES (ANPROTEC)</t>
  </si>
  <si>
    <t>148806</t>
  </si>
  <si>
    <t>FORUM NACIONAL DE GESTORES DE INOVACAO E TRANSFERENCIA</t>
  </si>
  <si>
    <t>0022</t>
  </si>
  <si>
    <t>CONTRIBUICAO AO FORUM NACIONAL DE GESTORES DE INOVACAO E TRANSFERENCIA DE TECNOLOGIA (FORTEC)</t>
  </si>
  <si>
    <t>148888</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</si>
  <si>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</si>
  <si>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</si>
  <si>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</si>
  <si>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</si>
  <si>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33903948</t>
  </si>
  <si>
    <t>SERVICO DE SELECAO E TREINAMENTO</t>
  </si>
  <si>
    <t>2023NE00004748</t>
  </si>
  <si>
    <t>23006.003233/2023-12</t>
  </si>
  <si>
    <t>ACORDO DE PARCERIA ENTRE SESC E UFABC NA MODALIDADE MIS (MATRICULA DE INTERESSE SOCIAL)</t>
  </si>
  <si>
    <t>SERVICO SOCIAL DO COMERCIO - SESC - ADMINISTRACAO REGIO</t>
  </si>
  <si>
    <t>33903925</t>
  </si>
  <si>
    <t>TAXA DE ADMINISTRACAO</t>
  </si>
  <si>
    <t>COORDENACAO-GERAL DE TESOURARIA - CGTES</t>
  </si>
  <si>
    <t>33913937</t>
  </si>
  <si>
    <t>JUROS E MULTA DE MORA</t>
  </si>
  <si>
    <t>03/02/2023</t>
  </si>
  <si>
    <t>23006.001848/2019-10</t>
  </si>
  <si>
    <t>FORNECIMENTO DE AGUA, COLETA DE ESGOTO, TAXA DE DRENAGEM E DE RESIDUOS SOLIDOS (LIXO) PARA O CAMPUS E UNIDADES DA UFABC EM SANTO ANDRE</t>
  </si>
  <si>
    <t>COMPANHIA DE SANEAMENTO BASICO DO ESTADO DE SAO PAULO -</t>
  </si>
  <si>
    <t>33903944</t>
  </si>
  <si>
    <t>SERVICOS DE AGUA, ESGOTO E RESIDUOS SOLIDOS</t>
  </si>
  <si>
    <t>17/02/2023</t>
  </si>
  <si>
    <t>23006.002034/2013-15</t>
  </si>
  <si>
    <t>CONTRATACAO DE PESSOA JURIDICA PARA FORNECIMENTO DE ENERGIA ELETRICA PARA AS UNIDADES DE SAO BERNARDO DO CAMPO DA UFABC</t>
  </si>
  <si>
    <t>ELETROPAULO METROPOLITANA ELETRICIDADE DE SAO PAULO S.A</t>
  </si>
  <si>
    <t>33903943</t>
  </si>
  <si>
    <t>SERVICOS DE ENERGIA ELETRICA</t>
  </si>
  <si>
    <t>33904722</t>
  </si>
  <si>
    <t>CONTRIBUICAO P/ CUSTEIO DE ILUMINACAO PUBLICA</t>
  </si>
  <si>
    <t>23006.002035/2013-51</t>
  </si>
  <si>
    <t>CONTRATACAO DE PESSOA JURIDICA PARA FORNECIMENTO DE ENERGIA ELETRICA PARA AS UNIDADES DE SANTO ANDRE DA UFABC</t>
  </si>
  <si>
    <t>03/05/2023</t>
  </si>
  <si>
    <t>23006.006679/2023-91</t>
  </si>
  <si>
    <t>154503263522023NE000122</t>
  </si>
  <si>
    <t>CONTRATACAO DA CONCESSIONARIA DE DISTRIBUICAO DE ENERGIA ELETRICA ENEL DISTRIBUICAO SAO PAULO PARA O FORNECIMENTO DE ENERGIA ELETRICA, ASSIM COMO, PARA O USO DO SISTEMA DE DISTRIBUICAO, EM ATENDIMENTO AS DEMANDAS DA UNIDADE TAMANDUATEHY DA UFABC.</t>
  </si>
  <si>
    <t>2023NE00012243</t>
  </si>
  <si>
    <t>13/07/2023</t>
  </si>
  <si>
    <t>154503263522023NE000260</t>
  </si>
  <si>
    <t>2023NE00026044</t>
  </si>
  <si>
    <t>04/10/2023</t>
  </si>
  <si>
    <t>154503263522023NE000410</t>
  </si>
  <si>
    <t>217884</t>
  </si>
  <si>
    <t>2023NE00041043</t>
  </si>
  <si>
    <t>11/12/2023</t>
  </si>
  <si>
    <t>23006.018869/2023-51</t>
  </si>
  <si>
    <t>154503263522023NE400052</t>
  </si>
  <si>
    <t>EDITAL 16/2023 - TATP NEAB E NEG</t>
  </si>
  <si>
    <t>2023NE40005201</t>
  </si>
  <si>
    <t>17/10/2023</t>
  </si>
  <si>
    <t xml:space="preserve"> 23006.028380/2022-1</t>
  </si>
  <si>
    <t>PAGAMENTO DE BOLSISTAS PARA ATUACAO NA MODALIDADE DE BOLSA DE TREINAMENTO E APOIO TECNICO EM PESQUISA (TATP) PARA ATENDIMENTO AOS NUCLEOS ESTRATEGICOS DE PESQUISA DA UFABC.</t>
  </si>
  <si>
    <t>23006.005262/2023-19</t>
  </si>
  <si>
    <t>33902001</t>
  </si>
  <si>
    <t>AUXILIO A PESQUISADORES</t>
  </si>
  <si>
    <t>PAULO SERGIO DA COSTA NEVES</t>
  </si>
  <si>
    <t>23006.019275/2023-67</t>
  </si>
  <si>
    <t>154503263522023NE400065</t>
  </si>
  <si>
    <t>GESTAO DE BOLSAS DE TUTORIA DO NETEL - CURSOS DA UAB, VAGAS DA UFABC.</t>
  </si>
  <si>
    <t>2023NE40006501</t>
  </si>
  <si>
    <t>27/10/2023</t>
  </si>
  <si>
    <t>23006.022523/2023-57</t>
  </si>
  <si>
    <t>154503263522023NE500284</t>
  </si>
  <si>
    <t>PAGAMENTO DE AUXILIO FINANCEIRO - XXV SIMPOSIO INTERNACIONAL DE INFORMATICA EDUCATIVA (SIIE 2023)DOCENTE CARLA LOPES RODRIGUEZ - CPF 171.526.148-81</t>
  </si>
  <si>
    <t>CARLA LOPES RODRIGUEZ</t>
  </si>
  <si>
    <t>2023NE50028401</t>
  </si>
  <si>
    <t>33903965</t>
  </si>
  <si>
    <t>SERVICOS DE APOIO AO ENSINO</t>
  </si>
  <si>
    <t>27/02/2023</t>
  </si>
  <si>
    <t>JOSUE CRISTIAN VIEIRA VAZ</t>
  </si>
  <si>
    <t>33903963</t>
  </si>
  <si>
    <t>SERVICOS GRAFICOS E EDITORIAIS</t>
  </si>
  <si>
    <t>MINHA BIBLIOTECA LTDA.</t>
  </si>
  <si>
    <t>PRESSREADER INC.</t>
  </si>
  <si>
    <t>23006.001220/2023-09</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</si>
  <si>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</si>
  <si>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</si>
  <si>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</si>
  <si>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</si>
  <si>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16/06/2023</t>
  </si>
  <si>
    <t>23006.001264/2023-21</t>
  </si>
  <si>
    <t>154503263522023NE000205</t>
  </si>
  <si>
    <t>CONTRATACAO DE SERVICO PARA OBTENCAO DO DIGITAL OBJECT IDENTIFIER (DOI) EM ARTIGOS CIENTIFICOS DE PERIODICOS DA UFABC</t>
  </si>
  <si>
    <t>2023NE00020505</t>
  </si>
  <si>
    <t>33903016</t>
  </si>
  <si>
    <t>MATERIAL DE EXPEDIENTE</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</si>
  <si>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</si>
  <si>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</si>
  <si>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</si>
  <si>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</si>
  <si>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44905218</t>
  </si>
  <si>
    <t>COLECOES E MATERIAIS BIBLIOGRAFICOS</t>
  </si>
  <si>
    <t>2023NE00043518</t>
  </si>
  <si>
    <t>04/05/2023</t>
  </si>
  <si>
    <t>ZENITE INFORMACAO E CONSULTORIA S/A</t>
  </si>
  <si>
    <t>4572</t>
  </si>
  <si>
    <t>CAPACITACAO DE SERVIDORES PUBLICOS FEDERAIS EM PROCESSO DE QUALIFICACAO E REQUALIFICACAO</t>
  </si>
  <si>
    <t>170583</t>
  </si>
  <si>
    <t>UNIAO NACIONAL DOS AUDITORES DO MINISTERIO DA EDUCACAO</t>
  </si>
  <si>
    <t>FEDERACAO BRASILEIRA DE ASSOCIACOES DE BIBLIOTECARIOS,</t>
  </si>
  <si>
    <t>FUNDACAO DE APOIO A UNIVERSIDADE FEDERAL DE SAO PAULO</t>
  </si>
  <si>
    <t>PAGAMENTO A TERCEIROS INSS PATRONAL</t>
  </si>
  <si>
    <t>COORD.GERAL DE ORCAMENTO, FINANCAS E CONTAB.</t>
  </si>
  <si>
    <t>33914718</t>
  </si>
  <si>
    <t>CONTRIBUICAO PREVIDENCIARIA - SERVICOS TERCEIROS (PF)</t>
  </si>
  <si>
    <t>339036-9</t>
  </si>
  <si>
    <t>33903628</t>
  </si>
  <si>
    <t>GRATIFICACAO POR ENCARGO DE CURSO E CONCURSO - GECC</t>
  </si>
  <si>
    <t>FUNDACAO UNIVERSIDADE FEDERAL DE SAO CARLOS</t>
  </si>
  <si>
    <t>154049</t>
  </si>
  <si>
    <t>UNIVERSIDADE FEDERAL DE MINAS GERAIS</t>
  </si>
  <si>
    <t>153062</t>
  </si>
  <si>
    <t>AQUISICAO DE INSUMOS PARA COLETA DE RESIDUOS</t>
  </si>
  <si>
    <t>09/02/2023</t>
  </si>
  <si>
    <t>44905234</t>
  </si>
  <si>
    <t>MAQUINAS, UTENSILIOS E EQUIPAMENTOS  DIVERSOS</t>
  </si>
  <si>
    <t>44905233</t>
  </si>
  <si>
    <t>EQUIPAMENTOS PARA AUDIO, VIDEO E FOTO</t>
  </si>
  <si>
    <t>E. A. FISCHIONE INSTRUMENTS, INC.</t>
  </si>
  <si>
    <t>44902001</t>
  </si>
  <si>
    <t>AUXILIO/BOLSA A PESQUISADORES</t>
  </si>
  <si>
    <t>23006.020485/2022-17</t>
  </si>
  <si>
    <t>CARTAO PESQUISADOR - BIOTERIOS</t>
  </si>
  <si>
    <t>MARCELA SORELLI CARNEIRO RAMOS</t>
  </si>
  <si>
    <t>AQUISICAO DE MATERIAIS PERMANENTES PARA UTILIZACAO EM AULAS PRATICAS DOS CURSOS DE GRADUACAO DO CECS</t>
  </si>
  <si>
    <t>44905212</t>
  </si>
  <si>
    <t>APARELHOS E UTENSILIOS DOMESTICOS</t>
  </si>
  <si>
    <t>44905238</t>
  </si>
  <si>
    <t>MAQ., FERRAMENTAS  E  UTENSILIOS  DE  OFICINA</t>
  </si>
  <si>
    <t>VOLTCOM DO BRASIL LTDA</t>
  </si>
  <si>
    <t>44905204</t>
  </si>
  <si>
    <t>APARELHOS DE MEDICAO E ORIENTACAO</t>
  </si>
  <si>
    <t>WEST LAB COMERCIO DE PRODUTOS PARA LABORATORIO LTDA</t>
  </si>
  <si>
    <t>JR2 COMERCIO DE VARIEDADES LTDA</t>
  </si>
  <si>
    <t>LIFE TECHNOLOGIES BRASIL COMERCIO E INDUSTRIA DE PRODUT</t>
  </si>
  <si>
    <t>25/09/2023</t>
  </si>
  <si>
    <t>23006.014784/2021-31</t>
  </si>
  <si>
    <t>CONTRATACAO DE SERVICOS DE TRADUCAO DE TEXTOS E INTERPRETACAO SIMULTANEA</t>
  </si>
  <si>
    <t>NETLINGUAE - IDIOMAS E PESQUISA LTDA</t>
  </si>
  <si>
    <t>154503263522023NE000462</t>
  </si>
  <si>
    <t>2023NE00046205</t>
  </si>
  <si>
    <t>33903922</t>
  </si>
  <si>
    <t>EXPOSICOES, CONGRESSOS E CONFERENCIAS</t>
  </si>
  <si>
    <t>23006.005228/2023-36</t>
  </si>
  <si>
    <t>HRBRASIL CORRETORA DE SEGUROS E EVENTOS LTDA</t>
  </si>
  <si>
    <t>33903912</t>
  </si>
  <si>
    <t>LOCACAO DE MAQUINAS E EQUIPAMENTOS</t>
  </si>
  <si>
    <t>ART'ESTRUTURAL ENGENHARIA E EVENTOS LTDA</t>
  </si>
  <si>
    <t>START SOLUCOES INTEGRADAS LTDA</t>
  </si>
  <si>
    <t>EVENTUAL LIVE MARKETING LTDA</t>
  </si>
  <si>
    <t>12/09/2023</t>
  </si>
  <si>
    <t>CONTRATACAO EVENTUAL DE SERVICOS DE ESTRUTURA, LOCACAO DE EQUIPAMENTOS E MOBILIARIOS PARA A REALIZACAO DE EVENTOS, A FIM DE ATENDER AS NECESSIDADES DA UNIVERSIDADE FEDERAL DO ABC, CONFORME CONDICOES, QUANTIDADES E EXIGENCIAS ESTABELECIDAS NO TERMO DE REFERENCIA</t>
  </si>
  <si>
    <t>01/11/2023</t>
  </si>
  <si>
    <t>33903923</t>
  </si>
  <si>
    <t>FESTIVIDADES E HOMENAGENS</t>
  </si>
  <si>
    <t>154503263522023NE000471</t>
  </si>
  <si>
    <t>2023NE00047123</t>
  </si>
  <si>
    <t>29/11/2023</t>
  </si>
  <si>
    <t>31911302</t>
  </si>
  <si>
    <t>CONTRIBUICOES PREVIDENCIARIAS - INSS</t>
  </si>
  <si>
    <t>31911309</t>
  </si>
  <si>
    <t>SEGUROS DE ACIDENTES DO TRABALHO</t>
  </si>
  <si>
    <t>GEAP AUTOGESTAO EM SAUDE</t>
  </si>
  <si>
    <t>33909308</t>
  </si>
  <si>
    <t>RESSARCIMENTO ASSISTENCIA MEDICA/ODONTOLOGICA</t>
  </si>
  <si>
    <t>31911303</t>
  </si>
  <si>
    <t>CONTRIBUICAO PATRONAL PARA O RPPS</t>
  </si>
  <si>
    <t>31900101</t>
  </si>
  <si>
    <t>PROVENTOS - PESSOAL CIVIL</t>
  </si>
  <si>
    <t>31900109</t>
  </si>
  <si>
    <t>ADICIONAL POR TEMPO DE SERVICO PESSOAL CIVIL</t>
  </si>
  <si>
    <t>31900187</t>
  </si>
  <si>
    <t>COMPLEMENTACAO DE APOSENTADORIAS - PES CIVIL</t>
  </si>
  <si>
    <t>31900301</t>
  </si>
  <si>
    <t>PENSOES CIVIS</t>
  </si>
  <si>
    <t>31900401</t>
  </si>
  <si>
    <t>SALARIO CONTRATO TEMPORARIO</t>
  </si>
  <si>
    <t>31900412</t>
  </si>
  <si>
    <t>FERIAS VENCIDAS/PROPORCIONAIS - CONTRATO TEMPORARIO</t>
  </si>
  <si>
    <t>31900414</t>
  </si>
  <si>
    <t>FERIAS - ABONO CONSTITUCIONAL - CONTRATO TEMPORARIO</t>
  </si>
  <si>
    <t>31901101</t>
  </si>
  <si>
    <t>VENCIMENTOS E SALARIOS</t>
  </si>
  <si>
    <t>31901104</t>
  </si>
  <si>
    <t>ADICIONAL NOTURNO</t>
  </si>
  <si>
    <t>31901105</t>
  </si>
  <si>
    <t>INCORPORACOES</t>
  </si>
  <si>
    <t>31901106</t>
  </si>
  <si>
    <t>VANTAGENS PERM.SENT.JUD.TRANS.JULGADO - CIVIL</t>
  </si>
  <si>
    <t>31901107</t>
  </si>
  <si>
    <t>ABONO DE PERMANENCIA</t>
  </si>
  <si>
    <t>31901110</t>
  </si>
  <si>
    <t>ADICIONAL DE INSALUBRIDADE</t>
  </si>
  <si>
    <t>31901131</t>
  </si>
  <si>
    <t>GRATIFICACAO POR EXERCICIO DE CARGO EFETIVO</t>
  </si>
  <si>
    <t>31901133</t>
  </si>
  <si>
    <t>GRAT POR EXERCICIO DE FUNCOES COMISSIONADAS</t>
  </si>
  <si>
    <t>31901136</t>
  </si>
  <si>
    <t>GRATIFICACAO P/EXERCICIO DE CARGO EM COMISSAO</t>
  </si>
  <si>
    <t>31901137</t>
  </si>
  <si>
    <t>GRATIFICACAO DE TEMPO DE SERVICO</t>
  </si>
  <si>
    <t>31901142</t>
  </si>
  <si>
    <t>FERIAS VENCIDAS E PROPORCIONAIS</t>
  </si>
  <si>
    <t>31901143</t>
  </si>
  <si>
    <t>13º SALARIO</t>
  </si>
  <si>
    <t>31901145</t>
  </si>
  <si>
    <t>FERIAS - 1/3 CONSTITUCIONAL</t>
  </si>
  <si>
    <t>31901146</t>
  </si>
  <si>
    <t>FERIAS - PAGAMENTO ANTECIPADO</t>
  </si>
  <si>
    <t>31901632</t>
  </si>
  <si>
    <t>SUBSTITUICOES</t>
  </si>
  <si>
    <t>31909114</t>
  </si>
  <si>
    <t>SENT.JUD.NAO TRANS JULG CARAT CONT AT CIVIL</t>
  </si>
  <si>
    <t>31909211</t>
  </si>
  <si>
    <t>VENCIMENTOS E VANTAGENS FIXAS - PESSOAL CIVIL</t>
  </si>
  <si>
    <t>31900706</t>
  </si>
  <si>
    <t>CONTRIBUICAO PATRONAL - FUNPRESP LEI 12618/12</t>
  </si>
  <si>
    <t>SECRET. ESPECIAL DA RECEITA FEDERAL DO BRASIL</t>
  </si>
  <si>
    <t>SECRETARIA DO TESOURO NACIONAL/CGTES/STN</t>
  </si>
  <si>
    <t>33914712</t>
  </si>
  <si>
    <t>CONTRIBUICAO P/ O PIS/PASEP</t>
  </si>
  <si>
    <t>23006.003032/2021-45</t>
  </si>
  <si>
    <t>23006.013668/2022-86</t>
  </si>
  <si>
    <t>31900413</t>
  </si>
  <si>
    <t>13¤ SALARIO - CONTRATO TEMPORARIO</t>
  </si>
  <si>
    <t>29/03/2023</t>
  </si>
  <si>
    <t>31900416</t>
  </si>
  <si>
    <t>FERIAS PAGAMENTO ANTECIPADO - CONTRATOS TEMPORARIOS</t>
  </si>
  <si>
    <t>31900106</t>
  </si>
  <si>
    <t>13 SALARIO - PESSOAL CIVIL</t>
  </si>
  <si>
    <t>31900303</t>
  </si>
  <si>
    <t>13 SALARIO - PENSOES CIVIS</t>
  </si>
  <si>
    <t>28/09/2023</t>
  </si>
  <si>
    <t>PLANO EXECUTIVO FEDERAL</t>
  </si>
  <si>
    <t>23006.020708/2023-27</t>
  </si>
  <si>
    <t>24/11/2023</t>
  </si>
  <si>
    <t>'-8</t>
  </si>
  <si>
    <t>27/12/2023</t>
  </si>
  <si>
    <t xml:space="preserve"> 23006.028129/2023-2</t>
  </si>
  <si>
    <t>154503263522023NE700245</t>
  </si>
  <si>
    <t>FOLHA DE PAGAMENTO - DEZEMBRO 2023</t>
  </si>
  <si>
    <t>2023NE70024501</t>
  </si>
  <si>
    <t>33903607</t>
  </si>
  <si>
    <t>ESTAGIARIOS</t>
  </si>
  <si>
    <t>33900421</t>
  </si>
  <si>
    <t>AUXILIO-ALIMENTACAO</t>
  </si>
  <si>
    <t>33900422</t>
  </si>
  <si>
    <t>AUXILIO-CRECHE</t>
  </si>
  <si>
    <t>33900423</t>
  </si>
  <si>
    <t>AUXILIO-TRANSPORTE</t>
  </si>
  <si>
    <t>33900805</t>
  </si>
  <si>
    <t>AUXILIO NATALIDADE ATIVO CIVIL</t>
  </si>
  <si>
    <t>33900809</t>
  </si>
  <si>
    <t>AUXILIO-CRECHE CIVIL</t>
  </si>
  <si>
    <t>33904601</t>
  </si>
  <si>
    <t>AUXILIO-ALIMENTACAO CIVIS</t>
  </si>
  <si>
    <t>33904901</t>
  </si>
  <si>
    <t>AUXILIO-TRANSPORTE CIVIS</t>
  </si>
  <si>
    <t>23006.001057/2023-76</t>
  </si>
  <si>
    <t>154503263522023NE000018</t>
  </si>
  <si>
    <t>REPASSE MENSAL DE VALORES PER CAPITA A GEAP - JANEIRO  DE 2023</t>
  </si>
  <si>
    <t>2023NE00001808</t>
  </si>
  <si>
    <t>33909208</t>
  </si>
  <si>
    <t>OUTROS BENEF.ASSIST.DO SERVIDOR E DO MILITAR</t>
  </si>
  <si>
    <t>33909293</t>
  </si>
  <si>
    <t>INDENIZACOES E RESTITUICOES</t>
  </si>
  <si>
    <t>33904903</t>
  </si>
  <si>
    <t>AUXILIO-TRANSPORTE ESTAGIARIOS</t>
  </si>
  <si>
    <t>07/12/2023</t>
  </si>
  <si>
    <t>33901416</t>
  </si>
  <si>
    <t>DIARIAS NO EXTERIOR</t>
  </si>
  <si>
    <t>NAFSA: ASSOCIATION OF INTERNATIONAL EDUCATORS</t>
  </si>
  <si>
    <t>ASOCIACION DE UNIVERSIDADES GRUPO MONTEVIDEO - AUGM</t>
  </si>
  <si>
    <t>CONTRIBUICAO A ASSOCIACAO DE UNIVERSIDADES GRUPO MONTEVIDEO (AUGM)</t>
  </si>
  <si>
    <t>33803901</t>
  </si>
  <si>
    <t>INSTITUICOES DE CARATER ASSISTENCIAL, CULTURAL E EDUCA-CIONAL</t>
  </si>
  <si>
    <t>E.A.I.E - EUROPEAN ASSOCIATONS FOR INTERNATIONAL</t>
  </si>
  <si>
    <t>ASSOCIACAO BRASILEIRA DE EDUCACAO INTERNACIONAL</t>
  </si>
  <si>
    <t>23006.000017/2023-15</t>
  </si>
  <si>
    <t>154503263522023NE000593</t>
  </si>
  <si>
    <t>DIARIAS ARI - INTERNACIONAL PARA SERVIDORES</t>
  </si>
  <si>
    <t>2023NE00059316</t>
  </si>
  <si>
    <t>23006.017047/2023-52</t>
  </si>
  <si>
    <t>PAGAMENTO DE BOLSAS DO PROJETO IDIOMAS SEM FRONTEIRAS - CAPES/ANDIFES.</t>
  </si>
  <si>
    <t>IDIOMAS SEM FRONTEIRAS</t>
  </si>
  <si>
    <t>33903702</t>
  </si>
  <si>
    <t>LIMPEZA E CONSERVACAO</t>
  </si>
  <si>
    <t>AQUISICAO DE PAPEL HIGIENICO E PAPEL TOALHA</t>
  </si>
  <si>
    <t>33903021</t>
  </si>
  <si>
    <t>MATERIAL DE COPA E COZINHA</t>
  </si>
  <si>
    <t>LAJ COMERCIO E IMPORTACAO LTDA.</t>
  </si>
  <si>
    <t>33903007</t>
  </si>
  <si>
    <t>GENEROS DE ALIMENTACAO</t>
  </si>
  <si>
    <t>33903019</t>
  </si>
  <si>
    <t>MATERIAL DE ACONDICIONAMENTO E EMBALAGEM</t>
  </si>
  <si>
    <t>DARLU INDUSTRIA TEXTIL LTDA</t>
  </si>
  <si>
    <t>23006.004792/2020-99</t>
  </si>
  <si>
    <t>CONTRATACAO DE EMPRESA ESPECIALIZADA NA PRESTACAO DE SERVICOS DE ACONDICIONAMENTO, COLETA, TRANSPORTE, TRATAMENTO E DESTINACAO FINAL DE RESIDUOS QUIMICOS PRODUZIDOS NAS DEPENDENCIAS DOS CAMPI DA UFABC</t>
  </si>
  <si>
    <t>RECINTEC TECNOLOGIAS AMBIENTAIS LTDA</t>
  </si>
  <si>
    <t>33903975</t>
  </si>
  <si>
    <t>SERVICO DE INCINERACAO,DESTRUICAO E DEMOLICAO</t>
  </si>
  <si>
    <t>MUNICIPIO DE SAO BERNARDO DO CAMPO</t>
  </si>
  <si>
    <t>33903978</t>
  </si>
  <si>
    <t>HARMONY FOOD SOLUTIONS LTDA</t>
  </si>
  <si>
    <t>23006.027615/2022-42</t>
  </si>
  <si>
    <t>PRESTACAO DE SERVICOS DE COPEIRAGEM NAS DEPENDENCIAS DA UFABC</t>
  </si>
  <si>
    <t>POLYVALENTE SERVICOS E APOIO ADMINISTRATIVO LTDA</t>
  </si>
  <si>
    <t>33903705</t>
  </si>
  <si>
    <t>SERVICOS DE COPA E COZINHA</t>
  </si>
  <si>
    <t>16/05/2023</t>
  </si>
  <si>
    <t>23006.027773/2022-01</t>
  </si>
  <si>
    <t>154503263522023NE000139</t>
  </si>
  <si>
    <t>CONTRATACAO DE EMPRESA ESPECIALIZADA PARA PRESTACAO DE SERVICOS DE LIMPEZA, ASSEIO E CONSERVACAO NAS DEPENDENCIAS DA UFABC</t>
  </si>
  <si>
    <t>VIVA SERVICOS LTDA</t>
  </si>
  <si>
    <t>2023NE00013902</t>
  </si>
  <si>
    <t>CAFE COLISEU LTDA</t>
  </si>
  <si>
    <t>23006.010978/2023-20</t>
  </si>
  <si>
    <t>LUTAR DISTRIBUIDORA DE PRODUTOS DE LIMPEZA LTDA</t>
  </si>
  <si>
    <t>V C SANTOS COMERCIO DE PRODUTOS DESCARTAVEIS HIGIENE E</t>
  </si>
  <si>
    <t>33903026</t>
  </si>
  <si>
    <t>MATERIAL ELETRICO E ELETRONICO</t>
  </si>
  <si>
    <t>A2 ROBOTICS COMERCIO IMPORTACAO E EXPORTACAO LTDA</t>
  </si>
  <si>
    <t>33903917</t>
  </si>
  <si>
    <t>MANUT. E CONSERV. DE MAQUINAS E EQUIPAMENTOS</t>
  </si>
  <si>
    <t>33903024</t>
  </si>
  <si>
    <t>MATERIAL P/ MANUT.DE BENS IMOVEIS/INSTALACOES</t>
  </si>
  <si>
    <t>33903035</t>
  </si>
  <si>
    <t>MATERIAL LABORATORIAL</t>
  </si>
  <si>
    <t>33903011</t>
  </si>
  <si>
    <t>MATERIAL QUIMICO</t>
  </si>
  <si>
    <t>23006.014670/2022-72</t>
  </si>
  <si>
    <t>REGISTRO DE PRECOS PARA AQUISICAO DE REAGENTES PARA OS CURSOS DE GRADUACAO DA FUNDACAO UNIVERSIDADE FEDERAL DO ABC ¿ UFABC.</t>
  </si>
  <si>
    <t>SIGMA-ALDRICH BRASIL LTDA</t>
  </si>
  <si>
    <t>REGISTRO DE PRECOS PARA AQUISICAO DE REAGENTES PARA OS CURSOS DE GRADUACAO DA FUNDACAO UNIVERSIDADE FEDERAL DO ABC ¿ UFABC</t>
  </si>
  <si>
    <t>OBAH PRODUTOS E SERVICOS ANALITICOS LTDA</t>
  </si>
  <si>
    <t>LSC COMERCIAL LTDA</t>
  </si>
  <si>
    <t>MERCK S/A</t>
  </si>
  <si>
    <t>33903040</t>
  </si>
  <si>
    <t>MATERIAL BIOLOGICO</t>
  </si>
  <si>
    <t>A C L ASSISTENCIA E COMERCIO DE PRODUTOS PARA LABORATOR</t>
  </si>
  <si>
    <t>ZELLATECK COMERCIO E IMPORTACAO LTDA</t>
  </si>
  <si>
    <t>PROMEGA BIOTECNOLOGIA DO BRASIL LTDA.</t>
  </si>
  <si>
    <t>ORBITAL PRODUTOS PARA LABORATORIOS LTDA</t>
  </si>
  <si>
    <t>154503263522023NE000174</t>
  </si>
  <si>
    <t>2023NE00017411</t>
  </si>
  <si>
    <t>BRAIN SUPPORT CORPORATION</t>
  </si>
  <si>
    <t>23006.000087/2021-01</t>
  </si>
  <si>
    <t>CARTAO PESQUISADOR - SOLICITACAO Nº 01/2021 PARA ATENDIMENTO AS DEMANDAS DO PROJETO CENTRAL EXPERIMENTAL MULTIUSUARIO - CEM</t>
  </si>
  <si>
    <t>ROOSEVELT DROPPA JUNIOR</t>
  </si>
  <si>
    <t>33903004</t>
  </si>
  <si>
    <t>GAS E OUTROS MATERIAIS ENGARRAFADOS</t>
  </si>
  <si>
    <t>17.555.033 ANDRE LUIZ MARTINEZ SANT ANNA</t>
  </si>
  <si>
    <t>33903031</t>
  </si>
  <si>
    <t>SEMENTES, MUDAS DE PLANTAS E INSUMOS</t>
  </si>
  <si>
    <t>33903014</t>
  </si>
  <si>
    <t>MATERIAL EDUCATIVO E ESPORTIVO</t>
  </si>
  <si>
    <t>CELLCO BIOTEC DO BRASIL LTDA.</t>
  </si>
  <si>
    <t>EVOLUTION COMERCIO DE COMPONENTES ELETRONICOS LTDA</t>
  </si>
  <si>
    <t>33903017</t>
  </si>
  <si>
    <t>MATERIAL DE TIC - MATERIAL DE CONSUMO</t>
  </si>
  <si>
    <t>AQUISICAO DE FITAS E CORRELATOS.</t>
  </si>
  <si>
    <t>23006.017856/2022-83</t>
  </si>
  <si>
    <t>REGISTRO DE PRECOS PARA EVENTUAL AQUISICAO DE MATERIAIS PARA SECAO DE ENGENHARIA DE SEGURANCA DO TRABALHO.</t>
  </si>
  <si>
    <t>33903028</t>
  </si>
  <si>
    <t>MATERIAL DE PROTECAO E SEGURANCA</t>
  </si>
  <si>
    <t>154503263522023NE000046</t>
  </si>
  <si>
    <t>AZALINI SINALIZACAO LTDA</t>
  </si>
  <si>
    <t>33903044</t>
  </si>
  <si>
    <t>MATERIAL DE SINALIZACAO VISUAL E OUTROS</t>
  </si>
  <si>
    <t>2023NE00004644</t>
  </si>
  <si>
    <t>DIEGO MARIN FERMINO</t>
  </si>
  <si>
    <t>23006.007293/2020-53</t>
  </si>
  <si>
    <t>PRESTACAO DE SERVICOS CONTINUOS DE MANUTENCAO PREVENTIVA, CORRETIVA E PREDITIVA PREDIAL COM FORNECIMENTO DE MAO-DE-OBRA NOS CAMPUS DA FUNDACAO UNIVERSIDADE FEDERAL DO ABC</t>
  </si>
  <si>
    <t>ACTIVE ENGENHARIA LTDA</t>
  </si>
  <si>
    <t>33903916</t>
  </si>
  <si>
    <t>MANUTENCAO E CONSERV. DE BENS IMOVEIS</t>
  </si>
  <si>
    <t>23006.004338/2022-08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</si>
  <si>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</si>
  <si>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AIRTEMP CENTRAL DE SERVICOS E COMERCIO DE REFRIGERACAO</t>
  </si>
  <si>
    <t>23006.004799/2020-19</t>
  </si>
  <si>
    <t>CONTRATACAO DE EMPRESA ESPECIALIZADA PARA PRESTACAO DE SERVICOS DE CONTROLE DE PRAGAS (DESINSETIZACAO, DESRATIZACAO E DESCUPINIZACAO) NOS CAMPI DA UFABC.</t>
  </si>
  <si>
    <t>COBRA SAUDE AMBIENTAL LTDA</t>
  </si>
  <si>
    <t>23006.000287/2019-31</t>
  </si>
  <si>
    <t>154503263522023NE000100</t>
  </si>
  <si>
    <t>CONTRATACAO DE EMPRESA PARA PRESTACAO DE SERVICOS DE JARDINAGEM</t>
  </si>
  <si>
    <t>RCA PRODUTOS E SERVICOS LTDA.</t>
  </si>
  <si>
    <t>33903701</t>
  </si>
  <si>
    <t>APOIO ADMINISTRATIVO, TECNICO E OPERACIONAL</t>
  </si>
  <si>
    <t>2023NE00010001</t>
  </si>
  <si>
    <t>23006.000040/2019-15</t>
  </si>
  <si>
    <t>CONTRATACAO DE PESSOA JURIDICA PARA PRESTACAO DE SERVICOS DE GERENCIAMENTO DO ALMOXARIFADO</t>
  </si>
  <si>
    <t>PHENIX SOLUCOES LTDA</t>
  </si>
  <si>
    <t>154503263522023NE000231</t>
  </si>
  <si>
    <t>2023NE00023116</t>
  </si>
  <si>
    <t>154503263522023NE000265</t>
  </si>
  <si>
    <t>2023NE00026578</t>
  </si>
  <si>
    <t>23006.014912/2023-17</t>
  </si>
  <si>
    <t>CONTRATACAO DE PESSOA JURIDICA ESPECIALIZADA NA PRESTACAO DE SERVICO DE MANUTENCAO DE ELVADORES PARA O CAMPUS SBC</t>
  </si>
  <si>
    <t>SANTISTA CONSERVACAO DE ELEVADORES LTDA</t>
  </si>
  <si>
    <t>154503263522023NE000352</t>
  </si>
  <si>
    <t>2023NE00035217</t>
  </si>
  <si>
    <t>13/11/2023</t>
  </si>
  <si>
    <t>217881</t>
  </si>
  <si>
    <t>23006.012894/2022-40</t>
  </si>
  <si>
    <t>CONTRATACAO DE EMPRESA PARA PRESTACAO DE SERVICOS DE ZELADORIA E AJUDANTES GERAIS NA UFABC</t>
  </si>
  <si>
    <t>154503263522023NE000401</t>
  </si>
  <si>
    <t>2023NE00040101</t>
  </si>
  <si>
    <t>23006.018111/2021-51</t>
  </si>
  <si>
    <t>PRESTACAO DE SERVICOS CONTINUOS DE PORTARIA</t>
  </si>
  <si>
    <t>PROGRIDA - PRESTACAO DE SERVICOS LTDA</t>
  </si>
  <si>
    <t>154503263522023NE000350</t>
  </si>
  <si>
    <t>2023NE00035001</t>
  </si>
  <si>
    <t>33903703</t>
  </si>
  <si>
    <t>VIGILANCIA OSTENSIVA</t>
  </si>
  <si>
    <t>23006.007369/2023-93</t>
  </si>
  <si>
    <t>154503263522023NE000357</t>
  </si>
  <si>
    <t>CONTRATACAO DE EMPRESA DE VIGILANCIA PATRIMONIAL DESARMADA</t>
  </si>
  <si>
    <t>LOGICA SEGURANCA E VIGILANCIA LTDA</t>
  </si>
  <si>
    <t>2023NE00035703</t>
  </si>
  <si>
    <t>FUNDACAO NORTE RIO GRANDENSE DE PESQUISA E CULTURA</t>
  </si>
  <si>
    <t>153103</t>
  </si>
  <si>
    <t>UNIVERSIDADE FEDERAL DO RIO GRANDE DO NORTE</t>
  </si>
  <si>
    <t>33904006</t>
  </si>
  <si>
    <t>LOCACAO DE SOFTWARES</t>
  </si>
  <si>
    <t>23006.000299/2023-42</t>
  </si>
  <si>
    <t>154503263522023NE000124</t>
  </si>
  <si>
    <t>AQUISICAO DE CERTIFICADOS DIGITAIS E FORNECIMENTO DE TOKENS - 2023.</t>
  </si>
  <si>
    <t>AR RP CERTIFICACAO DIGITAL LTDA</t>
  </si>
  <si>
    <t>33904023</t>
  </si>
  <si>
    <t>EMISSAO DE CERTIFICADOS DIGITAIS</t>
  </si>
  <si>
    <t>2023NE00012423</t>
  </si>
  <si>
    <t>SEGER COMERCIAL IMPORTADORA E EXPORTADORA S.A.</t>
  </si>
  <si>
    <t>33904011</t>
  </si>
  <si>
    <t>SUPORTE DE INFRAESTRUTURA DE TIC</t>
  </si>
  <si>
    <t>23006.007205/2020-13</t>
  </si>
  <si>
    <t>LINK DE DADOS REDUNDANTE ENTRE OS CAMPI SANTO ANDRE E SAO BERNARDO</t>
  </si>
  <si>
    <t>MENDEX NETWORKS TELECOMUNICACOES LTDA</t>
  </si>
  <si>
    <t>33904013</t>
  </si>
  <si>
    <t>COMUNICACAO DE DADOS E REDES EM GERAL</t>
  </si>
  <si>
    <t>23006.021463/2021-93</t>
  </si>
  <si>
    <t>CONTRATACAO DE SERVICOS DE TELEFONIA MOVEL</t>
  </si>
  <si>
    <t>TIM S A</t>
  </si>
  <si>
    <t>33904014</t>
  </si>
  <si>
    <t>TELEFONIA FIXA E MOVEL - PACOTE DE COMUNICACAO DE DADOS</t>
  </si>
  <si>
    <t>33903958</t>
  </si>
  <si>
    <t>SERVICOS DE TELECOMUNICACOES</t>
  </si>
  <si>
    <t>23006.007309/2020-28</t>
  </si>
  <si>
    <t>CONTRATACAO DE EMPRESA ESPECIALIZADA PARA MANUTENCAO DO ICECUBE</t>
  </si>
  <si>
    <t>LCSTECH COMERCIAL LTDA</t>
  </si>
  <si>
    <t>15/06/2023</t>
  </si>
  <si>
    <t>44905241</t>
  </si>
  <si>
    <t>EQUIPAMENTOS DE TIC - COMPUTADORES</t>
  </si>
  <si>
    <t>25/08/2023</t>
  </si>
  <si>
    <t>23006.003408/2020-31</t>
  </si>
  <si>
    <t>CONTRATACAO DE PESSOA JURIDICA ESPECIALIZADA PARA FORNECIMENTO DE APOLICE DE SEGURO TOTAL PARA OS VEICULOS PERTENCENTES A FROTA DA FUNDACAO UNIVERSIDADE FEDERAL DO ABC - UFABC.</t>
  </si>
  <si>
    <t>PORTO SEGURO COMPANHIA DE SEGUROS GERAIS</t>
  </si>
  <si>
    <t>33903969</t>
  </si>
  <si>
    <t>SEGUROS EM GERAL</t>
  </si>
  <si>
    <t>23006.011146/2023-21</t>
  </si>
  <si>
    <t>154503263522023NE000383</t>
  </si>
  <si>
    <t>CONTRATACAO DE SEGUROS PARA DISCENTES COM ESTAGIO NAS LICENCIATURAS</t>
  </si>
  <si>
    <t>SEGUROS SURA S.A.</t>
  </si>
  <si>
    <t>2023NE00038369</t>
  </si>
  <si>
    <t>23006.001270/2019-00</t>
  </si>
  <si>
    <t>CONTRATACAO DE SERVICO DE SEGURO PARA AS CARGAS IMPORTADAS PELA UFABC.</t>
  </si>
  <si>
    <t>SOMPO SEGUROS S.A.</t>
  </si>
  <si>
    <t>23006.001382/2014-48</t>
  </si>
  <si>
    <t>CONTRATACAO DE EMPRESA ESPECIALIZADA DE CONSTRUCAO CIVIL PARA EXECUCAO DAS OBRAS DO BLOCO ANEXO DO CAMPUS SANTO ANDRE DA UNIVERSIDADE FEDERAL DO ABC- UFABC</t>
  </si>
  <si>
    <t>MUNICIPIO DE SANTO ANDRE</t>
  </si>
  <si>
    <t>33903937</t>
  </si>
  <si>
    <t>23006.013645/2022-71</t>
  </si>
  <si>
    <t>23006.005733/2020-38</t>
  </si>
  <si>
    <t>CONTRATACAO DE EMPRESA ESPECIALIZADA PARA AS OBRAS DE ADEQUACOES E COMPLEMENTACOES DOS SISTEMAS DE PROTECAO E COMBATE A INCENDIOS (SPCI) DO CAMPUS SANTO ANDRE.</t>
  </si>
  <si>
    <t>23006.006889/2023-89</t>
  </si>
  <si>
    <t>23006.000142/2019-31</t>
  </si>
  <si>
    <t>154503263522023NE000178</t>
  </si>
  <si>
    <t>CONTRATACAO DE SEGURO CONTRA ACIDENTES PESSOAIS PARA ESTAGIARIOS DA UFABC</t>
  </si>
  <si>
    <t>2023NE00017869</t>
  </si>
  <si>
    <t>23006.002529/2018-41</t>
  </si>
  <si>
    <t>CONTRATACAO DE PESSOA JURIDICA ESPECIALIZADA PARA PRESTACAO DOS SERVICOS DE TRANSPORTE DE PASSAGEIROS, TRANSPORTE UNIVERSITARIO, DE FORMA CONTINUA, PARA ATENDIMENTO DOS DESLOCAMENTOS DA COMUNIDADE ACADEMICA DA FUNDACAO UNIVERSIDADE FEDERAL DO ABC - UFABC</t>
  </si>
  <si>
    <t>TRANSPORTES - TURISMO E SERVICOS JP GRANDINO LTDA</t>
  </si>
  <si>
    <t>33903303</t>
  </si>
  <si>
    <t>LOCACAO DE MEIOS DE TRANSPORTE</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</si>
  <si>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</si>
  <si>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</si>
  <si>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</si>
  <si>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</si>
  <si>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23006.001163/2019-73</t>
  </si>
  <si>
    <t>PLANSUL PLANEJAMENTO E CONSULTORIA LTDA</t>
  </si>
  <si>
    <t>33903979</t>
  </si>
  <si>
    <t>SERV. DE APOIO ADMIN., TECNICO E OPERACIONAL</t>
  </si>
  <si>
    <t>23006.006991/2022-01</t>
  </si>
  <si>
    <t>154503263522023NE000021</t>
  </si>
  <si>
    <t>CONTRATACAO DE TRANSPORTE EVENTUAL</t>
  </si>
  <si>
    <t>TURISMO PAVAO LIMITADA</t>
  </si>
  <si>
    <t>33903305</t>
  </si>
  <si>
    <t>LOCOMOCAO URBANA</t>
  </si>
  <si>
    <t>2023NE00002105</t>
  </si>
  <si>
    <t>154503263522023NE000074</t>
  </si>
  <si>
    <t>SERVICOS DE TRANSPORTE DE PASSAGEIROS DE FORMA EVENTUAL.</t>
  </si>
  <si>
    <t>2023NE00007405</t>
  </si>
  <si>
    <t>154503263522023NE000075</t>
  </si>
  <si>
    <t>VIACAO SANTO IGNACIO LTDA</t>
  </si>
  <si>
    <t>2023NE00007505</t>
  </si>
  <si>
    <t>154503263522023NE000123</t>
  </si>
  <si>
    <t>2023NE00012305</t>
  </si>
  <si>
    <t>154503263522023NE000187</t>
  </si>
  <si>
    <t>2023NE00018705</t>
  </si>
  <si>
    <t>154503263522023NE000188</t>
  </si>
  <si>
    <t>2023NE00018805</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</si>
  <si>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</si>
  <si>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FOMENTO AS ACOES DE GRADUACAO, POS-GRADUACAO, ENSINO, PESQUISA E EXTENSAO - DESPESAS DIVERSAS</t>
  </si>
  <si>
    <t>217882</t>
  </si>
  <si>
    <t>154503263522023NE000318</t>
  </si>
  <si>
    <t>BEIJA FLOR LOCADORA DE VEICULOS LTDA</t>
  </si>
  <si>
    <t>2023NE00031805</t>
  </si>
  <si>
    <t>33901414</t>
  </si>
  <si>
    <t>DIARIAS NO PAIS</t>
  </si>
  <si>
    <t>33903602</t>
  </si>
  <si>
    <t>DIARIAS A COLABORADORES EVENTUAIS NO PAIS</t>
  </si>
  <si>
    <t>06/01/2023</t>
  </si>
  <si>
    <t>23006.000027/2023-42</t>
  </si>
  <si>
    <t>154503263522023NE600001</t>
  </si>
  <si>
    <t>DIARIAS NACIONAIS PARA SERVIDORES - GABINETE DA REITORIA.</t>
  </si>
  <si>
    <t>2023NE60000114</t>
  </si>
  <si>
    <t>23006.000022/2023-10</t>
  </si>
  <si>
    <t>154503263522023NE600022</t>
  </si>
  <si>
    <t>DIARIAS CCNH - NACIONAL PARA SERVIDORES</t>
  </si>
  <si>
    <t>2023NE60002214</t>
  </si>
  <si>
    <t>23006.000009/2019-84</t>
  </si>
  <si>
    <t>ECOS TURISMO LTDA</t>
  </si>
  <si>
    <t>33903301</t>
  </si>
  <si>
    <t>PASSAGENS PARA O PAIS</t>
  </si>
  <si>
    <t>33903302</t>
  </si>
  <si>
    <t>PASSAGENS PARA O EXTERIOR</t>
  </si>
  <si>
    <t>23006.007465/2023-31</t>
  </si>
  <si>
    <t>154503263522023NE600038</t>
  </si>
  <si>
    <t>PROCESSO PARA PAGAMENTO (REEMBOLSO) DE PASSAGENS TERRESTRES PARA ATENDER AS DEMANDAS DA UFABC NO EXERCICIO DE 2023.</t>
  </si>
  <si>
    <t>33909314</t>
  </si>
  <si>
    <t>RESSARCIMENTO DE PASSAGENS E DESP.C/LOCOMOCAO</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</si>
  <si>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</si>
  <si>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</si>
  <si>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</si>
  <si>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</si>
  <si>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</si>
  <si>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</si>
  <si>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</si>
  <si>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23006.000039/2023-77</t>
  </si>
  <si>
    <t>custeio</t>
  </si>
  <si>
    <t>investimento</t>
  </si>
  <si>
    <t>a0</t>
  </si>
  <si>
    <t>a1</t>
  </si>
  <si>
    <t>COM 1050</t>
  </si>
  <si>
    <t>SEM 1050</t>
  </si>
  <si>
    <t>FONTE</t>
  </si>
  <si>
    <t>ANO</t>
  </si>
  <si>
    <t>VCAP0N01V4N</t>
  </si>
  <si>
    <t>N95</t>
  </si>
  <si>
    <t>CNVO</t>
  </si>
  <si>
    <t>INTO</t>
  </si>
  <si>
    <t>FUNCIONAMENTO DE INSTITUICOES FEDERAIS DE ENSINO SUPERIOR</t>
  </si>
  <si>
    <t>231247</t>
  </si>
  <si>
    <t>231246</t>
  </si>
  <si>
    <t>231251</t>
  </si>
  <si>
    <t>PNAES - DECRETO N. 7.234/2010 - DESPESAS DIVERSAS</t>
  </si>
  <si>
    <t>231254</t>
  </si>
  <si>
    <t>231256</t>
  </si>
  <si>
    <t>21GS</t>
  </si>
  <si>
    <t>INTERNACIONALIZACAO DA EDUCACAO SUPERIOR - DESPESAS DIVERSAS</t>
  </si>
  <si>
    <t>231248</t>
  </si>
  <si>
    <t>00UU</t>
  </si>
  <si>
    <t>CONTRIBUICAO A ORGANIZACAO UNIVERSITARIA INTERAMERICANA (OUI)</t>
  </si>
  <si>
    <t>259341</t>
  </si>
  <si>
    <t>231253</t>
  </si>
  <si>
    <t>1056000000</t>
  </si>
  <si>
    <t>ASSISTENCIA MEDICA E ODONTOLOGICA DE CIVIS - COMPLEMENTACAO DA UNIAO - INATIVOS</t>
  </si>
  <si>
    <t>249861</t>
  </si>
  <si>
    <t>15R3</t>
  </si>
  <si>
    <t>APOIO A CONSOLIDACAO, REESTRUTURACAO E MODERNIZACAO DAS INSTITUICOES FEDERAIS DE ENSINO SUPERIOR</t>
  </si>
  <si>
    <t>231245</t>
  </si>
  <si>
    <t>231250</t>
  </si>
  <si>
    <t>PROMISAES - PORTARIA MEC N. 745/2012 - AUXILIO FINANCEIRO A ESTUDANTE ESTRANGEIRO BENEFICIARIO DO PEC-G</t>
  </si>
  <si>
    <t>259340</t>
  </si>
  <si>
    <t>REESTRUTURACAO E MODERNIZACAO DAS INSTITUICOES FEDERAIS DE ENSINO SUPERIOR - DESPESAS DIVERSAS</t>
  </si>
  <si>
    <t>231249</t>
  </si>
  <si>
    <t>22/04/2025</t>
  </si>
  <si>
    <t>154503263522025NE400057</t>
  </si>
  <si>
    <t>PAGAMENTOS REFERENTES AO EDITAL Nº3/2023 - PROAP - (23006.012634/2023-55). PROGRAMA DE AUXILIO MONITORIA INCLUSIVA 2025</t>
  </si>
  <si>
    <t>2025NE40005701</t>
  </si>
  <si>
    <t>31/01/2025</t>
  </si>
  <si>
    <t>23006.020624/2024-74</t>
  </si>
  <si>
    <t>154503263522025NE400007</t>
  </si>
  <si>
    <t>ED. 05/2024 - PESQUISANDO DESDE O PRIMEIRO DIA ACOES AFIRMATIVAS - PDPD AF</t>
  </si>
  <si>
    <t>2025NE40000701</t>
  </si>
  <si>
    <t>19/02/2025</t>
  </si>
  <si>
    <t>23006.016088/2024-11</t>
  </si>
  <si>
    <t>154503263522025NE400027</t>
  </si>
  <si>
    <t>PAGAMENTOS REFERENTES AO EDITAL Nº1/2024 - PROAP - (23006.010360/2024-41). PROGRAMA DE APOIO A ESTUDANTE DE GRADUACAO - MODALIDADE AUXILIO MORADIA</t>
  </si>
  <si>
    <t>2025NE40002701</t>
  </si>
  <si>
    <t>23006.016090/2024-81</t>
  </si>
  <si>
    <t>154503263522025NE400029</t>
  </si>
  <si>
    <t>PAGAMENTOS REFERENTES AO EDITAL Nº1/2024 - PROAP - (23006.010360/2024-41). PROGRAMA DE APOIO A ESTUDANTE DE GRADUACAO - MODALIDADE AUXILIO PERMANENCIA</t>
  </si>
  <si>
    <t>2025NE40002901</t>
  </si>
  <si>
    <t>23006.016949/2024-52</t>
  </si>
  <si>
    <t>154503263522025NE400028</t>
  </si>
  <si>
    <t>PAGAMENTOS REFERENTES AO EDITAL Nº01/2024- PROAP - (23006.010360/2024-41). PROGRAMA DE APOIO A ESTUDANTE DE GRADUACAO - MODALIDADE AUXILIO CRECHE</t>
  </si>
  <si>
    <t>2025NE40002801</t>
  </si>
  <si>
    <t>18/03/2025</t>
  </si>
  <si>
    <t>154503263522025NE400044</t>
  </si>
  <si>
    <t>2025NE40004401</t>
  </si>
  <si>
    <t>16/04/2025</t>
  </si>
  <si>
    <t>23006.016091/2024-26</t>
  </si>
  <si>
    <t>154503263522025NE400055</t>
  </si>
  <si>
    <t>PAGAMENTOS REFERENTES AO EDITAL Nº1/2024 - PROAP - (23006.010360/2024-41). PROGRAMA DE APOIO A ESTUDANTE DE GRADUACAO - MODALIDADE AUXILIO ALIMENTACAO</t>
  </si>
  <si>
    <t>2025NE40005541</t>
  </si>
  <si>
    <t>154503263522025NE400056</t>
  </si>
  <si>
    <t>2025NE40005641</t>
  </si>
  <si>
    <t>04/06/2025</t>
  </si>
  <si>
    <t>154503263522025NE500036</t>
  </si>
  <si>
    <t>PAGAMENTOS REFERENTES AO EDITAL Nº7/2023 - PROAP - (23006.018604/2023-52). PROGRAMA DE AUXILIO ACESSIBILIDADE</t>
  </si>
  <si>
    <t>2025NE50003604</t>
  </si>
  <si>
    <t>16/05/2025</t>
  </si>
  <si>
    <t>23006.010562/2025-73</t>
  </si>
  <si>
    <t>154503263522025NE400062</t>
  </si>
  <si>
    <t>PAGAMENTOS REFERENTES AO EDITAL Nº2/2025 - PROAP - (23006.007655/2025-11). PROGRAMA DE APOIO A ESTUDANTE DE GRADUACAO - MODALIDADE AUXILIO INSTALACAO</t>
  </si>
  <si>
    <t>2025NE40006201</t>
  </si>
  <si>
    <t>23/05/2025</t>
  </si>
  <si>
    <t>23006.011262/2025-10</t>
  </si>
  <si>
    <t>154503263522025NE400063</t>
  </si>
  <si>
    <t>PAGAMENTOS REFERENTES AO EDITAL Nº 01/2025  PROAP (23006.005226/2025-17) - PROGRAMA DE APOIO A ESTUDANTE DE GRADUACAO - MODALIDADE AUXILIO MORADIA</t>
  </si>
  <si>
    <t>2025NE40006301</t>
  </si>
  <si>
    <t>23006.011264/2025-09</t>
  </si>
  <si>
    <t>154503263522025NE400064</t>
  </si>
  <si>
    <t>PAGAMENTOS REFERENTES AO EDITAL Nº 01/2025 ¿ PROAP -23006.005226/2025-17 - PROGRAMA DE APOIO A ESTUDANTE DE GRADUACAO - MODALIDADE AUXILIO PERMANENCIA</t>
  </si>
  <si>
    <t>2025NE40006401</t>
  </si>
  <si>
    <t>30/06/2025</t>
  </si>
  <si>
    <t>23006.011260/2025-12</t>
  </si>
  <si>
    <t>154503263522025NE400077</t>
  </si>
  <si>
    <t>PAGAMENTOS REFERENTES AO EDITAL Nº 01/2025 ¿ PROAP (23006.005226/2025-17) - PROGRAMA DE APOIO A ESTUDANTE DE GRADUACAO - MODALIDADE AUXILIO CRECHE</t>
  </si>
  <si>
    <t>2025NE40007701</t>
  </si>
  <si>
    <t>04/02/2025</t>
  </si>
  <si>
    <t>23006.014850/2024-16</t>
  </si>
  <si>
    <t>154503263522025NE400011</t>
  </si>
  <si>
    <t>EDITAL 01/2024 - PROGRAMA DE INICIACAO CIENTIFICA - PIC</t>
  </si>
  <si>
    <t>2025NE40001101</t>
  </si>
  <si>
    <t>23006.014857/2024-38</t>
  </si>
  <si>
    <t>154503263522025NE400010</t>
  </si>
  <si>
    <t>EDITAL 02/2024 - PROGRAMA DE INICIACAO CIENTIFICA - PIC - ENSINO MEDIO (EM)</t>
  </si>
  <si>
    <t>2025NE40001001</t>
  </si>
  <si>
    <t>23006.014891/2024-11</t>
  </si>
  <si>
    <t>154503263522025NE400009</t>
  </si>
  <si>
    <t>EDITAL 04/2024 DE INICIACAO CIENTIFICA DA PROPES - PDPD (PESQUISANDO DESDE O PRIMEIRO DIA)</t>
  </si>
  <si>
    <t>2025NE40000901</t>
  </si>
  <si>
    <t>06/02/2025</t>
  </si>
  <si>
    <t>154503263522025NE400014</t>
  </si>
  <si>
    <t>2025NE40001401</t>
  </si>
  <si>
    <t>10/02/2025</t>
  </si>
  <si>
    <t>154503263522025NE400020</t>
  </si>
  <si>
    <t>2025NE40002001</t>
  </si>
  <si>
    <t>12/02/2025</t>
  </si>
  <si>
    <t>154503263522025NE400024</t>
  </si>
  <si>
    <t>PAGAMENTO DE BOLSISTAS PARA ATUACAO NA MODALIDADE DE BOLSA DE TREINAMENTO E APOIO TECNICO EM PESQUISA (TATP), DESTINADO AO PREENCHIMENTO DE VAGAS PARA ATENDIMENTO AOS BIOTERIOS DA PROPES/UFABC</t>
  </si>
  <si>
    <t>2025NE40002401</t>
  </si>
  <si>
    <t>26/02/2025</t>
  </si>
  <si>
    <t>23006.002518/2025-90</t>
  </si>
  <si>
    <t>154503263522025NE400033</t>
  </si>
  <si>
    <t>PAGAMENTO DE BOLSISTA PARA ATUACAO NA MODALIDADE DE BOLSA DE TREINAMENTO E APOIO TECNICO EM PESQUISA (TATP), DESTINADO AO PREENCHIMENTO DE VAGA PARA ATENDIMENTO AOS BIOTERIOS/SA - ED. 01/2025</t>
  </si>
  <si>
    <t>2025NE40003301</t>
  </si>
  <si>
    <t>23006.002520/2025-69</t>
  </si>
  <si>
    <t>154503263522025NE400032</t>
  </si>
  <si>
    <t>PAGAMENTO DE BOLSISTA PARA ATUACAO NA MODALIDADE DE BOLSA DE TREINAMENTO E APOIO TECNICO EM PESQUISA (TATP), DESTINADO AO PREENCHIMENTO DE VAGA PARA ATENDIMENTO DA CENTRAL COMPUTACIONAL MULTIUSUARIO DA PROPES/UFABC - ED. 02/2025</t>
  </si>
  <si>
    <t>2025NE40003201</t>
  </si>
  <si>
    <t>19/03/2025</t>
  </si>
  <si>
    <t>154503263522025NE400046</t>
  </si>
  <si>
    <t>2025NE40004601</t>
  </si>
  <si>
    <t>28/03/2025</t>
  </si>
  <si>
    <t>23006.002804/2025-55</t>
  </si>
  <si>
    <t>154503263522025NE400050</t>
  </si>
  <si>
    <t>PAGAMENTO DE BOLSISTAS PARA ATUACAO NA MODALIDADE DE BOLSA DE TREINAMENTO E APOIO TECNICO EM PESQUISA (TATP), DESTINADO AO PREENCHIMENTO DE VAGAS PARA ATENDIMENTO DA CENTRAL MULTIUSUARIO DE BIODIVERSIDADE E CONSERVACAO DA PROPES/UFABC - ED. 04/2025</t>
  </si>
  <si>
    <t>2025NE40005001</t>
  </si>
  <si>
    <t>154503263522025NE400051</t>
  </si>
  <si>
    <t>2025NE40005101</t>
  </si>
  <si>
    <t>10/06/2025</t>
  </si>
  <si>
    <t>154503263522025NE400068</t>
  </si>
  <si>
    <t>2025NE40006801</t>
  </si>
  <si>
    <t>03/07/2025</t>
  </si>
  <si>
    <t>154503263522025NE400078</t>
  </si>
  <si>
    <t>2025NE40007801</t>
  </si>
  <si>
    <t>23006.002808/2025-33</t>
  </si>
  <si>
    <t>154503263522025NE400037</t>
  </si>
  <si>
    <t>PAGAMENTO DE BOLSISTAS PARA ATUACAO NA MODALIDADE DE BOLSA DE TREINAMENTO E APOIO TECNICO EM PESQUISA (TATP), DESTINADO AO PREENCHIMENTO DE VAGAS PARA ATENDIMENTO AOS NUCLEOS ESTRATEGICOS DE PESQUISA DA UFABC. - ED. 06/2025</t>
  </si>
  <si>
    <t>2025NE40003701</t>
  </si>
  <si>
    <t>23006.021278/2024-41</t>
  </si>
  <si>
    <t>154503263522025NE400025</t>
  </si>
  <si>
    <t>ED. 06/2024 - PESQUISANDO DESDE O PRIMEIRO DIA INICIACAO TECNOLOGICA E EM INOVACAO - PDPD ITI</t>
  </si>
  <si>
    <t>2025NE40002501</t>
  </si>
  <si>
    <t>11/03/2025</t>
  </si>
  <si>
    <t>154503263522025NE400040</t>
  </si>
  <si>
    <t>2025NE40004001</t>
  </si>
  <si>
    <t>154503263522025NE400041</t>
  </si>
  <si>
    <t>2025NE40004101</t>
  </si>
  <si>
    <t>08/05/2025</t>
  </si>
  <si>
    <t>23006.010295/2025-34</t>
  </si>
  <si>
    <t>154503263522025NE400059</t>
  </si>
  <si>
    <t>CONCESSAO DE BOLSAS PARA AS ACOES PROPRIAS - EDITAL: 50/2025</t>
  </si>
  <si>
    <t>2025NE40005901</t>
  </si>
  <si>
    <t>23006.010297/2025-23</t>
  </si>
  <si>
    <t>154503263522025NE400058</t>
  </si>
  <si>
    <t>CONCESSAO DE BOLSAS PARA AS ACOES ESTRATEGICAS - EDITAL Nº 52/2025 - PROEC</t>
  </si>
  <si>
    <t>2025NE40005801</t>
  </si>
  <si>
    <t>09/06/2025</t>
  </si>
  <si>
    <t>154503263522025NE400065</t>
  </si>
  <si>
    <t>2025NE40006501</t>
  </si>
  <si>
    <t>11/06/2025</t>
  </si>
  <si>
    <t>154503263522025NE400069</t>
  </si>
  <si>
    <t>2025NE40006901</t>
  </si>
  <si>
    <t>24/06/2025</t>
  </si>
  <si>
    <t>154503263522025NE400075</t>
  </si>
  <si>
    <t>2025NE40007501</t>
  </si>
  <si>
    <t>154503263522025NE400074</t>
  </si>
  <si>
    <t>2025NE40007401</t>
  </si>
  <si>
    <t>14/01/2025</t>
  </si>
  <si>
    <t xml:space="preserve"> 23006.000036/2025-0</t>
  </si>
  <si>
    <t>154503263522025NE400001</t>
  </si>
  <si>
    <t>CONCESSAO DE BOLSAS PARA A ACAO ESCOLA PREPARATORIA - GESTORES - EDITAL Nº 89/2024 - PROEC.</t>
  </si>
  <si>
    <t>2025NE40000101</t>
  </si>
  <si>
    <t>07/02/2025</t>
  </si>
  <si>
    <t>23006.000036/2025-03</t>
  </si>
  <si>
    <t>154503263522025NE400019</t>
  </si>
  <si>
    <t>2025NE40001901</t>
  </si>
  <si>
    <t>12/03/2025</t>
  </si>
  <si>
    <t>23006.005012/2025-32</t>
  </si>
  <si>
    <t>154503263522025NE400042</t>
  </si>
  <si>
    <t>CONCESSAO DE BOLSAS PARA A ACAO ESCOLA PREPARATORIA - INSTRUTORES - EDITAL Nº 7/2025 - PROEC</t>
  </si>
  <si>
    <t>2025NE40004201</t>
  </si>
  <si>
    <t>154503263522025NE400066</t>
  </si>
  <si>
    <t>2025NE40006601</t>
  </si>
  <si>
    <t>154503263522025NE400067</t>
  </si>
  <si>
    <t>2025NE40006701</t>
  </si>
  <si>
    <t>05/02/2025</t>
  </si>
  <si>
    <t>23006.019533/2024-96</t>
  </si>
  <si>
    <t>154503263522025NE400012</t>
  </si>
  <si>
    <t>PAGAMENTO DE BOLSAS DO PROGRAMA DE ENSINO E APRENDIZAGEM TUTORIAL - PEAT 2024.</t>
  </si>
  <si>
    <t>2025NE40001201</t>
  </si>
  <si>
    <t>23006.001914/2025-08</t>
  </si>
  <si>
    <t>154503263522025NE400017</t>
  </si>
  <si>
    <t>GESTAO DE BOLSAS PROJETO DE MATEMATICA E FISICA - DEAT 2025</t>
  </si>
  <si>
    <t>2025NE40001701</t>
  </si>
  <si>
    <t>154503263522025NE400018</t>
  </si>
  <si>
    <t>2025NE40001801</t>
  </si>
  <si>
    <t>14/02/2025</t>
  </si>
  <si>
    <t>23006.003185/2025-16</t>
  </si>
  <si>
    <t>154503263522025NE400026</t>
  </si>
  <si>
    <t>PAGAMENTO BOLSA PEC-G - 2025</t>
  </si>
  <si>
    <t>2025NE40002601</t>
  </si>
  <si>
    <t>23006.005302/2025-86</t>
  </si>
  <si>
    <t>154503263522025NE400043</t>
  </si>
  <si>
    <t>GESTAO DE BOLSAS DO PROJETO Q-ZERO 2025</t>
  </si>
  <si>
    <t>2025NE40004301</t>
  </si>
  <si>
    <t>14/07/2025</t>
  </si>
  <si>
    <t>154503263522025NE400079</t>
  </si>
  <si>
    <t>2025NE40007901</t>
  </si>
  <si>
    <t>23006.010256/2025-37</t>
  </si>
  <si>
    <t>154503263522025NE400060</t>
  </si>
  <si>
    <t>CONCESSAO DE BOLSAS PET-AF.</t>
  </si>
  <si>
    <t>2025NE40006001</t>
  </si>
  <si>
    <t>29/07/2025</t>
  </si>
  <si>
    <t>154503263522025NE400081</t>
  </si>
  <si>
    <t>CONCESSAO DE BOLSAS PET-AF</t>
  </si>
  <si>
    <t>2025NE40008101</t>
  </si>
  <si>
    <t>23006.003606/2025-17</t>
  </si>
  <si>
    <t>154503263522025NE400030</t>
  </si>
  <si>
    <t>GESTAO DE BOLSAS - PROGRAMA DE MELHORIA DO ENSINO NA GRADUACAO - PMEG 2025</t>
  </si>
  <si>
    <t>2025NE40003001</t>
  </si>
  <si>
    <t>154503263522025NE400031</t>
  </si>
  <si>
    <t>2025NE40003101</t>
  </si>
  <si>
    <t>13/05/2025</t>
  </si>
  <si>
    <t>154503263522025NE400061</t>
  </si>
  <si>
    <t>PAGAMENTO DE BOLSAS DE TUTORIA PARA OS CURSOS DE CAPACITACAO DO NETEL - FTEAD, DOCENCIA COM TECNOLOGIAS.</t>
  </si>
  <si>
    <t>2025NE40006101</t>
  </si>
  <si>
    <t>154503263522025NE400021</t>
  </si>
  <si>
    <t>2025NE40002101</t>
  </si>
  <si>
    <t>154503263522025NE400022</t>
  </si>
  <si>
    <t>2025NE40002201</t>
  </si>
  <si>
    <t>18/06/2025</t>
  </si>
  <si>
    <t xml:space="preserve"> 23006.027292/2022-9</t>
  </si>
  <si>
    <t>154503263522025NE400071</t>
  </si>
  <si>
    <t>2025NE40007101</t>
  </si>
  <si>
    <t>154503263522025NE400070</t>
  </si>
  <si>
    <t>2025NE40007001</t>
  </si>
  <si>
    <t>154503263522025NE400023</t>
  </si>
  <si>
    <t>2025NE40002301</t>
  </si>
  <si>
    <t>154503263522025NE400072</t>
  </si>
  <si>
    <t>2025NE40007201</t>
  </si>
  <si>
    <t>154503263522025NE400073</t>
  </si>
  <si>
    <t>2025NE40007301</t>
  </si>
  <si>
    <t>154503263522025NE450002</t>
  </si>
  <si>
    <t>CONCESSAO DE SUBSIDIO PARA PAGAMENTO DE REFEICOES NO RESTAURANTE UNIVERSITARIO PARA ALUNOS DA GRADUACAO DA UFABC. DECORRENTE DO PROCESSO 23006.003721/2022-31, QUE TRATA DA CONTRATACAO DE EMPRESA PARA PREPARO E FORNECIMENTO DE REFEICAO</t>
  </si>
  <si>
    <t>2025NE45000241</t>
  </si>
  <si>
    <t>27/03/2025</t>
  </si>
  <si>
    <t>154503263522025NE450001</t>
  </si>
  <si>
    <t>CONCESSAO DE SUBSIDIO PARA PAGAMENTO DE REFEICOES NO RESTAURANTE UNIVERSITARIO PARA ALUNOS DA POS-GRADUACAO DA UFABC. DECORRENTE DO PROCESSO 23006.003721/2022-31, QUE TRATA DA CONTRATACAO DE EMPRESA PARA PREPARO E FORNECIMENTO DE REFEICAO.</t>
  </si>
  <si>
    <t>2025NE45000141</t>
  </si>
  <si>
    <t>23006.004951/2025-60</t>
  </si>
  <si>
    <t>154503263522025NE500009</t>
  </si>
  <si>
    <t>AUXILIO A ATIVIDADE EXTRASSALA  - DOCENTE: THAIS TARTALHA DO NASCIMENTO LOMBARDI</t>
  </si>
  <si>
    <t>THAIS TARTALHA DO NASCIMENTO LOMBARDI</t>
  </si>
  <si>
    <t>2025NE50000904</t>
  </si>
  <si>
    <t>23006.005285/2025-87</t>
  </si>
  <si>
    <t>154503263522025NE500011</t>
  </si>
  <si>
    <t>SOLICITACAO DE AUXILIO A ATIVIDADE EXTRASSALA - PROF. CHRISTIAN RICARDO RIBEIRO</t>
  </si>
  <si>
    <t>CHRISTIAN RICARDO RIBEIRO</t>
  </si>
  <si>
    <t>2025NE50001104</t>
  </si>
  <si>
    <t>11/07/2025</t>
  </si>
  <si>
    <t>23006.014726/2025-31</t>
  </si>
  <si>
    <t>154503263522025NE500064</t>
  </si>
  <si>
    <t>AUXILIO A ATIVIDADE EXTRASSALA - VISITA DE CAMPO DA DISCIPLINA DE AVALIACAO DE IMPACTOS AMBIENTAIS 2025.2 - PROFA. GABRIELA FARIAS ASMUS</t>
  </si>
  <si>
    <t>GABRIELA FARIAS ASMUS</t>
  </si>
  <si>
    <t>2025NE50006404</t>
  </si>
  <si>
    <t>27/01/2025</t>
  </si>
  <si>
    <t>23006.027891/2024-72</t>
  </si>
  <si>
    <t>154503263522025NE500000</t>
  </si>
  <si>
    <t>AUXILIO EVENTOS ESTUDANTIS DE CARATER CIENTIFICO, ACADEMICO OU TECNOLOGICO - DISCENTE: LEONARDO TICIANO PIRES FERNANDEZ</t>
  </si>
  <si>
    <t>LEONARDO TICIANO PIRES FERNANDEZ</t>
  </si>
  <si>
    <t>2025NE50000004</t>
  </si>
  <si>
    <t>10/03/2025</t>
  </si>
  <si>
    <t>23006.003190/2025-29</t>
  </si>
  <si>
    <t>154503263522025NE500005</t>
  </si>
  <si>
    <t>AUXILIO EVENTOS ESTUDANTIS DE CARATER CIENTIFICO, ACADEMICO OU TECNOLOGICO - 5° CONGRESSO CARIBEÑO DE INVESTIGACION EDUCATIVA - DISCENTE FELIPE SIQUEIRA MINHOLI - CPF: 502.163.888-21</t>
  </si>
  <si>
    <t>2025NE50000504</t>
  </si>
  <si>
    <t>23006.003353/2025-73</t>
  </si>
  <si>
    <t>154503263522025NE500006</t>
  </si>
  <si>
    <t>AUXILIO EVENTOS ESTUDANTIS DE CARATER CIENTIFICO, ACADEMICO OU TECNOLOGICO - XXI SIMPOSIO BRASILEIRO DE SENSORIAMENTO REMOTO - DISCENTE ALAN YUKIO SUZUKI - CPF 498.139.458-69</t>
  </si>
  <si>
    <t>ALAN YUKIO SUZUKI</t>
  </si>
  <si>
    <t>2025NE50000604</t>
  </si>
  <si>
    <t>13/03/2025</t>
  </si>
  <si>
    <t>23006.003867/2025-29</t>
  </si>
  <si>
    <t>154503263522025NE500007</t>
  </si>
  <si>
    <t>AUXILIO EVENTOS ESTUDANTIS DE CARATER CIENTIFICO, ACADEMICO OU TECNOLOGICO - XXI SIMPOSIO BRASILEIRO DE SENSORIAMENTO REMOTO - DISCENTE LEONARDO HIROSHI TAMASHIRO - CPF: 480.807.618-76</t>
  </si>
  <si>
    <t>LEONARDO HIROSHI TAMASHIRO</t>
  </si>
  <si>
    <t>2025NE50000704</t>
  </si>
  <si>
    <t>14/03/2025</t>
  </si>
  <si>
    <t>23006.003243/2025-10</t>
  </si>
  <si>
    <t>154503263522025NE500008</t>
  </si>
  <si>
    <t>AUXILIO EVENTOS ESTUDANTIS DE CARATER CIENTIFICO, ACADEMICO OU TECNOLOGICO - SAE AERO DESIGN WEST - EQUIPE HARPIA AERODESIGN UFABC</t>
  </si>
  <si>
    <t>2025NE50000804</t>
  </si>
  <si>
    <t>23006.004045/2025-65</t>
  </si>
  <si>
    <t>154503263522025NE500010</t>
  </si>
  <si>
    <t>AUXILIO EVENTOS ESTUDANTIS DE CARATER CIENTIFICO, ACADEMICO OU TECNOLOGICO - 8° CONGRESSO SUL-AMERICANO DE RESIDUOS SOLIDOS E SUSTENTABILIDADE - VICTOR OLIVEIRA BISPO - CPF: 378.886.578-42</t>
  </si>
  <si>
    <t>VICTOR OLIVEIRA BISPO</t>
  </si>
  <si>
    <t>2025NE50001004</t>
  </si>
  <si>
    <t>09/04/2025</t>
  </si>
  <si>
    <t>23006.004894/2025-19</t>
  </si>
  <si>
    <t>154503263522025NE500014</t>
  </si>
  <si>
    <t>AUXILIO EVENTOS ESTUDANTIS DE CARATER CIENTIFICO, ACADEMICO OU TECNOLOGICO - NICOLAS BERNARDO MATOS - CPF: 464.164.968-52</t>
  </si>
  <si>
    <t>2025NE50001404</t>
  </si>
  <si>
    <t>23006.006071/2025-28</t>
  </si>
  <si>
    <t>154503263522025NE500015</t>
  </si>
  <si>
    <t>NICOLE PAVANELI OOMURA</t>
  </si>
  <si>
    <t>2025NE50001504</t>
  </si>
  <si>
    <t>10/04/2025</t>
  </si>
  <si>
    <t>23006.007231/2025-56</t>
  </si>
  <si>
    <t>154503263522025NE500016</t>
  </si>
  <si>
    <t>SABRINA OLIVEIRA SANTOS</t>
  </si>
  <si>
    <t>2025NE50001604</t>
  </si>
  <si>
    <t>14/04/2025</t>
  </si>
  <si>
    <t>23006.006499/2025-71</t>
  </si>
  <si>
    <t>154503263522025NE500020</t>
  </si>
  <si>
    <t>ELTON CONCEICAO DOS SANTOS</t>
  </si>
  <si>
    <t>2025NE50002004</t>
  </si>
  <si>
    <t>23006.007003/2025-86</t>
  </si>
  <si>
    <t>154503263522025NE500019</t>
  </si>
  <si>
    <t>LUIS HENRIQUE CRACCO</t>
  </si>
  <si>
    <t>2025NE50001904</t>
  </si>
  <si>
    <t>23006.007186/2025-30</t>
  </si>
  <si>
    <t>154503263522025NE500018</t>
  </si>
  <si>
    <t>2025NE50001804</t>
  </si>
  <si>
    <t>23006.007244/2025-25</t>
  </si>
  <si>
    <t>154503263522025NE500017</t>
  </si>
  <si>
    <t>CINDY PRATA MIRANDA</t>
  </si>
  <si>
    <t>2025NE50001704</t>
  </si>
  <si>
    <t>15/04/2025</t>
  </si>
  <si>
    <t>23006.007102/2025-68</t>
  </si>
  <si>
    <t>154503263522025NE500021</t>
  </si>
  <si>
    <t>2025NE50002104</t>
  </si>
  <si>
    <t>23006.007831/2025-14</t>
  </si>
  <si>
    <t>154503263522025NE500030</t>
  </si>
  <si>
    <t>PEDRO ENRICO HABYAK TESSER</t>
  </si>
  <si>
    <t>2025NE50003004</t>
  </si>
  <si>
    <t>23006.008178/2025-19</t>
  </si>
  <si>
    <t>154503263522025NE500029</t>
  </si>
  <si>
    <t>ISABELA DIAS CASTRO</t>
  </si>
  <si>
    <t>2025NE50002904</t>
  </si>
  <si>
    <t>23006.008399/2025-89</t>
  </si>
  <si>
    <t>154503263522025NE500028</t>
  </si>
  <si>
    <t>SERGIO DONATO CAMACHO DO NASCIMENTO</t>
  </si>
  <si>
    <t>2025NE50002804</t>
  </si>
  <si>
    <t>21/05/2025</t>
  </si>
  <si>
    <t>23006.008198/2025-81</t>
  </si>
  <si>
    <t>154503263522025NE500031</t>
  </si>
  <si>
    <t>VICTOR HUGO DA SILVA</t>
  </si>
  <si>
    <t>2025NE50003104</t>
  </si>
  <si>
    <t>23006.008652/2025-02</t>
  </si>
  <si>
    <t>154503263522025NE500033</t>
  </si>
  <si>
    <t>GIOVANNA PIRES BERNARDINELLI GITTI</t>
  </si>
  <si>
    <t>2025NE50003304</t>
  </si>
  <si>
    <t>05/06/2025</t>
  </si>
  <si>
    <t>23006.009021/2025-01</t>
  </si>
  <si>
    <t>154503263522025NE500037</t>
  </si>
  <si>
    <t>2025NE50003704</t>
  </si>
  <si>
    <t>23006.011702/2025-21</t>
  </si>
  <si>
    <t>154503263522025NE500039</t>
  </si>
  <si>
    <t>CAIO ANDRADE MEDINA</t>
  </si>
  <si>
    <t>2025NE50003904</t>
  </si>
  <si>
    <t>23006.012147/2025-54</t>
  </si>
  <si>
    <t>154503263522025NE500038</t>
  </si>
  <si>
    <t>AUXILIO EVENTOS ESTUDANTIS DE CARATER CIENTIFICO, ACADEMICO OU TECNOLOGICO - II CONGRESO LATINOAMERICANA DE EVOLUCION - DISCENTE GIULIANA MENEZES BRANCO</t>
  </si>
  <si>
    <t>GIULIANA MENEZES BRANCO</t>
  </si>
  <si>
    <t>2025NE50003804</t>
  </si>
  <si>
    <t>23006.012100/2025-91</t>
  </si>
  <si>
    <t>154503263522025NE500040</t>
  </si>
  <si>
    <t>REGINA CARNEIRO DA SILVA</t>
  </si>
  <si>
    <t>2025NE50004004</t>
  </si>
  <si>
    <t>23006.012008/2025-21</t>
  </si>
  <si>
    <t>154503263522025NE500045</t>
  </si>
  <si>
    <t>ALICE TAVARES FERREIRA</t>
  </si>
  <si>
    <t>2025NE50004504</t>
  </si>
  <si>
    <t>23006.011934/2025-89</t>
  </si>
  <si>
    <t>154503263522025NE500052</t>
  </si>
  <si>
    <t>RAFAEL VILAS BOAS DOS ANJOS GOVEA</t>
  </si>
  <si>
    <t>2025NE50005204</t>
  </si>
  <si>
    <t>23006.011950/2025-71</t>
  </si>
  <si>
    <t>154503263522025NE500050</t>
  </si>
  <si>
    <t>AUXILIO EVENTOS ESTUDANTIS DE CARATER CIENTIFICO, ACADEMICO OU TECNOLOGICO - BRENNO FERNANDES DORTE 38065049893</t>
  </si>
  <si>
    <t>2025NE50005004</t>
  </si>
  <si>
    <t>23006.012227/2025-18</t>
  </si>
  <si>
    <t>154503263522025NE500048</t>
  </si>
  <si>
    <t>2025NE50004804</t>
  </si>
  <si>
    <t>23006.012775/2025-30</t>
  </si>
  <si>
    <t>154503263522025NE500047</t>
  </si>
  <si>
    <t>2025NE50004704</t>
  </si>
  <si>
    <t>23006.012786/2025-10</t>
  </si>
  <si>
    <t>154503263522025NE500049</t>
  </si>
  <si>
    <t>2025NE50004904</t>
  </si>
  <si>
    <t>23006.013446/2025-14</t>
  </si>
  <si>
    <t>154503263522025NE500051</t>
  </si>
  <si>
    <t>GABRIELA GUIMARAES GOUVEA DE OLIVEIRA</t>
  </si>
  <si>
    <t>2025NE50005104</t>
  </si>
  <si>
    <t>04/07/2025</t>
  </si>
  <si>
    <t>23006.012690/2025-51</t>
  </si>
  <si>
    <t>154503263522025NE500054</t>
  </si>
  <si>
    <t>GIOVANNI LUCCA FERNANDES REIS</t>
  </si>
  <si>
    <t>2025NE50005404</t>
  </si>
  <si>
    <t>23006.013620/2025-11</t>
  </si>
  <si>
    <t>154503263522025NE500056</t>
  </si>
  <si>
    <t>2025NE50005604</t>
  </si>
  <si>
    <t>23006.013673/2025-31</t>
  </si>
  <si>
    <t>154503263522025NE500053</t>
  </si>
  <si>
    <t>ALICE OLIVEIRA DA CRUZ</t>
  </si>
  <si>
    <t>2025NE50005304</t>
  </si>
  <si>
    <t>23006.013998/2025-14</t>
  </si>
  <si>
    <t>154503263522025NE500055</t>
  </si>
  <si>
    <t>LUCAS DEL POZ</t>
  </si>
  <si>
    <t>2025NE50005504</t>
  </si>
  <si>
    <t>10/07/2025</t>
  </si>
  <si>
    <t>23006.011894/2025-75</t>
  </si>
  <si>
    <t>154503263522025NE500057</t>
  </si>
  <si>
    <t>AUXILIO EVENTOS ESTUDANTIS DE CARATER CIENTIFICO, ACADEMICO OU TECNOLOGICO - XI CONGRESSO BRASILEIRO DE HERPETOLOGIA</t>
  </si>
  <si>
    <t>IGOR GONCALVES RIBEIRO</t>
  </si>
  <si>
    <t>2025NE50005704</t>
  </si>
  <si>
    <t>23006.013608/2025-14</t>
  </si>
  <si>
    <t>154503263522025NE500058</t>
  </si>
  <si>
    <t>AUXILIO EVENTOS ESTUDANTIS DE CARATER CIENTIFICO, ACADEMICO OU TECNOLOGICO - V ENCONTRO NACIONAL DA ASSOCIACAO BRASILEIRA DE CENTROS E MUSEUS DE CIENCIAS</t>
  </si>
  <si>
    <t>THAINA FERNANDES BARBOSA</t>
  </si>
  <si>
    <t>2025NE50005804</t>
  </si>
  <si>
    <t>23006.011602/2025-02</t>
  </si>
  <si>
    <t>154503263522025NE500063</t>
  </si>
  <si>
    <t>JULIA DE OLIVEIRA RODRIGUES</t>
  </si>
  <si>
    <t>2025NE50006304</t>
  </si>
  <si>
    <t>23006.012317/2025-09</t>
  </si>
  <si>
    <t>154503263522025NE500062</t>
  </si>
  <si>
    <t>GABRIEL CAFEU BRANDAO</t>
  </si>
  <si>
    <t>2025NE50006204</t>
  </si>
  <si>
    <t>23006.013635/2025-89</t>
  </si>
  <si>
    <t>154503263522025NE500061</t>
  </si>
  <si>
    <t>CAMILA DA SILVA LOURENCO FINCO</t>
  </si>
  <si>
    <t>2025NE50006104</t>
  </si>
  <si>
    <t>23006.013670/2025-06</t>
  </si>
  <si>
    <t>154503263522025NE500059</t>
  </si>
  <si>
    <t>JOAO PAULO MANTOVAN</t>
  </si>
  <si>
    <t>2025NE50005904</t>
  </si>
  <si>
    <t>23006.014152/2025-00</t>
  </si>
  <si>
    <t>154503263522025NE500060</t>
  </si>
  <si>
    <t>CAMILA CATISTE MELLADO</t>
  </si>
  <si>
    <t>2025NE50006004</t>
  </si>
  <si>
    <t>23006.014996/2025-42</t>
  </si>
  <si>
    <t>154503263522025NE500065</t>
  </si>
  <si>
    <t>GRAZIELA LOHARA RAMOS CORREA</t>
  </si>
  <si>
    <t>2025NE50006504</t>
  </si>
  <si>
    <t>17/07/2025</t>
  </si>
  <si>
    <t>23006.014520/2025-10</t>
  </si>
  <si>
    <t>154503263522025NE500069</t>
  </si>
  <si>
    <t>ISABELA NASCIMENTO DE MASSENA</t>
  </si>
  <si>
    <t>2025NE50006904</t>
  </si>
  <si>
    <t>21/07/2025</t>
  </si>
  <si>
    <t>23006.014845/2025-94</t>
  </si>
  <si>
    <t>154503263522025NE500070</t>
  </si>
  <si>
    <t>AUXILIO A ATIVIDADE EXTRASSALA - VISITA DE CAMPO - MOSAICO DE UNIDADES DE CONSERVACAO JUREIA-ITATINS, NO MUNICIPIO DE PERUIBE-SP., NOS DIAS 26 E 27/07/2025 - DOCENTE ANGELA TERUMI FUSHITA</t>
  </si>
  <si>
    <t>ANGELA TERUMI FUSHITA</t>
  </si>
  <si>
    <t>2025NE50007004</t>
  </si>
  <si>
    <t>23/07/2025</t>
  </si>
  <si>
    <t>23006.013875/2025-83</t>
  </si>
  <si>
    <t>154503263522025NE500076</t>
  </si>
  <si>
    <t>AMANDA EDUARDA OLIVEIRA ALVES</t>
  </si>
  <si>
    <t>2025NE50007604</t>
  </si>
  <si>
    <t>30/07/2025</t>
  </si>
  <si>
    <t>23006.014801/2025-64</t>
  </si>
  <si>
    <t>154503263522025NE500078</t>
  </si>
  <si>
    <t>TAINA CAVICHIA ALVES</t>
  </si>
  <si>
    <t>2025NE50007804</t>
  </si>
  <si>
    <t>06/03/2025</t>
  </si>
  <si>
    <t>23006.002013/2025-25</t>
  </si>
  <si>
    <t>154503263522025NE500004</t>
  </si>
  <si>
    <t>AUXILIO EVENTOS ESTUDANTIS DE CARATER CIENTIFICO, ACADEMICO OU TECNOLOGICO  - XXI SIMPOSIO BRASILEIRO DE SENSORIAMENTO REMOTO - DISCENTE FATIMA ALMEIDA MOURO - CPF: 228.283.888-24</t>
  </si>
  <si>
    <t>FATIMA ALMEIDA MOURO</t>
  </si>
  <si>
    <t>2025NE50000404</t>
  </si>
  <si>
    <t>23006.002048/2025-64</t>
  </si>
  <si>
    <t>154503263522025NE500002</t>
  </si>
  <si>
    <t>AUXILIO EVENTOS ESTUDANTIS DE CARATER CIENTIFICO, ACADEMICO OU TECNOLOGICO- XXI SIMPOSIO BRASILEIRO DE SENSORIAMENTO REMOTO - DISCENTE BRUNO ZOMIGNANI PERCIANI - CPF 438.111.868-50</t>
  </si>
  <si>
    <t>BRUNO ZOMIGNANI PERCIANI</t>
  </si>
  <si>
    <t>2025NE50000204</t>
  </si>
  <si>
    <t>23006.002769/2025-74</t>
  </si>
  <si>
    <t>154503263522025NE500003</t>
  </si>
  <si>
    <t>AUXILIO EVENTOS ESTUDANTIS DE CARATER CIENTIFICO, ACADEMICO OU TECNOLOGICO - XXI SIMPOSIO BRASILEIRO DE SENSORIAMENTO REMOTO - DISCENTE BIANCA SURIANO FRANCISCO DOS SANTOS - CPF 522.515.098-52</t>
  </si>
  <si>
    <t>BIANCA SURIANO FRANCISCO DOS SANTOS</t>
  </si>
  <si>
    <t>2025NE50000304</t>
  </si>
  <si>
    <t>13/06/2025</t>
  </si>
  <si>
    <t>23006.012825/2025-89</t>
  </si>
  <si>
    <t>154503263522025NE500041</t>
  </si>
  <si>
    <t>SOLICITACAO DE AUXILIO EVENTUAL PARA DISCENTE PARTICIPAR DO EVENTO -XVIII CONGRESO LATINOAMERICANO Y CARIBEÑO DE EXTENSION UNIVERSITARIA</t>
  </si>
  <si>
    <t>2025NE50004104</t>
  </si>
  <si>
    <t>23006.012778/2025-73</t>
  </si>
  <si>
    <t>154503263522025NE500044</t>
  </si>
  <si>
    <t>SOLICITACAO DE AUXILIO EVENTUAL PARA DISCENTE PARTICIPAR DO EVENTO VIII SIMPOSIO BRASILEIRO DE TERMITOLOGIA - SYMTERMES 2025 QUE OCORRERA ENTRE OS DIAS 18 E 22 DE AGOSTO DE 2025, NA CIDADE DE CAMPINA GRANDE - PB.</t>
  </si>
  <si>
    <t>2025NE50004404</t>
  </si>
  <si>
    <t>23006.014022/2025-69</t>
  </si>
  <si>
    <t>154503263522025NE500046</t>
  </si>
  <si>
    <t>SOLICITACAO DE AUXILIO EVENTUAL PARA DISCENTE PARTICIPAR DO EVENTO - CIAA 2025- CURSO DE INTRODUCAO A ASTRONOMIA E ASTROFISICA</t>
  </si>
  <si>
    <t>2025NE50004604</t>
  </si>
  <si>
    <t>23006.016118/2025-61</t>
  </si>
  <si>
    <t>154503263522025NE500066</t>
  </si>
  <si>
    <t>SOLICITACAO DE AUXILIO EVENTUAL PARA DISCENTE PARTICIPAR DO EVENTO XVIII CONGRESO LATINOAMERICANO Y CARIBEÑO DE EXTENSION UNIVERSITARIA QUE OCORRERA ENTRE OS DIAS 18 E 22 DE AGOSTO DE 2025, NA CIDADE DO PANAMA, PANAMA.</t>
  </si>
  <si>
    <t>2025NE50006604</t>
  </si>
  <si>
    <t>23006.008309/2025-50</t>
  </si>
  <si>
    <t>154503263522025NE500022</t>
  </si>
  <si>
    <t>SOLICITACAO DE AUXILIO EVENTUAL PARA DISCENTE PARTICIPAR DO EVENTO - FORUM FINAL DO PROJETO LATIN AMERICAN OPEN DATA FOR GENDER-EQUALITY POLICIES FOCUSING ON LEADERSHIP IN STEM.</t>
  </si>
  <si>
    <t>MARIA EDUARDA DE SOUZA BRANDAO</t>
  </si>
  <si>
    <t>2025NE50002204</t>
  </si>
  <si>
    <t>154503263522025NE500023</t>
  </si>
  <si>
    <t>2025NE50002304</t>
  </si>
  <si>
    <t>154503263522025NE500024</t>
  </si>
  <si>
    <t>OLICITACAO DE AUXILIO EVENTUAL PARA DISCENTE PARTICIPAR DO EVENTO  - FORUM FINAL DO PROJETO LATIN AMERICAN OPEN DATA FOR GENDER-EQUALITY POLICIES FOCUSING ON LEADERSHIP IN STEM.</t>
  </si>
  <si>
    <t>GIOVANNA FINCATTI DOS SANTOS</t>
  </si>
  <si>
    <t>2025NE50002404</t>
  </si>
  <si>
    <t>449052-9</t>
  </si>
  <si>
    <t>23006.011656/2025-60</t>
  </si>
  <si>
    <t>154503263522025NE000290</t>
  </si>
  <si>
    <t>AQUISICAO DE MATERIAIS PERMANENTES PARA UTILIZACAO EM AULAS PRATICAS DO CURSO DE ENGENHARIA AEROESPACIAL</t>
  </si>
  <si>
    <t>MOLA EDUCATION LTDA</t>
  </si>
  <si>
    <t>2025NE00029008</t>
  </si>
  <si>
    <t>23006.006207/2025-08</t>
  </si>
  <si>
    <t>154503263522025NE000288</t>
  </si>
  <si>
    <t>AQUISICAO DE MICROSCOPIOS TRINOCULARES COM CAMERA.</t>
  </si>
  <si>
    <t>BIOSIGMA COMERCIO DE PRODUTOS HOSPITALARES E LABORATORI</t>
  </si>
  <si>
    <t>2025NE00028808</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</si>
  <si>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</si>
  <si>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</si>
  <si>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</si>
  <si>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</si>
  <si>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</si>
  <si>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2025NE00000808</t>
  </si>
  <si>
    <t>23006.013559/2024-21</t>
  </si>
  <si>
    <t>154503263522025NE000313</t>
  </si>
  <si>
    <t>AQUISICAO DE EQUIPAMENTOS DIVERSOS PARA OS CURSOS DE BACHARELADO EM QUIMICA, LICENCIATURA EM CIENCIAS BIOLOGICAS E FISICA E DA FUNDACAO UNIVERSIDADE FEDERAL DO ABC  UFABC.</t>
  </si>
  <si>
    <t>2025NE00031308</t>
  </si>
  <si>
    <t>27/06/2025</t>
  </si>
  <si>
    <t>23006.015212/2025-01</t>
  </si>
  <si>
    <t>154503263522025NE400076</t>
  </si>
  <si>
    <t>GESTAO DE BOLSAS NETEL 2025: BOLSAS DE EDUCACAO LINGUISTICA - DISIVAO DE IDIOMAS/NETEL.</t>
  </si>
  <si>
    <t>2025NE40007601</t>
  </si>
  <si>
    <t>23006.001438/2024-36</t>
  </si>
  <si>
    <t>154503263522025NE400080</t>
  </si>
  <si>
    <t>BOLSAS DE EDUCACAO LINGUISTICA - DISIVAO DE IDIOMAS/NETEL.</t>
  </si>
  <si>
    <t>2025NE40008001</t>
  </si>
  <si>
    <t>23006.014233/2025-00</t>
  </si>
  <si>
    <t>154503263522025NE500072</t>
  </si>
  <si>
    <t>AUXILIO MOBILIDADE INTERNACIONAL DE GRADUACAO NA AMERICA LATINA E CARIBE - PROGRAMA ESCALA PARA ESTUDANTES DE GRADUACAO (AUGM) - SIMONE MARQUES SAMPAIO.</t>
  </si>
  <si>
    <t>SIMONE MARQUES SAMPAIO</t>
  </si>
  <si>
    <t>2025NE50007204</t>
  </si>
  <si>
    <t>23006.014234/2025-46</t>
  </si>
  <si>
    <t>154503263522025NE500074</t>
  </si>
  <si>
    <t>AUXILIO MOBILIDADE INTERNACIONAL DE GRADUACAO NA AMERICA LATINA E CARIBE - PROGRAMA ESCALA PARA ESTUDANTES DE GRADUACAO (AUGM) - GUILHERME COLLA DAMIANI.</t>
  </si>
  <si>
    <t>GUILHERME COLLA DAMIANI</t>
  </si>
  <si>
    <t>2025NE50007404</t>
  </si>
  <si>
    <t>23006.014235/2025-91</t>
  </si>
  <si>
    <t>154503263522025NE500073</t>
  </si>
  <si>
    <t>AUXILIO MOBILIDADE INTERNACIONAL DE GRADUACAO NA AMERICA LATINA E CARIBE - PROGRAMA ESCALA PARA ESTUDANTES DE GRADUACAO (AUGM) - SABRINA OLIVEIRA SANTOS.</t>
  </si>
  <si>
    <t>2025NE50007304</t>
  </si>
  <si>
    <t>28/07/2025</t>
  </si>
  <si>
    <t>23006.014236/2025-35</t>
  </si>
  <si>
    <t>154503263522025NE500077</t>
  </si>
  <si>
    <t>AUXILIO MOBILIDADE INTERNACIONAL DE GRADUACAO NA AMERICA LATINA E CARIBE - PROGRAMA ESCALA PARA ESTUDANTES DE GRADUACAO (AUGM) - ISABELA COIMBRA HITOMI</t>
  </si>
  <si>
    <t>ISABELA COIMBRA HITOMI</t>
  </si>
  <si>
    <t>2025NE50007704</t>
  </si>
  <si>
    <t>339030-9</t>
  </si>
  <si>
    <t>23006.005738/2025-75</t>
  </si>
  <si>
    <t>154503263522025NE000192</t>
  </si>
  <si>
    <t>AQUISICAO DE TESTES PSICOLOGICOS.</t>
  </si>
  <si>
    <t>CASA DO NEUROPSICOPEDAGOGO LTDA</t>
  </si>
  <si>
    <t>2025NE00019214</t>
  </si>
  <si>
    <t>23006.009024/2025-36</t>
  </si>
  <si>
    <t>154503263522025NE000245</t>
  </si>
  <si>
    <t>PAGAMENTO DE ANUIDADE PARA O FORUM NACIONAL DE PRO-REITORES DE PESQUISA E POS-GRADUACAO DAS INSTITUICOES DE ENSINO SUPERIOR BRASILEIRAS FOPROP - 2025.</t>
  </si>
  <si>
    <t>2025NE00024508</t>
  </si>
  <si>
    <t>15/05/2025</t>
  </si>
  <si>
    <t>23006.008139/2025-11</t>
  </si>
  <si>
    <t>154503263522025NE000161</t>
  </si>
  <si>
    <t>PAGAMENTO DE ANUIDADE DA ASSOCIACAO NACIONAL DE DIRIGENTES DAS INSTITUICOES FEDERAIS DE ENSINO SUPERIOR (ANDIFES) - EXERCICIO 2025</t>
  </si>
  <si>
    <t>2025NE00016108</t>
  </si>
  <si>
    <t>23006.001717/2025-81</t>
  </si>
  <si>
    <t>154503263522025NE000193</t>
  </si>
  <si>
    <t>PAGAMENTO DE ANUIDADE DA AGENCIA DE DESENVOLVIMENTO ECONOMICO GRANDE ABC - EXERCICIO 2025</t>
  </si>
  <si>
    <t>2025NE00019308</t>
  </si>
  <si>
    <t>21/01/2025</t>
  </si>
  <si>
    <t>23006.001616/2021-86</t>
  </si>
  <si>
    <t>154503263522025NE000023</t>
  </si>
  <si>
    <t>CONTRATACAO DE SERVICOS POSTAIS</t>
  </si>
  <si>
    <t>EMPRESA BRASILEIRA DE CORREIOS E TELEGRAFOS</t>
  </si>
  <si>
    <t>33903947</t>
  </si>
  <si>
    <t>SERVICOS DE COMUNICACAO EM GERAL</t>
  </si>
  <si>
    <t>2025NE00002347</t>
  </si>
  <si>
    <t>23006.006823/2024-70</t>
  </si>
  <si>
    <t>154503263522025NE000224</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</si>
  <si>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</si>
  <si>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</si>
  <si>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2025NE00022469</t>
  </si>
  <si>
    <t>154503263522025NE000249</t>
  </si>
  <si>
    <t>2025NE00024902</t>
  </si>
  <si>
    <t>23006.012330/2025-50</t>
  </si>
  <si>
    <t>154503263522025NE000283</t>
  </si>
  <si>
    <t>PAGAMENTO DA ASSINATURA ANUAL DA ASSOCIACAO INSTITUCIONAL A SOCIEDADE BRASILEIRA DE COMPUTACAO-SBC.</t>
  </si>
  <si>
    <t>2025NE00028308</t>
  </si>
  <si>
    <t>22/01/2025</t>
  </si>
  <si>
    <t>23006.000006/2025-99</t>
  </si>
  <si>
    <t>154503263522025NE000028</t>
  </si>
  <si>
    <t>CONCESSAO DE SUPRIMENTO DE FUNDOS - FERNANDA</t>
  </si>
  <si>
    <t>2025NE00002804</t>
  </si>
  <si>
    <t>2025NE00002807</t>
  </si>
  <si>
    <t>2025NE00002821</t>
  </si>
  <si>
    <t>2025NE00002824</t>
  </si>
  <si>
    <t>2025NE00002831</t>
  </si>
  <si>
    <t>33903096</t>
  </si>
  <si>
    <t>MATERIAL DE CONSUMO - PAGTO ANTECIPADO</t>
  </si>
  <si>
    <t>2025NE00002896</t>
  </si>
  <si>
    <t>23006.000008/2025-88</t>
  </si>
  <si>
    <t>154503263522025NE000029</t>
  </si>
  <si>
    <t>CONCESSAO DE SUPRIMENTO DE FUNDOS - WANDERLEI.</t>
  </si>
  <si>
    <t>33903003</t>
  </si>
  <si>
    <t>COMBUSTIVEIS E LUBRIF. P/ OUTRAS FINALIDADES</t>
  </si>
  <si>
    <t>2025NE00002903</t>
  </si>
  <si>
    <t>2025NE00002911</t>
  </si>
  <si>
    <t>2025NE00002922</t>
  </si>
  <si>
    <t>2025NE00002925</t>
  </si>
  <si>
    <t>2025NE00002935</t>
  </si>
  <si>
    <t>2025NE00002996</t>
  </si>
  <si>
    <t>24/04/2025</t>
  </si>
  <si>
    <t>23006.008518/2025-01</t>
  </si>
  <si>
    <t>154503263522025NE000130</t>
  </si>
  <si>
    <t>CONCESSAO DE SUPRIMENTO DE FUNDOS - FERNANDA PEREIRA DE JESUS</t>
  </si>
  <si>
    <t>2025NE00013096</t>
  </si>
  <si>
    <t>25/04/2025</t>
  </si>
  <si>
    <t>23006.008516/2025-12</t>
  </si>
  <si>
    <t>154503263522025NE000132</t>
  </si>
  <si>
    <t>CONCESSAO DE SUPRIMENTO DE FUNDOS - WANDERLEI SOARES DOS SANTOS</t>
  </si>
  <si>
    <t>33903996</t>
  </si>
  <si>
    <t>OUTROS SERV.DE TERCEIROS PJ- PAGTO ANTECIPADO</t>
  </si>
  <si>
    <t>2025NE00013296</t>
  </si>
  <si>
    <t>154503263522025NE000133</t>
  </si>
  <si>
    <t>2025NE00013396</t>
  </si>
  <si>
    <t>23006.017303/2025-73</t>
  </si>
  <si>
    <t>154503263522025NE000306</t>
  </si>
  <si>
    <t>2025NE00030696</t>
  </si>
  <si>
    <t>154503263522025NE000307</t>
  </si>
  <si>
    <t>2025NE00030796</t>
  </si>
  <si>
    <t>23006.025860/2024-87</t>
  </si>
  <si>
    <t>154503263522025NE000076</t>
  </si>
  <si>
    <t>PAGAMENTO DE ANUIDADE DA ASSOCIACAO BRASILEIRA DE EDITORAS UNIVERSITARIAS (ABEU) 2025</t>
  </si>
  <si>
    <t>2025NE00007608</t>
  </si>
  <si>
    <t>13/01/2025</t>
  </si>
  <si>
    <t>154503263522025NE000009</t>
  </si>
  <si>
    <t>SOLICITACAO DE CONTRATACAO DE SERVICO DE TRANSPORTE RODOVIARIO PARA AS CARGAS IMPORTADAS PELA UFABC</t>
  </si>
  <si>
    <t>2025NE00000974</t>
  </si>
  <si>
    <t>154503263522025NE000010</t>
  </si>
  <si>
    <t>2025NE00001001</t>
  </si>
  <si>
    <t>16/01/2025</t>
  </si>
  <si>
    <t>23006.011023/2024-71</t>
  </si>
  <si>
    <t>154503263522025NE000016</t>
  </si>
  <si>
    <t>AIRPHOENIX SERVICOS INTERNACIONAIS LTDA</t>
  </si>
  <si>
    <t>2025NE00001603</t>
  </si>
  <si>
    <t>28/01/2025</t>
  </si>
  <si>
    <t>154503263522025NE000033</t>
  </si>
  <si>
    <t>2025NE00003374</t>
  </si>
  <si>
    <t>25/03/2025</t>
  </si>
  <si>
    <t>154503263522025NE000099</t>
  </si>
  <si>
    <t>2025NE00009903</t>
  </si>
  <si>
    <t>03/04/2025</t>
  </si>
  <si>
    <t>23006.004565/2020-63</t>
  </si>
  <si>
    <t>154503263522025NE000110</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</si>
  <si>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</si>
  <si>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</si>
  <si>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</si>
  <si>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</si>
  <si>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2025NE00011090</t>
  </si>
  <si>
    <t>154503263522025NE000222</t>
  </si>
  <si>
    <t>CONTRATACAO DE EMPRESA ESPECIALIZADA PARA PROMOVER A PUBLICACAO DE MATERIAS LEGAIS EMJORNAIS DE CIRCULACAO NACIONAL PARA A FUNDACAO UNIVERSIDADE FEDERAL DO ABC - UFABC.</t>
  </si>
  <si>
    <t>2025NE00022290</t>
  </si>
  <si>
    <t>25/02/2025</t>
  </si>
  <si>
    <t>23006.002054/2025-11</t>
  </si>
  <si>
    <t>154503263522025NE000070</t>
  </si>
  <si>
    <t>SUPRIMENTO DE FUNDOS - CAROLINA</t>
  </si>
  <si>
    <t>CAROLINA MOUTINHO DUQUE DE PINHO</t>
  </si>
  <si>
    <t>2025NE00007096</t>
  </si>
  <si>
    <t>20/03/2025</t>
  </si>
  <si>
    <t>23006.002786/2025-10</t>
  </si>
  <si>
    <t>154503263522025NE000094</t>
  </si>
  <si>
    <t>PAGAMENTO DE ANUIDADE REFERENTE AO EXERCICIO DE 2025 A ASSOCIACAO BRASILEIRA DE EDUCACAO INTERNACIONAL (FAUBAI), CNPJ: 11.263.121/0001-42</t>
  </si>
  <si>
    <t>2025NE00009408</t>
  </si>
  <si>
    <t>23006.027989/2024-20</t>
  </si>
  <si>
    <t>154503263522025NE000153</t>
  </si>
  <si>
    <t>PAGAMENTO DE COTA ASSOCIATIVA DA UFABC REFERENTE AO EXERCICIO DE 2025 A ASOCIACION DE UNIVERSIDADES GRUPO MONTEVIDEO (AUGM), INSTITUICAO ESTRANGEIRA</t>
  </si>
  <si>
    <t>231262</t>
  </si>
  <si>
    <t>2025NE00015301</t>
  </si>
  <si>
    <t>07/07/2025</t>
  </si>
  <si>
    <t>23006.001507/2025-92</t>
  </si>
  <si>
    <t>154503263522025NE000276</t>
  </si>
  <si>
    <t>PAGAMENTO DE COTA ASSOCIATIVA E ANUIDADE REFERENTE AO EXERCICIO DE 2025 A ORGANIZACAO UNIVERSITARIA INTERAMERICANA (OUI-IOHE), INSTITUICAO ESTRANGEIRA.</t>
  </si>
  <si>
    <t>ORGANIZACAO UNIVERSITARIA INTERAMERICANA (OUI-IOHE)</t>
  </si>
  <si>
    <t>2025NE00027601</t>
  </si>
  <si>
    <t>16/07/2025</t>
  </si>
  <si>
    <t>23006.027995/2024-87</t>
  </si>
  <si>
    <t>154503263522025NE000298</t>
  </si>
  <si>
    <t>PAGAMENTO DE ANUIDADE REFERENTE AO EXERCICIO DE 2025 A ASSOCIACAO BRASILEIRA DE DIRIGENTES DE INSTITUICOES DE EDUCACAO SUPERIOR PARA A COOPERACAO INTERNACIONAL - GCUB - CNPJ: 10.789.274/0001-65</t>
  </si>
  <si>
    <t>ASSOCIACAO BRASILEIRA DE INSTITUICOES DE EDUCACAO SUPER</t>
  </si>
  <si>
    <t>2025NE00029808</t>
  </si>
  <si>
    <t>23006.002498/2025-57</t>
  </si>
  <si>
    <t>154503263522025NE000083</t>
  </si>
  <si>
    <t>CONTRATACAO DE AFILIACAO DO SISTEMA DE BIBLIOTECAS DA UFABC (SISBI-UFABC) A ASSOCIACAO BRASILEIRA DE EDITORES CIENTIFICOS.</t>
  </si>
  <si>
    <t>2025NE00008301</t>
  </si>
  <si>
    <t>339039-9</t>
  </si>
  <si>
    <t>23006.001556/2025-25</t>
  </si>
  <si>
    <t>154503263522025NE000104</t>
  </si>
  <si>
    <t>PAGAMENTO DE ANUIDADE A ASSOCIACAO NACIONAL DE ENTIDADES PROMOTORAS DE EMPREENDIMENTOS INOVADORES (ANPROTEC) - 2025</t>
  </si>
  <si>
    <t>2025NE00010408</t>
  </si>
  <si>
    <t>31/03/2025</t>
  </si>
  <si>
    <t>23006.001810/2025-95</t>
  </si>
  <si>
    <t>154503263522025NE000106</t>
  </si>
  <si>
    <t>PAGAMENTO DE ANUIDADE DE ASSOCIACAO AO FORUM NACIONAL DE GESTORES DE INOVACAO E TRANSFERENCIA DE TECNOLOGIA (FORTEC), CNPJ: 15.258.821/0001-08, REFERENTE AO ANO DE 2025.</t>
  </si>
  <si>
    <t>2025NE00010608</t>
  </si>
  <si>
    <t>02/04/2025</t>
  </si>
  <si>
    <t>154503263522025NE000107</t>
  </si>
  <si>
    <t>2025NE00010705</t>
  </si>
  <si>
    <t>154503263522025NE000252</t>
  </si>
  <si>
    <t>2025NE00025205</t>
  </si>
  <si>
    <t>23006.002137/2014-58</t>
  </si>
  <si>
    <t>154503263522025NE000274</t>
  </si>
  <si>
    <t>PEDIDO DE REGISTRO DE PATENTE DA TECNOLOGIA DENOMINADA - COMPOSTO DE SILICONE MONO COMPONENTE DE ALTA ESTABILIDADE...- EM CO-TITULARIDADE COM A EMPRESA STC SILICONES</t>
  </si>
  <si>
    <t>33903605</t>
  </si>
  <si>
    <t>DIREITOS AUTORAIS</t>
  </si>
  <si>
    <t>2025NE00027405</t>
  </si>
  <si>
    <t>23006.000007/2025-33</t>
  </si>
  <si>
    <t>154503263522025NE000027</t>
  </si>
  <si>
    <t>CONCESSAO DE SUPRIMENTO DE FUNDOS - DIEGO</t>
  </si>
  <si>
    <t>2025NE00002796</t>
  </si>
  <si>
    <t>25/06/2025</t>
  </si>
  <si>
    <t>23006.009879/2025-67</t>
  </si>
  <si>
    <t>154503263522025NE000241</t>
  </si>
  <si>
    <t>INSTITUTO AOCP</t>
  </si>
  <si>
    <t>2025NE00024148</t>
  </si>
  <si>
    <t>154503263522025NE000025</t>
  </si>
  <si>
    <t>CONTRATACAO DE PESSOA JURIDICA PARA FORNECIMENTO DE ENERGIA ELETRICA PARA AS UNIDADESDE SANTO ANDRE DA UFABC</t>
  </si>
  <si>
    <t>2025NE00002543</t>
  </si>
  <si>
    <t>23006.009105/2024-55</t>
  </si>
  <si>
    <t>154503263522025NE000042</t>
  </si>
  <si>
    <t>CONTRATACAO DA CONCESSIONARIA DE DISTRIBUICAO DE ENERGIA ELETRICA ENEL DISTRIBUICAO SAO PAULO PARA O FORNECIMENTO DE ENERGIA ELETRICA, ASSIM COMO, PARA O USO DO SISTEMA DE DISTRIBUICAO, EM ATENDIMENTO AS DEMANDAS DA UNIDADE SEDE DA UFABC.</t>
  </si>
  <si>
    <t>2025NE00004243</t>
  </si>
  <si>
    <t>23006.010199/2024-13</t>
  </si>
  <si>
    <t>154503263522025NE000049</t>
  </si>
  <si>
    <t>CONTRATACAO DA CONCESSIONARIA DE ABASTECIMENTO DE AGUA E COLETA DE ESGOTO DA COMPANHIA DE SANEAMENTO BASICO DO ESTADO DE SAO PAULO- SABESP, PARA ATENDIMENTO ASDEMANDAS DA UNIDADE SEDE DA UFABC EM SANTO ANDRE E UNIDADE TAMANDUATEHY</t>
  </si>
  <si>
    <t>2025NE00004944</t>
  </si>
  <si>
    <t>17/02/2025</t>
  </si>
  <si>
    <t>23006.012466/2024-89</t>
  </si>
  <si>
    <t>154503263522025NE000055</t>
  </si>
  <si>
    <t>CONTRATACAO DA CONCESSIONARIA DE DISTRIBUICAO DE ENERGIA ELETRICA ENEL DISTRIBUICAO SAO PAULO PARA O FORNECIMENTO DE ENERGIA ELETRICA, ASSIM COMO, PARA O USO DO SISTEMA DE DISTRIBUICAO, EM ATENDIMENTO AS DEMANDAS DO CAMPUS SAO BERNARDO DO CAMPO DA UFABC</t>
  </si>
  <si>
    <t>2025NE00005543</t>
  </si>
  <si>
    <t>154503263522025NE000056</t>
  </si>
  <si>
    <t>CONTRATACAO DA CONCESSIONARIA DE DISTRIBUICAO DE ENERGIA ELETRICA ENEL DISTRIBUICAO SAO  PAULO PARA O FORNECIMENTO DE ENERGIA ELETRICA, ASSIM COMO, PARA O USO DO SISTEMA DE DISTRIBUICAO, EM ATENDIMENTO AS DEMANDAS DO CAMPUS SAO BERNARDO DO CAMPO DA UFABC</t>
  </si>
  <si>
    <t>2025NE00005622</t>
  </si>
  <si>
    <t>21/02/2025</t>
  </si>
  <si>
    <t>154503263522025NE000063</t>
  </si>
  <si>
    <t>2025NE00006343</t>
  </si>
  <si>
    <t>154503263522025NE000064</t>
  </si>
  <si>
    <t>2025NE00006422</t>
  </si>
  <si>
    <t>154503263522025NE000072</t>
  </si>
  <si>
    <t>2025NE00007222</t>
  </si>
  <si>
    <t>154503263522025NE000073</t>
  </si>
  <si>
    <t>CONTRATACAO DA CONCESSIONARIA DE DISTRIBUICAO DE ENERGIA ELETRICA ENEL DISTRIBUICAO SAO PAULO PARA O FORNECIMENTO DE ENERGIA ELETRICA, ASSIM COMO, PARA O USO DO SISTEMA DE DISTRIBUICAO, EM ATENDIMENTO AS DEMANDAS DA UNIDADE TAMANDUATEHY DA UFABC</t>
  </si>
  <si>
    <t>2025NE00007343</t>
  </si>
  <si>
    <t>23006.012469/2024-12</t>
  </si>
  <si>
    <t>154503263522025NE000105</t>
  </si>
  <si>
    <t>CONTRATACAO DA CONCESSIONARIA DE ABASTECIMENTO DE AGUA E COLETA DE ESGOTO DA COMPANHIA DE SANEAMENTO BASICO DO ESTADO DE SAO PAULO- SABESP, PARA ATENDIMENTO AS DEMANDAS DO CAMPUS DA UFABC EM SAO BERNARDO DO CAMPO.</t>
  </si>
  <si>
    <t>2025NE00010544</t>
  </si>
  <si>
    <t>04/04/2025</t>
  </si>
  <si>
    <t>154503263522025NE000114</t>
  </si>
  <si>
    <t>CONTRATACAO DA CONCESSIONARIA DE DISTRIBUICAO DE ENERGIA ELETRICA ENEL DISTRIBUICAO SAOPAULO PARA O FORNECIMENTO DE ENERGIA ELETRICA, ASSIM COMO, PARA O USO DO SISTEMA DEDISTRIBUICAO, EM ATENDIMENTO AS DEMANDAS DO CAMPUS SAO BERNARDO DO CAMPO DA UFABC</t>
  </si>
  <si>
    <t>2025NE00011443</t>
  </si>
  <si>
    <t>154503263522025NE000115</t>
  </si>
  <si>
    <t>2025NE00011522</t>
  </si>
  <si>
    <t>14/05/2025</t>
  </si>
  <si>
    <t>154503263522025NE000156</t>
  </si>
  <si>
    <t>CONTRATACAO DA CONCESSIONARIA DE ABASTECIMENTO DE AGUA E COLETA DE ESGOTO DA COMPANHIA DE SANEAMENTO BASICO DO ESTADO DE SAO PAULO- SABESP, PARA ATENDIMENTO AS DEMANDAS DA UNIDADE SEDE DA UFABC EM SANTO ANDRE E UNIDADE TAMANDUATEHY.</t>
  </si>
  <si>
    <t>2025NE00015644</t>
  </si>
  <si>
    <t>154503263522025NE000185</t>
  </si>
  <si>
    <t>CONTRATACAO DA CONCESSIONARIA DE ABASTECIMENTO DE AGUA E COLETA DE ESGOTO DA COMPANHIA DE SANEAMENTO BASICO DO ESTADO DE SAO PAULO- SABESP, PARA ATENDIMENTO AS DEMANDAS DA UNIDADE SEDE DA UFABC EM SANTO ANDRE E UNIDADE TAMANDUATEHY</t>
  </si>
  <si>
    <t>2025NE00018544</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</si>
  <si>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</si>
  <si>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</si>
  <si>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</si>
  <si>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</si>
  <si>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</si>
  <si>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154503263522025NE400013</t>
  </si>
  <si>
    <t>2025NE40001301</t>
  </si>
  <si>
    <t>154503263522025NE400049</t>
  </si>
  <si>
    <t>2025NE40004901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</si>
  <si>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</si>
  <si>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</si>
  <si>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</si>
  <si>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</si>
  <si>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154503263522025NE400015</t>
  </si>
  <si>
    <t>2025NE40001501</t>
  </si>
  <si>
    <t>23006.002523/2025-01</t>
  </si>
  <si>
    <t>154503263522025NE400036</t>
  </si>
  <si>
    <t>PAGAMENTO DE BOLSISTA PARA ATUACAO NA MODALIDADE DE BOLSA DE TREINAMENTO E APOIO TECNICO EM PESQUISA (TATP), DESTINADO AO PREENCHIMENTO DE VAGA PARA ATENDIMENTO DA CENTRAL EXPERIMENTAL MULTIUSUARIO DA PROPES/UFABC - ED. 03/2025</t>
  </si>
  <si>
    <t>2025NE40003601</t>
  </si>
  <si>
    <t>23006.002805/2025-08</t>
  </si>
  <si>
    <t>154503263522025NE400034</t>
  </si>
  <si>
    <t>2025NE40003401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</si>
  <si>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</si>
  <si>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</si>
  <si>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</si>
  <si>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</si>
  <si>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</si>
  <si>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</si>
  <si>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2025NE40000501</t>
  </si>
  <si>
    <t>154503263522025NE400016</t>
  </si>
  <si>
    <t>2025NE40001601</t>
  </si>
  <si>
    <t>154503263522025NE400045</t>
  </si>
  <si>
    <t>2025NE40004501</t>
  </si>
  <si>
    <t>154503263522025NE400048</t>
  </si>
  <si>
    <t>2025NE40004801</t>
  </si>
  <si>
    <t>23006.004803/2025-45</t>
  </si>
  <si>
    <t>154503263522025NE400039</t>
  </si>
  <si>
    <t>CONCESSAO DE BOLSAS PARA A ACAO CORO DA UFABC 2025 - EDITAL Nº 8/2025 - PROEC</t>
  </si>
  <si>
    <t>2025NE40003901</t>
  </si>
  <si>
    <t>23006.007375/2025-11</t>
  </si>
  <si>
    <t>154503263522025NE400052</t>
  </si>
  <si>
    <t>CONCESSAO DE BOLSAS PARA AS ACOES DO PAAE E PAAC 2025 - EDITAL Nº 6/2025 - PROEC</t>
  </si>
  <si>
    <t>2025NE40005201</t>
  </si>
  <si>
    <t>154503263522025NE400053</t>
  </si>
  <si>
    <t>2025NE40005301</t>
  </si>
  <si>
    <t>23/01/2025</t>
  </si>
  <si>
    <t>154503263522025NE400006</t>
  </si>
  <si>
    <t>2025NE40000601</t>
  </si>
  <si>
    <t>339020-9</t>
  </si>
  <si>
    <t>23006.009267/2025-74</t>
  </si>
  <si>
    <t>154503263522025NE500027</t>
  </si>
  <si>
    <t>PAGAMENTO DE AUXILIO PARA INSCRICAO EM EVENTOS PARA ANDRE LUIZ BRANDAO - DOCENTE.</t>
  </si>
  <si>
    <t>ANDRE LUIZ BRANDAO</t>
  </si>
  <si>
    <t>2025NE50002701</t>
  </si>
  <si>
    <t>22/05/2025</t>
  </si>
  <si>
    <t>23006.010695/2025-40</t>
  </si>
  <si>
    <t>154503263522025NE500032</t>
  </si>
  <si>
    <t>PAGAMENTO DE AUXILIO FINANCEIRO PARA INSCRICAO EM EVENTOS PARA VIVILI MARIA SILVA GOMES - DOCENTE.</t>
  </si>
  <si>
    <t>VIVILI MARIA SILVA GOMES</t>
  </si>
  <si>
    <t>2025NE50003201</t>
  </si>
  <si>
    <t>03/06/2025</t>
  </si>
  <si>
    <t>23006.011976/2025-10</t>
  </si>
  <si>
    <t>154503263522025NE500035</t>
  </si>
  <si>
    <t>PAGAMENTO DE AUXILIO PARA INSCRICAO EM EVENTOS PARA JULIANA MILITAO DA SILVA BERBERT - DOCENTE</t>
  </si>
  <si>
    <t>JULIANA MILITAO DA SILVA BERBERT</t>
  </si>
  <si>
    <t>2025NE50003501</t>
  </si>
  <si>
    <t>23006.012431/2025-21</t>
  </si>
  <si>
    <t>154503263522025NE500034</t>
  </si>
  <si>
    <t>PAGAMENTO DE AUXILIO PARA INSCRICAO EM EVENTOS PARA CELSO CHIKAHIRO NISHI -DOCENTE</t>
  </si>
  <si>
    <t>CELSO CHIKAHIRO NISHI</t>
  </si>
  <si>
    <t>2025NE50003401</t>
  </si>
  <si>
    <t>17/06/2025</t>
  </si>
  <si>
    <t>23006.013167/2025-42</t>
  </si>
  <si>
    <t>154503263522025NE500043</t>
  </si>
  <si>
    <t>PAGAMENTO DE AUXILIO PARA INSCRICAO EM EVENTOS PARA ZHANNA GENNADYEVNA KUZNETSOVA</t>
  </si>
  <si>
    <t>ZHANNA GENNADYEVNA KUZNETSOVA</t>
  </si>
  <si>
    <t>2025NE50004301</t>
  </si>
  <si>
    <t>23006.007298/2025-91</t>
  </si>
  <si>
    <t>154503263522025NE500013</t>
  </si>
  <si>
    <t>SOLICITACAO DE AUXILIO PARA PAGAMENTO DA TAXA DE INSCRICAO NA 7º SEMINARIO BRASILEIRO DE EDICAO UNIVERSITARIA E ACADEMICA - 37ª REUNIAO ANUAL DA ABEU - ASSEMBLEIA GERAL ORDINARIA.</t>
  </si>
  <si>
    <t>2025NE50001301</t>
  </si>
  <si>
    <t>154503263522025NE000019</t>
  </si>
  <si>
    <t>ASSISTENCIA TECNICA, SUPORTE E ATUALIZACAO DE VERSOES DO SOFTWARE SOPHIA.</t>
  </si>
  <si>
    <t>2025NE00001907</t>
  </si>
  <si>
    <t>23006.001038/2024-21</t>
  </si>
  <si>
    <t>154503263522025NE000089</t>
  </si>
  <si>
    <t>CONTRATACAO DE EMPRESA ESPECIALIZADA PARA FORNECIMENTO DEMANUTENCAO PREVENTIVA E CORRETIVA PARA ANTENAS RFID, MESAS DE TRABALHO,AUTOATENDIMENTO E LEITOR DE INVENTARIO D MATERIAL BIBLIOGRAFICO - DLA</t>
  </si>
  <si>
    <t>BIBLIOTHECA SISTEMAS DO BRASIL LTDA</t>
  </si>
  <si>
    <t>2025NE00008917</t>
  </si>
  <si>
    <t>23006.011574/2023-53</t>
  </si>
  <si>
    <t>154503263522025NE000123</t>
  </si>
  <si>
    <t>CELEBRACAO DO TERMO DE ADESAO AO ACORDO DE COOPERACAO TECNICA CONCIENCIA, CELEBRADO ENTRE O CONSELHO NACIONAL DE DESENVOLVIMENTO CIENTIFICA E TECNOLOGICO - CNPQ E INSTITUICOES PUBLICAS OU PRIVADAS SEM FINS LUCRATIVOS</t>
  </si>
  <si>
    <t>DATACITE - INTERNATIONAL DATA CITATION INITIATIVE E.V,</t>
  </si>
  <si>
    <t>2025NE00012363</t>
  </si>
  <si>
    <t>23006.002389/2025-30</t>
  </si>
  <si>
    <t>154503263522025NE000196</t>
  </si>
  <si>
    <t>CONTRATACAO DE SERVICOS DE ACESSO ONLINE DO SISTEMA DE CLASSIFICACAO DE DEWEY (CDD), DENOMINADO WEBDEWEY PARA USO SIMULTANEO DE ATE 09 (NOVE) BIBLIOTECARIOS NAS BIBLIOTECAS DA UNIVERSIDADE FEDERAL DO ABC ¿ UFABC.</t>
  </si>
  <si>
    <t>HEMISPHERE INTERNATIONAL TRADING,L.L.C</t>
  </si>
  <si>
    <t>2025NE00019601</t>
  </si>
  <si>
    <t>23006.001057/2024-57</t>
  </si>
  <si>
    <t>154503263522025NE000238</t>
  </si>
  <si>
    <t>HIGIENIZACAO E CONSERVACAO DE LIVROS</t>
  </si>
  <si>
    <t>2025NE00023879</t>
  </si>
  <si>
    <t>26/06/2025</t>
  </si>
  <si>
    <t>23006.002458/2025-13</t>
  </si>
  <si>
    <t>154503263522025NE000242</t>
  </si>
  <si>
    <t>CONTRATACAO DE ASSINATURA DE CATALOGOS DE LIVROS ELETRONICOS DA EMPRESA MINHA BIBLIOTECA LTDA, PARA ACESSO SIMULTANEO DE ATE 10 MIL USUARIOS, PARA O ATENDIMENTO E AMPLIACAO DA OFERTA DE TITULOS PERTINENTES AS ATIVIDADES DE ENSINO, PESQUISA E EXTENSAO DA FUNDACAO UNIVERSIDADE FEDERAL DO ABC  UFABC. TRATA-SE DE RENOVACAO</t>
  </si>
  <si>
    <t>2025NE00024201</t>
  </si>
  <si>
    <t>15/07/2025</t>
  </si>
  <si>
    <t>23006.002488/2025-11</t>
  </si>
  <si>
    <t>154503263522025NE000293</t>
  </si>
  <si>
    <t>CONTRATACAO DE SERVICOS DE ASSINATURA ONLINE A PLATAFORMA PRESSREADER, PARA ACESSO SIMULTANEO E ILIMITADO, VIA PROTOCOLO IP DE SEU ACERVO DE JORNAIS, REVISTAS E PERIODICOS NACIONAIS E INTERNACIONAIS, PARA TODA A COMUNIDADE ACADEMICA DA FUNDACAO UNIVERSIDADE FEDERAL DO ABC.</t>
  </si>
  <si>
    <t>2025NE00029301</t>
  </si>
  <si>
    <t>23006.007268/2025-84</t>
  </si>
  <si>
    <t>154503263522025NE000273</t>
  </si>
  <si>
    <t>AQUISICAO DE LIVROS - AUXILIAR A EQUIPE DE ASSESSORIA EXECUTIVA DO CONSELHO DE CENTRO DO CMCC.</t>
  </si>
  <si>
    <t>ARMAZEM CULTURAL LTDA</t>
  </si>
  <si>
    <t>2025NE00027318</t>
  </si>
  <si>
    <t>18/02/2025</t>
  </si>
  <si>
    <t>154503263522025NE000057</t>
  </si>
  <si>
    <t>CONTRATACAO DE CURSO DE CAPACITACAO PARA DIVISAO DE AQUISICOES E CONTRATACOES</t>
  </si>
  <si>
    <t>2025NE00005748</t>
  </si>
  <si>
    <t>23006.007312/2025-56</t>
  </si>
  <si>
    <t>154503263522025NE000168</t>
  </si>
  <si>
    <t>SOLICITACAO DE ANALISE DE VIABILIDADE DE CONTRATACAO DE ACAO DE DESENVOLVIMENTO - SUPERINTENDENCIA DE OBRAS.</t>
  </si>
  <si>
    <t>CONNECT ON MARKETING DE EVENTOS LTDA</t>
  </si>
  <si>
    <t>2025NE00016848</t>
  </si>
  <si>
    <t>23006.008631/2025-89</t>
  </si>
  <si>
    <t>154503263522025NE000169</t>
  </si>
  <si>
    <t>SOLICITACAO DE ANALISE DE VIABILIDADE DE CONTRATACAO DE ACAO DE DESENVOLVIMENTO - AUDITORIA INTERNA.</t>
  </si>
  <si>
    <t>ASSOCIACAO NACIONAL DOS INTEGRANTES DAS UNIDADES DE AUD</t>
  </si>
  <si>
    <t>2025NE00016965</t>
  </si>
  <si>
    <t>23/06/2025</t>
  </si>
  <si>
    <t>23006.015300/2024-14</t>
  </si>
  <si>
    <t>154503263522025NE000236</t>
  </si>
  <si>
    <t>CONTRATACAO DE CAPACITACAO EM JUNOS</t>
  </si>
  <si>
    <t>INLEARN EDUCACAO LTDA</t>
  </si>
  <si>
    <t>2025NE00023648</t>
  </si>
  <si>
    <t>23006.012759/2025-47</t>
  </si>
  <si>
    <t>154503263522025NE000246</t>
  </si>
  <si>
    <t>PAGAMENTO DE INSCRICAO PARA O CONGRESSO BRASILEIRO DE AUDITORIA E CONTROLE INTERNO ¿ COBACI 2025.</t>
  </si>
  <si>
    <t>2025NE00024648</t>
  </si>
  <si>
    <t>PROCESSO 23077.08549</t>
  </si>
  <si>
    <t>153103152342025NE001417</t>
  </si>
  <si>
    <t>80.00.53 - UFABC - TED Nº 01/2024 - STI</t>
  </si>
  <si>
    <t>2025NE00141765</t>
  </si>
  <si>
    <t>23006.000334/2025-95</t>
  </si>
  <si>
    <t>154503263522025NE000017</t>
  </si>
  <si>
    <t>PAGAMENTO DE ENCARGO DE CURSO E CONCURSO DOCENTE NAO FEDERAL 2025</t>
  </si>
  <si>
    <t>2025NE00001728</t>
  </si>
  <si>
    <t>28/04/2025</t>
  </si>
  <si>
    <t>23072.200359/2025-01</t>
  </si>
  <si>
    <t>153062152292025NE000120</t>
  </si>
  <si>
    <t>PAGAMENTO GRATIFICACAO POR ENCARGO DE CURSO E CONCURSO ARNALDO DE MOURA VAZ DA   SILVA SIAPE - 1227644 CPF - 069.197.738-05      UG 154503</t>
  </si>
  <si>
    <t>2025NE00012028</t>
  </si>
  <si>
    <t>23089.003983/2025-75</t>
  </si>
  <si>
    <t>153031152502025NE000443</t>
  </si>
  <si>
    <t>PARA PAGAMENTO D GRATIFICACAO DE CURSO OU CONCURSO PARA SERVIDOR RICHARDT GAMA LANDGRAFT- CPF 048.098.338-01DOCUMENTOS SEI 2730697/ 2739622/ 2739643- 2025NC000002, PROCESSO 23089.003983/2025-75- FONTE 1000000000</t>
  </si>
  <si>
    <t>RICHARDT GAMA LANDGRAF</t>
  </si>
  <si>
    <t>153031</t>
  </si>
  <si>
    <t>UNIFESP-UNIVERSIDADE FEDERAL DE SAO PAULO</t>
  </si>
  <si>
    <t>2025NE00044328</t>
  </si>
  <si>
    <t>23112.000339/2025-19</t>
  </si>
  <si>
    <t>154049152662025NE000616</t>
  </si>
  <si>
    <t>PAGAMENTO DE GRATIFICACAO POR ENCARGO DE CURSO E CONCURSO, REF. A 2025NC000003 TATHIANE MILARE,  SIAPE -1996695 - CPF - 300.046.818-86.</t>
  </si>
  <si>
    <t>TATHIANE MILARE</t>
  </si>
  <si>
    <t>2025NE00061628</t>
  </si>
  <si>
    <t>154049152662025NE000617</t>
  </si>
  <si>
    <t>PAGAMENTO DE GRATIFICACAO POR ENCARGO DE CURSO E CONCURSO, REF. A 2025NC000004: ETTORE PAREDES ANTUNES, SIAPE - 1227023,  CPF - 343.494.988-77.</t>
  </si>
  <si>
    <t>ETTORE PAREDES ANTUNES</t>
  </si>
  <si>
    <t>2025NE00061728</t>
  </si>
  <si>
    <t>23104.019914/2025-48</t>
  </si>
  <si>
    <t>154054152692025NE001419</t>
  </si>
  <si>
    <t>GRATIFICACAO POR ENCARGO DE CURSO E CONCURSO, MEMBRO NA BANCA EXAMINADORA DO CONCURSO PUBLICO DA UFABC, 2025NC000005.</t>
  </si>
  <si>
    <t>FUNDACAO UNIVERS.FED. DE MATO GROSSO DO SUL</t>
  </si>
  <si>
    <t>154054</t>
  </si>
  <si>
    <t>2025NE00141928</t>
  </si>
  <si>
    <t>23006.014272/2024-18</t>
  </si>
  <si>
    <t>154503263522025NE000280</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</si>
  <si>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</si>
  <si>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2025NE00028065</t>
  </si>
  <si>
    <t>154503263522025NE000294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</si>
  <si>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</si>
  <si>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2025NE00029465</t>
  </si>
  <si>
    <t>11/02/2025</t>
  </si>
  <si>
    <t>23006.005101/2024-06</t>
  </si>
  <si>
    <t>154503263522025NE000041</t>
  </si>
  <si>
    <t>CONTRATACAO DE SERVICOS DE CLIPPING JORNALISTICO</t>
  </si>
  <si>
    <t>2KS AGENCIA DIGITAL PUBLICIDADE LTDA</t>
  </si>
  <si>
    <t>2025NE00004147</t>
  </si>
  <si>
    <t>23006.017799/2023-13</t>
  </si>
  <si>
    <t>154503263522025NE000040</t>
  </si>
  <si>
    <t>CONTRATACAO DE EMPRESA ESPECIALIZADA PARA A PRESTACAO DE SERVICOS DE MONITORAMENTO DA MARCA DA UFABC EM REDES SOCIAIS, E EM OUTROS SITES DA INTERNET.</t>
  </si>
  <si>
    <t>2025NE00004005</t>
  </si>
  <si>
    <t>154503263522025NE000244</t>
  </si>
  <si>
    <t>2025NE00024447</t>
  </si>
  <si>
    <t>08/07/2025</t>
  </si>
  <si>
    <t>23006.007273/2025-97</t>
  </si>
  <si>
    <t>154503263522025NE000277</t>
  </si>
  <si>
    <t>CONTRATACAO DE SERVICO DE CLIPPING JORNALISTICO</t>
  </si>
  <si>
    <t>CONTENT ASSESSORIA LTDA</t>
  </si>
  <si>
    <t>2025NE00027747</t>
  </si>
  <si>
    <t>154503263522025NE000282</t>
  </si>
  <si>
    <t>CONTRATACAO DE EMPRESA ESPECIALIZADA PARA A PRESTACAO DE SERVICOS DE MONITORAMENTO DA MARCA DA UFABC EM REDES SOCIAIS, E EM OUTROS SITES DA INTERNET</t>
  </si>
  <si>
    <t>2025NE00028205</t>
  </si>
  <si>
    <t>23006.021180/2024-94</t>
  </si>
  <si>
    <t>154503263522025NE000216</t>
  </si>
  <si>
    <t>SERVICO GRAFICO DE IMPRESSAO OFFSET</t>
  </si>
  <si>
    <t>CARTEX GRAFICA E EDITORA LTDA</t>
  </si>
  <si>
    <t>2025NE00021663</t>
  </si>
  <si>
    <t>23006.016163/2023-54</t>
  </si>
  <si>
    <t>154503263522025NE000250</t>
  </si>
  <si>
    <t>CONTRATACAO DE EMPRESA PARA CONFECCAO DE BANNERS E FAIXAS</t>
  </si>
  <si>
    <t>A BALLESTA</t>
  </si>
  <si>
    <t>33903059</t>
  </si>
  <si>
    <t>MATERIAL PARA DIVULGACAO</t>
  </si>
  <si>
    <t>2025NE00025059</t>
  </si>
  <si>
    <t>23006.015649/2024-56</t>
  </si>
  <si>
    <t>154503263522025NE000218</t>
  </si>
  <si>
    <t>AQUISICAO DE EQUIPAMENTOS PARA ATENDIMENTO DAS DEMANDAS DA ASSESSORIA DE COMUNICACAO E IMPRENSA - 2024</t>
  </si>
  <si>
    <t>FERREIRA B2G LTDA</t>
  </si>
  <si>
    <t>2025NE00021833</t>
  </si>
  <si>
    <t>154503263522025NE000219</t>
  </si>
  <si>
    <t>56.607.352 ALICE STEPHANNY SIQUEIRA GOMES</t>
  </si>
  <si>
    <t>2025NE00021933</t>
  </si>
  <si>
    <t>154503263522025NE000220</t>
  </si>
  <si>
    <t>CARVALHO MIRANDA EQUIPAMENTOS LTDA</t>
  </si>
  <si>
    <t>2025NE00022033</t>
  </si>
  <si>
    <t>154503263522025NE000221</t>
  </si>
  <si>
    <t>MAAT SOLUCOES LTDA</t>
  </si>
  <si>
    <t>2025NE00022133</t>
  </si>
  <si>
    <t>23006.008838/2024-72</t>
  </si>
  <si>
    <t>154503263522025NE000315</t>
  </si>
  <si>
    <t>REGISTRO DE PRECOS PARA EVENTUAL AQUISICAO DE MATERIAIS DE COMBATE A INCENDIO.</t>
  </si>
  <si>
    <t>AM1 NEGOCIOS E SERVICOS - LTDA</t>
  </si>
  <si>
    <t>44905224</t>
  </si>
  <si>
    <t>EQUIPAMENTO DE PROTECAO, SEGURANCA E  SOCORRO</t>
  </si>
  <si>
    <t>2025NE00031524</t>
  </si>
  <si>
    <t>154503263522025NE000316</t>
  </si>
  <si>
    <t>SPACE COMERCIO DE EQUIPAMENTOS E PRESTACAO DE SERVICOS</t>
  </si>
  <si>
    <t>2025NE00031624</t>
  </si>
  <si>
    <t>23006.008208/2025-89</t>
  </si>
  <si>
    <t>154503263522025NE000205</t>
  </si>
  <si>
    <t>SOLICITACAO DE IMPORTACAO DE UNIDADE DE POTENCIOSTATO/GALVANOSTATO COM SOFTWARE PARA TECNICAS DE CORROSAO DC E MODULO PARA MEDIDAS DE ESPECTROSCOPIA DE IMPEDANCIA ELETROQUIMICA - RESPONSAVEL PROF. RENATO ANTUNES - CNPQ</t>
  </si>
  <si>
    <t>GAMRY INSTRUMENTS, INC</t>
  </si>
  <si>
    <t>2025NE00020508</t>
  </si>
  <si>
    <t>23006.009019/2025-23</t>
  </si>
  <si>
    <t>154503263522025NE000223</t>
  </si>
  <si>
    <t>IMPORTACAO - BOMBA DE VACUO (1 UNIDADE) POLITRIZ DE VIBRACAO (1 UNIDADE) BANHO TERMICO (1 UNIDADE) - FAPESP - PROF. RESPONSAVEL - JORGE DIEGO MARCONI</t>
  </si>
  <si>
    <t>JOYOUS DRAGON CO.,LTD</t>
  </si>
  <si>
    <t>2025NE00022308</t>
  </si>
  <si>
    <t>2025NE00022338</t>
  </si>
  <si>
    <t>44905239</t>
  </si>
  <si>
    <t>EQUIP. E UTENSILIOS HIDRAULICOS E ELETRICOS</t>
  </si>
  <si>
    <t>2025NE00022339</t>
  </si>
  <si>
    <t>154503263522025NE000235</t>
  </si>
  <si>
    <t>2025NE00023501</t>
  </si>
  <si>
    <t>23006.001788/2024-01</t>
  </si>
  <si>
    <t>154503263522025NE000069</t>
  </si>
  <si>
    <t>AQUISICAO DE EQUIPAMENTOS DE LABORATORIO PARA ATENDIMENTO DAS NECESSIDADES DA DIVISAO DE LABORATORIOS ACADEMICOS UMIDOS</t>
  </si>
  <si>
    <t>2025NE00006908</t>
  </si>
  <si>
    <t>23006.001030/2025-45</t>
  </si>
  <si>
    <t>154503263522025NE000208</t>
  </si>
  <si>
    <t>SOLICITACAO DE AQUISICAO DE ESPECTROMETRO - IMPORTACAO/RECURSO EXTERNO - FAPESP - JORGE DIEGO MARCONI</t>
  </si>
  <si>
    <t>THORLABS INC</t>
  </si>
  <si>
    <t>2025NE00020808</t>
  </si>
  <si>
    <t>23006.001974/2025-12</t>
  </si>
  <si>
    <t>154503263522025NE000207</t>
  </si>
  <si>
    <t>SOLICITACAO DE AQUISICAO DE EQUPAMENTO DE DEPOSICAO DE FILMES FINOS DO TIPO SPIN COATER - IMPORTACAO - ANDRE SANTAROSA FERLAUTO</t>
  </si>
  <si>
    <t>OSSILA LIMITED</t>
  </si>
  <si>
    <t>2025NE00020708</t>
  </si>
  <si>
    <t>23006.001584/2025-42</t>
  </si>
  <si>
    <t>154503263522025NE000082</t>
  </si>
  <si>
    <t>PARTICIPACAO DA EDITORA UFABC NA XV BIENAL INTERNACIONAL DO LIVRO DO CEARA (2025)</t>
  </si>
  <si>
    <t>2025NE00008222</t>
  </si>
  <si>
    <t>23006.009616/2024-77</t>
  </si>
  <si>
    <t>154503263522025NE000052</t>
  </si>
  <si>
    <t>CONTRATACAO EVENTUAL DE SERVICOS DE ESTRUTURA, LOCACAO DE EQUIPAMENTOS E MOBILIARIOS PARA A REALIZACAO DE EVENTOS, A FIM DE ATENDER AS NECESSIDADES DA UNIVERSIDADE FEDERAL DO ABC</t>
  </si>
  <si>
    <t>BRASITUR EVENTOS E TURISMO LTDA</t>
  </si>
  <si>
    <t>2025NE00005222</t>
  </si>
  <si>
    <t>154503263522025NE000053</t>
  </si>
  <si>
    <t>H &amp; L PROMOCOES, EVENTOS E COMUNICACAO LTDA</t>
  </si>
  <si>
    <t>2025NE00005322</t>
  </si>
  <si>
    <t>154503263522025NE000127</t>
  </si>
  <si>
    <t>CONTRATACAO EVENTUAL DE SERVICOS DE ESTRUTURA, LOCACAO DE EQUIPAMENTOS E MOBILIARIOSPARA A REALIZACAO DE EVENTOS, A FIM DE ATENDER AS NECESSIDADES DA UNIVERSIDADE FEDERAL DOABC</t>
  </si>
  <si>
    <t>2025NE00012722</t>
  </si>
  <si>
    <t>154503263522025NE000128</t>
  </si>
  <si>
    <t>2025NE00012822</t>
  </si>
  <si>
    <t>154503263522025NE000227</t>
  </si>
  <si>
    <t>CONTRATACAO EVENTUAL DE SERVICOS DE ESTRUTURA, LOCACAO DE EQUIPAMENTOS E MOBILIARIOS PARA A REALIZACAO DE EVENTOS, A FIM DE ATENDER AS NECESSIDADES DA UNIVERSIDADE FEDERAL DO ABC - X CONGRESSO DE EXTENSAO E CULTURA DA UFABC - CONEXAO - DIAS 1, 2 E 3 DE JULHO/2025</t>
  </si>
  <si>
    <t>IRE COMPANY LTDA</t>
  </si>
  <si>
    <t>2025NE00022722</t>
  </si>
  <si>
    <t>154503263522025NE000228</t>
  </si>
  <si>
    <t>2025NE00022822</t>
  </si>
  <si>
    <t>154503263522025NE000229</t>
  </si>
  <si>
    <t>2025NE00022922</t>
  </si>
  <si>
    <t>154503263522025NE000230</t>
  </si>
  <si>
    <t>CONTRATACAO EVENTUAL DE SERVICOS DE ESTRUTURA, LOCACAO DE EQUIPAMENTOS E MOBILIARIOS PARA A REALIZACAO DE EVENTOS, A FIM DE ATENDER AS NECESSIDADES DA UNIVERSIDADE FEDERAL DO ABC - I SEMINARIO INTERNACIONAL GENERO EM DISPUTA - DIAS 4 A 6 DE AGOSTO/2025</t>
  </si>
  <si>
    <t>2025NE00023022</t>
  </si>
  <si>
    <t>154503263522025NE000231</t>
  </si>
  <si>
    <t>2025NE00023122</t>
  </si>
  <si>
    <t>154503263522025NE000232</t>
  </si>
  <si>
    <t>2025NE00023222</t>
  </si>
  <si>
    <t>09/01/2025</t>
  </si>
  <si>
    <t>23006.003106/2024-96</t>
  </si>
  <si>
    <t>154503263522025NE000005</t>
  </si>
  <si>
    <t>CONTRIBUICAO PARA O PSS POR SERVIDOR AFASTADO SEM REMUNERACAO - ANA LUISA GOUVEA ABRAS</t>
  </si>
  <si>
    <t>2025NE00000503</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</si>
  <si>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</si>
  <si>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</si>
  <si>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</si>
  <si>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</si>
  <si>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</si>
  <si>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</si>
  <si>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</si>
  <si>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</si>
  <si>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</si>
  <si>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</si>
  <si>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</si>
  <si>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</si>
  <si>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</si>
  <si>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</si>
  <si>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</si>
  <si>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</si>
  <si>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</si>
  <si>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</si>
  <si>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2025NE70000002</t>
  </si>
  <si>
    <t>2025NE70000009</t>
  </si>
  <si>
    <t>29/01/2025</t>
  </si>
  <si>
    <t>23006.001517/2025-28</t>
  </si>
  <si>
    <t>154503263522025NE700001</t>
  </si>
  <si>
    <t>FOLHA DE PAGAMENTO DE JANEIRO/2025</t>
  </si>
  <si>
    <t>2025NE70000101</t>
  </si>
  <si>
    <t>2025NE70000109</t>
  </si>
  <si>
    <t>2025NE70000187</t>
  </si>
  <si>
    <t>154503263522025NE700002</t>
  </si>
  <si>
    <t>2025NE70000201</t>
  </si>
  <si>
    <t>154503263522025NE700003</t>
  </si>
  <si>
    <t>2025NE70000301</t>
  </si>
  <si>
    <t>2025NE70000312</t>
  </si>
  <si>
    <t>2025NE70000314</t>
  </si>
  <si>
    <t>154503263522025NE700004</t>
  </si>
  <si>
    <t>2025NE70000401</t>
  </si>
  <si>
    <t>2025NE70000404</t>
  </si>
  <si>
    <t>2025NE70000405</t>
  </si>
  <si>
    <t>2025NE70000406</t>
  </si>
  <si>
    <t>2025NE70000407</t>
  </si>
  <si>
    <t>2025NE70000410</t>
  </si>
  <si>
    <t>2025NE70000431</t>
  </si>
  <si>
    <t>2025NE70000433</t>
  </si>
  <si>
    <t>2025NE70000436</t>
  </si>
  <si>
    <t>2025NE70000437</t>
  </si>
  <si>
    <t>2025NE70000442</t>
  </si>
  <si>
    <t>2025NE70000443</t>
  </si>
  <si>
    <t>2025NE70000445</t>
  </si>
  <si>
    <t>2025NE70000446</t>
  </si>
  <si>
    <t>154503263522025NE700005</t>
  </si>
  <si>
    <t>2025NE70000532</t>
  </si>
  <si>
    <t>154503263522025NE700006</t>
  </si>
  <si>
    <t>2025NE70000614</t>
  </si>
  <si>
    <t>154503263522025NE700007</t>
  </si>
  <si>
    <t>2025NE70000711</t>
  </si>
  <si>
    <t>154503263522025NE700021</t>
  </si>
  <si>
    <t>2025NE70002106</t>
  </si>
  <si>
    <t>154503263522025NE700023</t>
  </si>
  <si>
    <t>2025NE70002312</t>
  </si>
  <si>
    <t>30/01/2025</t>
  </si>
  <si>
    <t>154503263522025NE700022</t>
  </si>
  <si>
    <t>2025NE70002203</t>
  </si>
  <si>
    <t>23006.000068/2025-09</t>
  </si>
  <si>
    <t>154503263522025NE000037</t>
  </si>
  <si>
    <t>CONTRIBUICOES PARA O PSS DE SERVIDORES AFASTADOS/LICENCIADOS SEM REMUNERACAO DO SERVIDOR: LUCA JEAN PITTELLOUD</t>
  </si>
  <si>
    <t>2025NE00003703</t>
  </si>
  <si>
    <t>154503263522025NE700024</t>
  </si>
  <si>
    <t>2025NE70002402</t>
  </si>
  <si>
    <t>2025NE70002409</t>
  </si>
  <si>
    <t>154503263522025NE700025</t>
  </si>
  <si>
    <t>FOLHA DE PAGAMENTO DE FEVEREIRO/2025</t>
  </si>
  <si>
    <t>2025NE70002501</t>
  </si>
  <si>
    <t>2025NE70002509</t>
  </si>
  <si>
    <t>2025NE70002587</t>
  </si>
  <si>
    <t>154503263522025NE700026</t>
  </si>
  <si>
    <t>2025NE70002601</t>
  </si>
  <si>
    <t>154503263522025NE700027</t>
  </si>
  <si>
    <t>2025NE70002701</t>
  </si>
  <si>
    <t>2025NE70002712</t>
  </si>
  <si>
    <t>2025NE70002713</t>
  </si>
  <si>
    <t>2025NE70002714</t>
  </si>
  <si>
    <t>154503263522025NE700028</t>
  </si>
  <si>
    <t>2025NE70002801</t>
  </si>
  <si>
    <t>2025NE70002804</t>
  </si>
  <si>
    <t>2025NE70002805</t>
  </si>
  <si>
    <t>2025NE70002806</t>
  </si>
  <si>
    <t>2025NE70002807</t>
  </si>
  <si>
    <t>2025NE70002810</t>
  </si>
  <si>
    <t>2025NE70002831</t>
  </si>
  <si>
    <t>2025NE70002833</t>
  </si>
  <si>
    <t>2025NE70002836</t>
  </si>
  <si>
    <t>2025NE70002837</t>
  </si>
  <si>
    <t>2025NE70002842</t>
  </si>
  <si>
    <t>2025NE70002843</t>
  </si>
  <si>
    <t>2025NE70002845</t>
  </si>
  <si>
    <t>2025NE70002846</t>
  </si>
  <si>
    <t>31901187</t>
  </si>
  <si>
    <t>COMPLEMENTACAO SALARIAL - PESSOAL CIVIL</t>
  </si>
  <si>
    <t>2025NE70002887</t>
  </si>
  <si>
    <t>154503263522025NE700029</t>
  </si>
  <si>
    <t>2025NE70002932</t>
  </si>
  <si>
    <t>154503263522025NE700030</t>
  </si>
  <si>
    <t>2025NE70003014</t>
  </si>
  <si>
    <t>154503263522025NE700031</t>
  </si>
  <si>
    <t>2025NE70003111</t>
  </si>
  <si>
    <t>154503263522025NE700044</t>
  </si>
  <si>
    <t>FOLHA DE PAGAMENTO DE FEVEVEIRO/2025</t>
  </si>
  <si>
    <t>2025NE70004406</t>
  </si>
  <si>
    <t>154503263522025NE700045</t>
  </si>
  <si>
    <t>2025NE70004503</t>
  </si>
  <si>
    <t>154503263522025NE700046</t>
  </si>
  <si>
    <t>2025NE70004612</t>
  </si>
  <si>
    <t>23006.004361/2025-37</t>
  </si>
  <si>
    <t>154503263522025NE000087</t>
  </si>
  <si>
    <t>FOLHA DE PAGAMENTO DE FEVEREIRO/2025 - INSS.</t>
  </si>
  <si>
    <t>2025NE00008702</t>
  </si>
  <si>
    <t>2025NE00008709</t>
  </si>
  <si>
    <t>23006.006742/2025-51</t>
  </si>
  <si>
    <t>154503263522025NE700047</t>
  </si>
  <si>
    <t>FOLHA DE PAGAMENTO DE MARCO/2025</t>
  </si>
  <si>
    <t>2025NE70004701</t>
  </si>
  <si>
    <t>2025NE70004709</t>
  </si>
  <si>
    <t>2025NE70004787</t>
  </si>
  <si>
    <t>154503263522025NE700048</t>
  </si>
  <si>
    <t>2025NE70004801</t>
  </si>
  <si>
    <t>154503263522025NE700049</t>
  </si>
  <si>
    <t>2025NE70004901</t>
  </si>
  <si>
    <t>2025NE70004912</t>
  </si>
  <si>
    <t>2025NE70004913</t>
  </si>
  <si>
    <t>2025NE70004914</t>
  </si>
  <si>
    <t>154503263522025NE700050</t>
  </si>
  <si>
    <t>2025NE70005001</t>
  </si>
  <si>
    <t>2025NE70005004</t>
  </si>
  <si>
    <t>2025NE70005005</t>
  </si>
  <si>
    <t>2025NE70005006</t>
  </si>
  <si>
    <t>2025NE70005007</t>
  </si>
  <si>
    <t>2025NE70005010</t>
  </si>
  <si>
    <t>2025NE70005031</t>
  </si>
  <si>
    <t>2025NE70005033</t>
  </si>
  <si>
    <t>2025NE70005036</t>
  </si>
  <si>
    <t>2025NE70005037</t>
  </si>
  <si>
    <t>2025NE70005042</t>
  </si>
  <si>
    <t>2025NE70005043</t>
  </si>
  <si>
    <t>2025NE70005045</t>
  </si>
  <si>
    <t>2025NE70005046</t>
  </si>
  <si>
    <t>2025NE70005087</t>
  </si>
  <si>
    <t>26/03/2025</t>
  </si>
  <si>
    <t>154503263522025NE700051</t>
  </si>
  <si>
    <t>2025NE70005132</t>
  </si>
  <si>
    <t>154503263522025NE700052</t>
  </si>
  <si>
    <t>2025NE70005214</t>
  </si>
  <si>
    <t>154503263522025NE700053</t>
  </si>
  <si>
    <t>2025NE70005311</t>
  </si>
  <si>
    <t>154503263522025NE700069</t>
  </si>
  <si>
    <t>2025NE70006906</t>
  </si>
  <si>
    <t>154503263522025NE700070</t>
  </si>
  <si>
    <t>2025NE70007003</t>
  </si>
  <si>
    <t>154503263522025NE700071</t>
  </si>
  <si>
    <t>2025NE70007112</t>
  </si>
  <si>
    <t>11/04/2025</t>
  </si>
  <si>
    <t>23006.002947/2025-67</t>
  </si>
  <si>
    <t>154503263522025NE000120</t>
  </si>
  <si>
    <t>CONTRIBUICAO PARA O PSS POR SERVIDOR AFASTADO/LICENCIADO SEM REMUNERACAO: ANGELICA ALEBRANT MENDES.</t>
  </si>
  <si>
    <t>2025NE00012003</t>
  </si>
  <si>
    <t>154503263522025NE700072</t>
  </si>
  <si>
    <t>2025NE70007202</t>
  </si>
  <si>
    <t>2025NE70007209</t>
  </si>
  <si>
    <t>23006.009018/2025-89</t>
  </si>
  <si>
    <t>154503263522025NE700073</t>
  </si>
  <si>
    <t>FOLHA DE PAGAMENTO DE ABRIL/2025</t>
  </si>
  <si>
    <t>2025NE70007301</t>
  </si>
  <si>
    <t>2025NE70007309</t>
  </si>
  <si>
    <t>2025NE70007387</t>
  </si>
  <si>
    <t>154503263522025NE700074</t>
  </si>
  <si>
    <t>2025NE70007401</t>
  </si>
  <si>
    <t>154503263522025NE700075</t>
  </si>
  <si>
    <t>2025NE70007501</t>
  </si>
  <si>
    <t>2025NE70007512</t>
  </si>
  <si>
    <t>2025NE70007513</t>
  </si>
  <si>
    <t>2025NE70007514</t>
  </si>
  <si>
    <t>154503263522025NE700076</t>
  </si>
  <si>
    <t>2025NE70007601</t>
  </si>
  <si>
    <t>2025NE70007604</t>
  </si>
  <si>
    <t>2025NE70007605</t>
  </si>
  <si>
    <t>2025NE70007606</t>
  </si>
  <si>
    <t>2025NE70007607</t>
  </si>
  <si>
    <t>2025NE70007610</t>
  </si>
  <si>
    <t>2025NE70007631</t>
  </si>
  <si>
    <t>2025NE70007633</t>
  </si>
  <si>
    <t>2025NE70007636</t>
  </si>
  <si>
    <t>2025NE70007637</t>
  </si>
  <si>
    <t>2025NE70007642</t>
  </si>
  <si>
    <t>2025NE70007643</t>
  </si>
  <si>
    <t>2025NE70007645</t>
  </si>
  <si>
    <t>2025NE70007646</t>
  </si>
  <si>
    <t>2025NE70007687</t>
  </si>
  <si>
    <t>154503263522025NE700077</t>
  </si>
  <si>
    <t>2025NE70007732</t>
  </si>
  <si>
    <t>154503263522025NE700078</t>
  </si>
  <si>
    <t>FOLHA DE PAGAMENTO DE ABRIL/202514</t>
  </si>
  <si>
    <t>2025NE70007814</t>
  </si>
  <si>
    <t>154503263522025NE700079</t>
  </si>
  <si>
    <t>2025NE70007911</t>
  </si>
  <si>
    <t>154503263522025NE700090</t>
  </si>
  <si>
    <t>2025NE70009012</t>
  </si>
  <si>
    <t>154503263522025NE700094</t>
  </si>
  <si>
    <t>2025NE70009406</t>
  </si>
  <si>
    <t>154503263522025NE700095</t>
  </si>
  <si>
    <t>2025NE70009503</t>
  </si>
  <si>
    <t>05/05/2025</t>
  </si>
  <si>
    <t>23006.006624/2025-42</t>
  </si>
  <si>
    <t>154503263522025NE700091</t>
  </si>
  <si>
    <t>PAGAMENTO DE RESIDUOS REMUNERATORIOS - ALEX GOMES DIAS</t>
  </si>
  <si>
    <t>2025NE70009101</t>
  </si>
  <si>
    <t>2025NE70009142</t>
  </si>
  <si>
    <t>2025NE70009143</t>
  </si>
  <si>
    <t>154503263522025NE700096</t>
  </si>
  <si>
    <t>2025NE70009603</t>
  </si>
  <si>
    <t>19/05/2025</t>
  </si>
  <si>
    <t>154503263522025NE700097</t>
  </si>
  <si>
    <t>2025NE70009702</t>
  </si>
  <si>
    <t>2025NE70009709</t>
  </si>
  <si>
    <t>27/05/2025</t>
  </si>
  <si>
    <t xml:space="preserve"> 23006.012111/2025-7</t>
  </si>
  <si>
    <t>154503263522025NE700098</t>
  </si>
  <si>
    <t>FOLHA DE PAGAMENTO DOS SERVIDORES DA UFABC REFERENTE AO MES DE MAIO/2025</t>
  </si>
  <si>
    <t>2025NE70009801</t>
  </si>
  <si>
    <t>31900107</t>
  </si>
  <si>
    <t>FERIAS VENCIDAS E PROPOR A APOSENTADOS CIVIS</t>
  </si>
  <si>
    <t>2025NE70009807</t>
  </si>
  <si>
    <t>2025NE70009809</t>
  </si>
  <si>
    <t>2025NE70009887</t>
  </si>
  <si>
    <t>154503263522025NE700099</t>
  </si>
  <si>
    <t>2025NE70009901</t>
  </si>
  <si>
    <t>154503263522025NE700100</t>
  </si>
  <si>
    <t>2025NE70010001</t>
  </si>
  <si>
    <t>2025NE70010012</t>
  </si>
  <si>
    <t>2025NE70010013</t>
  </si>
  <si>
    <t>2025NE70010014</t>
  </si>
  <si>
    <t>23006.012111/2025-71</t>
  </si>
  <si>
    <t>154503263522025NE700101</t>
  </si>
  <si>
    <t>2025NE70010101</t>
  </si>
  <si>
    <t>2025NE70010104</t>
  </si>
  <si>
    <t>2025NE70010105</t>
  </si>
  <si>
    <t>2025NE70010106</t>
  </si>
  <si>
    <t>2025NE70010107</t>
  </si>
  <si>
    <t>2025NE70010110</t>
  </si>
  <si>
    <t>2025NE70010131</t>
  </si>
  <si>
    <t>2025NE70010133</t>
  </si>
  <si>
    <t>2025NE70010136</t>
  </si>
  <si>
    <t>2025NE70010137</t>
  </si>
  <si>
    <t>2025NE70010142</t>
  </si>
  <si>
    <t>2025NE70010143</t>
  </si>
  <si>
    <t>2025NE70010145</t>
  </si>
  <si>
    <t>2025NE70010146</t>
  </si>
  <si>
    <t>154503263522025NE700102</t>
  </si>
  <si>
    <t>2025NE70010232</t>
  </si>
  <si>
    <t>154503263522025NE700103</t>
  </si>
  <si>
    <t>2025NE70010314</t>
  </si>
  <si>
    <t>154503263522025NE700104</t>
  </si>
  <si>
    <t>2025NE70010411</t>
  </si>
  <si>
    <t>154503263522025NE700117</t>
  </si>
  <si>
    <t>2025NE70011706</t>
  </si>
  <si>
    <t>154503263522025NE700118</t>
  </si>
  <si>
    <t>2025NE70011803</t>
  </si>
  <si>
    <t>154503263522025NE700120</t>
  </si>
  <si>
    <t>2025NE70012012</t>
  </si>
  <si>
    <t>154503263522025NE700121</t>
  </si>
  <si>
    <t>JUROS E MULTA - FOLHA DE PAGAMENTO MES DE MAIO/2025</t>
  </si>
  <si>
    <t>2025NE70012102</t>
  </si>
  <si>
    <t>2025NE70012109</t>
  </si>
  <si>
    <t>06/06/2025</t>
  </si>
  <si>
    <t>154503263522025NE700122</t>
  </si>
  <si>
    <t>JUROS E MULTA, E RECOLHIMENTO DE INSS - FOLHA DE PAGAMENTO DOS SERVIDORES DA UFABC REFERENTE AO MES DE MAIO/2025</t>
  </si>
  <si>
    <t>2025NE70012201</t>
  </si>
  <si>
    <t>23006.010469/2025-69</t>
  </si>
  <si>
    <t>154503263522025NE000200</t>
  </si>
  <si>
    <t>PAGAMENTO DE RESIDUOS REMUNERATORIOS - BRUNO DE PAULA ROCHA.</t>
  </si>
  <si>
    <t>2025NE00020001</t>
  </si>
  <si>
    <t>2025NE00020031</t>
  </si>
  <si>
    <t>2025NE00020042</t>
  </si>
  <si>
    <t>154503263522025NE000201</t>
  </si>
  <si>
    <t>2025NE00020103</t>
  </si>
  <si>
    <t>154503263522025NE700119</t>
  </si>
  <si>
    <t>2025NE70011902</t>
  </si>
  <si>
    <t>2025NE70011909</t>
  </si>
  <si>
    <t>23006.014648/2025-75</t>
  </si>
  <si>
    <t>154503263522025NE700123</t>
  </si>
  <si>
    <t>FOLHA DE PAGAMENTO DOS SERVIDORES DA UFABC REFERENTE AO MES DE JUNHO/2025</t>
  </si>
  <si>
    <t>2025NE70012301</t>
  </si>
  <si>
    <t>2025NE70012306</t>
  </si>
  <si>
    <t>2025NE70012307</t>
  </si>
  <si>
    <t>2025NE70012309</t>
  </si>
  <si>
    <t>2025NE70012387</t>
  </si>
  <si>
    <t>154503263522025NE700124</t>
  </si>
  <si>
    <t>FOLHA DE PAGAMENTO DOS SERVIDORES DA UFABC REFERENTE AO MES DE JUNHO/2025.</t>
  </si>
  <si>
    <t>2025NE70012401</t>
  </si>
  <si>
    <t>2025NE70012403</t>
  </si>
  <si>
    <t>154503263522025NE700125</t>
  </si>
  <si>
    <t>2025NE70012501</t>
  </si>
  <si>
    <t>2025NE70012512</t>
  </si>
  <si>
    <t>2025NE70012513</t>
  </si>
  <si>
    <t>2025NE70012514</t>
  </si>
  <si>
    <t>154503263522025NE700126</t>
  </si>
  <si>
    <t>2025NE70012601</t>
  </si>
  <si>
    <t>2025NE70012604</t>
  </si>
  <si>
    <t>2025NE70012605</t>
  </si>
  <si>
    <t>2025NE70012606</t>
  </si>
  <si>
    <t>2025NE70012607</t>
  </si>
  <si>
    <t>2025NE70012610</t>
  </si>
  <si>
    <t>2025NE70012631</t>
  </si>
  <si>
    <t>2025NE70012633</t>
  </si>
  <si>
    <t>2025NE70012636</t>
  </si>
  <si>
    <t>2025NE70012637</t>
  </si>
  <si>
    <t>2025NE70012642</t>
  </si>
  <si>
    <t>2025NE70012643</t>
  </si>
  <si>
    <t>2025NE70012645</t>
  </si>
  <si>
    <t>2025NE70012646</t>
  </si>
  <si>
    <t>154503263522025NE700127</t>
  </si>
  <si>
    <t>2025NE70012732</t>
  </si>
  <si>
    <t>154503263522025NE700128</t>
  </si>
  <si>
    <t>2025NE70012814</t>
  </si>
  <si>
    <t>154503263522025NE700129</t>
  </si>
  <si>
    <t>2025NE70012911</t>
  </si>
  <si>
    <t>154503263522025NE700141</t>
  </si>
  <si>
    <t>2025NE70014106</t>
  </si>
  <si>
    <t>154503263522025NE700142</t>
  </si>
  <si>
    <t>2025NE70014203</t>
  </si>
  <si>
    <t>154503263522025NE700145</t>
  </si>
  <si>
    <t>2025NE70014512</t>
  </si>
  <si>
    <t>154503263522025NE700143</t>
  </si>
  <si>
    <t>FOLHA DE PAGAMENTO - JUNHO2025</t>
  </si>
  <si>
    <t>2025NE70014302</t>
  </si>
  <si>
    <t>2025NE70014309</t>
  </si>
  <si>
    <t>154503263522025NE700146</t>
  </si>
  <si>
    <t>FOLHA DE PAGAMENTO - JUNHO2025  - PSS</t>
  </si>
  <si>
    <t>2025NE70014603</t>
  </si>
  <si>
    <t>23006.017867/2025-14</t>
  </si>
  <si>
    <t>154503263522025NE700147</t>
  </si>
  <si>
    <t>FOLHA DE PAGAMENTO DE JULHO/2025</t>
  </si>
  <si>
    <t>2025NE70014701</t>
  </si>
  <si>
    <t>2025NE70014709</t>
  </si>
  <si>
    <t>2025NE70014787</t>
  </si>
  <si>
    <t>154503263522025NE700148</t>
  </si>
  <si>
    <t>2025NE70014801</t>
  </si>
  <si>
    <t>154503263522025NE700149</t>
  </si>
  <si>
    <t>2025NE70014901</t>
  </si>
  <si>
    <t>2025NE70014912</t>
  </si>
  <si>
    <t>2025NE70014913</t>
  </si>
  <si>
    <t>2025NE70014914</t>
  </si>
  <si>
    <t>154503263522025NE700150</t>
  </si>
  <si>
    <t>2025NE70015001</t>
  </si>
  <si>
    <t>2025NE70015004</t>
  </si>
  <si>
    <t>2025NE70015005</t>
  </si>
  <si>
    <t>2025NE70015006</t>
  </si>
  <si>
    <t>2025NE70015007</t>
  </si>
  <si>
    <t>2025NE70015010</t>
  </si>
  <si>
    <t>2025NE70015031</t>
  </si>
  <si>
    <t>2025NE70015033</t>
  </si>
  <si>
    <t>2025NE70015036</t>
  </si>
  <si>
    <t>2025NE70015037</t>
  </si>
  <si>
    <t>2025NE70015042</t>
  </si>
  <si>
    <t>2025NE70015043</t>
  </si>
  <si>
    <t>2025NE70015045</t>
  </si>
  <si>
    <t>2025NE70015046</t>
  </si>
  <si>
    <t>154503263522025NE700151</t>
  </si>
  <si>
    <t>2025NE70015132</t>
  </si>
  <si>
    <t>154503263522025NE700152</t>
  </si>
  <si>
    <t>2025NE70015214</t>
  </si>
  <si>
    <t>154503263522025NE700153</t>
  </si>
  <si>
    <t>2025NE70015311</t>
  </si>
  <si>
    <t>154503263522025NE700166</t>
  </si>
  <si>
    <t>2025NE70016606</t>
  </si>
  <si>
    <t>154503263522025NE700167</t>
  </si>
  <si>
    <t>2025NE70016703</t>
  </si>
  <si>
    <t>154503263522025NE700168</t>
  </si>
  <si>
    <t>2025NE70016812</t>
  </si>
  <si>
    <t>154503263522025NE700013</t>
  </si>
  <si>
    <t>2025NE70001307</t>
  </si>
  <si>
    <t>154503263522025NE700016</t>
  </si>
  <si>
    <t>2025NE70001603</t>
  </si>
  <si>
    <t>154503263522025NE700037</t>
  </si>
  <si>
    <t>2025NE70003707</t>
  </si>
  <si>
    <t>154503263522025NE700040</t>
  </si>
  <si>
    <t>2025NE70004003</t>
  </si>
  <si>
    <t>154503263522025NE700059</t>
  </si>
  <si>
    <t>2025NE70005907</t>
  </si>
  <si>
    <t>154503263522025NE700060</t>
  </si>
  <si>
    <t>2025NE70006007</t>
  </si>
  <si>
    <t>154503263522025NE700063</t>
  </si>
  <si>
    <t>2025NE70006303</t>
  </si>
  <si>
    <t>154503263522025NE700064</t>
  </si>
  <si>
    <t>2025NE70006403</t>
  </si>
  <si>
    <t>154503263522025NE700085</t>
  </si>
  <si>
    <t>FOLHA DE PAGAMENTO DE ABRIL/202507</t>
  </si>
  <si>
    <t>2025NE70008507</t>
  </si>
  <si>
    <t>154503263522025NE700089</t>
  </si>
  <si>
    <t>2025NE70008903</t>
  </si>
  <si>
    <t>154503263522025NE700110</t>
  </si>
  <si>
    <t>2025NE70011007</t>
  </si>
  <si>
    <t>154503263522025NE700113</t>
  </si>
  <si>
    <t>2025NE70011303</t>
  </si>
  <si>
    <t>154503263522025NE700137</t>
  </si>
  <si>
    <t>2025NE70013703</t>
  </si>
  <si>
    <t>154503263522025NE700144</t>
  </si>
  <si>
    <t>2025NE70014407</t>
  </si>
  <si>
    <t>154503263522025NE700159</t>
  </si>
  <si>
    <t>2025NE70015907</t>
  </si>
  <si>
    <t>154503263522025NE700162</t>
  </si>
  <si>
    <t>2025NE70016203</t>
  </si>
  <si>
    <t>154503263522025NE700008</t>
  </si>
  <si>
    <t>2025NE70000821</t>
  </si>
  <si>
    <t>154503263522025NE700009</t>
  </si>
  <si>
    <t>2025NE70000922</t>
  </si>
  <si>
    <t>154503263522025NE700010</t>
  </si>
  <si>
    <t>2025NE70001023</t>
  </si>
  <si>
    <t>154503263522025NE700011</t>
  </si>
  <si>
    <t>2025NE70001105</t>
  </si>
  <si>
    <t>154503263522025NE700012</t>
  </si>
  <si>
    <t>2025NE70001209</t>
  </si>
  <si>
    <t>154503263522025NE700014</t>
  </si>
  <si>
    <t>2025NE70001401</t>
  </si>
  <si>
    <t>154503263522025NE700015</t>
  </si>
  <si>
    <t>2025NE70001501</t>
  </si>
  <si>
    <t>154503263522025NE700017</t>
  </si>
  <si>
    <t>2025NE70001708</t>
  </si>
  <si>
    <t>154503263522025NE700018</t>
  </si>
  <si>
    <t>2025NE70001893</t>
  </si>
  <si>
    <t>154503263522025NE700019</t>
  </si>
  <si>
    <t>2025NE70001908</t>
  </si>
  <si>
    <t>154503263522025NE700020</t>
  </si>
  <si>
    <t>2025NE70002008</t>
  </si>
  <si>
    <t>23006.001943/2025-61</t>
  </si>
  <si>
    <t>154503263522025NE000036</t>
  </si>
  <si>
    <t>REPASSE MENSAL DE VALORES PERCAPITA A GEAP - JANEIRO/2025</t>
  </si>
  <si>
    <t>2025NE00003608</t>
  </si>
  <si>
    <t>154503263522025NE700032</t>
  </si>
  <si>
    <t>2025NE70003221</t>
  </si>
  <si>
    <t>154503263522025NE700033</t>
  </si>
  <si>
    <t>2025NE70003322</t>
  </si>
  <si>
    <t>154503263522025NE700034</t>
  </si>
  <si>
    <t>2025NE70003423</t>
  </si>
  <si>
    <t>154503263522025NE700035</t>
  </si>
  <si>
    <t>2025NE70003505</t>
  </si>
  <si>
    <t>154503263522025NE700036</t>
  </si>
  <si>
    <t>2025NE70003609</t>
  </si>
  <si>
    <t>154503263522025NE700038</t>
  </si>
  <si>
    <t>2025NE70003801</t>
  </si>
  <si>
    <t>154503263522025NE700039</t>
  </si>
  <si>
    <t>2025NE70003901</t>
  </si>
  <si>
    <t>154503263522025NE700041</t>
  </si>
  <si>
    <t>2025NE70004108</t>
  </si>
  <si>
    <t>154503263522025NE700042</t>
  </si>
  <si>
    <t>2025NE70004208</t>
  </si>
  <si>
    <t>154503263522025NE700043</t>
  </si>
  <si>
    <t>2025NE70004308</t>
  </si>
  <si>
    <t>23006.004676/2025-84</t>
  </si>
  <si>
    <t>154503263522025NE000077</t>
  </si>
  <si>
    <t>REPASSE MENSAL DE VALORES PERCAPITA A GEAP - FEVEREIRO/2025.</t>
  </si>
  <si>
    <t>2025NE00007708</t>
  </si>
  <si>
    <t>154503263522025NE700054</t>
  </si>
  <si>
    <t>2025NE70005421</t>
  </si>
  <si>
    <t>154503263522025NE700055</t>
  </si>
  <si>
    <t>2025NE70005522</t>
  </si>
  <si>
    <t>154503263522025NE700056</t>
  </si>
  <si>
    <t>2025NE70005623</t>
  </si>
  <si>
    <t>154503263522025NE700057</t>
  </si>
  <si>
    <t>2025NE70005705</t>
  </si>
  <si>
    <t>154503263522025NE700058</t>
  </si>
  <si>
    <t>2025NE70005809</t>
  </si>
  <si>
    <t>154503263522025NE700061</t>
  </si>
  <si>
    <t>2025NE70006101</t>
  </si>
  <si>
    <t>154503263522025NE700062</t>
  </si>
  <si>
    <t>2025NE70006201</t>
  </si>
  <si>
    <t>154503263522025NE700065</t>
  </si>
  <si>
    <t>2025NE70006508</t>
  </si>
  <si>
    <t>154503263522025NE700066</t>
  </si>
  <si>
    <t>2025NE70006693</t>
  </si>
  <si>
    <t>154503263522025NE700067</t>
  </si>
  <si>
    <t>2025NE70006708</t>
  </si>
  <si>
    <t>154503263522025NE700068</t>
  </si>
  <si>
    <t>2025NE70006808</t>
  </si>
  <si>
    <t>23006.007723/2025-41</t>
  </si>
  <si>
    <t>154503263522025NE000116</t>
  </si>
  <si>
    <t>REPASSE MENSAL DE VALORES PERCAPITA A GEAP - MARCO/2025.</t>
  </si>
  <si>
    <t>2025NE00011608</t>
  </si>
  <si>
    <t>154503263522025NE700080</t>
  </si>
  <si>
    <t>2025NE70008021</t>
  </si>
  <si>
    <t>154503263522025NE700081</t>
  </si>
  <si>
    <t>2025NE70008122</t>
  </si>
  <si>
    <t>154503263522025NE700082</t>
  </si>
  <si>
    <t>2025NE70008223</t>
  </si>
  <si>
    <t>154503263522025NE700083</t>
  </si>
  <si>
    <t>2025NE70008305</t>
  </si>
  <si>
    <t>154503263522025NE700084</t>
  </si>
  <si>
    <t>2025NE70008409</t>
  </si>
  <si>
    <t>154503263522025NE700087</t>
  </si>
  <si>
    <t>2025NE70008701</t>
  </si>
  <si>
    <t>154503263522025NE700088</t>
  </si>
  <si>
    <t>2025NE70008801</t>
  </si>
  <si>
    <t>154503263522025NE700092</t>
  </si>
  <si>
    <t>2025NE70009208</t>
  </si>
  <si>
    <t>154503263522025NE700093</t>
  </si>
  <si>
    <t>2025NE70009308</t>
  </si>
  <si>
    <t>23006.010647/2025-51</t>
  </si>
  <si>
    <t>154503263522025NE000154</t>
  </si>
  <si>
    <t>REPASSE MENSAL DE VALORES PERCAPITA A GEAP - ABRIL/2025</t>
  </si>
  <si>
    <t>2025NE00015408</t>
  </si>
  <si>
    <t>154503263522025NE000157</t>
  </si>
  <si>
    <t>REPASSE ADICIONAL DE VALORES PERCAPITA A GEAP - MARCO/2025</t>
  </si>
  <si>
    <t>2025NE00015708</t>
  </si>
  <si>
    <t>154503263522025NE700105</t>
  </si>
  <si>
    <t>2025NE70010521</t>
  </si>
  <si>
    <t>154503263522025NE700106</t>
  </si>
  <si>
    <t>2025NE70010622</t>
  </si>
  <si>
    <t>154503263522025NE700107</t>
  </si>
  <si>
    <t>2025NE70010723</t>
  </si>
  <si>
    <t>154503263522025NE700108</t>
  </si>
  <si>
    <t>2025NE70010805</t>
  </si>
  <si>
    <t>154503263522025NE700109</t>
  </si>
  <si>
    <t>2025NE70010909</t>
  </si>
  <si>
    <t>154503263522025NE700111</t>
  </si>
  <si>
    <t>2025NE70011101</t>
  </si>
  <si>
    <t>154503263522025NE700112</t>
  </si>
  <si>
    <t>2025NE70011201</t>
  </si>
  <si>
    <t>154503263522025NE700114</t>
  </si>
  <si>
    <t>2025NE70011408</t>
  </si>
  <si>
    <t>154503263522025NE700115</t>
  </si>
  <si>
    <t>2025NE70011508</t>
  </si>
  <si>
    <t>154503263522025NE700116</t>
  </si>
  <si>
    <t>2025NE70011608</t>
  </si>
  <si>
    <t>23006.012932/2025-15</t>
  </si>
  <si>
    <t>154503263522025NE000191</t>
  </si>
  <si>
    <t>REPASSE MENSAL DE VALORES PERCAPITA A GEAP - MAIO/2025.</t>
  </si>
  <si>
    <t>2025NE00019108</t>
  </si>
  <si>
    <t>154503263522025NE700130</t>
  </si>
  <si>
    <t>2025NE70013021</t>
  </si>
  <si>
    <t>154503263522025NE700131</t>
  </si>
  <si>
    <t>2025NE70013122</t>
  </si>
  <si>
    <t>154503263522025NE700132</t>
  </si>
  <si>
    <t>2025NE70013223</t>
  </si>
  <si>
    <t>154503263522025NE700133</t>
  </si>
  <si>
    <t>2025NE70013309</t>
  </si>
  <si>
    <t>154503263522025NE700135</t>
  </si>
  <si>
    <t>2025NE70013501</t>
  </si>
  <si>
    <t>154503263522025NE700136</t>
  </si>
  <si>
    <t>2025NE70013601</t>
  </si>
  <si>
    <t>154503263522025NE700138</t>
  </si>
  <si>
    <t>2025NE70013893</t>
  </si>
  <si>
    <t>154503263522025NE700139</t>
  </si>
  <si>
    <t>2025NE70013908</t>
  </si>
  <si>
    <t>154503263522025NE700140</t>
  </si>
  <si>
    <t>2025NE70014008</t>
  </si>
  <si>
    <t>23006.015899/2025-77</t>
  </si>
  <si>
    <t>154503263522025NE000278</t>
  </si>
  <si>
    <t>REPASSE MENSAL DE VALORES PERCAPITA A GEAP - JUNHO/2025</t>
  </si>
  <si>
    <t>2025NE00027808</t>
  </si>
  <si>
    <t>154503263522025NE000279</t>
  </si>
  <si>
    <t>PAGAMENTO DE RESIDUOS REMUNERATORIOS - BRUNO DE PAULA ROCHA</t>
  </si>
  <si>
    <t>2025NE00027908</t>
  </si>
  <si>
    <t>154503263522025NE700154</t>
  </si>
  <si>
    <t>2025NE70015421</t>
  </si>
  <si>
    <t>154503263522025NE700155</t>
  </si>
  <si>
    <t>2025NE70015522</t>
  </si>
  <si>
    <t>154503263522025NE700156</t>
  </si>
  <si>
    <t>2025NE70015623</t>
  </si>
  <si>
    <t>154503263522025NE700157</t>
  </si>
  <si>
    <t>2025NE70015705</t>
  </si>
  <si>
    <t>154503263522025NE700158</t>
  </si>
  <si>
    <t>2025NE70015809</t>
  </si>
  <si>
    <t>154503263522025NE700160</t>
  </si>
  <si>
    <t>2025NE70016001</t>
  </si>
  <si>
    <t>154503263522025NE700161</t>
  </si>
  <si>
    <t>2025NE70016101</t>
  </si>
  <si>
    <t>154503263522025NE700163</t>
  </si>
  <si>
    <t>2025NE70016308</t>
  </si>
  <si>
    <t>154503263522025NE700165</t>
  </si>
  <si>
    <t>2025NE70016508</t>
  </si>
  <si>
    <t>154503263522025NE700164</t>
  </si>
  <si>
    <t>2025NE70016493</t>
  </si>
  <si>
    <t>23006.000147/2025-10</t>
  </si>
  <si>
    <t>154503263522025NE600011</t>
  </si>
  <si>
    <t>DIARIAS 2025 - GABINETE DA REITORIA</t>
  </si>
  <si>
    <t>2025NE60001116</t>
  </si>
  <si>
    <t>23006.013144/2024-57</t>
  </si>
  <si>
    <t>154503263522025NE600008</t>
  </si>
  <si>
    <t>AFASTAMENTO INTERNACIONAL PARA PARTICIPAR E APRESENTAR TRABALHO PROF LUIZ CARLOS GADELHA DE SOUZA</t>
  </si>
  <si>
    <t>33909214</t>
  </si>
  <si>
    <t>DIARIAS - CIVIL</t>
  </si>
  <si>
    <t>2025NE60000814</t>
  </si>
  <si>
    <t>23006.008155/2025-04</t>
  </si>
  <si>
    <t>154503263522025NE600037</t>
  </si>
  <si>
    <t>DIARIAS - CECS</t>
  </si>
  <si>
    <t>2025NE60003716</t>
  </si>
  <si>
    <t>23006.007995/2025-41</t>
  </si>
  <si>
    <t>154503263522025NE600032</t>
  </si>
  <si>
    <t>DIARIAS - CMCC</t>
  </si>
  <si>
    <t>2025NE60003216</t>
  </si>
  <si>
    <t>23006.001018/2025-31</t>
  </si>
  <si>
    <t>154503263522025NE600015</t>
  </si>
  <si>
    <t>DIARIAS E PASSAGENS 2025 - CCNH</t>
  </si>
  <si>
    <t>2025NE60001516</t>
  </si>
  <si>
    <t>20/01/2025</t>
  </si>
  <si>
    <t>23006.000731/2025-67</t>
  </si>
  <si>
    <t>154503263522025NE600010</t>
  </si>
  <si>
    <t>DIARIAS NACIONAIS E INTERNACIONAIS - ARI - 2025</t>
  </si>
  <si>
    <t>2025NE60001016</t>
  </si>
  <si>
    <t>23006.003254/2025-91</t>
  </si>
  <si>
    <t>154503263522025NE500001</t>
  </si>
  <si>
    <t>PAGAMENTO DE AUXILIO NA MODALIDADE AUXILIO MOBILIDADE INTERNACIONAL DOCENTE INCOMING - PROGRAMA ESCALA DOCENTE - AUGM - ROCIO SUSANA RIUS</t>
  </si>
  <si>
    <t>2025NE50000101</t>
  </si>
  <si>
    <t>23006.003672/2025-89</t>
  </si>
  <si>
    <t>154503263522025NE000093</t>
  </si>
  <si>
    <t>CONTRATACAO DE SERVICOS DE PAGAMENTO DE 2 (DUAS) INSCRICOES PARA PARTICIPACAO DOS SERVIDORES DALMO MANDELLI, SIAPE 1762430, E BRUNA CAROTO CANO, SIAPE 1766569, NO EVENTO INTERNACIONAL NAFSA 2025 ANNUAL CONFERENCE E EXPO, INSTITUICAO ESTRANGEIRA, QUE SERA REALIZADO EM SAN DIEGO, CALIFORNIA, ESTADOS UNIDOS, DE 27 A 30 DE MAIO DE 2025</t>
  </si>
  <si>
    <t>2025NE00009365</t>
  </si>
  <si>
    <t>154503263522025NE600030</t>
  </si>
  <si>
    <t>2025NE60003016</t>
  </si>
  <si>
    <t>23006.007940/2025-31</t>
  </si>
  <si>
    <t>154503263522025NE500025</t>
  </si>
  <si>
    <t>PAGAMENTO DE BOLSA/AUXILIO NA MODALIDADE - AUXILIO MOBILIDADE INTERNACIONAL DE PESSOAL ADMINISTRATIVO INCOMING - PROGRAMA DE INTERCAMBIO ACADEMICO LATINO-AMERICANO (PILA) - JOSE MARTIN MIGUEL VILLOTA.</t>
  </si>
  <si>
    <t>2025NE50002501</t>
  </si>
  <si>
    <t>23006.007392/2025-40</t>
  </si>
  <si>
    <t>154503263522025NE500026</t>
  </si>
  <si>
    <t>PAGAMENTO DE BOLSA/AUXILIO NA MODALIDADE - AUXILIO MOBILIDADE INTERNACIONAL DE PESSOAL ADMINISTRATIVO INCOMING - PROGRAMA ESCALA DE GESTORES E ADMINISTRADORES/ AUGM - JUAN CARLOS CRISTALDO</t>
  </si>
  <si>
    <t>2025NE50002601</t>
  </si>
  <si>
    <t>23006.009448/2025-09</t>
  </si>
  <si>
    <t>154503263522025NE000186</t>
  </si>
  <si>
    <t>PAGAMENTO DE 2 (DUAS) INSCRICOES PARA A PARTICIPACAO DE SERVIDORES DA ASSESSORIA DE RELACOES INTERNACIONAIS NA CONFERENCIA ANUAL DA EUROPEAN ASSOCIATION FOR INTERNATIONAL EDUCATION (EAIE) GOTHEMBURG 2025</t>
  </si>
  <si>
    <t>2025NE00018665</t>
  </si>
  <si>
    <t>16/06/2025</t>
  </si>
  <si>
    <t>23006.007401/2025-01</t>
  </si>
  <si>
    <t>154503263522025NE500042</t>
  </si>
  <si>
    <t>PAGAMENTO NA MODALIDADE AUXILIO MOBILIDADE INTERNACIONAL DE PESSOAL ADMINISTRATIVO INCOMING - PROGRAMA DE INTERCAMBIO ACADEMICO LATINO-AMERICANO (PILA) - CLAUDIA CENTURION VIVEROS</t>
  </si>
  <si>
    <t>2025NE50004201</t>
  </si>
  <si>
    <t>23006.009775/2025-52</t>
  </si>
  <si>
    <t>154503263522025NE000291</t>
  </si>
  <si>
    <t>PAGAMENTO DE UMA INSCRICAO PARA A PARTICIPACAO DE UM SERVIDOR DA ASSESSORIA DE RELACOES INTERNACIONAIS NA 8TH INTEGRATING CONTENT AND LANGUAGE IN HIGHER EDUCATION CONFERENCE ICLHE 2025 A FUNDACAO EMPRESA ESCOLA DE ENGENHARIA DA UFRGS - FEENG CNPJ: 02.475.386/0001-13</t>
  </si>
  <si>
    <t>FUNDACAO EMPRESA ESCOLA DE ENGENHARIA DA UNIVERSIDADE F</t>
  </si>
  <si>
    <t>2025NE00029165</t>
  </si>
  <si>
    <t>23006.016468/2025-28</t>
  </si>
  <si>
    <t>154503263522025NE500071</t>
  </si>
  <si>
    <t>PAGAMENTO DE AUXILIO NA MODALIDADE  - AUXILIO MOBILIDADE INTERNACIONAL DOCENTE INCOMING - PROGRAMA ESCALA DOCENTE/ AUGM - DANIEL MARTIN DUARTE LOZA.</t>
  </si>
  <si>
    <t>2025NE50007101</t>
  </si>
  <si>
    <t>23006.016469/2025-72</t>
  </si>
  <si>
    <t>154503263522025NE500075</t>
  </si>
  <si>
    <t>PAGAMENTO DE AUXILIO NA MODALIDADE - AUXILIO MOBILIDADE INTERNACIONAL DOCENTE INCOMING - PROGRAMA ESCALA DOCENTE/ AUGM - GUADALUPE BLANCO RODRIGUEZ</t>
  </si>
  <si>
    <t>2025NE50007501</t>
  </si>
  <si>
    <t>03/02/2025</t>
  </si>
  <si>
    <t>154503263522025NE400008</t>
  </si>
  <si>
    <t>2025NE40000801</t>
  </si>
  <si>
    <t>23006.011136/2025-57</t>
  </si>
  <si>
    <t>154503263522025NE600041</t>
  </si>
  <si>
    <t>DIARIAS 2025 - INOVAUFABC.</t>
  </si>
  <si>
    <t>2025NE60004116</t>
  </si>
  <si>
    <t>3006.007975/2024-90</t>
  </si>
  <si>
    <t>154503263522025NE000024</t>
  </si>
  <si>
    <t>AQUISICAO DE CAFE E ACUCAR</t>
  </si>
  <si>
    <t>2025NE00002407</t>
  </si>
  <si>
    <t>23006.020672/2024-62</t>
  </si>
  <si>
    <t>154503263522025NE000035</t>
  </si>
  <si>
    <t>AQUISICAO DE COPOS DESCARTAVEIS.</t>
  </si>
  <si>
    <t>52.472.378 AMILTON SERGIO MENDES MARTINS</t>
  </si>
  <si>
    <t>2025NE00003521</t>
  </si>
  <si>
    <t>13/02/2025</t>
  </si>
  <si>
    <t>23006.004860/2024-43</t>
  </si>
  <si>
    <t>154503263522025NE000044</t>
  </si>
  <si>
    <t>STOP LAB DISTRIBUIDORA LTDA</t>
  </si>
  <si>
    <t>2025NE00004435</t>
  </si>
  <si>
    <t>154503263522025NE000058</t>
  </si>
  <si>
    <t>2025NE00005802</t>
  </si>
  <si>
    <t>20/02/2025</t>
  </si>
  <si>
    <t>154503263522025NE000062</t>
  </si>
  <si>
    <t>PRESTACAO DE SERVICOS DE ACONDICIONAMENTO, COLETA, TRANSPORTE, TRATAMENTO E DESTINACAO FINAL DE RESIDUOS QUIMICOS PRODUZIDOS NASDEPENDENCIAS DOS CAMPI DA UFABC.</t>
  </si>
  <si>
    <t>2025NE00006275</t>
  </si>
  <si>
    <t>17/03/2025</t>
  </si>
  <si>
    <t>23006.010848/2024-78</t>
  </si>
  <si>
    <t>154503263522025NE000085</t>
  </si>
  <si>
    <t>PRESTACAO DE SERVICOS DE COPEIRAGEM NAS DEPENDENCIAS DA UFABC.</t>
  </si>
  <si>
    <t>AGIL LTDA</t>
  </si>
  <si>
    <t>2025NE00008505</t>
  </si>
  <si>
    <t>23006.000896/2020-24</t>
  </si>
  <si>
    <t>154503263522025NE000109</t>
  </si>
  <si>
    <t>COLETA DE LIXO INFECTANTE CAMPUS SANTO ANDRE</t>
  </si>
  <si>
    <t>SERVICO MUNICIPAL DE SANEAMENTO AMBIENTAL DE SANTO ANDR</t>
  </si>
  <si>
    <t>2025NE00010978</t>
  </si>
  <si>
    <t>23006.015159/2024-50</t>
  </si>
  <si>
    <t>154503263522025NE000108</t>
  </si>
  <si>
    <t>AQUISICAO DE INSUMOS DE LIMPEZA</t>
  </si>
  <si>
    <t>MOB COMERCIO UTILIDADES LTDA</t>
  </si>
  <si>
    <t>2025NE00010822</t>
  </si>
  <si>
    <t>154503263522025NE000155</t>
  </si>
  <si>
    <t>2025NE00015575</t>
  </si>
  <si>
    <t>23006.009862/2024-29</t>
  </si>
  <si>
    <t>154503263522025NE000158</t>
  </si>
  <si>
    <t>CONTRATACAO DE SERVICOS DE COLETA, TRANSPORTE, TRATAMENTO E DESTINACAO DE RESIDUOS INFECTANTES DAS CATEGORIAS A E E PARA O CAMPUS DE SAO BERNARDO DO CAMPO DA FUNDACAO UNIVERSIDADE FEDERAL DO ABC -UFABC.</t>
  </si>
  <si>
    <t>2025NE00015878</t>
  </si>
  <si>
    <t>23006.017419/2024-21</t>
  </si>
  <si>
    <t>154503263522025NE000160</t>
  </si>
  <si>
    <t>BIOLIMP LTDA</t>
  </si>
  <si>
    <t>2025NE00016022</t>
  </si>
  <si>
    <t>29/05/2025</t>
  </si>
  <si>
    <t>154503263522025NE000178</t>
  </si>
  <si>
    <t>PAPERMAX COMERCIAL LTDA</t>
  </si>
  <si>
    <t>2025NE00017822</t>
  </si>
  <si>
    <t>23006.007975/2024-90</t>
  </si>
  <si>
    <t>154503263522025NE000189</t>
  </si>
  <si>
    <t>2025NE00018907</t>
  </si>
  <si>
    <t>23006.024432/2024-37</t>
  </si>
  <si>
    <t>154503263522025NE000209</t>
  </si>
  <si>
    <t>AQUISICAO DE INSUMOS PARA SANITARIOS E CORRELATOS</t>
  </si>
  <si>
    <t>RM COMERCIO DE MERCADORIAS E MATERIAIS LTDA</t>
  </si>
  <si>
    <t>2025NE00020924</t>
  </si>
  <si>
    <t>154503263522025NE000210</t>
  </si>
  <si>
    <t>L.D.M. EQUIPAMENTOS LTDA</t>
  </si>
  <si>
    <t>2025NE00021022</t>
  </si>
  <si>
    <t>154503263522025NE000211</t>
  </si>
  <si>
    <t>REPRESENTACOES MELLAGI LTDA</t>
  </si>
  <si>
    <t>2025NE00021122</t>
  </si>
  <si>
    <t>154503263522025NE000212</t>
  </si>
  <si>
    <t>IGATU FILTROS PARA AGUA INDUSTRIA E COMERCIO LTDA</t>
  </si>
  <si>
    <t>2025NE00021221</t>
  </si>
  <si>
    <t>01/07/2025</t>
  </si>
  <si>
    <t>154503263522025NE000259</t>
  </si>
  <si>
    <t>2025NE00025902</t>
  </si>
  <si>
    <t>154503263522025NE000272</t>
  </si>
  <si>
    <t>2025NE00027235</t>
  </si>
  <si>
    <t>23006.025803/2023-17</t>
  </si>
  <si>
    <t>154503263522025NE000281</t>
  </si>
  <si>
    <t>AQUISICAO DE LIXEIRAS</t>
  </si>
  <si>
    <t>A. C. MARTINS PROMOCAO DE VENDAS</t>
  </si>
  <si>
    <t>2025NE00028122</t>
  </si>
  <si>
    <t>154503263522025NE000302</t>
  </si>
  <si>
    <t>2025NE00030207</t>
  </si>
  <si>
    <t>22/07/2025</t>
  </si>
  <si>
    <t>23006.007030/2024-78</t>
  </si>
  <si>
    <t>154503263522025NE000303</t>
  </si>
  <si>
    <t>AQUISICAO DE MATERIAIS PARA ATENDIMENTO DE DEMANDAS DE COPEIRAGEM E CORRELATOS NASUNIDADES E CAMPI DA FUNDACAO UNIVERSIDADE FEDERAIS DO ABC - UFABC</t>
  </si>
  <si>
    <t>2025NE00030321</t>
  </si>
  <si>
    <t>154503263522025NE000304</t>
  </si>
  <si>
    <t>COMPOSE TECIDOS LTDA</t>
  </si>
  <si>
    <t>2025NE00030421</t>
  </si>
  <si>
    <t>154503263522025NE000321</t>
  </si>
  <si>
    <t>2025NE00032175</t>
  </si>
  <si>
    <t>23006.006701/2025-64</t>
  </si>
  <si>
    <t>154503263522025NE000320</t>
  </si>
  <si>
    <t>MABG PRESTADORA DE SERVICOS LTDA</t>
  </si>
  <si>
    <t>2025NE00032005</t>
  </si>
  <si>
    <t>154503263522025NE000323</t>
  </si>
  <si>
    <t>MAED COMERCIO E SERVICOS ADMINISTRATIVOS LTDA</t>
  </si>
  <si>
    <t>2025NE00032322</t>
  </si>
  <si>
    <t>154503263522025NE000324</t>
  </si>
  <si>
    <t>INDUSTRIA TEXTIL C C A LTDA</t>
  </si>
  <si>
    <t>2025NE00032422</t>
  </si>
  <si>
    <t>154503263522025NE000325</t>
  </si>
  <si>
    <t>BRILLARE COMERCIO DE PRODUTOS DE HIGIENE E LIMPEZA LTDA</t>
  </si>
  <si>
    <t>2025NE00032522</t>
  </si>
  <si>
    <t>154503263522025NE000322</t>
  </si>
  <si>
    <t>BRAVE DISTRIBUIDORA LTDA</t>
  </si>
  <si>
    <t>2025NE00032224</t>
  </si>
  <si>
    <t>23006.007459/2024-65</t>
  </si>
  <si>
    <t>154503263522025NE000198</t>
  </si>
  <si>
    <t>CONTRATACAO DE MANUTENCAO PREVENTIVA - COM AQUISICAO DE INSUMOS - DE EQUIPAMENTO ULTRAPURIFICADOR DE AGUA MILLI-Q.</t>
  </si>
  <si>
    <t>MILLIEXPRESS INDUSTRIA, COMERCIO &amp; REPRESENTACOES LTDA</t>
  </si>
  <si>
    <t>2025NE00019825</t>
  </si>
  <si>
    <t>154503263522025NE000202</t>
  </si>
  <si>
    <t>2025NE00020217</t>
  </si>
  <si>
    <t>23006.007816/2025-76</t>
  </si>
  <si>
    <t>154503263522025NE000233</t>
  </si>
  <si>
    <t>CONTRATACAO DE SERVICO DE MANUTENCAO PREVENTIVA DO EQUIPAMENTO FOTODOCUMENTADOR.</t>
  </si>
  <si>
    <t>2025NE00023317</t>
  </si>
  <si>
    <t>23006.008008/2025-26</t>
  </si>
  <si>
    <t>154503263522025NE000240</t>
  </si>
  <si>
    <t>AQUISICAO DAS MEMBRANAS CATIONICAS E CAIXA DE FIBRA DE PAPELAO</t>
  </si>
  <si>
    <t>LAB VISION - COMERCIO DE PRODUTOS LABORATORIAIS LTDA</t>
  </si>
  <si>
    <t>2025NE00024019</t>
  </si>
  <si>
    <t>23006.009736/2025-55</t>
  </si>
  <si>
    <t>154503263522025NE000295</t>
  </si>
  <si>
    <t>CONTRATACAO DE SERVICO DE MANUTENCAO PREVENTIVA ¿ ENVOLVENDO ATUALIZACAO DE SOFTWARE E CALIBRACAO PARA O EQUIPAMENTO DE ESPECTROFOTOMETRIA</t>
  </si>
  <si>
    <t>BIOLUX REVOLUTION LTDA</t>
  </si>
  <si>
    <t>2025NE00029517</t>
  </si>
  <si>
    <t>23006.021735/2024-06</t>
  </si>
  <si>
    <t>154503263522025NE000187</t>
  </si>
  <si>
    <t>IMPORTACAO DE PECA DO TGA 50 PARA SUBSTITUICAO  MECANISMO DE BALANCA DO ANALISADOR</t>
  </si>
  <si>
    <t>SHIMADZU LATIN AMERICA S.A</t>
  </si>
  <si>
    <t>2025NE00018725</t>
  </si>
  <si>
    <t>154503263522025NE000188</t>
  </si>
  <si>
    <t>IMPORTACAO DE PECA DO TGA 50 PARA SUBSTITUICAO MECANISMO DE BALANCA DO ANALISADOR</t>
  </si>
  <si>
    <t>2025NE00018825</t>
  </si>
  <si>
    <t>23006.011890/2024-14</t>
  </si>
  <si>
    <t>154503263522025NE000260</t>
  </si>
  <si>
    <t>ATA DE REGISTRO DE PRECOS PARA AQUISICAO DE REAGENTES PARA OS CURSOS DE GRADUACAO DA FUNDACAO UNIVERSIDADE FEDERAL DO ABC ¿ UFABC.</t>
  </si>
  <si>
    <t>SCIAVICCO COMERCIO INDUSTRIA LTDA</t>
  </si>
  <si>
    <t>2025NE00026011</t>
  </si>
  <si>
    <t>154503263522025NE000261</t>
  </si>
  <si>
    <t>2025NE00026111</t>
  </si>
  <si>
    <t>154503263522025NE000262</t>
  </si>
  <si>
    <t>2025NE00026211</t>
  </si>
  <si>
    <t>154503263522025NE000263</t>
  </si>
  <si>
    <t>2025NE00026311</t>
  </si>
  <si>
    <t>2025NE00026340</t>
  </si>
  <si>
    <t>154503263522025NE000264</t>
  </si>
  <si>
    <t>CALIBRY METROLOGIA COMERCIO E CALIBRACAO LTDA</t>
  </si>
  <si>
    <t>2025NE00026411</t>
  </si>
  <si>
    <t>2025NE00026440</t>
  </si>
  <si>
    <t>154503263522025NE000265</t>
  </si>
  <si>
    <t>2025NE00026511</t>
  </si>
  <si>
    <t>2025NE00026540</t>
  </si>
  <si>
    <t>154503263522025NE000266</t>
  </si>
  <si>
    <t>2025NE00026611</t>
  </si>
  <si>
    <t>154503263522025NE000267</t>
  </si>
  <si>
    <t>2025NE00026711</t>
  </si>
  <si>
    <t>2025NE00026740</t>
  </si>
  <si>
    <t>154503263522025NE000268</t>
  </si>
  <si>
    <t>BIOCELL BIOTECNOLOGIA LTDA</t>
  </si>
  <si>
    <t>2025NE00026840</t>
  </si>
  <si>
    <t>154503263522025NE000269</t>
  </si>
  <si>
    <t>2025NE00026911</t>
  </si>
  <si>
    <t>154503263522025NE000270</t>
  </si>
  <si>
    <t>SOLABOR PRODUTOS PARA LABORATORIOS LTDA</t>
  </si>
  <si>
    <t>2025NE00027011</t>
  </si>
  <si>
    <t>154503263522025NE000271</t>
  </si>
  <si>
    <t>2025NE00027111</t>
  </si>
  <si>
    <t>23006.007333/2025-71</t>
  </si>
  <si>
    <t>154503263522025NE000308</t>
  </si>
  <si>
    <t>AQUISICAO DE MATERIAL DE CONSUMO - ITENS CANCELADOS DE 2024 PARA OS CURSOS DE GRADUACAO DA FUNDACAO UNIVERSIDADE FEDERAL DO ABC - UFABC</t>
  </si>
  <si>
    <t>2025NE00030811</t>
  </si>
  <si>
    <t>154503263522025NE000309</t>
  </si>
  <si>
    <t>2025NE00030911</t>
  </si>
  <si>
    <t>154503263522025NE000310</t>
  </si>
  <si>
    <t>INTERLAB DISTRIBUIDORA DE PRODUTOS CIENTIFICOS LTDA.</t>
  </si>
  <si>
    <t>2025NE00031011</t>
  </si>
  <si>
    <t>154503263522025NE000234</t>
  </si>
  <si>
    <t>2025NE00023401</t>
  </si>
  <si>
    <t>154503263522025NE000237</t>
  </si>
  <si>
    <t>2025NE00023701</t>
  </si>
  <si>
    <t>154503263522025NE000137</t>
  </si>
  <si>
    <t>ATA DE REGISTRO DE PRECOS PARA AQUISICAO DE REAGENTES PARA OS CURSOS DE GRADUACAO DA FUNDACAO UNIVERSIDADE FEDERAL DO ABC - UFABC.</t>
  </si>
  <si>
    <t>2025NE00013740</t>
  </si>
  <si>
    <t>154503263522025NE000138</t>
  </si>
  <si>
    <t>2025NE00013811</t>
  </si>
  <si>
    <t>29/04/2025</t>
  </si>
  <si>
    <t>23006.002554/2025-53</t>
  </si>
  <si>
    <t>154503263522025NE000146</t>
  </si>
  <si>
    <t>CONTRATACAO DE SERVICOS DE REGENCIA INCLUINDO UM PIANISTA CORREPETIDOR PARA ATENDIMENTO DO PROJETO CULTURAL ESTRATEGICO CORO DA UFABC DA PRO-REITORIA DE EXTENSAO E CULTURA - PROEC</t>
  </si>
  <si>
    <t>2025NE00014605</t>
  </si>
  <si>
    <t>23006.008723/2025-69</t>
  </si>
  <si>
    <t>154503263522025NE000254</t>
  </si>
  <si>
    <t>AQUISICAO DE MATERIAIS DIVERSOS PARA O DESENVOLVIMENTO DE ACOES DE EXTENSAO E CULTURA.</t>
  </si>
  <si>
    <t>2025NE00025411</t>
  </si>
  <si>
    <t>154503263522025NE000255</t>
  </si>
  <si>
    <t>N BORRACHAS LTDA</t>
  </si>
  <si>
    <t>2025NE00025514</t>
  </si>
  <si>
    <t>154503263522025NE000256</t>
  </si>
  <si>
    <t>PHONEUTRIA BIOTECNOLOGIA E SERVICOS LTDA</t>
  </si>
  <si>
    <t>2025NE00025611</t>
  </si>
  <si>
    <t>154503263522025NE000257</t>
  </si>
  <si>
    <t>2025NE00025711</t>
  </si>
  <si>
    <t>154503263522025NE000258</t>
  </si>
  <si>
    <t>CENTRAL SUPRIMENTOS LTDA</t>
  </si>
  <si>
    <t>2025NE00025816</t>
  </si>
  <si>
    <t>23006.001851/2025-81</t>
  </si>
  <si>
    <t>154503263522025NE000061</t>
  </si>
  <si>
    <t>PARTICIPACAO DA EDITORA UFABC NA VII FEIRA DE LIVROS DA UNESP (2025)</t>
  </si>
  <si>
    <t>2025NE00006122</t>
  </si>
  <si>
    <t>23006.002970/2025-51</t>
  </si>
  <si>
    <t>154503263522025NE000060</t>
  </si>
  <si>
    <t>PARTICIPACAO DA EDITORA DA UFABC NO EVENTO FESTA DO LIVRO DA UFMG, EDICAO 2025.</t>
  </si>
  <si>
    <t>2025NE00006022</t>
  </si>
  <si>
    <t>23006.002470/2025-10</t>
  </si>
  <si>
    <t>154503263522025NE000095</t>
  </si>
  <si>
    <t>AQUISICAO DE SACOLA EM PAPEL KRAFT PARDO</t>
  </si>
  <si>
    <t>34.064.186 WAGNER MARQUES DE OLIVEIRA</t>
  </si>
  <si>
    <t>2025NE00009519</t>
  </si>
  <si>
    <t>23006.001587/2025-86</t>
  </si>
  <si>
    <t>154503263522025NE000122</t>
  </si>
  <si>
    <t>PARTICIPACAO DA EDITORA DA UFABC NO EVENTO XXII BIENAL INTERNACIONAL DO LIVRO DO RIO DE JANEIRO (2025)</t>
  </si>
  <si>
    <t>2025NE00012222</t>
  </si>
  <si>
    <t>17/04/2025</t>
  </si>
  <si>
    <t>23006.025609/2024-12</t>
  </si>
  <si>
    <t>154503263522025NE000124</t>
  </si>
  <si>
    <t>AQUISICAO DE REGISTRO ISBN PARA PUBLICACOES DA UFABC E DE SUA EDITORA.</t>
  </si>
  <si>
    <t>CAMARA BRASILEIRA DO LIVRO</t>
  </si>
  <si>
    <t>2025NE00012463</t>
  </si>
  <si>
    <t>23006.004844/2025-31</t>
  </si>
  <si>
    <t>154503263522025NE000167</t>
  </si>
  <si>
    <t>AQUISICAO DE MARCADOR DE PAGINA PARA A EDITORA DA UFABC</t>
  </si>
  <si>
    <t>GRAFICA VEREDAS LTDA</t>
  </si>
  <si>
    <t>2025NE00016716</t>
  </si>
  <si>
    <t>24/07/2025</t>
  </si>
  <si>
    <t>23006.016459/2025-37</t>
  </si>
  <si>
    <t>154503263522025NE000311</t>
  </si>
  <si>
    <t>PARTICIPACAO DA EDITORA DA UFABC NA EXPOLIVRO PUC-RIO 2025</t>
  </si>
  <si>
    <t>2025NE00031122</t>
  </si>
  <si>
    <t>23006.014965/2025-91</t>
  </si>
  <si>
    <t>154503263522025NE000319</t>
  </si>
  <si>
    <t>PARTICIPACAO DA EDITORA DA UFABC NA FEIRA DO LIVRO DA UFSC (2025)</t>
  </si>
  <si>
    <t>2025NE00031922</t>
  </si>
  <si>
    <t>23006.016114/2024-01</t>
  </si>
  <si>
    <t>154503263522025NE000045</t>
  </si>
  <si>
    <t>ASA MATERIAIS DE ESCRITORIO LTDA</t>
  </si>
  <si>
    <t>2025NE00004516</t>
  </si>
  <si>
    <t>154503263522025NE000046</t>
  </si>
  <si>
    <t>2025NE00004616</t>
  </si>
  <si>
    <t>154503263522025NE000047</t>
  </si>
  <si>
    <t>PERSONAL TECNOLOGIA DA INFORMACAO E COMERCIO LTDA</t>
  </si>
  <si>
    <t>2025NE00004716</t>
  </si>
  <si>
    <t>154503263522025NE000253</t>
  </si>
  <si>
    <t>2025NE00025316</t>
  </si>
  <si>
    <t>23006.007926/2021-12</t>
  </si>
  <si>
    <t>154503263522025NE000021</t>
  </si>
  <si>
    <t>CONTRATACAO DE SERVICO DE OUTSOURCING ¿ ALMOXARIFADO VIRTUAL</t>
  </si>
  <si>
    <t>AUTOPEL AUTOMACAO COMERCIAL E INFORMATICA LTDA.</t>
  </si>
  <si>
    <t>2025NE00002116</t>
  </si>
  <si>
    <t>21/03/2025</t>
  </si>
  <si>
    <t>23006.001943/2024-81</t>
  </si>
  <si>
    <t>154503263522025NE000096</t>
  </si>
  <si>
    <t>AQUISICAO DE MATERIAL GRAFICO.</t>
  </si>
  <si>
    <t>JOCEAN INDUSTRIA GRAFICA LTDA</t>
  </si>
  <si>
    <t>2025NE00009616</t>
  </si>
  <si>
    <t>23006.028112/2023-75</t>
  </si>
  <si>
    <t>154503263522025NE000059</t>
  </si>
  <si>
    <t>REGISTRO DE PRECOS PARA EVENTUAL AQUISICAO DE EQUIPAMENTOS DE PROTECAO INDIVIDUAL E DE RESPOSTA A EMERGENCIA PARA ATENDER AS NECESSIDADES DA FUNDACAO UNIVERSIDADE FEDERAL DO ABC UFABC</t>
  </si>
  <si>
    <t>PARANASEG EQUIPAMENTOS E SUPRIMENTOS INDUSTRIAIS LTDA</t>
  </si>
  <si>
    <t>2025NE00005928</t>
  </si>
  <si>
    <t>23006.003004/2024-71</t>
  </si>
  <si>
    <t>154503263522025NE000088</t>
  </si>
  <si>
    <t>CONTRATACAO DE EMPRESA PARA FORNECIMENTO DE CARTOES DE IDENTIFICACAO PERSONALIZADOS PARA A FUNDACAO UNIVERSIDADE FEDERAL DO ABC ¿ UFABC.</t>
  </si>
  <si>
    <t>AMAZONAS COMERCIO DE ADESIVOS E BRINDES LTDA</t>
  </si>
  <si>
    <t>2025NE00008844</t>
  </si>
  <si>
    <t>154503263522025NE000194</t>
  </si>
  <si>
    <t>PESKA SPORT COMERCIO DE ARTIGOS ESPORTIVOS LTDA</t>
  </si>
  <si>
    <t>2025NE00019428</t>
  </si>
  <si>
    <t>154503263522025NE000314</t>
  </si>
  <si>
    <t>2025NE00031425</t>
  </si>
  <si>
    <t>23006.010683/2024-34</t>
  </si>
  <si>
    <t>154503263522025NE000007</t>
  </si>
  <si>
    <t>FORNECIMENTO E A INSTALACAO DE REDE DE PROTECAO DE EDIFICACAO.</t>
  </si>
  <si>
    <t>PODIUM SOLUCOES LTDA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</si>
  <si>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</si>
  <si>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</si>
  <si>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</si>
  <si>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</si>
  <si>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</si>
  <si>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2025NE00001516</t>
  </si>
  <si>
    <t>154503263522025NE000013</t>
  </si>
  <si>
    <t>CONTRATACAO DE PESSOA JURIDICA ESPECIALIZADA NA PRESTACAO DE SERVICO DE MANUTENCAO DE ELVADORES PARA O CAMPUS SBC.</t>
  </si>
  <si>
    <t>2025NE00001316</t>
  </si>
  <si>
    <t>154503263522025NE000020</t>
  </si>
  <si>
    <t>CONTRATACAO DE EMPRESA ESPECIALIZADA PARA A PRESTACAO DE SERVICOS CONTINUADOS DE MANUTENCAO PREVENTIVA E CORRETIVA NOS SISTEMAS DE AR-CONDICIONADO CENTRAL</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</si>
  <si>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</si>
  <si>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</si>
  <si>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</si>
  <si>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</si>
  <si>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</si>
  <si>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</si>
  <si>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154503263522025NE000038</t>
  </si>
  <si>
    <t>2025NE00003816</t>
  </si>
  <si>
    <t>23006.013804/2024-08</t>
  </si>
  <si>
    <t>154503263522025NE000048</t>
  </si>
  <si>
    <t>CONTRATACAO DE EMPRESA PARA PRESTACAO DE SERVICOS DE JARDINAGEM E MANUTENCAO DAS AREAS VERDES.</t>
  </si>
  <si>
    <t>2025NE00004801</t>
  </si>
  <si>
    <t>23006.002293/2024-91</t>
  </si>
  <si>
    <t>154503263522025NE000071</t>
  </si>
  <si>
    <t>CONTRATACAO DE PESSOA JURIDICA ESPECIALIZADA PARA PRESTACAO DOS SERVICOS CONTINUOS DE OPERACIONALIZACAO DO ALMOXARIFADO NAS DEPENDENCIAS DO CAMPUS SANTO ANDRE DA FUNDACAO UNIVERSIDADE FEDERAL DO ABC.</t>
  </si>
  <si>
    <t>2025NE00007101</t>
  </si>
  <si>
    <t>27/02/2025</t>
  </si>
  <si>
    <t>154503263522025NE000075</t>
  </si>
  <si>
    <t>2025NE00007516</t>
  </si>
  <si>
    <t>154503263522025NE000097</t>
  </si>
  <si>
    <t>2025NE00009716</t>
  </si>
  <si>
    <t>154503263522025NE000100</t>
  </si>
  <si>
    <t>2025NE00010016</t>
  </si>
  <si>
    <t>154503263522025NE000119</t>
  </si>
  <si>
    <t>CONTRATACAO DE EMPRESA ESPECIALIZADA PARA PRESTACAO DE SERVICOS DE CONTROLE DE PRAGAS DESINSETIZACAO, DESRATIZACAO E DESCUPINIZACAO NOS CAMPI DA UFABC.</t>
  </si>
  <si>
    <t>2025NE00011978</t>
  </si>
  <si>
    <t>23006.023086/2023-99</t>
  </si>
  <si>
    <t>154503263522025NE000125</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</si>
  <si>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UNIDADE TAMANDUATEHY DA FUNDACAO UNIVERSIDADE FEDERAL DO ABC UFABC.</t>
  </si>
  <si>
    <t>2025NE00012516</t>
  </si>
  <si>
    <t>154503263522025NE000163</t>
  </si>
  <si>
    <t>VALOR DE MULTA E JUROS DO PROCESSO 23006.007293/2020-53 - ACTIVE</t>
  </si>
  <si>
    <t>2025NE00016316</t>
  </si>
  <si>
    <t>154503263522025NE000171</t>
  </si>
  <si>
    <t>2025NE00017117</t>
  </si>
  <si>
    <t>154503263522025NE000177</t>
  </si>
  <si>
    <t>2025NE00017778</t>
  </si>
  <si>
    <t>154503263522025NE000183</t>
  </si>
  <si>
    <t>2025NE00018316</t>
  </si>
  <si>
    <t>23006.001981/2025-14</t>
  </si>
  <si>
    <t>154503263522025NE000184</t>
  </si>
  <si>
    <t>POLO ADMINISTRACAO LTDA</t>
  </si>
  <si>
    <t>2025NE00018401</t>
  </si>
  <si>
    <t>154503263522025NE000226</t>
  </si>
  <si>
    <t>2025NE00022616</t>
  </si>
  <si>
    <t>154503263522025NE000275</t>
  </si>
  <si>
    <t>2025NE00027516</t>
  </si>
  <si>
    <t>154503263522025NE000287</t>
  </si>
  <si>
    <t>2025NE00028701</t>
  </si>
  <si>
    <t>154503263522025NE000012</t>
  </si>
  <si>
    <t>PRESTACAO DE SERVICOS DE ZELADORIA E AJUDANTES GERAIS NA UFABC.</t>
  </si>
  <si>
    <t>2025NE00001201</t>
  </si>
  <si>
    <t>154503263522025NE000084</t>
  </si>
  <si>
    <t>2025NE00008401</t>
  </si>
  <si>
    <t>154503263522025NE000197</t>
  </si>
  <si>
    <t>2025NE00019701</t>
  </si>
  <si>
    <t>154503263522025NE000011</t>
  </si>
  <si>
    <t>MRS SEGURANCA E VIGILANCIA PATRIMONIAL LTDA</t>
  </si>
  <si>
    <t>2025NE00001103</t>
  </si>
  <si>
    <t>07/03/2025</t>
  </si>
  <si>
    <t>154503263522025NE000080</t>
  </si>
  <si>
    <t>2025NE00008001</t>
  </si>
  <si>
    <t>154503263522025NE000118</t>
  </si>
  <si>
    <t>2025NE00011801</t>
  </si>
  <si>
    <t>154503263522025NE000292</t>
  </si>
  <si>
    <t>2025NE00029201</t>
  </si>
  <si>
    <t>154503263522025NE000079</t>
  </si>
  <si>
    <t>2025NE00007903</t>
  </si>
  <si>
    <t>154503263522025NE000117</t>
  </si>
  <si>
    <t>CONTRATACAO DE EMPRESA DE VIGILANCIA PATRIMONIAL DESARMADA.</t>
  </si>
  <si>
    <t>2025NE00011703</t>
  </si>
  <si>
    <t>30/04/2025</t>
  </si>
  <si>
    <t>154503263522025NE000147</t>
  </si>
  <si>
    <t>2025NE00014703</t>
  </si>
  <si>
    <t>23006.003882/2025-77</t>
  </si>
  <si>
    <t>154503263522025NE000092</t>
  </si>
  <si>
    <t>CONTRATACAO DE LICENCAS DE STREAMYARD</t>
  </si>
  <si>
    <t>MARIELLA BATARRA MIAN ZOTELLI</t>
  </si>
  <si>
    <t>2025NE00009206</t>
  </si>
  <si>
    <t>23006.001101/2024-29</t>
  </si>
  <si>
    <t>154503263522025NE000225</t>
  </si>
  <si>
    <t>CONTRATACAO DO SERVICO TURNITIN DE VERIFICACAO DE AUTENTICIDADE DE TRABALHOS ACADEMICOS.</t>
  </si>
  <si>
    <t>LEARNBASE GESTAO E CONSULTORIA EDUCACIONAL S.A.</t>
  </si>
  <si>
    <t>2025NE00022506</t>
  </si>
  <si>
    <t>154503263522025NE000030</t>
  </si>
  <si>
    <t>2025NE00003058</t>
  </si>
  <si>
    <t>154503263522025NE000031</t>
  </si>
  <si>
    <t>CONTRATACAO DE SERVICOS DE TELEFONIA MOVEL.</t>
  </si>
  <si>
    <t>2025NE00003114</t>
  </si>
  <si>
    <t>23006.005703/2023-74</t>
  </si>
  <si>
    <t>154503263522025NE000065</t>
  </si>
  <si>
    <t>CONTRATACAO DE SERVICO DE OUTSOURCING DE IMPRESSAO</t>
  </si>
  <si>
    <t>PASSERTI SERVICOS E COMERCIO DE PRODUTOS DE INFORMATICA</t>
  </si>
  <si>
    <t>33904004</t>
  </si>
  <si>
    <t>LOCACAO DE EQUIPAMENTOS DE TIC - IMPRESSORAS</t>
  </si>
  <si>
    <t>2025NE00006504</t>
  </si>
  <si>
    <t>23006.017087/2021-32</t>
  </si>
  <si>
    <t>154503263522025NE000068</t>
  </si>
  <si>
    <t>CONTRATACAO DE ENLACE DE DADOS SA - SBC</t>
  </si>
  <si>
    <t>VOGEL SOLUCOES EM TELECOMUNICACOES E INFORMATICA S.A.</t>
  </si>
  <si>
    <t>2025NE00006813</t>
  </si>
  <si>
    <t>154503263522025NE000078</t>
  </si>
  <si>
    <t>2025NE00007813</t>
  </si>
  <si>
    <t>154503263522025NE000113</t>
  </si>
  <si>
    <t>CONTRATACAO DE EMPRESA ESPECIALIZADA PARA MANUTENCAO DO ICECUBE.</t>
  </si>
  <si>
    <t>2025NE00011311</t>
  </si>
  <si>
    <t>154503263522025NE000126</t>
  </si>
  <si>
    <t>2025NE00012611</t>
  </si>
  <si>
    <t>154503263522025NE000150</t>
  </si>
  <si>
    <t>2025NE00015004</t>
  </si>
  <si>
    <t>154503263522025NE000166</t>
  </si>
  <si>
    <t>2025NE00016613</t>
  </si>
  <si>
    <t>23006.005840/2024-90</t>
  </si>
  <si>
    <t>154503263522025NE000217</t>
  </si>
  <si>
    <t>AQUISICAO DE LICENCA DE WINDOWS SERVER</t>
  </si>
  <si>
    <t>SOLO NETWORK BRASIL S.A.</t>
  </si>
  <si>
    <t>44904005</t>
  </si>
  <si>
    <t>AQUISICAO DE SOFTWARE PRONTO</t>
  </si>
  <si>
    <t>2025NE00021705</t>
  </si>
  <si>
    <t>23006.011802/2024-76</t>
  </si>
  <si>
    <t>154503263522025NE000289</t>
  </si>
  <si>
    <t>AQUISICAO DE SWITCH DE NUCLEO</t>
  </si>
  <si>
    <t>44905237</t>
  </si>
  <si>
    <t>EQUIPAMENTOS DE TIC - ATIVOS DE REDE</t>
  </si>
  <si>
    <t>2025NE00028937</t>
  </si>
  <si>
    <t>23006.014679/2025-26</t>
  </si>
  <si>
    <t>154503263522025NE000296</t>
  </si>
  <si>
    <t>AQUISICAO DE COMPUTADORES, NOTEBOOKS E MONITORES</t>
  </si>
  <si>
    <t>TORINO INFORMATICA LTDA..</t>
  </si>
  <si>
    <t>2025NE00029641</t>
  </si>
  <si>
    <t>154503263522025NE000297</t>
  </si>
  <si>
    <t>LIDER NOTEBOOKS COMERCIO E SERVICOS LTDA</t>
  </si>
  <si>
    <t>2025NE00029741</t>
  </si>
  <si>
    <t>23006.007752/2022-61</t>
  </si>
  <si>
    <t>154503263522025NE000081</t>
  </si>
  <si>
    <t>LINK REDUNDANTE COM O PTT</t>
  </si>
  <si>
    <t>2025NE00008113</t>
  </si>
  <si>
    <t>24/03/2025</t>
  </si>
  <si>
    <t>154503263522025NE000098</t>
  </si>
  <si>
    <t>2025NE00009813</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</si>
  <si>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</si>
  <si>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</si>
  <si>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</si>
  <si>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</si>
  <si>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2025NE00001469</t>
  </si>
  <si>
    <t>154503263522025NE000032</t>
  </si>
  <si>
    <t>JUROS DE MULTA</t>
  </si>
  <si>
    <t>2025NE00003237</t>
  </si>
  <si>
    <t>154503263522025NE000086</t>
  </si>
  <si>
    <t>JUROS E MULTA.</t>
  </si>
  <si>
    <t>2025NE00008637</t>
  </si>
  <si>
    <t>154503263522025NE000090</t>
  </si>
  <si>
    <t>2025NE00009037</t>
  </si>
  <si>
    <t>154503263522025NE000140</t>
  </si>
  <si>
    <t>PRESTACAO DE SERVICOS CONTINUOS DE MANUTENCAO PREVENTIVA, CORRETIVA E PREDITIVA PREDIAL COM FORNECIMENTO DE MAO-DE-OBRA NOS CAMPUS DA FUNDACAO UNIVERSIDADE FEDERAL DO ABC - JUROS E MULTA SANTO ANDRE</t>
  </si>
  <si>
    <t>2025NE00014037</t>
  </si>
  <si>
    <t>154503263522025NE000141</t>
  </si>
  <si>
    <t>PRESTACAO DE SERVICOS CONTINUOS DE MANUTENCAO PREVENTIVA, CORRETIVA E PREDITIVA PREDIAL COM FORNECIMENTO DE MAO-DE-OBRA NOS CAMPUS DA FUNDACAO UNIVERSIDADE FEDERAL DO ABC - JUROS E MULTA SAO BERNARDO.</t>
  </si>
  <si>
    <t>2025NE00014137</t>
  </si>
  <si>
    <t>154503263522025NE000139</t>
  </si>
  <si>
    <t>JUROS  E MULTA - CONTRATACAO DA CONCESSIONARIA DE ABASTECIMENTO DE AGUA E COLETA DE ESGOTO DA COMPANHIA DE SANEAMENTO BASICO DO ESTADO DE SAO PAULO- SABESP, PARA ATENDIMENTO AS DEMANDAS DA UNIDADE SEDE DA UFABC EM SANTO ANDRE E UNIDADE TAMANDUATEHY.</t>
  </si>
  <si>
    <t>2025NE00013937</t>
  </si>
  <si>
    <t>154503263522025NE000143</t>
  </si>
  <si>
    <t>CONTRATACAO DA CONCESSIONARIA DE ABASTECIMENTO DE AGUA E COLETA DE ESGOTO DA COMPANHIA DE SANEAMENTO BASICO DO ESTADO DE SAO PAULO- SABESP, PARA ATENDIMENTO AS DEMANDAS DA UNIDADE SEDE DA UFABC EM SANTO ANDRE E UNIDADE TAMANDUATEHY - JUROS E MULTA.</t>
  </si>
  <si>
    <t>2025NE00014337</t>
  </si>
  <si>
    <t>154503263522025NE000159</t>
  </si>
  <si>
    <t>JUROS E MULTA</t>
  </si>
  <si>
    <t>2025NE00015937</t>
  </si>
  <si>
    <t>154503263522025NE000164</t>
  </si>
  <si>
    <t>2025NE00016437</t>
  </si>
  <si>
    <t>154503263522025NE000165</t>
  </si>
  <si>
    <t>CONTRATACAO DA CONCESSIONARIA DE DISTRIBUICAO DE ENERGIA ELETRICA ENEL DISTRIBUICAO SAO PAULO PARA O FORNECIMENTO DE ENERGIA ELETRICA, ASSIM COMO, PARA O USO DO SISTEMA DE DISTRIBUICAO, EM ATENDIMENTO AS DEMANDAS DO CAMPUS SAO BERNARDO DO CAMPO DA UFABC.</t>
  </si>
  <si>
    <t>2025NE00016537</t>
  </si>
  <si>
    <t>23006.023932/2024-51</t>
  </si>
  <si>
    <t>154503263522025NE000170</t>
  </si>
  <si>
    <t>CONTRATACAO DE EMPRESA ESPECIALIZADA NA PRESTACAO DE SERVICOS DE SEGURO DE TRANSPORTE INTERNACIONAL PARA AS CARGAS IMPORTADAS PELA UFABC.</t>
  </si>
  <si>
    <t>2025NE00017069</t>
  </si>
  <si>
    <t>154503263522025NE000172</t>
  </si>
  <si>
    <t>2025NE00017216</t>
  </si>
  <si>
    <t>154503263522025NE000175</t>
  </si>
  <si>
    <t>CONTRATACAO DE EMPRESA ESPECIALIZADA DE CONSTRUCAO CIVIL PARA EXECUCAO DAS OBRAS DO BLOCO ANEXO DO CAMPUS SANTO ANDRE DA UNIVERSIDADE FEDERAL DO ABC- UFABC - JUROS E MULTA</t>
  </si>
  <si>
    <t>2025NE00017537</t>
  </si>
  <si>
    <t>154503263522025NE000179</t>
  </si>
  <si>
    <t>JUROS E MULTA CONTRATACAO DA CONCESSIONARIA DE DISTRIBUICAO DE ENERGIA ELETRICA ENEL DISTRIBUICAO SAO PAULO PARA O FORNECIMENTO DE ENERGIA ELETRICA, ASSIM COMO, PARA O USO DO SISTEMA DE DISTRIBUICAO, EM ATENDIMENTO AS DEMANDAS DO CAMPUS SAO BERNARDO DO CAMPO DA UFABC.</t>
  </si>
  <si>
    <t>2025NE00017937</t>
  </si>
  <si>
    <t>23006.008095/2024-31</t>
  </si>
  <si>
    <t>154503263522025NE000176</t>
  </si>
  <si>
    <t>CONTRATACAO DE PESSOA JURIDICA ESPECIALIZADA PARA A PRESTACAO DE SERVICOS DE TRANSPORTE DE PASSAGEIROS DE FORMA EVENTUAL - MULTA E JUROS ATRASO DE INSS</t>
  </si>
  <si>
    <t>2025NE00017637</t>
  </si>
  <si>
    <t>154503263522025NE000174</t>
  </si>
  <si>
    <t>JUROS E MULTA - CONTRATACAO DA CONCESSIONARIA DE ABASTECIMENTO DE AGUA E COLETA DE ESGOTO DA COMPANHIA DE SANEAMENTO BASICO DO ESTADO DE SAO PAULO- SABESP, PARA ATENDIMENTO AS DEMANDAS DA UNIDADE SEDE DA UFABC EM SANTO ANDRE E UNIDADE TAMANDUATEHY.</t>
  </si>
  <si>
    <t>2025NE00017437</t>
  </si>
  <si>
    <t>154503263522025NE000190</t>
  </si>
  <si>
    <t>CONTRATACAO DE EMPRESA DE VIGILANCIA PATRIMONIAL DESARMADA - CORRECAO MONETARIA, JUROS E MULTA</t>
  </si>
  <si>
    <t>2025NE00019037</t>
  </si>
  <si>
    <t>154503263522025NE000203</t>
  </si>
  <si>
    <t>PRESTACAO DE SERVICOS CONTINUOS DE PORTARIA - MULTA E JUROS</t>
  </si>
  <si>
    <t>2025NE00020337</t>
  </si>
  <si>
    <t>154503263522025NE000204</t>
  </si>
  <si>
    <t>2025NE00020437</t>
  </si>
  <si>
    <t>154503263522025NE000243</t>
  </si>
  <si>
    <t>CONTRATACAO DA CONCESSIONARIA DE ABASTECIMENTO DE AGUA E COLETA DE ESGOTO DA COMPANHIA DE SANEAMENTO BASICO DO ESTADO DE SAO PAULO- SABESP, PARA ATENDIMENTO AS DEMANDAS DA UNIDADE SEDE DA UFABC EM SANTO ANDRE E UNIDADE TAMANDUATEHY - MULTA E JUROS</t>
  </si>
  <si>
    <t>2025NE00024337</t>
  </si>
  <si>
    <t>154503263522025NE000285</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</si>
  <si>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 -MULTAS E JUROS</t>
  </si>
  <si>
    <t>2025NE00028537</t>
  </si>
  <si>
    <t>154503263522025NE000286</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</si>
  <si>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 - CORRECAO MONETARIA, MULTA E JUROS</t>
  </si>
  <si>
    <t>2025NE00028637</t>
  </si>
  <si>
    <t>154503263522025NE000284</t>
  </si>
  <si>
    <t>CONTRATACAO DA CONCESSIONARIA DE DISTRIBUICAO DE ENERGIA ELETRICA ENEL DISTRIBUICAO SAO PAULO PARA O FORNECIMENTO DE ENERGIA ELETRICA, ASSIM COMO, PARA O USO DO SISTEMA DE DISTRIBUICAO, EM ATENDIMENTO AS DEMANDAS DO CAMPUS SAO BERNARDO DO CAMPO DA UFABC -  MULTA, JUROS E CORRECAO MONETARIA</t>
  </si>
  <si>
    <t>2025NE00028437</t>
  </si>
  <si>
    <t>154503263522025NE000299</t>
  </si>
  <si>
    <t>FOLHA DE PAGAMENTO - JUNHO2025 - MULTA PSS</t>
  </si>
  <si>
    <t>2025NE00029937</t>
  </si>
  <si>
    <t>154503263522025NE000312</t>
  </si>
  <si>
    <t>CONTRATACAO DA CONCESSIONARIA DE ABASTECIMENTO DE AGUA E COLETA DE ESGOTO DA COMPANHIA DE SANEAMENTO BASICO DO ESTADO DE SAO PAULO- SABESP, PARA ATENDIMENTO AS DEMANDAS DA UNIDADE SEDE DA UFABC EM SANTO ANDRE E UNIDADE TAMANDUATEHY. - MULTA, JUROS E CORRECAO MONETARIA</t>
  </si>
  <si>
    <t>2025NE00031237</t>
  </si>
  <si>
    <t>23006.005251/2024-10</t>
  </si>
  <si>
    <t>154503263522025NE000144</t>
  </si>
  <si>
    <t>CONTRATACAO DE EMPRESA ESPECIALIZADA PARA A PRESTACAO DE SERVICOS DE SEGURO DE ACIDENTES PESSOAIS COLETIVOS PARA ESTAGIARIOS DA FUNDACAO UNIVERSIDADE FEDERAL DO ABC</t>
  </si>
  <si>
    <t>2025NE00014469</t>
  </si>
  <si>
    <t>154503263522025NE000145</t>
  </si>
  <si>
    <t>2025NE00014569</t>
  </si>
  <si>
    <t>23006.011116/2024-03</t>
  </si>
  <si>
    <t>154503263522025NE000039</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</si>
  <si>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</si>
  <si>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</si>
  <si>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2025NE00003901</t>
  </si>
  <si>
    <t>154503263522025NE000054</t>
  </si>
  <si>
    <t>CONTRATACAO DE PESSOA JURIDICA ESPECIALIZADA PARA PRESTACAO DOS SERVICOS DE TRANSPORTE DE PASSAGEIROS, TRANSPORTE UNIVERSITARIO, DE FORMA CONTINUA, PARA ATENDIMENTO DOSDESLOCAMENTOS DA COMUNIDADE ACADEMICA DA FUNDACAO UNIVERSIDADE FEDERAL DO ABC - UFABC</t>
  </si>
  <si>
    <t>2025NE00005403</t>
  </si>
  <si>
    <t>154503263522025NE000074</t>
  </si>
  <si>
    <t>2025NE00007419</t>
  </si>
  <si>
    <t>2025NE00007425</t>
  </si>
  <si>
    <t>2025NE00007479</t>
  </si>
  <si>
    <t>154503263522025NE000121</t>
  </si>
  <si>
    <t>2025NE00012119</t>
  </si>
  <si>
    <t>2025NE00012125</t>
  </si>
  <si>
    <t>2025NE00012179</t>
  </si>
  <si>
    <t>154503263522025NE000151</t>
  </si>
  <si>
    <t>2025NE00015103</t>
  </si>
  <si>
    <t>154503263522025NE000182</t>
  </si>
  <si>
    <t>CONTRATACAO DE PESSOA JURIDICA ESPECIALIZADA PARA PRESTACAO DOS SERVICOS DE TRANSPORTE DE PASSAGEIROS, TRANSPORTE UNIVERSITARIO, DE FORMA CONTINUA, PARA ATENDIMENTO DOS DESLOCAMENTOS DA COMUNIDADE ACADEMICA DA FUNDACAO UNIVERSIDADE FEDERAL DO ABC</t>
  </si>
  <si>
    <t>2025NE00018203</t>
  </si>
  <si>
    <t>339033-9</t>
  </si>
  <si>
    <t>154503263522025NE000129</t>
  </si>
  <si>
    <t>CONTRATACAO DE PESSOA JURIDICA ESPECIALIZADA PARA A PRESTACAO DE SERVICOS DETRANSPORTE DE PASSAGEIROS DE FORMA EVENTUAL</t>
  </si>
  <si>
    <t>2025NE00012903</t>
  </si>
  <si>
    <t>154503263522025NE000239</t>
  </si>
  <si>
    <t>CONTRATACAO DE PESSOA JURIDICA ESPECIALIZADA PARA A PRESTACAO DE SERVICOS DE TRANSPORTE DE PASSAGEIROS DE FORMA EVENTUAL</t>
  </si>
  <si>
    <t>2025NE00023903</t>
  </si>
  <si>
    <t>23006.005439/2023-7</t>
  </si>
  <si>
    <t>154503263522025NE000111</t>
  </si>
  <si>
    <t>2025NE00011174</t>
  </si>
  <si>
    <t>154503263522025NE000112</t>
  </si>
  <si>
    <t>2025NE00011201</t>
  </si>
  <si>
    <t>23006.004000/2025-91</t>
  </si>
  <si>
    <t>154503263522025NE600017</t>
  </si>
  <si>
    <t>DIARIAS NACIONAIS - PROPES</t>
  </si>
  <si>
    <t>2025NE60001714</t>
  </si>
  <si>
    <t>154503263522025NE600018</t>
  </si>
  <si>
    <t>2025NE60001802</t>
  </si>
  <si>
    <t>25/07/2025</t>
  </si>
  <si>
    <t>23006.015999/2025-01</t>
  </si>
  <si>
    <t>154503263522025NE600044</t>
  </si>
  <si>
    <t>PROCESSO PARA PAGAMENTO (REEMBOLSO) DE PASSAGENS TERRESTRES PARA ATENDER DEMANDA DA PROPES DE EXERCICIOS ANTERIORES</t>
  </si>
  <si>
    <t>2025NE60004493</t>
  </si>
  <si>
    <t>154503263522025NE600001</t>
  </si>
  <si>
    <t>2025NE60000114</t>
  </si>
  <si>
    <t>154503263522025NE600040</t>
  </si>
  <si>
    <t>2025NE60004002</t>
  </si>
  <si>
    <t>23006.008935/2025-46</t>
  </si>
  <si>
    <t>154503263522025NE600038</t>
  </si>
  <si>
    <t>DIARIAS 2025 - AUDITORIA</t>
  </si>
  <si>
    <t>2025NE60003814</t>
  </si>
  <si>
    <t>01/04/2025</t>
  </si>
  <si>
    <t>23006.007628/2025-48</t>
  </si>
  <si>
    <t>154503263522025NE600029</t>
  </si>
  <si>
    <t>DIARIAS 2025 - PROCURADORIA</t>
  </si>
  <si>
    <t>2025NE60002914</t>
  </si>
  <si>
    <t>23006.000368/2025-80</t>
  </si>
  <si>
    <t>154503263522025NE600002</t>
  </si>
  <si>
    <t>DIARIAS ACI - 2025</t>
  </si>
  <si>
    <t>2025NE60000214</t>
  </si>
  <si>
    <t>154503263522025NE000050</t>
  </si>
  <si>
    <t>2025NE00005001</t>
  </si>
  <si>
    <t>154503263522025NE000051</t>
  </si>
  <si>
    <t>2025NE00005102</t>
  </si>
  <si>
    <t>23006.005803/2025-62</t>
  </si>
  <si>
    <t>154503263522025NE600026</t>
  </si>
  <si>
    <t>PAGAMENTO (REEMBOLSO) DE PASSAGENS TERRESTRES PARA ATENDER AS DEMANDAS EM VIAGENS A SERVICO POR SERVIDORES, COLABORADORES E CONVIDADOS DA UFABC 2025.</t>
  </si>
  <si>
    <t>2025NE60002614</t>
  </si>
  <si>
    <t>154503263522025NE600027</t>
  </si>
  <si>
    <t>PAGAMENTO (REEMBOLSO) DE BAGAGENS DESPACHADAS EM VIAGENS A SERVICO POR SERVIDORES, COLABORADORES E CONVIDADOS DA UFABC DE 2025.</t>
  </si>
  <si>
    <t>2025NE60002714</t>
  </si>
  <si>
    <t>154503263522025NE000247</t>
  </si>
  <si>
    <t>CONTRATACAO DE EMPRESA ESPECIALIZADA PARA PRESTACAO DE SERVICOS DE AGENCIAMENTO DEVIAGENS PARA VOOS REGULARES DOMESTICOS E INTERNACIONAIS, DE FORMA A ATENDER A DEMANDADA FUNDACAO UNIVERSIDADE FEDERAL DO ABC.</t>
  </si>
  <si>
    <t>2025NE00024701</t>
  </si>
  <si>
    <t>154503263522025NE000248</t>
  </si>
  <si>
    <t>2025NE00024802</t>
  </si>
  <si>
    <t>154503263522025NE600036</t>
  </si>
  <si>
    <t>2025NE60003614</t>
  </si>
  <si>
    <t>154503263522025NE600031</t>
  </si>
  <si>
    <t>DIARIAS CMCC</t>
  </si>
  <si>
    <t>2025NE60003114</t>
  </si>
  <si>
    <t>154503263522025NE600014</t>
  </si>
  <si>
    <t>2025NE60001414</t>
  </si>
  <si>
    <t>154503263522025NE600016</t>
  </si>
  <si>
    <t>2025NE60001602</t>
  </si>
  <si>
    <t>23006.000531/2025-12</t>
  </si>
  <si>
    <t>154503263522025NE600003</t>
  </si>
  <si>
    <t>SOLICITACAO DE DIARIAS PARA SERVIDORES PROGRAD (DIARIA NACIONAL)</t>
  </si>
  <si>
    <t>2025NE60000314</t>
  </si>
  <si>
    <t>154503263522025NE600012</t>
  </si>
  <si>
    <t>2025NE60001202</t>
  </si>
  <si>
    <t>23006.000260/2025-97</t>
  </si>
  <si>
    <t>154503263522025NE600006</t>
  </si>
  <si>
    <t>DIARIAS PROEC 2025</t>
  </si>
  <si>
    <t>2025NE60000614</t>
  </si>
  <si>
    <t>154503263522025NE600007</t>
  </si>
  <si>
    <t>2025NE60000702</t>
  </si>
  <si>
    <t>24/02/2025</t>
  </si>
  <si>
    <t>23006.004157/2025-16</t>
  </si>
  <si>
    <t>154503263522025NE600022</t>
  </si>
  <si>
    <t>DIARIAS EDITORA - 2025</t>
  </si>
  <si>
    <t>2025NE60002214</t>
  </si>
  <si>
    <t>23006.009901/2025-79</t>
  </si>
  <si>
    <t>154503263522025NE600039</t>
  </si>
  <si>
    <t>DIARIAS NACIONAIS PARA SERVIDORES DA PRO-REITORIA DE ADMINISTRACAO (PROAD)</t>
  </si>
  <si>
    <t>2025NE60003914</t>
  </si>
  <si>
    <t>23006.000174/2025-84</t>
  </si>
  <si>
    <t>154503263522025NE600000</t>
  </si>
  <si>
    <t>PROPLADI - DIARIAS NACIONAL PARA SERVIDORES</t>
  </si>
  <si>
    <t>2025NE60000014</t>
  </si>
  <si>
    <t>23006.015595/2024-29</t>
  </si>
  <si>
    <t>154503263522025NE600045</t>
  </si>
  <si>
    <t>SOLICITACAO DE AFASTAMENTO A SERVICO COM ONUS - MARIA ISABEL MESQUITA VENDRAMINI DELCOLLI - CPF: 262.354.088-89</t>
  </si>
  <si>
    <t>2025NE60004593</t>
  </si>
  <si>
    <t>23006.006242/2025-19</t>
  </si>
  <si>
    <t>154503263522025NE600025</t>
  </si>
  <si>
    <t>DIARIAS PROAP 2025</t>
  </si>
  <si>
    <t>2025NE60002514</t>
  </si>
  <si>
    <t>154503263522025NE600009</t>
  </si>
  <si>
    <t>2025NE60000914</t>
  </si>
  <si>
    <t>23006.002039/2025-73</t>
  </si>
  <si>
    <t>154503263522025NE600013</t>
  </si>
  <si>
    <t>DIARIAS 2025 - PROPG - RECURSOS UFABC / PROPRIOS</t>
  </si>
  <si>
    <t>2025NE60001314</t>
  </si>
  <si>
    <t>23006.004211/2025-23</t>
  </si>
  <si>
    <t>154503263522025NE600019</t>
  </si>
  <si>
    <t>DIARIAS NTI 2025</t>
  </si>
  <si>
    <t>2025NE60001914</t>
  </si>
  <si>
    <t>23006.003247/2025-90</t>
  </si>
  <si>
    <t>154503263522025NE600028</t>
  </si>
  <si>
    <t>DIARIAS 2025 - SPO - NACIONAIS PARA SERVIDORES</t>
  </si>
  <si>
    <t>2025NE60002814</t>
  </si>
  <si>
    <t>23006.004219/2025-90</t>
  </si>
  <si>
    <t>154503263522025NE600023</t>
  </si>
  <si>
    <t>DIARIAS NETEL - 2025</t>
  </si>
  <si>
    <t>2025NE60002314</t>
  </si>
  <si>
    <t>154503263522025NE600024</t>
  </si>
  <si>
    <t>2025NE60002402</t>
  </si>
  <si>
    <t>23006.000492/2025-45</t>
  </si>
  <si>
    <t>154503263522025NE600004</t>
  </si>
  <si>
    <t>DESPESA DE DIARIAS DA SUGEPE 2025</t>
  </si>
  <si>
    <t>2025NE60000414</t>
  </si>
  <si>
    <t>154503263522025NE600005</t>
  </si>
  <si>
    <t>2025NE60000502</t>
  </si>
  <si>
    <t>20101</t>
  </si>
  <si>
    <t>PRESIDENCIA DA REPUBLICA</t>
  </si>
  <si>
    <t>23006.026953/2024-29</t>
  </si>
  <si>
    <t>154503263522025NE630001</t>
  </si>
  <si>
    <t>CELEBRACAO DE TERMO DE EXECUCAO DESCENTRALIZADA (TED) COM A CASA CIVIL - DIRETORIA DE DOCUMENTACAO HISTORICA (DDH) E CONTRATACAO DE FUNDACAO DE APOIO. COORDENADOR: CARLOS EDUARDO GIANETTI (PRO-REITORIA DE EXTENSAO E CULTURA) NOTA DE CREDITO 2025NC800001 Nº DE TRANSFERENCIA 975197</t>
  </si>
  <si>
    <t>FUNDACAO DE DESENVOLVIMENTO DA PESQUISA</t>
  </si>
  <si>
    <t>2000</t>
  </si>
  <si>
    <t>ADMINISTRACAO DA UNIDADE - DESPESAS DIVERSAS</t>
  </si>
  <si>
    <t>1000A003VW</t>
  </si>
  <si>
    <t>VCNV0G21U0N</t>
  </si>
  <si>
    <t>168492</t>
  </si>
  <si>
    <t>2025NE63000165</t>
  </si>
  <si>
    <t>154503263522025NE630006</t>
  </si>
  <si>
    <t>2025NE63000665</t>
  </si>
  <si>
    <t>24901</t>
  </si>
  <si>
    <t>FUNDO NACIONAL DE DESENV.CIENT.E TECNOLOGICO</t>
  </si>
  <si>
    <t>2095</t>
  </si>
  <si>
    <t>FOMENTO A PROJETOS DE IMPLANTACAO, RECUPERACAO E MODERNIZACAO DA INFRAESTRUTURA DE PESQUISA DAS INSTITUICOES PUBLICAS (CT-INFRA) - DESPESAS DIVERSAS</t>
  </si>
  <si>
    <t>1118000000</t>
  </si>
  <si>
    <t>2095V004A18</t>
  </si>
  <si>
    <t>233980</t>
  </si>
  <si>
    <t>12339801118000000449052        2095V004A18</t>
  </si>
  <si>
    <t>26101</t>
  </si>
  <si>
    <t>MINISTERIO DA EDUCACAO</t>
  </si>
  <si>
    <t>APOIO A CONSOLIDACAO, REESTRUTURACAO E MODERNIZACAO DAS INSTITUICOES FEDERAIS DE ENSINO SUPERIOR - DESPESAS DIVERSAS</t>
  </si>
  <si>
    <t>1000A0008U</t>
  </si>
  <si>
    <t>MSS25G41ML2</t>
  </si>
  <si>
    <t>229567</t>
  </si>
  <si>
    <t>449051-9</t>
  </si>
  <si>
    <t>12295671000A0008U449051        MSS25G41ML2</t>
  </si>
  <si>
    <t>MSS25G41NW5</t>
  </si>
  <si>
    <t>12295671000A0008U449051        MSS25G41NW5</t>
  </si>
  <si>
    <t>23006023618202126</t>
  </si>
  <si>
    <t>154503263522025NE000173</t>
  </si>
  <si>
    <t>TERMO DE COLABORACAO ENTRE A UFABC E A UNISANTOS. PROCESSOS VINCULADOS Nº23006.018421/2021-75 - TED Nº 10.572 - SIMEC E Nº23006.022854/2021-25 - ACORDO DE COLABORACAO.NOTA DE CREDITO 2025NC001411 - Nº TRANSFERENCIA 1AAFYA</t>
  </si>
  <si>
    <t>SOCIEDADE VISCONDE DE S LEOPOLDO</t>
  </si>
  <si>
    <t>20RJ</t>
  </si>
  <si>
    <t>PLANO ESTRATEGICO DE FORMACAO INICIAL E CONTINUADA DE PROFISSIONAIS DA EDUCACAO BASICA</t>
  </si>
  <si>
    <t>GFB55B56MSN</t>
  </si>
  <si>
    <t>229560</t>
  </si>
  <si>
    <t>2025NE00017365</t>
  </si>
  <si>
    <t>23006.020493/2024-25</t>
  </si>
  <si>
    <t>154503263522025NE000206</t>
  </si>
  <si>
    <t>CONTRATACAO DE EMPRESA ESPECIALIZADA PARA A CONSTRUCAO DE OBRA DE ARTE ESPECIAL - PASSARELA INTERLIGANDO A UNIDADE SEDE COM A UNIDADE TAMANDUATEHY, NO CAMPUS SANTO ANDRE DA UFABC</t>
  </si>
  <si>
    <t>VENTO SUL ENGENHARIA LTDA</t>
  </si>
  <si>
    <t>44905191</t>
  </si>
  <si>
    <t>OBRAS EM ANDAMENTO</t>
  </si>
  <si>
    <t>2025NE00020691</t>
  </si>
  <si>
    <t>154503263522025NE630008</t>
  </si>
  <si>
    <t>CONTRATACAO DE EMPRESA ESPECIALIZADA PARA A CONSTRUCAO DE OBRA DE ARTE ESPECIAL - PASSARELA INTERLIGANDO A UNIDADE SEDE COM A UNIDADE TAMANDUATEHY, NO CAMPUS SANTO ANDRE DA UFABC2025NC002681</t>
  </si>
  <si>
    <t>2025NE63000891</t>
  </si>
  <si>
    <t>26242</t>
  </si>
  <si>
    <t>UNIVERSIDADE FEDERAL DE PERNAMBUCO</t>
  </si>
  <si>
    <t>18/07/2025</t>
  </si>
  <si>
    <t>23006.016817/2025-10</t>
  </si>
  <si>
    <t>154503263522025NE000301</t>
  </si>
  <si>
    <t>PAGAMENTO DE GRATIFICACAO POR ENCARGO DE CURSO OU CONCURSO (GECC) COM RECURSOS DESCENTRALIZADOS DA UFPE - UNIVERSIDADE FEDERAL DE PERNAMBUCO. SERVIDORA: MARCELA SORELLI CARNEIRO RAMOS</t>
  </si>
  <si>
    <t>MP012G0124N</t>
  </si>
  <si>
    <t>230185</t>
  </si>
  <si>
    <t>2025NE00030128</t>
  </si>
  <si>
    <t>26261</t>
  </si>
  <si>
    <t>UNIVERSIDADE FEDERAL DE ITAJUBA - MG</t>
  </si>
  <si>
    <t>M33DCG01G0N</t>
  </si>
  <si>
    <t>229641</t>
  </si>
  <si>
    <t>12296411000000000339036        M33DCG01G0N</t>
  </si>
  <si>
    <t>23006.016554/2025-31</t>
  </si>
  <si>
    <t>154503263522025NE000300</t>
  </si>
  <si>
    <t>PAGAMENTO DE GRATIFICACAO POR ENCARGO DE CURSO OU CONCURSO (GECC) COM RECURSOS DESCENTRALIZADOS DA UNIFEI - UNIVERSIDADE FEDERAL DE ITAJUBA. SERVIDOR: CLEBER FERNANDO COLLE</t>
  </si>
  <si>
    <t>2025NE00030028</t>
  </si>
  <si>
    <t>26262</t>
  </si>
  <si>
    <t>UNIVERSIDADE FEDERAL DE SAO PAULO</t>
  </si>
  <si>
    <t>23006.026269/2024-47</t>
  </si>
  <si>
    <t>154503263522025NE000136</t>
  </si>
  <si>
    <t>PAGAMENTO DE GECC COM RECURSOS DESCENTRALIZADOS DA UNIVERSIDADE FEDERAL DE SAO PAULO (UNIFESP) - VARIOS SERVIDORES - 2025NC000002</t>
  </si>
  <si>
    <t>1050000398</t>
  </si>
  <si>
    <t>M20RKG01UFN</t>
  </si>
  <si>
    <t>229668</t>
  </si>
  <si>
    <t>33909236</t>
  </si>
  <si>
    <t>OUTROS SERVICOS DE TERCEIROS - PESSOA FISICA</t>
  </si>
  <si>
    <t>2025NE00013636</t>
  </si>
  <si>
    <t>26291</t>
  </si>
  <si>
    <t>FUND.COORD.DE APERF.DE PESSOAL NIVEL SUPERIOR</t>
  </si>
  <si>
    <t>0487</t>
  </si>
  <si>
    <t>CONCESSAO DE BOLSAS DE ESTUDO NO PAIS</t>
  </si>
  <si>
    <t>1000A00237</t>
  </si>
  <si>
    <t>OCCCUO9414N</t>
  </si>
  <si>
    <t>230547</t>
  </si>
  <si>
    <t>12305471000A00237339018        OCCCUO9414N</t>
  </si>
  <si>
    <t>12305471000A00237339020        OCCCUO9414N</t>
  </si>
  <si>
    <t>12305471000A00237339030        OCCCUO9414N</t>
  </si>
  <si>
    <t>12305471000A00237339033        OCCCUO9414N</t>
  </si>
  <si>
    <t>12305471000A00237339039        OCCCUO9414N</t>
  </si>
  <si>
    <t>FORMACAO DE PROFESSORES E PROFISSIONAIS DA EDUCACAO BASICA</t>
  </si>
  <si>
    <t>1000A00239</t>
  </si>
  <si>
    <t>PCC92B5603N</t>
  </si>
  <si>
    <t>230550</t>
  </si>
  <si>
    <t>12305501000A00239339018        PCC92B5603N</t>
  </si>
  <si>
    <t>12305501000A00239339039        PCC92B5603N</t>
  </si>
  <si>
    <t>EDUCACAO A DISTANCIA</t>
  </si>
  <si>
    <t>1000A00238</t>
  </si>
  <si>
    <t>MCC62G22EDN</t>
  </si>
  <si>
    <t>230551</t>
  </si>
  <si>
    <t>12305511000A00238339039        MCC62G22EDN</t>
  </si>
  <si>
    <t>154503263522025NE600020</t>
  </si>
  <si>
    <t>2025NE60002014</t>
  </si>
  <si>
    <t>154503263522025NE600021</t>
  </si>
  <si>
    <t>2025NE60002102</t>
  </si>
  <si>
    <t>23006.016190/2025-99</t>
  </si>
  <si>
    <t>154503263522025NE630002</t>
  </si>
  <si>
    <t>PROPG - PROAP/CAPES - NACIONAIS PARA SERVIDORESNOTA DE CREDITO 2025NC0000321 - TRANSFERENCIA 1AAMPE</t>
  </si>
  <si>
    <t>2025NE63000214</t>
  </si>
  <si>
    <t>154503263522025NE630003</t>
  </si>
  <si>
    <t>PROPG - PROAP/CAPES - INTERNACIONAIS PARA SERVIDORESNOTA DE CREDITO 2025NC0000321 - TRANSFERENCIA 1AAMPE</t>
  </si>
  <si>
    <t>2025NE63000316</t>
  </si>
  <si>
    <t>154503263522025NE630004</t>
  </si>
  <si>
    <t>PROPG - PROAP/CAPES - NACIONAIS PARA COLABORADORESNOTA DE CREDITO 2025NC0000321 - TRANSFERENCIA 1AAMPE</t>
  </si>
  <si>
    <t>2025NE63000402</t>
  </si>
  <si>
    <t>154503263522025NE500068</t>
  </si>
  <si>
    <t>REALIZACAO DO TEMPO-UNIVERSIDADE DO PARFOR-EQUIDADE - PROFA. SUZE PIZZANOTA DE CREDITO 2025NC000009 - Nº TRANSFERENCIA 1AATTU</t>
  </si>
  <si>
    <t>SUZE DE OLIVEIRA PIZA</t>
  </si>
  <si>
    <t>2025NE50006804</t>
  </si>
  <si>
    <t>26439</t>
  </si>
  <si>
    <t>INST.FED.DE EDUC.,CIENC.E TEC.DE SAO PAULO</t>
  </si>
  <si>
    <t>23006.007172/2025-16</t>
  </si>
  <si>
    <t>154503263522025NE000134</t>
  </si>
  <si>
    <t>PAGAMENTO DE GRATIFICACAO POR ENCARGO DE CURSO OU CONCURSO COM RECURSOS DESCENTRALIZADOS DO IFSP</t>
  </si>
  <si>
    <t>20RL</t>
  </si>
  <si>
    <t>FUNCIONAMENTO DAS INSTITUICOES DA REDE FEDERAL DE EDUCACAO PROFISSIONAL, CIENTIFICA E TECNOLOGICA - DESPESAS DIVERSAS</t>
  </si>
  <si>
    <t>L0000P99GCN</t>
  </si>
  <si>
    <t>231788</t>
  </si>
  <si>
    <t>2025NE00013436</t>
  </si>
  <si>
    <t>154503263522025NE000135</t>
  </si>
  <si>
    <t>2025NE00013536</t>
  </si>
  <si>
    <t>55101</t>
  </si>
  <si>
    <t>MIN.DESENV.E ASSIT.SOCIAL,FAM.E COMBATE FOME</t>
  </si>
  <si>
    <t>2798</t>
  </si>
  <si>
    <t>AQUISICAO E DISTRIBUICAO DE ALIMENTOS DA AGRICULTURA FAMILIAR PARA PROMOCAO DA SEGURANCA ALIMENTAR E NUTRICIONAL</t>
  </si>
  <si>
    <t>1001A00428</t>
  </si>
  <si>
    <t>02798D08011</t>
  </si>
  <si>
    <t>236686</t>
  </si>
  <si>
    <t>22366861001A00428339039        02798D08011</t>
  </si>
  <si>
    <t>67101</t>
  </si>
  <si>
    <t>MINISTERIO DA IGUALDADE RACIAL</t>
  </si>
  <si>
    <t>23006.002663/2025-71</t>
  </si>
  <si>
    <t>154503263522025NE630005</t>
  </si>
  <si>
    <t>CONTRATACAO DE SERVICOS DE GESTAO ADMINISTRATIVO-FINANCEIRA DO PROJETO INTITULADO ¿UNICATA: UNIVERSIDADE DE E PARA CATADORAS E CATADORES DE MATERIAIS RECICLAVEISNOTA DE CREDITO 2025NC800019 Nº DE TRANSFERENCIA 975111</t>
  </si>
  <si>
    <t>21HN</t>
  </si>
  <si>
    <t>FORTALECIMENTO DAS ACOES AFIRMATIVAS</t>
  </si>
  <si>
    <t>1000A003OM</t>
  </si>
  <si>
    <t>250250</t>
  </si>
  <si>
    <t>2025NE63000565</t>
  </si>
  <si>
    <t>154503263522025NE630007</t>
  </si>
  <si>
    <t>NOTA DE CREDITO 2025NC800019 Nº DE TRANSFERENCIA 975111CELEBRACAO DE TED COM O MINISTERIO DA IGUALDADE RACIAL E CONTRATACAO DE FUNDACAO DE APOIO - COORDENADOR: ADALBERTO MANTOVANI MARTINIANO DE AZEVEDO (CECS)</t>
  </si>
  <si>
    <t>2025NE63000765</t>
  </si>
  <si>
    <t>A</t>
  </si>
  <si>
    <t>G41</t>
  </si>
  <si>
    <t>CONV</t>
  </si>
  <si>
    <t>MNT1</t>
  </si>
  <si>
    <t>17/04/2014</t>
  </si>
  <si>
    <t>23006000448201300</t>
  </si>
  <si>
    <t>154503263522014NE800203</t>
  </si>
  <si>
    <t>PRESTACAO DE SERVICO DE PORTARIA.  PROC ORIGEM: 2013PR00151</t>
  </si>
  <si>
    <t>OBJETIVA ADMINISTRACAO EM RECURSOS LTDA</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</si>
  <si>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</si>
  <si>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</si>
  <si>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</si>
  <si>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</si>
  <si>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</si>
  <si>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</si>
  <si>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</si>
  <si>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</si>
  <si>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2024NE00064408</t>
  </si>
  <si>
    <t>24/09/2024</t>
  </si>
  <si>
    <t>154503263522024NE400116</t>
  </si>
  <si>
    <t>2024NE40011601</t>
  </si>
  <si>
    <t>09/12/2024</t>
  </si>
  <si>
    <t>23006.007537/2024-21</t>
  </si>
  <si>
    <t>154503263522024NE400137</t>
  </si>
  <si>
    <t>PROGRAMA DE ENSINO TUTORIAL - PET-AF</t>
  </si>
  <si>
    <t>2024NE40013701</t>
  </si>
  <si>
    <t>05/11/2024</t>
  </si>
  <si>
    <t>154503263522024NE400125</t>
  </si>
  <si>
    <t>2024NE40012501</t>
  </si>
  <si>
    <t>20/02/2024</t>
  </si>
  <si>
    <t>154503263522024NE400015</t>
  </si>
  <si>
    <t>2024NE40001501</t>
  </si>
  <si>
    <t>17/07/2024</t>
  </si>
  <si>
    <t>154503263522024NE400074</t>
  </si>
  <si>
    <t>2024NE40007401</t>
  </si>
  <si>
    <t>03/09/2024</t>
  </si>
  <si>
    <t>154503263522024NE400109</t>
  </si>
  <si>
    <t>2024NE40010901</t>
  </si>
  <si>
    <t>04/09/2024</t>
  </si>
  <si>
    <t>154503263522024NE400112</t>
  </si>
  <si>
    <t>2024NE40011201</t>
  </si>
  <si>
    <t>11/09/2024</t>
  </si>
  <si>
    <t>154503263522024NE000402</t>
  </si>
  <si>
    <t>PROGRAMAS DE AUXILIOS SOCIOECONOMICOS - AUXILIO ALIMENTACAO - TIPO VI</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</si>
  <si>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</si>
  <si>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</si>
  <si>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</si>
  <si>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</si>
  <si>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</si>
  <si>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</si>
  <si>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</si>
  <si>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</si>
  <si>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</si>
  <si>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</si>
  <si>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</si>
  <si>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</si>
  <si>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</si>
  <si>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</si>
  <si>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</si>
  <si>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</si>
  <si>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154503263522024NE400130</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</si>
  <si>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</si>
  <si>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</si>
  <si>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</si>
  <si>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</si>
  <si>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</si>
  <si>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</si>
  <si>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</si>
  <si>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</si>
  <si>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</si>
  <si>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</si>
  <si>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</si>
  <si>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</si>
  <si>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</si>
  <si>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154503263522023NE400087</t>
  </si>
  <si>
    <t>EDITAL 03/2023 - PROGRAMA DE INICIACAO CIENTIFICA - PIC</t>
  </si>
  <si>
    <t>2023NE40008701</t>
  </si>
  <si>
    <t>05/02/2024</t>
  </si>
  <si>
    <t>154503263522024NE400004</t>
  </si>
  <si>
    <t>2024NE40000401</t>
  </si>
  <si>
    <t>28/02/2024</t>
  </si>
  <si>
    <t>154503263522024NE400024</t>
  </si>
  <si>
    <t>2024NE40002401</t>
  </si>
  <si>
    <t>04/04/2024</t>
  </si>
  <si>
    <t>154503263522024NE400040</t>
  </si>
  <si>
    <t>BOLSA DE TREINAMENTO E APOIO TECNICO EM PESQUISA (TATP), DESTINADO AO PREENCHIMENTO DE VAGAS PARA ATENDIMENTO AOS BIOTERIOS DA PROPES/UFABC</t>
  </si>
  <si>
    <t>2024NE40004001</t>
  </si>
  <si>
    <t>16/08/2024</t>
  </si>
  <si>
    <t>154503263522024NE400078</t>
  </si>
  <si>
    <t>2024NE40007801</t>
  </si>
  <si>
    <t>154503263522024NE400077</t>
  </si>
  <si>
    <t>2024NE40007701</t>
  </si>
  <si>
    <t>154503263522024NE400076</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</si>
  <si>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</si>
  <si>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</si>
  <si>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</si>
  <si>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</si>
  <si>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</si>
  <si>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</si>
  <si>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</si>
  <si>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</si>
  <si>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</si>
  <si>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</si>
  <si>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</si>
  <si>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</si>
  <si>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</si>
  <si>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</si>
  <si>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</si>
  <si>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</si>
  <si>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</si>
  <si>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</si>
  <si>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154503263522024NE400022</t>
  </si>
  <si>
    <t>2024NE40002201</t>
  </si>
  <si>
    <t>154503263522024NE400023</t>
  </si>
  <si>
    <t>BOLSA DAAP - ED. 09/2023 - PESQUISANDO DESDE O PRIMEIRO DIA INICIACAO TECNOLOGICA E INOVACAO - PDPD ITI</t>
  </si>
  <si>
    <t>2024NE40002301</t>
  </si>
  <si>
    <t>18/12/2024</t>
  </si>
  <si>
    <t>154503263522024NE400146</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</si>
  <si>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</si>
  <si>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</si>
  <si>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</si>
  <si>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</si>
  <si>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</si>
  <si>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</si>
  <si>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</si>
  <si>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</si>
  <si>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</si>
  <si>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</si>
  <si>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</si>
  <si>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</si>
  <si>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</si>
  <si>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</si>
  <si>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</si>
  <si>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</si>
  <si>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</si>
  <si>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</si>
  <si>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</si>
  <si>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</si>
  <si>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</si>
  <si>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23/02/2024</t>
  </si>
  <si>
    <t>23006.003080/2024-86</t>
  </si>
  <si>
    <t>154503263522024NE400021</t>
  </si>
  <si>
    <t>GESTAO DA BOLSA PROGRAMA DE MELHORIA DO ENSINO NA GRADUACAO - 2024</t>
  </si>
  <si>
    <t>2024NE40002101</t>
  </si>
  <si>
    <t>09/04/2024</t>
  </si>
  <si>
    <t>154503263522024NE400048</t>
  </si>
  <si>
    <t>GESTAO DAS BOLSAS DO PEAT - PROGRAMA DE ENSINO E APRENDIZAGEM TUTORIAL</t>
  </si>
  <si>
    <t>2024NE40004801</t>
  </si>
  <si>
    <t>12/04/2024</t>
  </si>
  <si>
    <t>154503263522024NE400052</t>
  </si>
  <si>
    <t>2024NE40005201</t>
  </si>
  <si>
    <t>154503263522024NE400114</t>
  </si>
  <si>
    <t>2024NE40011401</t>
  </si>
  <si>
    <t>154503263522024NE400115</t>
  </si>
  <si>
    <t>2024NE40011501</t>
  </si>
  <si>
    <t>154503263522024NE400019</t>
  </si>
  <si>
    <t>2024NE40001901</t>
  </si>
  <si>
    <t>06/12/2024</t>
  </si>
  <si>
    <t>154503263522024NE400134</t>
  </si>
  <si>
    <t>2024NE40013401</t>
  </si>
  <si>
    <t>154503263522024NE400147</t>
  </si>
  <si>
    <t>2024NE40014701</t>
  </si>
  <si>
    <t>29/12/2023</t>
  </si>
  <si>
    <t>154503263522023NE400102</t>
  </si>
  <si>
    <t>2023NE40010201</t>
  </si>
  <si>
    <t>154503263522024NE400135</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</si>
  <si>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</si>
  <si>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</si>
  <si>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</si>
  <si>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</si>
  <si>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</si>
  <si>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</si>
  <si>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</si>
  <si>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</si>
  <si>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</si>
  <si>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</si>
  <si>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</si>
  <si>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</si>
  <si>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</si>
  <si>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154503263522024NE000570</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</si>
  <si>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</si>
  <si>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</si>
  <si>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</si>
  <si>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</si>
  <si>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</si>
  <si>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154503263522024NE000325</t>
  </si>
  <si>
    <t>2024NE00032541</t>
  </si>
  <si>
    <t>154503263522024NE000630</t>
  </si>
  <si>
    <t>2024NE00063041</t>
  </si>
  <si>
    <t>22/11/2024</t>
  </si>
  <si>
    <t>23006.023148/2024-43</t>
  </si>
  <si>
    <t>154503263522024NE500349</t>
  </si>
  <si>
    <t>AUXILIO A ATIVIDADE EXTRASSALA - DOCENTE: RICARDO HIDEO TANIWAKI</t>
  </si>
  <si>
    <t>2024NE50034904</t>
  </si>
  <si>
    <t>23006.013251/2024-85</t>
  </si>
  <si>
    <t>154503263522024NE000579</t>
  </si>
  <si>
    <t>UNITY INSTRUMENTOS DE TESTE E MEDICAO LTDA</t>
  </si>
  <si>
    <t>2024NE00057904</t>
  </si>
  <si>
    <t>154503263522024NE000580</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</si>
  <si>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</si>
  <si>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</si>
  <si>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</si>
  <si>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</si>
  <si>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</si>
  <si>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</si>
  <si>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</si>
  <si>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</si>
  <si>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</si>
  <si>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</si>
  <si>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</si>
  <si>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2024NE00058333</t>
  </si>
  <si>
    <t>154503263522024NE000584</t>
  </si>
  <si>
    <t>EDUARDO PINTO LOUREIRO MONTAGENS INDUSTRIAIS</t>
  </si>
  <si>
    <t>2024NE00058438</t>
  </si>
  <si>
    <t>154503263522024NE000585</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</si>
  <si>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</si>
  <si>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</si>
  <si>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</si>
  <si>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</si>
  <si>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</si>
  <si>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</si>
  <si>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</si>
  <si>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</si>
  <si>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</si>
  <si>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</si>
  <si>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</si>
  <si>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</si>
  <si>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</si>
  <si>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</si>
  <si>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</si>
  <si>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</si>
  <si>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</si>
  <si>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</si>
  <si>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</si>
  <si>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</si>
  <si>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</si>
  <si>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</si>
  <si>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</si>
  <si>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</si>
  <si>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</si>
  <si>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</si>
  <si>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</si>
  <si>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19/02/2024</t>
  </si>
  <si>
    <t>23006.001438/2024-3</t>
  </si>
  <si>
    <t>154503263522024NE400014</t>
  </si>
  <si>
    <t>GESTAO DE BOLSAS NETEL 2024: BOLSAS DE EDUCACAO LINGUISTICA - DISIVAO DE IDIOMAS/NETEL</t>
  </si>
  <si>
    <t>2024NE40001401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</si>
  <si>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</si>
  <si>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</si>
  <si>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</si>
  <si>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</si>
  <si>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</si>
  <si>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</si>
  <si>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</si>
  <si>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</si>
  <si>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</si>
  <si>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</si>
  <si>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2024NE00059126</t>
  </si>
  <si>
    <t>154503263522024NE000592</t>
  </si>
  <si>
    <t>VENDOR COMERCIO DE PRODUTOS LTDA</t>
  </si>
  <si>
    <t>2024NE00059235</t>
  </si>
  <si>
    <t>154503263522024NE000594</t>
  </si>
  <si>
    <t>WAGNER EUSTAQUIO SIQUEIRA NETO</t>
  </si>
  <si>
    <t>2024NE00059426</t>
  </si>
  <si>
    <t>154503263522024NE000595</t>
  </si>
  <si>
    <t>2024NE00059526</t>
  </si>
  <si>
    <t>154503263522024NE000599</t>
  </si>
  <si>
    <t>2024NE00059926</t>
  </si>
  <si>
    <t>23006.018885/2024-24</t>
  </si>
  <si>
    <t>154503263522024NE000607</t>
  </si>
  <si>
    <t>INSTALACAO DE MAQUINA INJETORA DE PECAS PLASTICAS ARBURG 320 C 500 170</t>
  </si>
  <si>
    <t>ARBURG LTDA</t>
  </si>
  <si>
    <t>2024NE00060717</t>
  </si>
  <si>
    <t>154503263522024NE000608</t>
  </si>
  <si>
    <t>2024NE00060825</t>
  </si>
  <si>
    <t>154503263522024NE000639</t>
  </si>
  <si>
    <t>MPD ENGENHARIA LTDA.</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</si>
  <si>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</si>
  <si>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</si>
  <si>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</si>
  <si>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</si>
  <si>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</si>
  <si>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</si>
  <si>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</si>
  <si>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</si>
  <si>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</si>
  <si>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</si>
  <si>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</si>
  <si>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</si>
  <si>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</si>
  <si>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</si>
  <si>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</si>
  <si>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</si>
  <si>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</si>
  <si>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</si>
  <si>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</si>
  <si>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</si>
  <si>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</si>
  <si>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</si>
  <si>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</si>
  <si>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</si>
  <si>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</si>
  <si>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</si>
  <si>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</si>
  <si>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</si>
  <si>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</si>
  <si>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</si>
  <si>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</si>
  <si>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</si>
  <si>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</si>
  <si>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</si>
  <si>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</si>
  <si>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</si>
  <si>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</si>
  <si>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</si>
  <si>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</si>
  <si>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</si>
  <si>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</si>
  <si>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</si>
  <si>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</si>
  <si>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</si>
  <si>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</si>
  <si>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</si>
  <si>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</si>
  <si>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</si>
  <si>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</si>
  <si>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</si>
  <si>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</si>
  <si>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</si>
  <si>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</si>
  <si>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</si>
  <si>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</si>
  <si>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</si>
  <si>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</si>
  <si>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</si>
  <si>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</si>
  <si>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</si>
  <si>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</si>
  <si>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</si>
  <si>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</si>
  <si>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</si>
  <si>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</si>
  <si>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</si>
  <si>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</si>
  <si>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</si>
  <si>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</si>
  <si>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</si>
  <si>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</si>
  <si>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</si>
  <si>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</si>
  <si>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</si>
  <si>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</si>
  <si>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154503263522023NE000093</t>
  </si>
  <si>
    <t>2023NE00009369</t>
  </si>
  <si>
    <t>08/05/2024</t>
  </si>
  <si>
    <t>23006.012703.2020-88</t>
  </si>
  <si>
    <t>154503263522024NE000202</t>
  </si>
  <si>
    <t>2024NE00020274</t>
  </si>
  <si>
    <t>17/06/2024</t>
  </si>
  <si>
    <t>154503263522024NE000264</t>
  </si>
  <si>
    <t>2024NE00026474</t>
  </si>
  <si>
    <t>154503263522024NE000265</t>
  </si>
  <si>
    <t>2024NE00026501</t>
  </si>
  <si>
    <t>154503263522024NE000395</t>
  </si>
  <si>
    <t>2024NE00039503</t>
  </si>
  <si>
    <t>17/10/2024</t>
  </si>
  <si>
    <t>154503263522024NE000492</t>
  </si>
  <si>
    <t>2024NE00049203</t>
  </si>
  <si>
    <t>21/10/2024</t>
  </si>
  <si>
    <t>154503263522024NE000495</t>
  </si>
  <si>
    <t>CONTRATACAO DE EMPRESA ESPECIALIZADA PARA PROMOVER A PUBLICACAO DE MATERIAS LEGAIS EM JORNAIS DE CIRCULACAO NACIONAL PARA A FUNDACAO UNIVERSIDADE FEDERAL DO ABC - UFABC.</t>
  </si>
  <si>
    <t>2024NE00049590</t>
  </si>
  <si>
    <t>10/07/2024</t>
  </si>
  <si>
    <t>154503263522024NE000300</t>
  </si>
  <si>
    <t>2024NE00030069</t>
  </si>
  <si>
    <t>154503263522024NE000301</t>
  </si>
  <si>
    <t>2024NE00030102</t>
  </si>
  <si>
    <t>23006.017114/2023-39</t>
  </si>
  <si>
    <t>154503263522023NE000554</t>
  </si>
  <si>
    <t>PAGAMENTO DE ANUIDADE DO EXERCICIO DE 2023 A ASSOCIACAO BRASILEIRA DE EDUCACAO INTERNACIONAL (FAUBAI)</t>
  </si>
  <si>
    <t>2023NE00055408</t>
  </si>
  <si>
    <t>29/11/2024</t>
  </si>
  <si>
    <t>23006.022006/2024-69</t>
  </si>
  <si>
    <t>154503263522024NE000574</t>
  </si>
  <si>
    <t>PAGAMENTO DA ANUIDADE 2024 A ASSOCIACAO NACIONAL DE POS-GRADUACAO EM FILOSOFIA</t>
  </si>
  <si>
    <t>2024NE00057408</t>
  </si>
  <si>
    <t>23006.009914/2024-67</t>
  </si>
  <si>
    <t>154503263522024NE000600</t>
  </si>
  <si>
    <t>PAGAMENTO DA ANUIDADE 2024 A ASSOCIACAO NACIONAL DE POS-GRADUACAO E PESQUISA EM PLANEJAMENTO URBANO E REGIONAL - ANPUR.</t>
  </si>
  <si>
    <t>2024NE00060008</t>
  </si>
  <si>
    <t>02/05/2024</t>
  </si>
  <si>
    <t>23006.001060/2024-71</t>
  </si>
  <si>
    <t>154503263522024NE000186</t>
  </si>
  <si>
    <t>RECOLHIMENTO CONTRIBUICAO / ANUIDADE</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</si>
  <si>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</si>
  <si>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</si>
  <si>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</si>
  <si>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</si>
  <si>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</si>
  <si>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</si>
  <si>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</si>
  <si>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</si>
  <si>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</si>
  <si>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</si>
  <si>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</si>
  <si>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</si>
  <si>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</si>
  <si>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154503263522022NE000012</t>
  </si>
  <si>
    <t>2022NE00001205</t>
  </si>
  <si>
    <t>21/03/2024</t>
  </si>
  <si>
    <t>23006.002274/2024-64</t>
  </si>
  <si>
    <t>154503263522024NE000112</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</si>
  <si>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</si>
  <si>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</si>
  <si>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</si>
  <si>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</si>
  <si>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</si>
  <si>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</si>
  <si>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</si>
  <si>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</si>
  <si>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</si>
  <si>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</si>
  <si>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</si>
  <si>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</si>
  <si>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</si>
  <si>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</si>
  <si>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</si>
  <si>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</si>
  <si>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</si>
  <si>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30/01/2024</t>
  </si>
  <si>
    <t>154503263522024NE000026</t>
  </si>
  <si>
    <t>2024NE00002625</t>
  </si>
  <si>
    <t>23006.009331/2024-36</t>
  </si>
  <si>
    <t>154503263522024NE000330</t>
  </si>
  <si>
    <t>2024NE00033025</t>
  </si>
  <si>
    <t>09/02/2024</t>
  </si>
  <si>
    <t>154503263522024NE000046</t>
  </si>
  <si>
    <t>2024NE00004643</t>
  </si>
  <si>
    <t>154503263522024NE000047</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</si>
  <si>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</si>
  <si>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</si>
  <si>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</si>
  <si>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</si>
  <si>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</si>
  <si>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</si>
  <si>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</si>
  <si>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154503263522024NE000317</t>
  </si>
  <si>
    <t>2024NE00031744</t>
  </si>
  <si>
    <t>13/08/2024</t>
  </si>
  <si>
    <t>154503263522024NE000338</t>
  </si>
  <si>
    <t>2024NE00033843</t>
  </si>
  <si>
    <t>06/09/2024</t>
  </si>
  <si>
    <t>154503263522024NE000388</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</si>
  <si>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</si>
  <si>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</si>
  <si>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</si>
  <si>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</si>
  <si>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</si>
  <si>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</si>
  <si>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</si>
  <si>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</si>
  <si>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</si>
  <si>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</si>
  <si>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</si>
  <si>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</si>
  <si>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</si>
  <si>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</si>
  <si>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</si>
  <si>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154503263522024NE000505</t>
  </si>
  <si>
    <t>2024NE00050543</t>
  </si>
  <si>
    <t>154503263522024NE000634</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</si>
  <si>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</si>
  <si>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</si>
  <si>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</si>
  <si>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</si>
  <si>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</si>
  <si>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</si>
  <si>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</si>
  <si>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</si>
  <si>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</si>
  <si>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</si>
  <si>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</si>
  <si>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</si>
  <si>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</si>
  <si>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</si>
  <si>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</si>
  <si>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</si>
  <si>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</si>
  <si>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</si>
  <si>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</si>
  <si>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</si>
  <si>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</si>
  <si>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</si>
  <si>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</si>
  <si>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</si>
  <si>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</si>
  <si>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154503263522024NE400017</t>
  </si>
  <si>
    <t>2024NE40001701</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</si>
  <si>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</si>
  <si>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</si>
  <si>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</si>
  <si>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</si>
  <si>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</si>
  <si>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</si>
  <si>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</si>
  <si>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</si>
  <si>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</si>
  <si>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</si>
  <si>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</si>
  <si>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16/10/2024</t>
  </si>
  <si>
    <t>23006.013898/2024-15</t>
  </si>
  <si>
    <t>154503263522024NE000490</t>
  </si>
  <si>
    <t>CONTRATACAO DE SERVICOS DE CAPACITACAO EXTERNA, NO EVENTO CIENTIFICO BIBLIOTECONOMICO DENOMINADO: 30° CONGRESSO BRASILEIRO DE BIBLIOTECONOMIA E DOCUMENTACAO</t>
  </si>
  <si>
    <t>2024NE00049048</t>
  </si>
  <si>
    <t>154503263522024NE000062</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</si>
  <si>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</si>
  <si>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</si>
  <si>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</si>
  <si>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</si>
  <si>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</si>
  <si>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</si>
  <si>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</si>
  <si>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</si>
  <si>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</si>
  <si>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</si>
  <si>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</si>
  <si>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</si>
  <si>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</si>
  <si>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</si>
  <si>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</si>
  <si>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</si>
  <si>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</si>
  <si>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</si>
  <si>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</si>
  <si>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</si>
  <si>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</si>
  <si>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</si>
  <si>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</si>
  <si>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</si>
  <si>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</si>
  <si>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</si>
  <si>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</si>
  <si>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</si>
  <si>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</si>
  <si>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</si>
  <si>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</si>
  <si>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</si>
  <si>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</si>
  <si>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</si>
  <si>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</si>
  <si>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</si>
  <si>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</si>
  <si>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</si>
  <si>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</si>
  <si>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</si>
  <si>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</si>
  <si>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</si>
  <si>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</si>
  <si>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</si>
  <si>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</si>
  <si>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</si>
  <si>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</si>
  <si>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</si>
  <si>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</si>
  <si>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</si>
  <si>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</si>
  <si>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</si>
  <si>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</si>
  <si>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</si>
  <si>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</si>
  <si>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</si>
  <si>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154503263522024NE000061</t>
  </si>
  <si>
    <t>2024NE00006105</t>
  </si>
  <si>
    <t>12/07/2024</t>
  </si>
  <si>
    <t>154503263522024NE000305</t>
  </si>
  <si>
    <t>2024NE00030547</t>
  </si>
  <si>
    <t>154503263522024NE000065</t>
  </si>
  <si>
    <t>CONTRATACAO DE EMPRESA ESPECIALIZADA PARA CONFECCAO DE BANNERS E FAIXAS, INCLUINDOACABAMENTO, TODO MATERIAL DE SUPRIMENTO E ENTREGA.</t>
  </si>
  <si>
    <t>2024NE00006559</t>
  </si>
  <si>
    <t>154503263522024NE000653</t>
  </si>
  <si>
    <t>2024NE00065363</t>
  </si>
  <si>
    <t>14/10/2024</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</si>
  <si>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</si>
  <si>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</si>
  <si>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</si>
  <si>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</si>
  <si>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154503263522024NE000358</t>
  </si>
  <si>
    <t>CITY CLEAN COM. EQUIPAMENTOS LTDA</t>
  </si>
  <si>
    <t>2024NE00035834</t>
  </si>
  <si>
    <t>23006.004859/2024-19</t>
  </si>
  <si>
    <t>154503263522024NE000529</t>
  </si>
  <si>
    <t>AQUISICAO E INSTALACAO DE APARELHOS DE AR CONDICIONADO</t>
  </si>
  <si>
    <t>ITOPRO INSTALACAO E MANUTENCAO DE AR CONDICIONADO LTDA</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</si>
  <si>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</si>
  <si>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</si>
  <si>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</si>
  <si>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</si>
  <si>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</si>
  <si>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</si>
  <si>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</si>
  <si>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</si>
  <si>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</si>
  <si>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</si>
  <si>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</si>
  <si>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</si>
  <si>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</si>
  <si>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</si>
  <si>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</si>
  <si>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</si>
  <si>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</si>
  <si>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</si>
  <si>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</si>
  <si>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</si>
  <si>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</si>
  <si>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</si>
  <si>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</si>
  <si>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</si>
  <si>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</si>
  <si>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</si>
  <si>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154503263522024NE000620</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</si>
  <si>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</si>
  <si>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</si>
  <si>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</si>
  <si>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</si>
  <si>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</si>
  <si>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</si>
  <si>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</si>
  <si>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</si>
  <si>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</si>
  <si>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</si>
  <si>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</si>
  <si>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</si>
  <si>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</si>
  <si>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</si>
  <si>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</si>
  <si>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</si>
  <si>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</si>
  <si>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</si>
  <si>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</si>
  <si>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</si>
  <si>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</si>
  <si>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</si>
  <si>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</si>
  <si>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</si>
  <si>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</si>
  <si>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</si>
  <si>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</si>
  <si>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</si>
  <si>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</si>
  <si>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</si>
  <si>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</si>
  <si>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</si>
  <si>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</si>
  <si>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</si>
  <si>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</si>
  <si>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</si>
  <si>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</si>
  <si>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</si>
  <si>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</si>
  <si>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</si>
  <si>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</si>
  <si>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154503263522024NE000394</t>
  </si>
  <si>
    <t>CVA EMPREENDIMENTOS LTDA</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</si>
  <si>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</si>
  <si>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</si>
  <si>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</si>
  <si>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</si>
  <si>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</si>
  <si>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</si>
  <si>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</si>
  <si>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</si>
  <si>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</si>
  <si>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</si>
  <si>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</si>
  <si>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</si>
  <si>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</si>
  <si>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</si>
  <si>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NUCLEO DA CRIACAO MARKETING E EVENTOS LTDA</t>
  </si>
  <si>
    <t>2022NE00026912</t>
  </si>
  <si>
    <t>154503263522023NE000369</t>
  </si>
  <si>
    <t>2023NE00036912</t>
  </si>
  <si>
    <t>12/03/2024</t>
  </si>
  <si>
    <t>154503263522024NE000080</t>
  </si>
  <si>
    <t>CONTRIBUICAO PARA O PSS POR SERVIDOR AFASTADO SEM REMUNERACAO - FLAVIO EDUARDO AOKI HORITA</t>
  </si>
  <si>
    <t>2024NE00008003</t>
  </si>
  <si>
    <t>154503263522024NE700236</t>
  </si>
  <si>
    <t>FOLHA DE PAGAMENTO - DEZEMBRO/2024</t>
  </si>
  <si>
    <t>2024NE70023601</t>
  </si>
  <si>
    <t>154503263522024NE700237</t>
  </si>
  <si>
    <t>2024NE70023701</t>
  </si>
  <si>
    <t>2024NE70023706</t>
  </si>
  <si>
    <t>2024NE70023707</t>
  </si>
  <si>
    <t>2024NE70023709</t>
  </si>
  <si>
    <t>2024NE70023787</t>
  </si>
  <si>
    <t>154503263522024NE700238</t>
  </si>
  <si>
    <t>2024NE70023801</t>
  </si>
  <si>
    <t>154503263522024NE700239</t>
  </si>
  <si>
    <t>2024NE70023901</t>
  </si>
  <si>
    <t>2024NE70023903</t>
  </si>
  <si>
    <t>154503263522024NE700240</t>
  </si>
  <si>
    <t>2024NE70024001</t>
  </si>
  <si>
    <t>2024NE70024012</t>
  </si>
  <si>
    <t>2024NE70024013</t>
  </si>
  <si>
    <t>2024NE70024014</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</si>
  <si>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</si>
  <si>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</si>
  <si>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</si>
  <si>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</si>
  <si>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</si>
  <si>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</si>
  <si>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</si>
  <si>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</si>
  <si>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</si>
  <si>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</si>
  <si>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</si>
  <si>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</si>
  <si>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</si>
  <si>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</si>
  <si>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</si>
  <si>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</si>
  <si>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</si>
  <si>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</si>
  <si>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</si>
  <si>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</si>
  <si>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</si>
  <si>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</si>
  <si>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</si>
  <si>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</si>
  <si>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</si>
  <si>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</si>
  <si>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</si>
  <si>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</si>
  <si>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</si>
  <si>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</si>
  <si>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</si>
  <si>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</si>
  <si>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</si>
  <si>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</si>
  <si>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</si>
  <si>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</si>
  <si>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</si>
  <si>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</si>
  <si>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</si>
  <si>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</si>
  <si>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</si>
  <si>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</si>
  <si>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</si>
  <si>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</si>
  <si>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</si>
  <si>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</si>
  <si>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</si>
  <si>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</si>
  <si>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</si>
  <si>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</si>
  <si>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</si>
  <si>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</si>
  <si>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</si>
  <si>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</si>
  <si>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</si>
  <si>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</si>
  <si>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</si>
  <si>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154503263522024NE400075</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</si>
  <si>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</si>
  <si>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</si>
  <si>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</si>
  <si>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</si>
  <si>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</si>
  <si>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</si>
  <si>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</si>
  <si>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</si>
  <si>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</si>
  <si>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</si>
  <si>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2022NE00012005</t>
  </si>
  <si>
    <t>29/06/2022</t>
  </si>
  <si>
    <t>154503263522022NE000194</t>
  </si>
  <si>
    <t>CONTRATACAO DE SERVICO DE COLETA DE LIXO INFECTANTE DOS LABORATORIOS E BIOTERIO PARA O CAMPUS SANTO ANDRE</t>
  </si>
  <si>
    <t>2022NE00019478</t>
  </si>
  <si>
    <t>13/03/2024</t>
  </si>
  <si>
    <t>154503263522024NE000083</t>
  </si>
  <si>
    <t>CONTRATACAO DE EMPRESA ESPECIALIZADA NA PRESTACAO DE SERVICOS DE ACONDICIONAMENTO,COLETA, TRANSPORTE, TRATAMENTO E DESTINACAO FINAL DE RESIDUOS QUIMICOS PRODUZIDOS NASDEPENDENCIAS DOS CAMPI DA UFABC</t>
  </si>
  <si>
    <t>2024NE00008375</t>
  </si>
  <si>
    <t>02/04/2024</t>
  </si>
  <si>
    <t>154503263522024NE000127</t>
  </si>
  <si>
    <t>2024NE00012722</t>
  </si>
  <si>
    <t>29/04/2024</t>
  </si>
  <si>
    <t>154503263522024NE000184</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</si>
  <si>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</si>
  <si>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</si>
  <si>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</si>
  <si>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</si>
  <si>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</si>
  <si>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</si>
  <si>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</si>
  <si>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</si>
  <si>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</si>
  <si>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</si>
  <si>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</si>
  <si>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</si>
  <si>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</si>
  <si>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</si>
  <si>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</si>
  <si>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</si>
  <si>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</si>
  <si>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154503263522024NE000345</t>
  </si>
  <si>
    <t>CONTRATACAO DE SERVICOS DE COLETA, TRANSPORTE, TRATAMENTO E DESTINACAO DE RESIDUOS INFECTANTES DAS CATEGORIAS A E E PARA O CAMPUS DE SAO BERNARDO DO CAMPO DA FUNDACAO UNIVERSIDADE FEDERAL DO ABC (UFABC).</t>
  </si>
  <si>
    <t>2024NE00034578</t>
  </si>
  <si>
    <t>10/09/2024</t>
  </si>
  <si>
    <t>154503263522024NE000393</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</si>
  <si>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</si>
  <si>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</si>
  <si>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</si>
  <si>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</si>
  <si>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</si>
  <si>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</si>
  <si>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</si>
  <si>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</si>
  <si>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</si>
  <si>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</si>
  <si>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</si>
  <si>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</si>
  <si>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</si>
  <si>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154503263522024NE000575</t>
  </si>
  <si>
    <t>2024NE00057535</t>
  </si>
  <si>
    <t>154503263522024NE000576</t>
  </si>
  <si>
    <t>2024NE00057635</t>
  </si>
  <si>
    <t>154503263522024NE000621</t>
  </si>
  <si>
    <t>55.056.487 GEOVANY SEBASTIAN VALADARES DOS SANTOS</t>
  </si>
  <si>
    <t>2024NE00062122</t>
  </si>
  <si>
    <t>154503263522024NE000622</t>
  </si>
  <si>
    <t>2024NE00062222</t>
  </si>
  <si>
    <t>154503263522024NE000623</t>
  </si>
  <si>
    <t>2024NE00062322</t>
  </si>
  <si>
    <t>154503263522024NE000624</t>
  </si>
  <si>
    <t>DONADI COMERCIO E REPRESENTACAO LTDA</t>
  </si>
  <si>
    <t>2024NE00062422</t>
  </si>
  <si>
    <t>154503263522024NE000625</t>
  </si>
  <si>
    <t>2024NE00062522</t>
  </si>
  <si>
    <t>154503263522024NE000626</t>
  </si>
  <si>
    <t>2024NE00062622</t>
  </si>
  <si>
    <t>154503263522024NE000627</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</si>
  <si>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</si>
  <si>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</si>
  <si>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</si>
  <si>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</si>
  <si>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</si>
  <si>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</si>
  <si>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</si>
  <si>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</si>
  <si>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</si>
  <si>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</si>
  <si>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</si>
  <si>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</si>
  <si>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</si>
  <si>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</si>
  <si>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</si>
  <si>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</si>
  <si>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</si>
  <si>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</si>
  <si>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</si>
  <si>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</si>
  <si>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</si>
  <si>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</si>
  <si>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</si>
  <si>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</si>
  <si>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</si>
  <si>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</si>
  <si>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</si>
  <si>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</si>
  <si>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</si>
  <si>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</si>
  <si>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</si>
  <si>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</si>
  <si>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</si>
  <si>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</si>
  <si>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</si>
  <si>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154503263522023NE000154</t>
  </si>
  <si>
    <t>FOX SCIENCE COMERCIO &amp; PRODUTOS LTDA</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</si>
  <si>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</si>
  <si>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</si>
  <si>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</si>
  <si>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</si>
  <si>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</si>
  <si>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</si>
  <si>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</si>
  <si>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</si>
  <si>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</si>
  <si>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</si>
  <si>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</si>
  <si>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</si>
  <si>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</si>
  <si>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2024NE00051711</t>
  </si>
  <si>
    <t>154503263522024NE000518</t>
  </si>
  <si>
    <t>2024NE00051840</t>
  </si>
  <si>
    <t>154503263522024NE000519</t>
  </si>
  <si>
    <t>2024NE00051911</t>
  </si>
  <si>
    <t>154503263522024NE000520</t>
  </si>
  <si>
    <t>MOLECULAR BIOTECNOLOGIA LTDA</t>
  </si>
  <si>
    <t>2024NE00052040</t>
  </si>
  <si>
    <t>154503263522024NE000523</t>
  </si>
  <si>
    <t>2024NE00052340</t>
  </si>
  <si>
    <t>154503263522024NE000524</t>
  </si>
  <si>
    <t>REY-GLASS COMERCIAL E SERVICOS LTDA</t>
  </si>
  <si>
    <t>2024NE00052411</t>
  </si>
  <si>
    <t>154503263522024NE000525</t>
  </si>
  <si>
    <t>2024NE00052511</t>
  </si>
  <si>
    <t>154503263522024NE000532</t>
  </si>
  <si>
    <t>2024NE00053211</t>
  </si>
  <si>
    <t>26/09/2024</t>
  </si>
  <si>
    <t>154503263522024NE000446</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</si>
  <si>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</si>
  <si>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</si>
  <si>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</si>
  <si>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</si>
  <si>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</si>
  <si>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</si>
  <si>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</si>
  <si>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</si>
  <si>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</si>
  <si>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</si>
  <si>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</si>
  <si>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</si>
  <si>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</si>
  <si>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</si>
  <si>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</si>
  <si>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</si>
  <si>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</si>
  <si>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</si>
  <si>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</si>
  <si>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</si>
  <si>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</si>
  <si>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</si>
  <si>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</si>
  <si>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</si>
  <si>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</si>
  <si>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</si>
  <si>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</si>
  <si>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</si>
  <si>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</si>
  <si>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2024NE00036225</t>
  </si>
  <si>
    <t>154503263522024NE000667</t>
  </si>
  <si>
    <t>2024NE00066701</t>
  </si>
  <si>
    <t>23006.016703/2024-81</t>
  </si>
  <si>
    <t>154503263522024NE000553</t>
  </si>
  <si>
    <t>IMPORTACAO - GEL ELETROLITICO - RESPONSAVEL YOSSI ZANA</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</si>
  <si>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</si>
  <si>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</si>
  <si>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</si>
  <si>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</si>
  <si>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</si>
  <si>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</si>
  <si>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</si>
  <si>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</si>
  <si>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</si>
  <si>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</si>
  <si>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</si>
  <si>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</si>
  <si>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</si>
  <si>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</si>
  <si>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</si>
  <si>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</si>
  <si>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</si>
  <si>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</si>
  <si>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</si>
  <si>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</si>
  <si>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</si>
  <si>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</si>
  <si>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</si>
  <si>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</si>
  <si>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</si>
  <si>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</si>
  <si>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</si>
  <si>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</si>
  <si>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</si>
  <si>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</si>
  <si>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</si>
  <si>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</si>
  <si>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</si>
  <si>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</si>
  <si>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</si>
  <si>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</si>
  <si>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</si>
  <si>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</si>
  <si>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</si>
  <si>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</si>
  <si>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</si>
  <si>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</si>
  <si>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</si>
  <si>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</si>
  <si>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</si>
  <si>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</si>
  <si>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</si>
  <si>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</si>
  <si>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2024NE00030324</t>
  </si>
  <si>
    <t>25/10/2024</t>
  </si>
  <si>
    <t>154503263522024NE000502</t>
  </si>
  <si>
    <t>VIRTUE COMERCIO LTDA</t>
  </si>
  <si>
    <t>2024NE00050224</t>
  </si>
  <si>
    <t>154503263522024NE000615</t>
  </si>
  <si>
    <t>SANDPLAST COMERCIO DE PLASTICOS LTDA</t>
  </si>
  <si>
    <t>2024NE00061516</t>
  </si>
  <si>
    <t>154503263522024NE000617</t>
  </si>
  <si>
    <t>2024NE00061716</t>
  </si>
  <si>
    <t>23006.010994/2024-01</t>
  </si>
  <si>
    <t>154503263522024NE000616</t>
  </si>
  <si>
    <t>AQUISICAO DE REFLETORES LED</t>
  </si>
  <si>
    <t>MARTHO LED LTDA</t>
  </si>
  <si>
    <t>2024NE00061626</t>
  </si>
  <si>
    <t>14/06/2024</t>
  </si>
  <si>
    <t>154503263522024NE000262</t>
  </si>
  <si>
    <t>CONTRATACAO DE EMPRESA PARA FORNECIMENTO DE CARTOES DE IDENTIFICACAO PERSONALIZADOS PARA A FUNDACAO UNIVERSIDADE FEDERAL DO ABC ¿ UFABC</t>
  </si>
  <si>
    <t>2024NE00026244</t>
  </si>
  <si>
    <t>23006.019096/2021-68</t>
  </si>
  <si>
    <t>154503263522023NE000351</t>
  </si>
  <si>
    <t>REGISTRO DE PRECOS PARA EVENTUAL AQUISICAO DE EQUIPAMENTOS DE PROTECAO INDIVIDUAL E DE RESPOSTA A EMERGENCIA</t>
  </si>
  <si>
    <t>AMDA SECURITY IMPORTADORA LTDA</t>
  </si>
  <si>
    <t>2023NE00035128</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</si>
  <si>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</si>
  <si>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</si>
  <si>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</si>
  <si>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</si>
  <si>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</si>
  <si>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</si>
  <si>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</si>
  <si>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</si>
  <si>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</si>
  <si>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</si>
  <si>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</si>
  <si>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</si>
  <si>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</si>
  <si>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</si>
  <si>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</si>
  <si>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</si>
  <si>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</si>
  <si>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</si>
  <si>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</si>
  <si>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</si>
  <si>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</si>
  <si>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</si>
  <si>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</si>
  <si>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</si>
  <si>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</si>
  <si>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</si>
  <si>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</si>
  <si>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</si>
  <si>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</si>
  <si>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</si>
  <si>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</si>
  <si>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18/01/2024</t>
  </si>
  <si>
    <t>154503263522024NE000013</t>
  </si>
  <si>
    <t>2024NE00001301</t>
  </si>
  <si>
    <t>08/02/2024</t>
  </si>
  <si>
    <t>154503263522024NE000045</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</si>
  <si>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</si>
  <si>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</si>
  <si>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</si>
  <si>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</si>
  <si>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</si>
  <si>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</si>
  <si>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</si>
  <si>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</si>
  <si>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</si>
  <si>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</si>
  <si>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</si>
  <si>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</si>
  <si>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</si>
  <si>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</si>
  <si>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</si>
  <si>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</si>
  <si>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</si>
  <si>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</si>
  <si>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</si>
  <si>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</si>
  <si>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</si>
  <si>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</si>
  <si>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</si>
  <si>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</si>
  <si>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</si>
  <si>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</si>
  <si>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</si>
  <si>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</si>
  <si>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</si>
  <si>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</si>
  <si>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</si>
  <si>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</si>
  <si>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</si>
  <si>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</si>
  <si>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</si>
  <si>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</si>
  <si>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</si>
  <si>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</si>
  <si>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</si>
  <si>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</si>
  <si>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</si>
  <si>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</si>
  <si>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</si>
  <si>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</si>
  <si>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</si>
  <si>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</si>
  <si>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</si>
  <si>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</si>
  <si>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</si>
  <si>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</si>
  <si>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</si>
  <si>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</si>
  <si>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</si>
  <si>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</si>
  <si>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154503263522024NE000646</t>
  </si>
  <si>
    <t>CONTRATACAO DE EMPRESA PARA PRESTACAO DE SERVICOS DE JARDINAGEM E MANUTENCAO DAS AREAS VERDES</t>
  </si>
  <si>
    <t>2024NE00064601</t>
  </si>
  <si>
    <t>154503263522024NE000670</t>
  </si>
  <si>
    <t>2024NE00067001</t>
  </si>
  <si>
    <t>154503263522024NE000674</t>
  </si>
  <si>
    <t>2024NE00067416</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</si>
  <si>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</si>
  <si>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</si>
  <si>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</si>
  <si>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</si>
  <si>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</si>
  <si>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</si>
  <si>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</si>
  <si>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</si>
  <si>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</si>
  <si>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</si>
  <si>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</si>
  <si>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</si>
  <si>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</si>
  <si>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</si>
  <si>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</si>
  <si>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</si>
  <si>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</si>
  <si>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</si>
  <si>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</si>
  <si>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</si>
  <si>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</si>
  <si>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</si>
  <si>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</si>
  <si>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</si>
  <si>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</si>
  <si>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</si>
  <si>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</si>
  <si>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</si>
  <si>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</si>
  <si>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</si>
  <si>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</si>
  <si>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</si>
  <si>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</si>
  <si>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</si>
  <si>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</si>
  <si>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</si>
  <si>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</si>
  <si>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</si>
  <si>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</si>
  <si>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</si>
  <si>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</si>
  <si>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</si>
  <si>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</si>
  <si>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</si>
  <si>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</si>
  <si>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</si>
  <si>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</si>
  <si>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</si>
  <si>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</si>
  <si>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</si>
  <si>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</si>
  <si>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</si>
  <si>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</si>
  <si>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</si>
  <si>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</si>
  <si>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</si>
  <si>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</si>
  <si>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</si>
  <si>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</si>
  <si>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</si>
  <si>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</si>
  <si>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</si>
  <si>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</si>
  <si>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</si>
  <si>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</si>
  <si>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</si>
  <si>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</si>
  <si>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</si>
  <si>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</si>
  <si>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</si>
  <si>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</si>
  <si>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</si>
  <si>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</si>
  <si>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154503263522024NE000133</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</si>
  <si>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</si>
  <si>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</si>
  <si>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</si>
  <si>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</si>
  <si>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</si>
  <si>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</si>
  <si>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</si>
  <si>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</si>
  <si>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</si>
  <si>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</si>
  <si>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</si>
  <si>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</si>
  <si>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</si>
  <si>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</si>
  <si>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</si>
  <si>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</si>
  <si>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</si>
  <si>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</si>
  <si>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</si>
  <si>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</si>
  <si>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</si>
  <si>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</si>
  <si>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</si>
  <si>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</si>
  <si>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</si>
  <si>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</si>
  <si>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</si>
  <si>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</si>
  <si>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</si>
  <si>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</si>
  <si>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</si>
  <si>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</si>
  <si>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23006.002235/2024-67</t>
  </si>
  <si>
    <t>154503263522024NE000130</t>
  </si>
  <si>
    <t>CONTRATACAO DE EMPRESA ESPECIALIZADA NO FORNECIMENTO DO SOFTWARE CANVA PRO PARA EQUIPES, PARA O PERIODO DE 12 MESES</t>
  </si>
  <si>
    <t>RM SUPPLIES TECNOLOGIA LTDA</t>
  </si>
  <si>
    <t>2024NE00013006</t>
  </si>
  <si>
    <t>30/10/2024</t>
  </si>
  <si>
    <t>23006.018260/2024-62</t>
  </si>
  <si>
    <t>154503263522024NE000507</t>
  </si>
  <si>
    <t>AQUISICAO DE MATERIAL DE CONSUMO - CARTUCHOS DE TINTA PARA IMPRESSORA PLOTTER</t>
  </si>
  <si>
    <t>RRM SERVICOS E COMERCIO DE CARTUCHOS LTDA</t>
  </si>
  <si>
    <t>2024NE00050717</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</si>
  <si>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</si>
  <si>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</si>
  <si>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</si>
  <si>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</si>
  <si>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</si>
  <si>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</si>
  <si>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</si>
  <si>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</si>
  <si>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</si>
  <si>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</si>
  <si>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</si>
  <si>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</si>
  <si>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</si>
  <si>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</si>
  <si>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</si>
  <si>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</si>
  <si>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</si>
  <si>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</si>
  <si>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</si>
  <si>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154503263522022NE000506</t>
  </si>
  <si>
    <t>ALGAR MULTIMIDIA S/A</t>
  </si>
  <si>
    <t>206424</t>
  </si>
  <si>
    <t>2022NE00050613</t>
  </si>
  <si>
    <t>154503263522023NE000594</t>
  </si>
  <si>
    <t>217880</t>
  </si>
  <si>
    <t>2023NE00059404</t>
  </si>
  <si>
    <t>21/02/2024</t>
  </si>
  <si>
    <t>23006.000376/2019-88</t>
  </si>
  <si>
    <t>154503263522024NE000060</t>
  </si>
  <si>
    <t>CONTRATACAO DE SERVICO DE SUPORTE DA CENTRAL TELEFONICA PABX</t>
  </si>
  <si>
    <t>3CORP TECHNOLOGY INFRAESTRUTURA DE TELECOM LTDA.</t>
  </si>
  <si>
    <t>2024NE00006011</t>
  </si>
  <si>
    <t>154503263522024NE000082</t>
  </si>
  <si>
    <t>2024NE00008211</t>
  </si>
  <si>
    <t>20/03/2024</t>
  </si>
  <si>
    <t>154503263522024NE000106</t>
  </si>
  <si>
    <t>LINK DE DADOS REDUNDANTE ENTRE OS CAMPI SANTO ANDRE E SAO BERNARDO.</t>
  </si>
  <si>
    <t>2024NE00010613</t>
  </si>
  <si>
    <t>16/04/2024</t>
  </si>
  <si>
    <t>154503263522024NE000155</t>
  </si>
  <si>
    <t>2024NE00015558</t>
  </si>
  <si>
    <t>154503263522024NE000156</t>
  </si>
  <si>
    <t>2024NE00015614</t>
  </si>
  <si>
    <t>07/06/2024</t>
  </si>
  <si>
    <t>154503263522024NE000257</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</si>
  <si>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</si>
  <si>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</si>
  <si>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</si>
  <si>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</si>
  <si>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</si>
  <si>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</si>
  <si>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</si>
  <si>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</si>
  <si>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</si>
  <si>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</si>
  <si>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</si>
  <si>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</si>
  <si>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</si>
  <si>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</si>
  <si>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</si>
  <si>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</si>
  <si>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2024NE00048813</t>
  </si>
  <si>
    <t>154503263522024NE000493</t>
  </si>
  <si>
    <t>2024NE00049304</t>
  </si>
  <si>
    <t>154503263522024NE000503</t>
  </si>
  <si>
    <t>2024NE00050311</t>
  </si>
  <si>
    <t>18/11/2024</t>
  </si>
  <si>
    <t>23006.020562/2023-10</t>
  </si>
  <si>
    <t>154503263522024NE000560</t>
  </si>
  <si>
    <t>AQUISICAO DE EQUIPAMENTOS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</si>
  <si>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</si>
  <si>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</si>
  <si>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</si>
  <si>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</si>
  <si>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</si>
  <si>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</si>
  <si>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</si>
  <si>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</si>
  <si>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</si>
  <si>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</si>
  <si>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</si>
  <si>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</si>
  <si>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</si>
  <si>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</si>
  <si>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</si>
  <si>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</si>
  <si>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</si>
  <si>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</si>
  <si>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</si>
  <si>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</si>
  <si>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</si>
  <si>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</si>
  <si>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</si>
  <si>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</si>
  <si>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</si>
  <si>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</si>
  <si>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</si>
  <si>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</si>
  <si>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</si>
  <si>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</si>
  <si>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154503263522023NE000245</t>
  </si>
  <si>
    <t>2023NE00024569</t>
  </si>
  <si>
    <t>154503263522024NE000153</t>
  </si>
  <si>
    <t>2024NE00015369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</si>
  <si>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</si>
  <si>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</si>
  <si>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</si>
  <si>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</si>
  <si>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</si>
  <si>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</si>
  <si>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</si>
  <si>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</si>
  <si>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</si>
  <si>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</si>
  <si>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</si>
  <si>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</si>
  <si>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</si>
  <si>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</si>
  <si>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</si>
  <si>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</si>
  <si>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</si>
  <si>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</si>
  <si>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</si>
  <si>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</si>
  <si>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24/05/2024</t>
  </si>
  <si>
    <t>154503263522024NE000242</t>
  </si>
  <si>
    <t>2024NE00024269</t>
  </si>
  <si>
    <t>26/01/2024</t>
  </si>
  <si>
    <t>154503263522024NE000024</t>
  </si>
  <si>
    <t>2024NE00002419</t>
  </si>
  <si>
    <t>2024NE00002425</t>
  </si>
  <si>
    <t>2024NE00002479</t>
  </si>
  <si>
    <t>154503263522024NE000226</t>
  </si>
  <si>
    <t>CONTRATACAO DE PESSOA JURIDICA ESPECIALIZADA NA PRESTACAO DOS SERVICOS TERCEIRIZADOS DE CONDUCAO DE VEICULOS AUTOMOTORES PERTENCENTES A FROTA OFICIAL DA FUNDACAO UNIVERSIDADE FEDERAL DO ABC- UFABC.</t>
  </si>
  <si>
    <t>2024NE00022601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</si>
  <si>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</si>
  <si>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</si>
  <si>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2024NE63001503</t>
  </si>
  <si>
    <t>09/10/2024</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</si>
  <si>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</si>
  <si>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</si>
  <si>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2024NE00047701</t>
  </si>
  <si>
    <t>154503263522024NE000619</t>
  </si>
  <si>
    <t>2024NE00061903</t>
  </si>
  <si>
    <t>11/11/2022</t>
  </si>
  <si>
    <t>154503263522022NE000422</t>
  </si>
  <si>
    <t>2022NE00042205</t>
  </si>
  <si>
    <t>154503263522022NE000423</t>
  </si>
  <si>
    <t>2022NE00042305</t>
  </si>
  <si>
    <t>154503263522024NE000360</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</si>
  <si>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</si>
  <si>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</si>
  <si>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</si>
  <si>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</si>
  <si>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</si>
  <si>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</si>
  <si>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</si>
  <si>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154503263522024NE000298</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</si>
  <si>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</si>
  <si>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</si>
  <si>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</si>
  <si>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</si>
  <si>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</si>
  <si>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</si>
  <si>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</si>
  <si>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</si>
  <si>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</si>
  <si>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</si>
  <si>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</si>
  <si>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</si>
  <si>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</si>
  <si>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</si>
  <si>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</si>
  <si>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2095V007A18</t>
  </si>
  <si>
    <t>2024NE63000317</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</si>
  <si>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</si>
  <si>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</si>
  <si>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</si>
  <si>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MSS25G41LG0</t>
  </si>
  <si>
    <t>2024NE00023591</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</si>
  <si>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</si>
  <si>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</si>
  <si>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</si>
  <si>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</si>
  <si>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</si>
  <si>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</si>
  <si>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</si>
  <si>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</si>
  <si>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</si>
  <si>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</si>
  <si>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</si>
  <si>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</si>
  <si>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154503263522023NE600046</t>
  </si>
  <si>
    <t>DIARIAS NACIONAIS PARA COLABORADORES</t>
  </si>
  <si>
    <t>170062</t>
  </si>
  <si>
    <t>2023NE60004602</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</si>
  <si>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</si>
  <si>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</si>
  <si>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</si>
  <si>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</si>
  <si>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</si>
  <si>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</si>
  <si>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</si>
  <si>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</si>
  <si>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</si>
  <si>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</si>
  <si>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</si>
  <si>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</si>
  <si>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</si>
  <si>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</si>
  <si>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</si>
  <si>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</si>
  <si>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</si>
  <si>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</si>
  <si>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</si>
  <si>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</si>
  <si>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</si>
  <si>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</si>
  <si>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</si>
  <si>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EDUCACAO BASICA A DISTANCIA - SISTEMA UNIVERSIDADE ABERTA DO BRASIL (UAB)</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</si>
  <si>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</si>
  <si>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</si>
  <si>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</si>
  <si>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</si>
  <si>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</si>
  <si>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</si>
  <si>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</si>
  <si>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</si>
  <si>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</si>
  <si>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</si>
  <si>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</si>
  <si>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</si>
  <si>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</si>
  <si>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</si>
  <si>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</si>
  <si>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2024NE63001665</t>
  </si>
  <si>
    <t>23006.014628/2024-13</t>
  </si>
  <si>
    <t>154503263522024NE500136</t>
  </si>
  <si>
    <t>SOLICITACAO DE AUXILIO-EVENTO - DOCENTES - FIL - PARA PARTICIPACAO XX ENCONTRO DA ANPOFNOTA DE CREDITO 2024NC000194 Nº DE TRANSFERENCIA 1AAMPE TED 12171</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</si>
  <si>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</si>
  <si>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</si>
  <si>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</si>
  <si>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</si>
  <si>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</si>
  <si>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</si>
  <si>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</si>
  <si>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</si>
  <si>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</si>
  <si>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</si>
  <si>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</si>
  <si>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</si>
  <si>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</si>
  <si>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</si>
  <si>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</si>
  <si>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</si>
  <si>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</si>
  <si>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</si>
  <si>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</si>
  <si>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</si>
  <si>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</si>
  <si>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</si>
  <si>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</si>
  <si>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</si>
  <si>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</si>
  <si>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</si>
  <si>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</si>
  <si>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</si>
  <si>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</si>
  <si>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</si>
  <si>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</si>
  <si>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</si>
  <si>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</si>
  <si>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</si>
  <si>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</si>
  <si>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</si>
  <si>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</si>
  <si>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</si>
  <si>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</si>
  <si>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</si>
  <si>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</si>
  <si>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</si>
  <si>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</si>
  <si>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</si>
  <si>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</si>
  <si>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</si>
  <si>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</si>
  <si>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</si>
  <si>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</si>
  <si>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</si>
  <si>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</si>
  <si>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</si>
  <si>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</si>
  <si>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</si>
  <si>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</si>
  <si>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</si>
  <si>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</si>
  <si>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</si>
  <si>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</si>
  <si>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</si>
  <si>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</si>
  <si>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</si>
  <si>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</si>
  <si>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PCC92B5601N</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</si>
  <si>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</si>
  <si>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</si>
  <si>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</si>
  <si>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</si>
  <si>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</si>
  <si>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</si>
  <si>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</si>
  <si>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</si>
  <si>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</si>
  <si>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</si>
  <si>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</si>
  <si>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</si>
  <si>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</si>
  <si>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</si>
  <si>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</si>
  <si>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</si>
  <si>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</si>
  <si>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</si>
  <si>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</si>
  <si>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</si>
  <si>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</si>
  <si>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</si>
  <si>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</si>
  <si>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</si>
  <si>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</si>
  <si>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</si>
  <si>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</si>
  <si>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</si>
  <si>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</si>
  <si>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</si>
  <si>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</si>
  <si>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</si>
  <si>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</si>
  <si>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</si>
  <si>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</si>
  <si>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</si>
  <si>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</si>
  <si>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</si>
  <si>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</si>
  <si>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</si>
  <si>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</si>
  <si>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</si>
  <si>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</si>
  <si>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</si>
  <si>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</si>
  <si>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</si>
  <si>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</si>
  <si>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</si>
  <si>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</si>
  <si>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</si>
  <si>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</si>
  <si>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</si>
  <si>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</si>
  <si>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</si>
  <si>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</si>
  <si>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</si>
  <si>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</si>
  <si>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</si>
  <si>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</si>
  <si>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</si>
  <si>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</si>
  <si>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</si>
  <si>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</si>
  <si>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</si>
  <si>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</si>
  <si>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</si>
  <si>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</si>
  <si>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</si>
  <si>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</si>
  <si>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</si>
  <si>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</si>
  <si>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</si>
  <si>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</si>
  <si>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</si>
  <si>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</si>
  <si>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</si>
  <si>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</si>
  <si>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</si>
  <si>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</si>
  <si>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</si>
  <si>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</si>
  <si>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</si>
  <si>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</si>
  <si>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</si>
  <si>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</si>
  <si>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</si>
  <si>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</si>
  <si>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</si>
  <si>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</si>
  <si>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</si>
  <si>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</si>
  <si>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</si>
  <si>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</si>
  <si>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</si>
  <si>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</si>
  <si>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</si>
  <si>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</si>
  <si>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</si>
  <si>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</si>
  <si>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</si>
  <si>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</si>
  <si>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</si>
  <si>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</si>
  <si>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</si>
  <si>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</si>
  <si>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</si>
  <si>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</si>
  <si>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</si>
  <si>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</si>
  <si>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</si>
  <si>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</si>
  <si>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</si>
  <si>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</si>
  <si>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</si>
  <si>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</si>
  <si>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</si>
  <si>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</si>
  <si>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</si>
  <si>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</si>
  <si>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</si>
  <si>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</si>
  <si>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</si>
  <si>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</si>
  <si>
    <t>11479/2025-11</t>
  </si>
  <si>
    <t>13332/2025-66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</si>
</sst>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amily val="2"/>
    </font>
    <font>
      <b/>
      <sz val="12"/>
      <color rgb="FFFFFFFF"/>
      <name val="Calibri"/>
      <family val="2"/>
    </font>
    <font>
      <sz val="11"/>
      <color rgb="FFFF0000"/>
      <name val="Calibri"/>
      <family val="2"/>
      <scheme val="minor"/>
    </font>
    <font>
      <sz val="11"/>
      <color theme="1"/>
      <name val="Calibri"/>
      <family val="2"/>
    </font>
    <font>
      <sz val="14"/>
      <color theme="1"/>
      <name val="Calibri"/>
      <family val="2"/>
      <scheme val="minor"/>
    </font>
    <font>
      <b/>
      <u/>
      <sz val="14"/>
      <color theme="1"/>
      <name val="Calibri"/>
      <family val="2"/>
      <scheme val="minor"/>
    </font>
    <font>
      <i/>
      <u/>
      <sz val="9"/>
      <color theme="1"/>
      <name val="Calibri"/>
      <family val="2"/>
      <scheme val="minor"/>
    </font>
    <font>
      <b/>
      <i/>
      <sz val="14"/>
      <color theme="1"/>
      <name val="Calibri"/>
      <family val="2"/>
      <scheme val="minor"/>
    </font>
  </fonts>
  <fills count="3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rgb="FF92D050"/>
        <bgColor indexed="64"/>
      </patternFill>
    </fill>
    <fill>
      <patternFill patternType="solid">
        <fgColor rgb="FFFFFFFF"/>
        <bgColor rgb="FFFFFFFF"/>
      </patternFill>
    </fill>
    <fill>
      <patternFill patternType="solid">
        <fgColor rgb="FFFFFF00"/>
        <bgColor rgb="FFFFFFFF"/>
      </patternFill>
    </fill>
    <fill>
      <patternFill patternType="solid">
        <fgColor rgb="FF00206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rgb="FF00B0F0"/>
        <bgColor indexed="64"/>
      </patternFill>
    </fill>
  </fills>
  <borders count="34">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rgb="FF000000"/>
      </top>
      <bottom style="dotted">
        <color rgb="FF000000"/>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44" fontId="1" fillId="0" borderId="0" applyFont="0" applyFill="0" applyBorder="0" applyAlignment="0" applyProtection="0"/>
  </cellStyleXfs>
  <cellXfs count="245">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0" fontId="0" fillId="0" borderId="3" xfId="0" applyBorder="1"/>
    <xf numFmtId="43" fontId="0" fillId="3"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10"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6" borderId="1" xfId="0" applyNumberFormat="1" applyFill="1" applyBorder="1"/>
    <xf numFmtId="167" fontId="0" fillId="5" borderId="1" xfId="2" applyNumberFormat="1" applyFont="1" applyFill="1" applyBorder="1" applyAlignment="1">
      <alignment horizontal="center"/>
    </xf>
    <xf numFmtId="167" fontId="0" fillId="0" borderId="0" xfId="0" applyNumberFormat="1"/>
    <xf numFmtId="43" fontId="0" fillId="6" borderId="3" xfId="0" applyNumberFormat="1" applyFill="1" applyBorder="1"/>
    <xf numFmtId="167" fontId="0" fillId="5" borderId="3" xfId="2" applyNumberFormat="1" applyFont="1" applyFill="1" applyBorder="1" applyAlignment="1">
      <alignment horizontal="center"/>
    </xf>
    <xf numFmtId="0" fontId="4" fillId="0" borderId="0" xfId="0" applyFont="1"/>
    <xf numFmtId="43" fontId="2" fillId="10" borderId="2" xfId="0" applyNumberFormat="1" applyFont="1" applyFill="1" applyBorder="1"/>
    <xf numFmtId="43" fontId="3" fillId="0" borderId="3" xfId="0" applyNumberFormat="1" applyFont="1" applyBorder="1"/>
    <xf numFmtId="10" fontId="20" fillId="24" borderId="16" xfId="2"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10" fontId="21" fillId="28" borderId="16" xfId="2" applyNumberFormat="1" applyFont="1" applyFill="1" applyBorder="1" applyAlignment="1">
      <alignment vertical="center"/>
    </xf>
    <xf numFmtId="10" fontId="14" fillId="27" borderId="16" xfId="2" applyNumberFormat="1" applyFont="1" applyFill="1" applyBorder="1" applyAlignment="1">
      <alignment vertical="center"/>
    </xf>
    <xf numFmtId="10" fontId="14" fillId="24" borderId="16" xfId="2" applyNumberFormat="1" applyFont="1" applyFill="1" applyBorder="1" applyAlignment="1">
      <alignment vertical="center"/>
    </xf>
    <xf numFmtId="10" fontId="5" fillId="26" borderId="16" xfId="2" applyNumberFormat="1" applyFont="1" applyFill="1" applyBorder="1" applyAlignment="1">
      <alignment vertical="center"/>
    </xf>
    <xf numFmtId="0" fontId="24" fillId="0" borderId="26" xfId="0" applyFont="1" applyBorder="1"/>
    <xf numFmtId="0" fontId="3" fillId="0" borderId="0" xfId="0" applyFont="1" applyAlignment="1">
      <alignment horizontal="left"/>
    </xf>
    <xf numFmtId="0" fontId="23" fillId="0" borderId="0" xfId="0" applyFont="1" applyAlignment="1">
      <alignment horizontal="left"/>
    </xf>
    <xf numFmtId="0" fontId="25" fillId="0" borderId="0" xfId="0" applyFont="1" applyAlignment="1">
      <alignment horizontal="center"/>
    </xf>
    <xf numFmtId="0" fontId="24" fillId="0" borderId="27" xfId="0" applyFont="1" applyBorder="1"/>
    <xf numFmtId="0" fontId="31" fillId="0" borderId="0" xfId="0" applyFont="1"/>
    <xf numFmtId="0" fontId="0" fillId="0" borderId="3" xfId="0" applyBorder="1" applyAlignment="1">
      <alignment horizontal="center" vertical="center"/>
    </xf>
    <xf numFmtId="0" fontId="28" fillId="32" borderId="29" xfId="10" applyFont="1" applyFill="1" applyBorder="1" applyAlignment="1">
      <alignment horizontal="left" vertical="center"/>
    </xf>
    <xf numFmtId="0" fontId="28" fillId="32" borderId="5" xfId="10" applyFont="1" applyFill="1" applyBorder="1" applyAlignment="1">
      <alignment horizontal="left" vertical="center" wrapText="1"/>
    </xf>
    <xf numFmtId="0" fontId="0" fillId="0" borderId="3" xfId="0" applyBorder="1" applyAlignment="1">
      <alignment horizontal="center"/>
    </xf>
    <xf numFmtId="0" fontId="30" fillId="3" borderId="0" xfId="0" applyFont="1" applyFill="1"/>
    <xf numFmtId="0" fontId="0" fillId="0" borderId="1" xfId="0" applyBorder="1" applyAlignment="1">
      <alignment horizontal="center"/>
    </xf>
    <xf numFmtId="0" fontId="29" fillId="32" borderId="5" xfId="10" applyFont="1" applyFill="1" applyBorder="1" applyAlignment="1">
      <alignment horizontal="center" vertical="center"/>
    </xf>
    <xf numFmtId="0" fontId="29" fillId="33"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2" fillId="0" borderId="0" xfId="44"/>
    <xf numFmtId="0" fontId="14" fillId="10" borderId="0" xfId="0" applyFont="1" applyFill="1" applyAlignment="1">
      <alignment horizontal="center" vertical="center" wrapText="1"/>
    </xf>
    <xf numFmtId="44" fontId="32" fillId="0" borderId="0" xfId="1" applyFont="1"/>
    <xf numFmtId="44" fontId="3" fillId="0" borderId="0" xfId="1" applyFont="1"/>
    <xf numFmtId="0" fontId="33" fillId="30" borderId="21" xfId="0" applyFont="1" applyFill="1" applyBorder="1" applyAlignment="1">
      <alignment horizontal="left" vertical="center" wrapText="1"/>
    </xf>
    <xf numFmtId="6" fontId="33" fillId="30" borderId="22" xfId="0" applyNumberFormat="1" applyFont="1" applyFill="1" applyBorder="1" applyAlignment="1">
      <alignment horizontal="left" vertical="center"/>
    </xf>
    <xf numFmtId="0" fontId="5" fillId="22" borderId="6" xfId="0" applyFont="1" applyFill="1" applyBorder="1" applyAlignment="1">
      <alignment vertical="center" wrapText="1"/>
    </xf>
    <xf numFmtId="0" fontId="5" fillId="23" borderId="0" xfId="33" applyFont="1" applyFill="1" applyAlignment="1">
      <alignment horizontal="center" vertical="center" wrapText="1"/>
    </xf>
    <xf numFmtId="0" fontId="3" fillId="22" borderId="6" xfId="0" applyFont="1" applyFill="1" applyBorder="1" applyAlignment="1">
      <alignment vertical="center" wrapText="1"/>
    </xf>
    <xf numFmtId="0" fontId="4" fillId="35" borderId="0" xfId="0" applyFont="1" applyFill="1"/>
    <xf numFmtId="44" fontId="4" fillId="35" borderId="0" xfId="45" applyFont="1" applyFill="1"/>
    <xf numFmtId="0" fontId="2" fillId="34" borderId="0" xfId="0" applyFont="1" applyFill="1"/>
    <xf numFmtId="44" fontId="2" fillId="34" borderId="0" xfId="45" applyFont="1" applyFill="1"/>
    <xf numFmtId="167" fontId="2" fillId="34" borderId="0" xfId="2" applyNumberFormat="1" applyFont="1" applyFill="1"/>
    <xf numFmtId="167" fontId="4" fillId="35" borderId="0" xfId="2" applyNumberFormat="1" applyFont="1" applyFill="1"/>
    <xf numFmtId="0" fontId="2" fillId="36" borderId="0" xfId="0" applyFont="1" applyFill="1"/>
    <xf numFmtId="0" fontId="2" fillId="36" borderId="0" xfId="0" applyFont="1" applyFill="1" applyAlignment="1">
      <alignment horizontal="center"/>
    </xf>
    <xf numFmtId="44" fontId="4" fillId="36" borderId="0" xfId="45" applyFont="1" applyFill="1"/>
    <xf numFmtId="167" fontId="2" fillId="36" borderId="0" xfId="2" applyNumberFormat="1" applyFont="1" applyFill="1"/>
    <xf numFmtId="0" fontId="2" fillId="2" borderId="25" xfId="0" applyFont="1" applyFill="1" applyBorder="1" applyAlignment="1">
      <alignment horizontal="left" vertical="center" wrapText="1"/>
    </xf>
    <xf numFmtId="3" fontId="0" fillId="0" borderId="16" xfId="0" applyNumberFormat="1" applyBorder="1" applyAlignment="1">
      <alignment wrapText="1"/>
    </xf>
    <xf numFmtId="3" fontId="0" fillId="3" borderId="16" xfId="0" applyNumberFormat="1" applyFill="1" applyBorder="1" applyAlignment="1">
      <alignment wrapText="1"/>
    </xf>
    <xf numFmtId="3" fontId="0" fillId="0" borderId="16" xfId="0" applyNumberFormat="1" applyBorder="1"/>
    <xf numFmtId="44" fontId="0" fillId="0" borderId="16" xfId="0" applyNumberFormat="1" applyBorder="1"/>
    <xf numFmtId="0" fontId="0" fillId="3" borderId="3" xfId="0" applyFill="1" applyBorder="1"/>
    <xf numFmtId="3" fontId="0" fillId="0" borderId="0" xfId="0" applyNumberFormat="1"/>
    <xf numFmtId="3" fontId="0" fillId="0" borderId="0" xfId="0" applyNumberFormat="1" applyAlignment="1">
      <alignment horizontal="right"/>
    </xf>
    <xf numFmtId="0" fontId="4" fillId="0" borderId="3" xfId="0" applyFont="1" applyBorder="1"/>
    <xf numFmtId="44" fontId="0" fillId="19" borderId="3" xfId="1" applyFont="1" applyFill="1" applyBorder="1"/>
    <xf numFmtId="44" fontId="2" fillId="2" borderId="3" xfId="1" applyFont="1" applyFill="1" applyBorder="1"/>
    <xf numFmtId="44" fontId="0" fillId="15" borderId="3" xfId="1" applyFont="1" applyFill="1" applyBorder="1"/>
    <xf numFmtId="44" fontId="0" fillId="16" borderId="3" xfId="1" applyFont="1" applyFill="1" applyBorder="1"/>
    <xf numFmtId="44" fontId="3" fillId="20" borderId="3" xfId="1" applyFont="1" applyFill="1" applyBorder="1"/>
    <xf numFmtId="44" fontId="0" fillId="11" borderId="3" xfId="1" applyFont="1" applyFill="1" applyBorder="1"/>
    <xf numFmtId="44" fontId="0" fillId="3" borderId="3" xfId="1" applyFont="1" applyFill="1" applyBorder="1"/>
    <xf numFmtId="44" fontId="2" fillId="2" borderId="2" xfId="1" applyFont="1" applyFill="1" applyBorder="1"/>
    <xf numFmtId="44" fontId="0" fillId="8" borderId="3" xfId="1" applyFont="1" applyFill="1" applyBorder="1"/>
    <xf numFmtId="44" fontId="0" fillId="9" borderId="3" xfId="1" applyFont="1" applyFill="1" applyBorder="1"/>
    <xf numFmtId="42" fontId="0" fillId="0" borderId="0" xfId="0" applyNumberFormat="1" applyAlignment="1">
      <alignment horizontal="center"/>
    </xf>
    <xf numFmtId="42" fontId="24" fillId="0" borderId="28" xfId="0" applyNumberFormat="1" applyFont="1" applyBorder="1" applyAlignment="1">
      <alignment horizontal="center"/>
    </xf>
    <xf numFmtId="44" fontId="0" fillId="4"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31" borderId="1" xfId="1" applyFont="1" applyFill="1" applyBorder="1" applyAlignment="1">
      <alignment horizontal="center" vertical="center"/>
    </xf>
    <xf numFmtId="44" fontId="0" fillId="7" borderId="1" xfId="1" applyFont="1" applyFill="1" applyBorder="1" applyAlignment="1">
      <alignment horizontal="center" vertical="center"/>
    </xf>
    <xf numFmtId="44" fontId="4" fillId="2" borderId="2" xfId="1" applyFont="1" applyFill="1" applyBorder="1" applyAlignment="1">
      <alignment horizontal="center" vertical="center"/>
    </xf>
    <xf numFmtId="167" fontId="4" fillId="10" borderId="2" xfId="2" applyNumberFormat="1" applyFont="1" applyFill="1" applyBorder="1" applyAlignment="1">
      <alignment horizontal="center" vertical="center"/>
    </xf>
    <xf numFmtId="167" fontId="0" fillId="0" borderId="1"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44" fontId="0" fillId="5" borderId="3" xfId="1" applyFont="1" applyFill="1" applyBorder="1" applyAlignment="1">
      <alignment horizontal="center" vertical="center"/>
    </xf>
    <xf numFmtId="44" fontId="0" fillId="31" borderId="3" xfId="1" applyFont="1" applyFill="1" applyBorder="1" applyAlignment="1">
      <alignment horizontal="center" vertical="center"/>
    </xf>
    <xf numFmtId="44" fontId="3" fillId="31" borderId="3" xfId="1" applyFont="1" applyFill="1" applyBorder="1" applyAlignment="1">
      <alignment horizontal="center" vertical="center"/>
    </xf>
    <xf numFmtId="44" fontId="3" fillId="5" borderId="3" xfId="1" applyFont="1" applyFill="1" applyBorder="1" applyAlignment="1">
      <alignment horizontal="center" vertical="center"/>
    </xf>
    <xf numFmtId="44" fontId="0" fillId="6" borderId="3" xfId="1" applyFont="1" applyFill="1" applyBorder="1" applyAlignment="1">
      <alignment horizontal="center" vertical="center"/>
    </xf>
    <xf numFmtId="44" fontId="3" fillId="4" borderId="3" xfId="1" applyFont="1" applyFill="1" applyBorder="1" applyAlignment="1">
      <alignment horizontal="center" vertical="center"/>
    </xf>
    <xf numFmtId="44" fontId="3" fillId="6" borderId="3" xfId="1" applyFont="1" applyFill="1" applyBorder="1" applyAlignment="1">
      <alignment horizontal="center" vertical="center"/>
    </xf>
    <xf numFmtId="44" fontId="3" fillId="7" borderId="3" xfId="1" applyFont="1" applyFill="1" applyBorder="1" applyAlignment="1">
      <alignment horizontal="center" vertical="center"/>
    </xf>
    <xf numFmtId="44" fontId="2" fillId="2" borderId="1" xfId="1" applyFont="1" applyFill="1" applyBorder="1" applyAlignment="1">
      <alignment horizontal="center" vertical="center"/>
    </xf>
    <xf numFmtId="167" fontId="2" fillId="10" borderId="0" xfId="2" applyNumberFormat="1" applyFont="1" applyFill="1" applyBorder="1" applyAlignment="1">
      <alignment horizontal="center" vertical="center"/>
    </xf>
    <xf numFmtId="167" fontId="3" fillId="0" borderId="4" xfId="2" applyNumberFormat="1" applyFont="1" applyFill="1" applyBorder="1" applyAlignment="1">
      <alignment horizontal="center" vertical="center"/>
    </xf>
    <xf numFmtId="167" fontId="3" fillId="4" borderId="4" xfId="2" applyNumberFormat="1" applyFont="1" applyFill="1" applyBorder="1" applyAlignment="1">
      <alignment horizontal="center" vertical="center"/>
    </xf>
    <xf numFmtId="42" fontId="0" fillId="0" borderId="0" xfId="0" applyNumberFormat="1" applyAlignment="1">
      <alignment horizontal="center" vertical="center"/>
    </xf>
    <xf numFmtId="0" fontId="35" fillId="0" borderId="33" xfId="0" applyFont="1" applyBorder="1"/>
    <xf numFmtId="0" fontId="34" fillId="0" borderId="0" xfId="0" applyFont="1"/>
    <xf numFmtId="0" fontId="34" fillId="0" borderId="10" xfId="0" applyFont="1" applyBorder="1" applyAlignment="1">
      <alignment horizontal="center"/>
    </xf>
    <xf numFmtId="9" fontId="34" fillId="0" borderId="10" xfId="0" applyNumberFormat="1" applyFont="1" applyBorder="1" applyAlignment="1">
      <alignment horizontal="center"/>
    </xf>
    <xf numFmtId="44" fontId="34" fillId="0" borderId="10" xfId="1" applyFont="1" applyBorder="1"/>
    <xf numFmtId="0" fontId="0" fillId="0" borderId="0" xfId="0" applyAlignment="1">
      <alignment wrapText="1"/>
    </xf>
    <xf numFmtId="8" fontId="34" fillId="0" borderId="10" xfId="1" applyNumberFormat="1" applyFont="1" applyBorder="1"/>
    <xf numFmtId="44" fontId="34" fillId="0" borderId="10" xfId="43" applyFont="1" applyBorder="1"/>
    <xf numFmtId="8" fontId="0" fillId="21" borderId="0" xfId="1" applyNumberFormat="1" applyFont="1" applyFill="1"/>
    <xf numFmtId="8" fontId="0" fillId="0" borderId="10" xfId="1" applyNumberFormat="1" applyFont="1" applyBorder="1" applyAlignment="1">
      <alignment horizontal="center"/>
    </xf>
    <xf numFmtId="44" fontId="0" fillId="0" borderId="0" xfId="1" applyFont="1" applyAlignment="1">
      <alignment horizontal="center" vertical="center"/>
    </xf>
    <xf numFmtId="0" fontId="0" fillId="38" borderId="0" xfId="0" applyFill="1" applyAlignment="1">
      <alignment horizontal="center"/>
    </xf>
    <xf numFmtId="44" fontId="0" fillId="38" borderId="0" xfId="1" applyFont="1" applyFill="1" applyAlignment="1">
      <alignment horizontal="center" vertical="center"/>
    </xf>
    <xf numFmtId="0" fontId="13" fillId="0" borderId="0" xfId="0" applyFont="1" applyAlignment="1">
      <alignment horizontal="center"/>
    </xf>
    <xf numFmtId="0" fontId="36" fillId="38" borderId="0" xfId="0" applyFont="1" applyFill="1" applyAlignment="1">
      <alignment horizontal="center"/>
    </xf>
    <xf numFmtId="0" fontId="38" fillId="0" borderId="0" xfId="0" applyFont="1" applyAlignment="1">
      <alignment horizontal="center"/>
    </xf>
    <xf numFmtId="0" fontId="0" fillId="5" borderId="0" xfId="0" applyFill="1"/>
    <xf numFmtId="0" fontId="0" fillId="5" borderId="0" xfId="0" applyFill="1" applyAlignment="1">
      <alignment horizontal="center" vertical="center"/>
    </xf>
    <xf numFmtId="0" fontId="0" fillId="0" borderId="0" xfId="1" applyNumberFormat="1" applyFont="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26" xfId="0" applyFont="1" applyBorder="1" applyAlignment="1">
      <alignment horizontal="center"/>
    </xf>
    <xf numFmtId="0" fontId="19" fillId="0" borderId="28" xfId="0" applyFont="1" applyBorder="1" applyAlignment="1">
      <alignment horizontal="center"/>
    </xf>
    <xf numFmtId="0" fontId="5" fillId="0" borderId="4" xfId="0" applyFont="1" applyBorder="1" applyAlignment="1">
      <alignment horizontal="right"/>
    </xf>
    <xf numFmtId="0" fontId="26" fillId="4" borderId="0" xfId="0" applyFont="1" applyFill="1" applyAlignment="1">
      <alignment horizontal="center" vertical="center"/>
    </xf>
    <xf numFmtId="0" fontId="27" fillId="11" borderId="0" xfId="0" applyFont="1" applyFill="1" applyAlignment="1">
      <alignment horizontal="center" vertical="center"/>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39" fillId="37" borderId="0" xfId="0" applyFont="1" applyFill="1" applyAlignment="1">
      <alignment horizontal="center"/>
    </xf>
    <xf numFmtId="0" fontId="39" fillId="9" borderId="0" xfId="0" applyFont="1" applyFill="1" applyAlignment="1">
      <alignment horizontal="center"/>
    </xf>
    <xf numFmtId="0" fontId="37" fillId="5" borderId="0" xfId="0" applyFont="1" applyFill="1" applyAlignment="1">
      <alignment horizontal="center"/>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6">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Moeda 8" xfId="45" xr:uid="{00000000-0005-0000-0000-00000F000000}"/>
    <cellStyle name="Normal" xfId="0" builtinId="0"/>
    <cellStyle name="Normal 10" xfId="10" xr:uid="{00000000-0005-0000-0000-000011000000}"/>
    <cellStyle name="Normal 11" xfId="11" xr:uid="{00000000-0005-0000-0000-000012000000}"/>
    <cellStyle name="Normal 12" xfId="12" xr:uid="{00000000-0005-0000-0000-000013000000}"/>
    <cellStyle name="Normal 13" xfId="29" xr:uid="{00000000-0005-0000-0000-000014000000}"/>
    <cellStyle name="Normal 14" xfId="32" xr:uid="{00000000-0005-0000-0000-000015000000}"/>
    <cellStyle name="Normal 15" xfId="44" xr:uid="{00000000-0005-0000-0000-000016000000}"/>
    <cellStyle name="Normal 2" xfId="13" xr:uid="{00000000-0005-0000-0000-000017000000}"/>
    <cellStyle name="Normal 2 2" xfId="14" xr:uid="{00000000-0005-0000-0000-000018000000}"/>
    <cellStyle name="Normal 2 2 2" xfId="30" xr:uid="{00000000-0005-0000-0000-000019000000}"/>
    <cellStyle name="Normal 2 3" xfId="15" xr:uid="{00000000-0005-0000-0000-00001A000000}"/>
    <cellStyle name="Normal 21" xfId="33" xr:uid="{00000000-0005-0000-0000-00001B000000}"/>
    <cellStyle name="Normal 3" xfId="16" xr:uid="{00000000-0005-0000-0000-00001C000000}"/>
    <cellStyle name="Normal 3 2" xfId="17" xr:uid="{00000000-0005-0000-0000-00001D000000}"/>
    <cellStyle name="Normal 4" xfId="18" xr:uid="{00000000-0005-0000-0000-00001E000000}"/>
    <cellStyle name="Normal 4 2" xfId="31" xr:uid="{00000000-0005-0000-0000-00001F000000}"/>
    <cellStyle name="Normal 4 3" xfId="37" xr:uid="{00000000-0005-0000-0000-000020000000}"/>
    <cellStyle name="Normal 5" xfId="19" xr:uid="{00000000-0005-0000-0000-000021000000}"/>
    <cellStyle name="Normal 5 2" xfId="39" xr:uid="{00000000-0005-0000-0000-000022000000}"/>
    <cellStyle name="Normal 6" xfId="20" xr:uid="{00000000-0005-0000-0000-000023000000}"/>
    <cellStyle name="Normal 6 2" xfId="21" xr:uid="{00000000-0005-0000-0000-000024000000}"/>
    <cellStyle name="Normal 7" xfId="22" xr:uid="{00000000-0005-0000-0000-000025000000}"/>
    <cellStyle name="Normal 8" xfId="23" xr:uid="{00000000-0005-0000-0000-000026000000}"/>
    <cellStyle name="Normal 9" xfId="24" xr:uid="{00000000-0005-0000-0000-000027000000}"/>
    <cellStyle name="Porcentagem" xfId="2" builtinId="5"/>
    <cellStyle name="Porcentagem 2" xfId="25" xr:uid="{00000000-0005-0000-0000-000029000000}"/>
    <cellStyle name="Porcentagem 3" xfId="26" xr:uid="{00000000-0005-0000-0000-00002A000000}"/>
    <cellStyle name="Porcentagem 4" xfId="41" xr:uid="{00000000-0005-0000-0000-00002B000000}"/>
    <cellStyle name="Separador de milhares 2" xfId="27" xr:uid="{00000000-0005-0000-0000-00002C000000}"/>
    <cellStyle name="Vírgula 2" xfId="28" xr:uid="{00000000-0005-0000-0000-00002D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fabc\share\PROPLADI\propladi\CPO\Execu&#231;&#227;o%20Or&#231;ament&#225;ria\2025\Distribui&#231;&#227;o%20Or&#231;ament&#225;ria\Planilh&#227;o%20da%20distribui&#231;&#227;o%202025%20-%20PROPOSTA%206%20-%20DANIEL%20-%20COM%20R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ROPLADI\propladi\CPO\Execu&#231;&#227;o%20Or&#231;ament&#225;ria\2025\Distribui&#231;&#227;o%20Or&#231;ament&#225;ria\Planilha%20dos%20APs\PLANILHA_INFORMACOES_AEO_2025_APs_-_3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Proposta  2025"/>
      <sheetName val="Receita"/>
      <sheetName val="Proposta oficial 2022"/>
    </sheetNames>
    <sheetDataSet>
      <sheetData sheetId="0"/>
      <sheetData sheetId="1"/>
      <sheetData sheetId="2">
        <row r="21">
          <cell r="A21">
            <v>61135864</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em dos recursos"/>
      <sheetName val="Proposta  2025"/>
      <sheetName val="Orçamento Distribuído"/>
      <sheetName val="Remanejamentos entre AEO"/>
      <sheetName val="Distribuição TRI"/>
      <sheetName val="1. Pré-Empenhos"/>
      <sheetName val="Saldos CUSTEIO AEO LOA 24"/>
      <sheetName val="Saldos INVESTIMENTO AEO LOA 24"/>
      <sheetName val="2. Empenho LOA 2025"/>
      <sheetName val="2.1 DESCENTRALIZAÇÕES 2025"/>
      <sheetName val="3. Empenhos LOA UFABC RPNP"/>
      <sheetName val="3.1 Empenhos DESCENTR RPNP"/>
      <sheetName val="Tabelas auxiliares"/>
      <sheetName val="Planilha3"/>
    </sheetNames>
    <sheetDataSet>
      <sheetData sheetId="0"/>
      <sheetData sheetId="1">
        <row r="2">
          <cell r="A2" t="str">
            <v>A0</v>
          </cell>
          <cell r="B2" t="str">
            <v>PROPES - PRÓ-REITORIA DE PESQUISA / CEM</v>
          </cell>
          <cell r="C2">
            <v>1370000</v>
          </cell>
          <cell r="D2">
            <v>1370000</v>
          </cell>
          <cell r="F2">
            <v>1750000</v>
          </cell>
        </row>
        <row r="3">
          <cell r="A3" t="str">
            <v>A1</v>
          </cell>
          <cell r="B3" t="str">
            <v>NÚCLEOS ESTRATÉGICOS</v>
          </cell>
          <cell r="C3">
            <v>105000</v>
          </cell>
          <cell r="D3">
            <v>105000</v>
          </cell>
          <cell r="F3">
            <v>130000</v>
          </cell>
        </row>
        <row r="4">
          <cell r="A4" t="str">
            <v>B0</v>
          </cell>
          <cell r="B4" t="str">
            <v>GABINETE REITORIA</v>
          </cell>
          <cell r="C4">
            <v>60000</v>
          </cell>
          <cell r="D4">
            <v>60000</v>
          </cell>
          <cell r="F4">
            <v>90000</v>
          </cell>
        </row>
        <row r="5">
          <cell r="A5" t="str">
            <v>B1</v>
          </cell>
          <cell r="B5" t="str">
            <v>AUDIN - AUDITORIA INTERNA</v>
          </cell>
          <cell r="C5">
            <v>5400</v>
          </cell>
          <cell r="D5">
            <v>6000</v>
          </cell>
          <cell r="F5">
            <v>6000</v>
          </cell>
        </row>
        <row r="6">
          <cell r="A6" t="str">
            <v>B3</v>
          </cell>
          <cell r="B6" t="str">
            <v>PF - PROCURADORIA FEDERAL</v>
          </cell>
          <cell r="C6">
            <v>2500</v>
          </cell>
          <cell r="D6">
            <v>3000</v>
          </cell>
          <cell r="F6">
            <v>3000</v>
          </cell>
        </row>
        <row r="7">
          <cell r="A7" t="str">
            <v>B4</v>
          </cell>
          <cell r="B7" t="str">
            <v>Projetos TRANSVERSAIS</v>
          </cell>
          <cell r="C7">
            <v>50000</v>
          </cell>
          <cell r="D7">
            <v>50000</v>
          </cell>
          <cell r="F7">
            <v>50000</v>
          </cell>
        </row>
        <row r="8">
          <cell r="A8" t="str">
            <v>C0</v>
          </cell>
          <cell r="B8" t="str">
            <v>SG - SECRETARIA GERAL</v>
          </cell>
          <cell r="C8">
            <v>3500</v>
          </cell>
          <cell r="D8">
            <v>3000</v>
          </cell>
          <cell r="F8">
            <v>3000</v>
          </cell>
        </row>
        <row r="9">
          <cell r="A9" t="str">
            <v>D0</v>
          </cell>
          <cell r="B9" t="str">
            <v>ACI - ASSESSORIA DE COMUNICAÇÃO E IMPRENSA</v>
          </cell>
          <cell r="C9">
            <v>40000</v>
          </cell>
          <cell r="D9">
            <v>40000</v>
          </cell>
          <cell r="F9">
            <v>40000</v>
          </cell>
        </row>
        <row r="10">
          <cell r="A10" t="str">
            <v>D2</v>
          </cell>
          <cell r="B10" t="str">
            <v>ACI - SERVIÇOS GRÁFICOS * D.U.C</v>
          </cell>
          <cell r="C10">
            <v>18000</v>
          </cell>
          <cell r="D10">
            <v>18000</v>
          </cell>
          <cell r="F10">
            <v>40000</v>
          </cell>
        </row>
        <row r="11">
          <cell r="A11" t="str">
            <v>D3</v>
          </cell>
          <cell r="B11" t="str">
            <v>ACI - SERVIÇOS DE TRADUÇÃO * D.U.C</v>
          </cell>
          <cell r="C11">
            <v>12000</v>
          </cell>
          <cell r="D11">
            <v>12000</v>
          </cell>
          <cell r="F11">
            <v>0</v>
          </cell>
        </row>
        <row r="12">
          <cell r="A12" t="str">
            <v>E0</v>
          </cell>
          <cell r="B12" t="str">
            <v>PU - PREFEITURA UNIVERSITÁRIA</v>
          </cell>
          <cell r="C12">
            <v>22500000</v>
          </cell>
          <cell r="D12">
            <v>22500000</v>
          </cell>
          <cell r="F12">
            <v>22500000</v>
          </cell>
        </row>
        <row r="13">
          <cell r="A13" t="str">
            <v>E1</v>
          </cell>
          <cell r="B13" t="str">
            <v>PU - MATERIAL DE EXPEDIENTE * D.U.C</v>
          </cell>
          <cell r="C13">
            <v>20000</v>
          </cell>
          <cell r="D13">
            <v>20000</v>
          </cell>
          <cell r="F13">
            <v>20000</v>
          </cell>
        </row>
        <row r="14">
          <cell r="A14" t="str">
            <v>E4</v>
          </cell>
          <cell r="B14" t="str">
            <v>PU - LOCAÇÃO DE VEÍCULOS * D.U.C</v>
          </cell>
          <cell r="C14">
            <v>250000</v>
          </cell>
          <cell r="D14">
            <v>250000</v>
          </cell>
          <cell r="F14">
            <v>290000</v>
          </cell>
        </row>
        <row r="15">
          <cell r="A15" t="str">
            <v>E5</v>
          </cell>
          <cell r="B15" t="str">
            <v>PU - BUFFET * D.U.C</v>
          </cell>
          <cell r="C15">
            <v>30000</v>
          </cell>
          <cell r="D15">
            <v>30000</v>
          </cell>
          <cell r="F15">
            <v>0</v>
          </cell>
        </row>
        <row r="16">
          <cell r="A16" t="str">
            <v>E6</v>
          </cell>
          <cell r="B16" t="str">
            <v>PU - PASSAGENS * D.U.C</v>
          </cell>
          <cell r="D16">
            <v>350000</v>
          </cell>
          <cell r="F16">
            <v>350000</v>
          </cell>
        </row>
        <row r="17">
          <cell r="A17" t="str">
            <v>F0</v>
          </cell>
          <cell r="B17" t="str">
            <v>CECS - CENTRO DE ENG., MODELAGEM E CIÊNCIAS SOCIAIS APLICADAS</v>
          </cell>
          <cell r="C17">
            <v>110000</v>
          </cell>
          <cell r="D17">
            <v>110000</v>
          </cell>
          <cell r="F17">
            <v>110000</v>
          </cell>
        </row>
        <row r="18">
          <cell r="A18" t="str">
            <v>F7</v>
          </cell>
          <cell r="B18" t="str">
            <v>CECS - COMPRAS COMPARTILHADAS</v>
          </cell>
          <cell r="C18">
            <v>60000</v>
          </cell>
          <cell r="D18">
            <v>60000</v>
          </cell>
          <cell r="F18">
            <v>60000</v>
          </cell>
        </row>
        <row r="19">
          <cell r="A19" t="str">
            <v>G0</v>
          </cell>
          <cell r="B19" t="str">
            <v>CMCC - CENTRO DE MATEMÁTICA, COMPUTAÇÃO E COGNIÇÃO</v>
          </cell>
          <cell r="C19">
            <v>110000</v>
          </cell>
          <cell r="D19">
            <v>110000</v>
          </cell>
          <cell r="F19">
            <v>110000</v>
          </cell>
        </row>
        <row r="20">
          <cell r="A20" t="str">
            <v>G7</v>
          </cell>
          <cell r="B20" t="str">
            <v>CMCC - COMPRAS COMPARTILHADAS</v>
          </cell>
          <cell r="C20">
            <v>60000</v>
          </cell>
          <cell r="D20">
            <v>60000</v>
          </cell>
          <cell r="F20">
            <v>60000</v>
          </cell>
        </row>
        <row r="21">
          <cell r="A21" t="str">
            <v>H0</v>
          </cell>
          <cell r="B21" t="str">
            <v>CCNH - CENTRO DE CIÊNCIAS NATURAIS E HUMANAS</v>
          </cell>
          <cell r="C21">
            <v>110000</v>
          </cell>
          <cell r="D21">
            <v>110000</v>
          </cell>
          <cell r="F21">
            <v>110000</v>
          </cell>
        </row>
        <row r="22">
          <cell r="A22" t="str">
            <v>H7</v>
          </cell>
          <cell r="B22" t="str">
            <v>CCNH - COMPRAS COMPARTILHADAS</v>
          </cell>
          <cell r="C22">
            <v>150000</v>
          </cell>
          <cell r="D22">
            <v>150000</v>
          </cell>
          <cell r="F22">
            <v>150000</v>
          </cell>
        </row>
        <row r="23">
          <cell r="A23" t="str">
            <v>I0</v>
          </cell>
          <cell r="B23" t="str">
            <v>PROGRAD - PRÓ-REITORIA DE GRADUAÇÃO</v>
          </cell>
          <cell r="C23">
            <v>1150000</v>
          </cell>
          <cell r="D23">
            <v>1150000</v>
          </cell>
          <cell r="F23">
            <v>1150000</v>
          </cell>
        </row>
        <row r="24">
          <cell r="A24" t="str">
            <v>J0</v>
          </cell>
          <cell r="B24" t="str">
            <v>PROEC - PRÓ-REITORIA DE EXTENSÃO E CULTURA</v>
          </cell>
          <cell r="C24">
            <v>1750000</v>
          </cell>
          <cell r="D24">
            <v>1750000</v>
          </cell>
          <cell r="F24">
            <v>1750000</v>
          </cell>
        </row>
        <row r="25">
          <cell r="A25" t="str">
            <v>J1</v>
          </cell>
          <cell r="B25" t="str">
            <v>EDITORA DA UFABC</v>
          </cell>
          <cell r="C25">
            <v>60000</v>
          </cell>
          <cell r="D25">
            <v>60000</v>
          </cell>
          <cell r="F25">
            <v>60000</v>
          </cell>
        </row>
        <row r="26">
          <cell r="A26" t="str">
            <v>J2</v>
          </cell>
          <cell r="B26" t="str">
            <v>PROEC - REALIZAÇÃO DE EVENTOS * D.U.C</v>
          </cell>
          <cell r="C26">
            <v>250000</v>
          </cell>
          <cell r="D26">
            <v>250000</v>
          </cell>
          <cell r="F26">
            <v>250000</v>
          </cell>
        </row>
        <row r="27">
          <cell r="A27" t="str">
            <v>K0</v>
          </cell>
          <cell r="B27" t="str">
            <v>PROAD - PRÓ-REITORIA DE ADMINISTRAÇÃO</v>
          </cell>
          <cell r="C27">
            <v>215000</v>
          </cell>
          <cell r="D27">
            <v>210000</v>
          </cell>
          <cell r="F27">
            <v>210000</v>
          </cell>
        </row>
        <row r="28">
          <cell r="A28" t="str">
            <v>K1</v>
          </cell>
          <cell r="B28" t="str">
            <v>PROAD - PASSAGENS * D.U.C</v>
          </cell>
          <cell r="C28">
            <v>350000</v>
          </cell>
          <cell r="D28">
            <v>0</v>
          </cell>
          <cell r="E28" t="str">
            <v>NÃO EXISTE MAIS A AEO, PASSOU PARA E6 - PU</v>
          </cell>
          <cell r="F28">
            <v>0</v>
          </cell>
        </row>
        <row r="29">
          <cell r="A29" t="str">
            <v>L0</v>
          </cell>
          <cell r="B29" t="str">
            <v>PROPLADI - PRÓ-REITORIA DE PLAN. E DESENV. INSTITUCIONAL</v>
          </cell>
          <cell r="C29">
            <v>8000</v>
          </cell>
          <cell r="D29">
            <v>8000</v>
          </cell>
          <cell r="F29">
            <v>12000</v>
          </cell>
        </row>
        <row r="30">
          <cell r="A30" t="str">
            <v>M0</v>
          </cell>
          <cell r="B30" t="str">
            <v>PROAP - PNAES</v>
          </cell>
          <cell r="C30">
            <v>10010142</v>
          </cell>
          <cell r="D30">
            <v>10694524</v>
          </cell>
          <cell r="F30">
            <v>10487381</v>
          </cell>
        </row>
        <row r="31">
          <cell r="A31" t="str">
            <v>M1</v>
          </cell>
          <cell r="B31" t="str">
            <v>PROAP - PRÓ-REITORIA DE POLÍTICAS AFIRMATIVAS</v>
          </cell>
          <cell r="C31">
            <v>5000000</v>
          </cell>
          <cell r="D31">
            <v>5000000</v>
          </cell>
          <cell r="F31">
            <v>5900000</v>
          </cell>
        </row>
        <row r="32">
          <cell r="A32" t="str">
            <v>N0</v>
          </cell>
          <cell r="B32" t="str">
            <v>ARI - ASSESSORIA DE RELAÇÕES INTERNACIONAIS</v>
          </cell>
          <cell r="C32">
            <v>350000</v>
          </cell>
          <cell r="D32">
            <v>360000</v>
          </cell>
          <cell r="F32">
            <v>500000</v>
          </cell>
        </row>
        <row r="33">
          <cell r="A33" t="str">
            <v>P0</v>
          </cell>
          <cell r="B33" t="str">
            <v>PROPG - PRÓ-REITORIA DE PÓS-GRADUAÇÃO</v>
          </cell>
          <cell r="C33">
            <v>3500000</v>
          </cell>
          <cell r="D33">
            <v>3500000</v>
          </cell>
          <cell r="F33">
            <v>3700000</v>
          </cell>
        </row>
        <row r="34">
          <cell r="A34" t="str">
            <v>Q0</v>
          </cell>
          <cell r="B34" t="str">
            <v>BIBLIOTECA</v>
          </cell>
          <cell r="C34">
            <v>1000000</v>
          </cell>
          <cell r="D34">
            <v>1000000</v>
          </cell>
          <cell r="F34">
            <v>700000</v>
          </cell>
        </row>
        <row r="35">
          <cell r="A35" t="str">
            <v>R0</v>
          </cell>
          <cell r="B35" t="str">
            <v>NTI - NÚCLEO DE TECNOLOGIA DA INFORMAÇÃO</v>
          </cell>
          <cell r="C35">
            <v>1100000</v>
          </cell>
          <cell r="D35">
            <v>550000</v>
          </cell>
          <cell r="F35">
            <v>550000</v>
          </cell>
        </row>
        <row r="36">
          <cell r="A36" t="str">
            <v>R1</v>
          </cell>
          <cell r="B36" t="str">
            <v>NTI - TI   D.U.C.</v>
          </cell>
          <cell r="D36">
            <v>550000</v>
          </cell>
          <cell r="E36" t="str">
            <v>ANO PASSADO, SÓ FOI DISTRIBUÍDO PARA R0 E R2</v>
          </cell>
          <cell r="F36">
            <v>550000</v>
          </cell>
        </row>
        <row r="37">
          <cell r="A37" t="str">
            <v>R2</v>
          </cell>
          <cell r="B37" t="str">
            <v>NTI - SEGURANÇA DA INFORMAÇÃO * D.U.C</v>
          </cell>
          <cell r="C37">
            <v>150000</v>
          </cell>
          <cell r="D37">
            <v>150000</v>
          </cell>
          <cell r="F37">
            <v>150000</v>
          </cell>
        </row>
        <row r="38">
          <cell r="A38" t="str">
            <v>S0</v>
          </cell>
          <cell r="B38" t="str">
            <v>SUPERINTENDÊNCIA DE OBRAS</v>
          </cell>
          <cell r="C38">
            <v>750000</v>
          </cell>
          <cell r="D38">
            <v>750000</v>
          </cell>
          <cell r="F38">
            <v>450000</v>
          </cell>
        </row>
        <row r="39">
          <cell r="A39" t="str">
            <v>T0</v>
          </cell>
          <cell r="B39" t="str">
            <v>NETEL</v>
          </cell>
          <cell r="C39">
            <v>130000</v>
          </cell>
          <cell r="D39">
            <v>130000</v>
          </cell>
          <cell r="F39">
            <v>130000</v>
          </cell>
        </row>
        <row r="40">
          <cell r="A40" t="str">
            <v>U0</v>
          </cell>
          <cell r="B40" t="str">
            <v>AGÊNCIA DE INOVAÇÃO</v>
          </cell>
          <cell r="C40">
            <v>110000</v>
          </cell>
          <cell r="D40">
            <v>110000</v>
          </cell>
          <cell r="F40">
            <v>110000</v>
          </cell>
        </row>
        <row r="41">
          <cell r="A41" t="str">
            <v>V0</v>
          </cell>
          <cell r="B41" t="str">
            <v>SUGEPE - SUPERINTENDÊNCIA DE GESTÃO DE PESSOAS</v>
          </cell>
          <cell r="C41">
            <v>450000</v>
          </cell>
          <cell r="D41">
            <v>450000</v>
          </cell>
          <cell r="F41">
            <v>400000</v>
          </cell>
        </row>
        <row r="42">
          <cell r="A42" t="str">
            <v>V1</v>
          </cell>
          <cell r="B42" t="str">
            <v>SUGEPE-FOLHA - PASEP + AUX. MORADIA</v>
          </cell>
          <cell r="C42">
            <v>2430670</v>
          </cell>
          <cell r="D42">
            <v>2597032</v>
          </cell>
          <cell r="E42" t="str">
            <v>CARIMBADO</v>
          </cell>
          <cell r="F42">
            <v>2597032</v>
          </cell>
        </row>
        <row r="43">
          <cell r="A43" t="str">
            <v>V2</v>
          </cell>
          <cell r="B43" t="str">
            <v>SUGEPE - CONTRATAÇÃO DE ESTAGIÁRIOS * D.U.C</v>
          </cell>
          <cell r="C43">
            <v>500000</v>
          </cell>
          <cell r="D43">
            <v>600000</v>
          </cell>
          <cell r="F43">
            <v>600000</v>
          </cell>
        </row>
        <row r="44">
          <cell r="A44" t="str">
            <v>V4</v>
          </cell>
          <cell r="B44" t="str">
            <v>SUGEPE - CAPACITAÇÃO</v>
          </cell>
          <cell r="C44">
            <v>160000</v>
          </cell>
          <cell r="D44">
            <v>340000</v>
          </cell>
          <cell r="E44" t="str">
            <v>CARIMBADO</v>
          </cell>
          <cell r="F44">
            <v>340000</v>
          </cell>
        </row>
        <row r="45">
          <cell r="A45" t="str">
            <v>B6</v>
          </cell>
          <cell r="B45" t="str">
            <v>Projetos específicos emendas palamentares</v>
          </cell>
          <cell r="C45">
            <v>1000000</v>
          </cell>
          <cell r="D45">
            <v>1000000</v>
          </cell>
          <cell r="F45">
            <v>2030000</v>
          </cell>
        </row>
        <row r="46">
          <cell r="A46" t="str">
            <v>Z0</v>
          </cell>
          <cell r="B46" t="str">
            <v>RESERVA DE CONTINGÊNCIA</v>
          </cell>
          <cell r="C46">
            <v>2369078</v>
          </cell>
          <cell r="D46">
            <v>1306096</v>
          </cell>
          <cell r="F46">
            <v>2662451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6" totalsRowShown="0" headerRowDxfId="10">
  <autoFilter ref="W4:Y16"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00000000-0010-0000-0100-000008000000}"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workbookViewId="0">
      <selection activeCell="C18" sqref="C18"/>
    </sheetView>
  </sheetViews>
  <sheetFormatPr defaultRowHeight="15" x14ac:dyDescent="0.25"/>
  <cols>
    <col min="1" max="1" width="41.140625" bestFit="1" customWidth="1"/>
    <col min="2" max="2" width="16.85546875" bestFit="1" customWidth="1"/>
    <col min="3" max="3" width="27.42578125" bestFit="1" customWidth="1"/>
    <col min="4" max="4" width="16" customWidth="1"/>
    <col min="5" max="5" width="9.5703125" hidden="1" customWidth="1"/>
    <col min="6" max="7" width="9.7109375" hidden="1" customWidth="1"/>
    <col min="8" max="8" width="3.140625" customWidth="1"/>
    <col min="9" max="9" width="44.5703125" customWidth="1"/>
    <col min="10" max="10" width="15" customWidth="1"/>
  </cols>
  <sheetData>
    <row r="1" spans="1:10" ht="15.75" thickBot="1" x14ac:dyDescent="0.3"/>
    <row r="2" spans="1:10" ht="24.75" customHeight="1" thickBot="1" x14ac:dyDescent="0.55000000000000004">
      <c r="A2" s="208" t="s">
        <v>495</v>
      </c>
      <c r="B2" s="209"/>
      <c r="C2" s="209"/>
      <c r="D2" s="209"/>
      <c r="E2" s="209"/>
      <c r="F2" s="209"/>
      <c r="G2" s="210"/>
      <c r="I2" s="211" t="s">
        <v>360</v>
      </c>
      <c r="J2" s="211"/>
    </row>
    <row r="3" spans="1:10" ht="43.5" customHeight="1" x14ac:dyDescent="0.25">
      <c r="A3" s="144" t="s">
        <v>361</v>
      </c>
      <c r="B3" s="144" t="s">
        <v>505</v>
      </c>
      <c r="C3" s="144" t="s">
        <v>506</v>
      </c>
      <c r="D3" s="144" t="s">
        <v>507</v>
      </c>
      <c r="E3" s="136" t="s">
        <v>362</v>
      </c>
      <c r="F3" s="136" t="s">
        <v>363</v>
      </c>
      <c r="G3" s="136" t="s">
        <v>364</v>
      </c>
      <c r="I3" s="135" t="s">
        <v>365</v>
      </c>
      <c r="J3" s="78"/>
    </row>
    <row r="4" spans="1:10" ht="16.5" thickBot="1" x14ac:dyDescent="0.3">
      <c r="A4" s="139" t="s">
        <v>508</v>
      </c>
      <c r="B4" s="140">
        <v>63000</v>
      </c>
      <c r="C4" s="140">
        <v>63000</v>
      </c>
      <c r="D4" s="141">
        <v>1</v>
      </c>
      <c r="E4" s="104" t="e">
        <f>#REF!/D4</f>
        <v>#REF!</v>
      </c>
      <c r="F4" s="104" t="e">
        <f>#REF!/#REF!</f>
        <v>#REF!</v>
      </c>
      <c r="G4" s="104" t="e">
        <f>#REF!/D4</f>
        <v>#REF!</v>
      </c>
      <c r="I4" s="79" t="s">
        <v>497</v>
      </c>
      <c r="J4" s="80"/>
    </row>
    <row r="5" spans="1:10" ht="30.75" thickBot="1" x14ac:dyDescent="0.3">
      <c r="A5" s="139" t="s">
        <v>366</v>
      </c>
      <c r="B5" s="140">
        <v>94600</v>
      </c>
      <c r="C5" s="140">
        <v>94600</v>
      </c>
      <c r="D5" s="141">
        <v>1</v>
      </c>
      <c r="E5" s="105" t="e">
        <f>#REF!/D5</f>
        <v>#REF!</v>
      </c>
      <c r="F5" s="105" t="e">
        <f>#REF!/#REF!</f>
        <v>#REF!</v>
      </c>
      <c r="G5" s="105" t="e">
        <f>#REF!/D5</f>
        <v>#REF!</v>
      </c>
      <c r="I5" s="79" t="s">
        <v>498</v>
      </c>
      <c r="J5" s="80"/>
    </row>
    <row r="6" spans="1:10" ht="30.75" thickBot="1" x14ac:dyDescent="0.3">
      <c r="A6" s="139" t="s">
        <v>367</v>
      </c>
      <c r="B6" s="140">
        <v>5300000</v>
      </c>
      <c r="C6" s="140">
        <v>5288542</v>
      </c>
      <c r="D6" s="141">
        <v>0.99783811320754712</v>
      </c>
      <c r="E6" s="105" t="e">
        <f>#REF!/D6</f>
        <v>#REF!</v>
      </c>
      <c r="F6" s="105" t="e">
        <f>#REF!/#REF!</f>
        <v>#REF!</v>
      </c>
      <c r="G6" s="105" t="e">
        <f>#REF!/D6</f>
        <v>#REF!</v>
      </c>
      <c r="I6" s="79" t="s">
        <v>499</v>
      </c>
      <c r="J6" s="80"/>
    </row>
    <row r="7" spans="1:10" ht="16.5" thickBot="1" x14ac:dyDescent="0.3">
      <c r="A7" s="137" t="s">
        <v>369</v>
      </c>
      <c r="B7" s="138">
        <v>5300000</v>
      </c>
      <c r="C7" s="138">
        <v>5038542</v>
      </c>
      <c r="D7" s="142">
        <v>0.95066830188679241</v>
      </c>
      <c r="E7" s="106" t="e">
        <f>#REF!/D7</f>
        <v>#REF!</v>
      </c>
      <c r="F7" s="106" t="e">
        <f>#REF!/#REF!</f>
        <v>#REF!</v>
      </c>
      <c r="G7" s="106" t="e">
        <f>#REF!/D7</f>
        <v>#REF!</v>
      </c>
      <c r="I7" s="79" t="s">
        <v>500</v>
      </c>
      <c r="J7" s="80"/>
    </row>
    <row r="8" spans="1:10" ht="30.75" thickBot="1" x14ac:dyDescent="0.3">
      <c r="A8" s="137" t="s">
        <v>509</v>
      </c>
      <c r="B8" s="138"/>
      <c r="C8" s="138">
        <v>250000</v>
      </c>
      <c r="D8" s="142"/>
      <c r="E8" s="107" t="e">
        <f>#REF!/D8</f>
        <v>#REF!</v>
      </c>
      <c r="F8" s="107" t="e">
        <f>#REF!/#REF!</f>
        <v>#REF!</v>
      </c>
      <c r="G8" s="107" t="e">
        <f>#REF!/D8</f>
        <v>#REF!</v>
      </c>
      <c r="I8" s="79" t="s">
        <v>501</v>
      </c>
      <c r="J8" s="80"/>
    </row>
    <row r="9" spans="1:10" ht="16.5" thickBot="1" x14ac:dyDescent="0.3">
      <c r="A9" s="139" t="s">
        <v>510</v>
      </c>
      <c r="B9" s="140">
        <v>42278496</v>
      </c>
      <c r="C9" s="140">
        <v>44410033</v>
      </c>
      <c r="D9" s="141">
        <v>1.0504165758403516</v>
      </c>
      <c r="E9" s="107" t="e">
        <f>#REF!/D9</f>
        <v>#REF!</v>
      </c>
      <c r="F9" s="107" t="e">
        <f>#REF!/#REF!</f>
        <v>#REF!</v>
      </c>
      <c r="G9" s="107" t="e">
        <f>#REF!/D9</f>
        <v>#REF!</v>
      </c>
      <c r="I9" s="81" t="s">
        <v>502</v>
      </c>
      <c r="J9" s="82"/>
    </row>
    <row r="10" spans="1:10" ht="30.75" thickBot="1" x14ac:dyDescent="0.3">
      <c r="A10" s="137" t="s">
        <v>371</v>
      </c>
      <c r="B10" s="138">
        <v>38483496</v>
      </c>
      <c r="C10" s="138">
        <v>36648393</v>
      </c>
      <c r="D10" s="142">
        <v>0.95231454543526917</v>
      </c>
      <c r="E10" s="104" t="e">
        <f>#REF!/D10</f>
        <v>#REF!</v>
      </c>
      <c r="F10" s="104" t="e">
        <f>#REF!/#REF!</f>
        <v>#REF!</v>
      </c>
      <c r="G10" s="104" t="e">
        <f>#REF!/D10</f>
        <v>#REF!</v>
      </c>
      <c r="I10" s="83" t="s">
        <v>503</v>
      </c>
      <c r="J10" s="84"/>
    </row>
    <row r="11" spans="1:10" ht="30.75" thickBot="1" x14ac:dyDescent="0.3">
      <c r="A11" s="137" t="s">
        <v>372</v>
      </c>
      <c r="B11" s="138">
        <v>1219568</v>
      </c>
      <c r="C11" s="138">
        <v>1156208</v>
      </c>
      <c r="D11" s="142">
        <v>0.94804717736116395</v>
      </c>
      <c r="E11" s="107" t="e">
        <f>#REF!/D11</f>
        <v>#REF!</v>
      </c>
      <c r="F11" s="107" t="e">
        <f>#REF!/#REF!</f>
        <v>#REF!</v>
      </c>
      <c r="G11" s="107" t="e">
        <f>#REF!/D11</f>
        <v>#REF!</v>
      </c>
      <c r="I11" s="83" t="s">
        <v>504</v>
      </c>
      <c r="J11" s="84"/>
    </row>
    <row r="12" spans="1:10" ht="30.75" thickBot="1" x14ac:dyDescent="0.3">
      <c r="A12" s="137" t="s">
        <v>373</v>
      </c>
      <c r="B12" s="138">
        <v>2575432</v>
      </c>
      <c r="C12" s="138">
        <v>2575432</v>
      </c>
      <c r="D12" s="142">
        <v>1</v>
      </c>
      <c r="E12" s="107"/>
      <c r="F12" s="107"/>
      <c r="G12" s="107"/>
      <c r="I12" s="81" t="s">
        <v>370</v>
      </c>
      <c r="J12" s="82"/>
    </row>
    <row r="13" spans="1:10" ht="20.25" customHeight="1" thickBot="1" x14ac:dyDescent="0.3">
      <c r="A13" s="137" t="s">
        <v>511</v>
      </c>
      <c r="B13" s="138"/>
      <c r="C13" s="138">
        <v>4030000</v>
      </c>
      <c r="D13" s="142"/>
      <c r="E13" s="108" t="e">
        <f>#REF!/D13</f>
        <v>#REF!</v>
      </c>
      <c r="F13" s="108" t="e">
        <f>#REF!/#REF!</f>
        <v>#REF!</v>
      </c>
      <c r="G13" s="108" t="e">
        <f>#REF!/D13</f>
        <v>#REF!</v>
      </c>
      <c r="I13" s="132" t="s">
        <v>91</v>
      </c>
      <c r="J13" s="133"/>
    </row>
    <row r="14" spans="1:10" ht="15.75" x14ac:dyDescent="0.25">
      <c r="A14" s="139" t="s">
        <v>512</v>
      </c>
      <c r="B14" s="140">
        <v>360000</v>
      </c>
      <c r="C14" s="140">
        <v>360000</v>
      </c>
      <c r="D14" s="141">
        <v>1</v>
      </c>
      <c r="E14" s="107" t="e">
        <f>#REF!/D14</f>
        <v>#REF!</v>
      </c>
      <c r="F14" s="107" t="e">
        <f>#REF!/#REF!</f>
        <v>#REF!</v>
      </c>
      <c r="G14" s="107" t="e">
        <f>#REF!/D14</f>
        <v>#REF!</v>
      </c>
    </row>
    <row r="15" spans="1:10" ht="15.75" x14ac:dyDescent="0.25">
      <c r="A15" s="139" t="s">
        <v>374</v>
      </c>
      <c r="B15" s="140">
        <v>21600</v>
      </c>
      <c r="C15" s="140">
        <v>21600</v>
      </c>
      <c r="D15" s="141">
        <v>1</v>
      </c>
      <c r="E15" s="107"/>
      <c r="F15" s="107" t="e">
        <f>#REF!/#REF!</f>
        <v>#REF!</v>
      </c>
      <c r="G15" s="107"/>
    </row>
    <row r="16" spans="1:10" ht="15.75" x14ac:dyDescent="0.25">
      <c r="A16" s="139" t="s">
        <v>375</v>
      </c>
      <c r="B16" s="140">
        <v>10694524</v>
      </c>
      <c r="C16" s="140">
        <v>10166943</v>
      </c>
      <c r="D16" s="141">
        <v>0.95066811762730163</v>
      </c>
      <c r="E16" s="107" t="e">
        <f>#REF!/D16</f>
        <v>#REF!</v>
      </c>
      <c r="F16" s="107" t="e">
        <f>#REF!/#REF!</f>
        <v>#REF!</v>
      </c>
      <c r="G16" s="107" t="e">
        <f>#REF!/D16</f>
        <v>#REF!</v>
      </c>
    </row>
    <row r="17" spans="1:10" ht="15.75" x14ac:dyDescent="0.25">
      <c r="A17" s="139" t="s">
        <v>376</v>
      </c>
      <c r="B17" s="140">
        <v>340000</v>
      </c>
      <c r="C17" s="140">
        <v>340000</v>
      </c>
      <c r="D17" s="141">
        <v>1</v>
      </c>
      <c r="E17" s="107" t="e">
        <f>#REF!/D17</f>
        <v>#REF!</v>
      </c>
      <c r="F17" s="107" t="e">
        <f>#REF!/#REF!</f>
        <v>#REF!</v>
      </c>
      <c r="G17" s="107" t="e">
        <f>#REF!/D17</f>
        <v>#REF!</v>
      </c>
    </row>
    <row r="18" spans="1:10" ht="15.75" x14ac:dyDescent="0.25">
      <c r="A18" s="143" t="s">
        <v>513</v>
      </c>
      <c r="B18" s="145">
        <v>59152220</v>
      </c>
      <c r="C18" s="145">
        <v>60744718</v>
      </c>
      <c r="D18" s="146">
        <v>1.0269220326811064</v>
      </c>
      <c r="E18" s="109" t="e">
        <f>#REF!/D18</f>
        <v>#REF!</v>
      </c>
      <c r="F18" s="109" t="e">
        <f>#REF!/#REF!</f>
        <v>#REF!</v>
      </c>
      <c r="G18" s="109" t="e">
        <f>#REF!/D18</f>
        <v>#REF!</v>
      </c>
    </row>
    <row r="19" spans="1:10" ht="16.5" thickBot="1" x14ac:dyDescent="0.3">
      <c r="D19" s="38"/>
      <c r="E19" s="106" t="e">
        <f>#REF!/D19</f>
        <v>#REF!</v>
      </c>
      <c r="F19" s="106" t="e">
        <f>#REF!/#REF!</f>
        <v>#REF!</v>
      </c>
      <c r="G19" s="106" t="e">
        <f>#REF!/D19</f>
        <v>#REF!</v>
      </c>
      <c r="I19" s="85"/>
    </row>
    <row r="20" spans="1:10" ht="32.25" thickBot="1" x14ac:dyDescent="0.55000000000000004">
      <c r="A20" s="212" t="s">
        <v>496</v>
      </c>
      <c r="B20" s="213"/>
      <c r="C20" s="213"/>
      <c r="D20" s="213"/>
      <c r="E20" s="213"/>
      <c r="F20" s="213"/>
      <c r="G20" s="214"/>
      <c r="I20" s="215" t="s">
        <v>377</v>
      </c>
      <c r="J20" s="216"/>
    </row>
    <row r="21" spans="1:10" ht="31.5" x14ac:dyDescent="0.25">
      <c r="A21" s="144" t="s">
        <v>378</v>
      </c>
      <c r="B21" s="144" t="s">
        <v>505</v>
      </c>
      <c r="C21" s="144" t="s">
        <v>506</v>
      </c>
      <c r="D21" s="144"/>
      <c r="E21" s="134" t="s">
        <v>362</v>
      </c>
      <c r="F21" s="134" t="s">
        <v>363</v>
      </c>
      <c r="G21" s="134" t="s">
        <v>364</v>
      </c>
      <c r="I21" s="77" t="s">
        <v>379</v>
      </c>
      <c r="J21" s="78"/>
    </row>
    <row r="22" spans="1:10" ht="16.5" thickBot="1" x14ac:dyDescent="0.3">
      <c r="A22" s="139" t="s">
        <v>514</v>
      </c>
      <c r="B22" s="140">
        <v>1500000</v>
      </c>
      <c r="C22" s="140">
        <v>1426003</v>
      </c>
      <c r="D22" s="141">
        <v>0.95066866666666672</v>
      </c>
      <c r="E22" s="104"/>
      <c r="F22" s="104" t="e">
        <f>#REF!/#REF!</f>
        <v>#REF!</v>
      </c>
      <c r="G22" s="104"/>
      <c r="I22" s="79" t="s">
        <v>261</v>
      </c>
      <c r="J22" s="86"/>
    </row>
    <row r="23" spans="1:10" ht="16.5" thickBot="1" x14ac:dyDescent="0.3">
      <c r="A23" s="139" t="s">
        <v>515</v>
      </c>
      <c r="B23" s="140">
        <v>0</v>
      </c>
      <c r="C23" s="140">
        <v>23194361</v>
      </c>
      <c r="D23" s="141"/>
      <c r="E23" s="110"/>
      <c r="F23" s="110" t="e">
        <f>#REF!/#REF!</f>
        <v>#REF!</v>
      </c>
      <c r="G23" s="110"/>
      <c r="I23" s="79" t="s">
        <v>92</v>
      </c>
      <c r="J23" s="86"/>
    </row>
    <row r="24" spans="1:10" ht="16.5" thickBot="1" x14ac:dyDescent="0.3">
      <c r="A24" s="139"/>
      <c r="B24" s="140"/>
      <c r="C24" s="140"/>
      <c r="D24" s="141"/>
      <c r="E24" s="110"/>
      <c r="F24" s="110"/>
      <c r="G24" s="110"/>
      <c r="I24" s="79"/>
      <c r="J24" s="86"/>
    </row>
    <row r="25" spans="1:10" ht="16.5" thickBot="1" x14ac:dyDescent="0.3">
      <c r="A25" s="139" t="s">
        <v>510</v>
      </c>
      <c r="B25" s="140">
        <v>1708173</v>
      </c>
      <c r="C25" s="140">
        <v>1708173</v>
      </c>
      <c r="D25" s="141">
        <v>1</v>
      </c>
      <c r="E25" s="110"/>
      <c r="F25" s="110" t="e">
        <f>#REF!/#REF!</f>
        <v>#REF!</v>
      </c>
      <c r="G25" s="110"/>
      <c r="I25" s="81" t="s">
        <v>93</v>
      </c>
      <c r="J25" s="87"/>
    </row>
    <row r="26" spans="1:10" ht="30.75" thickBot="1" x14ac:dyDescent="0.3">
      <c r="A26" s="137" t="s">
        <v>372</v>
      </c>
      <c r="B26" s="138">
        <v>1000000</v>
      </c>
      <c r="C26" s="138">
        <v>1000000</v>
      </c>
      <c r="D26" s="142">
        <v>1</v>
      </c>
      <c r="E26" s="108" t="e">
        <f>#REF!/#REF!</f>
        <v>#REF!</v>
      </c>
      <c r="F26" s="108" t="e">
        <f>#REF!/#REF!</f>
        <v>#REF!</v>
      </c>
      <c r="G26" s="108" t="e">
        <f>#REF!/#REF!</f>
        <v>#REF!</v>
      </c>
      <c r="I26" s="83" t="s">
        <v>368</v>
      </c>
      <c r="J26" s="88"/>
    </row>
  </sheetData>
  <mergeCells count="4">
    <mergeCell ref="A2:G2"/>
    <mergeCell ref="I2:J2"/>
    <mergeCell ref="A20:G20"/>
    <mergeCell ref="I20:J2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pane xSplit="2" ySplit="1" topLeftCell="C2" activePane="bottomRight" state="frozen"/>
      <selection pane="topRight" activeCell="C1" sqref="C1"/>
      <selection pane="bottomLeft" activeCell="A2" sqref="A2"/>
      <selection pane="bottomRight" activeCell="J46" sqref="J46"/>
    </sheetView>
  </sheetViews>
  <sheetFormatPr defaultColWidth="9.140625" defaultRowHeight="15" x14ac:dyDescent="0.25"/>
  <cols>
    <col min="1" max="1" width="4" customWidth="1"/>
    <col min="2" max="2" width="63.5703125" bestFit="1" customWidth="1"/>
    <col min="3" max="3" width="15.28515625" customWidth="1"/>
    <col min="4" max="4" width="14.28515625" style="153" bestFit="1" customWidth="1"/>
    <col min="5" max="6" width="14.28515625" style="153" customWidth="1"/>
    <col min="7" max="7" width="9.140625" style="153" customWidth="1"/>
    <col min="8" max="8" width="12" style="153" customWidth="1"/>
    <col min="9" max="9" width="16.85546875" bestFit="1" customWidth="1"/>
  </cols>
  <sheetData>
    <row r="1" spans="1:9" ht="45" x14ac:dyDescent="0.25">
      <c r="A1" s="89"/>
      <c r="B1" s="90"/>
      <c r="C1" s="147" t="s">
        <v>516</v>
      </c>
      <c r="D1" s="148" t="s">
        <v>517</v>
      </c>
      <c r="E1" s="148" t="s">
        <v>518</v>
      </c>
      <c r="F1" s="149" t="s">
        <v>519</v>
      </c>
      <c r="G1" s="150" t="s">
        <v>520</v>
      </c>
      <c r="H1" s="148" t="s">
        <v>521</v>
      </c>
      <c r="I1" s="148" t="s">
        <v>522</v>
      </c>
    </row>
    <row r="2" spans="1:9" x14ac:dyDescent="0.25">
      <c r="A2" s="3" t="s">
        <v>8</v>
      </c>
      <c r="B2" s="3" t="s">
        <v>9</v>
      </c>
      <c r="C2" s="96">
        <f>1750000-380000</f>
        <v>1370000</v>
      </c>
      <c r="D2" s="150">
        <v>1370000</v>
      </c>
      <c r="E2" s="150"/>
      <c r="F2" s="150">
        <v>1750000</v>
      </c>
      <c r="G2" s="150" t="s">
        <v>523</v>
      </c>
      <c r="H2" s="150">
        <v>1686931</v>
      </c>
      <c r="I2" s="151">
        <v>437231.96</v>
      </c>
    </row>
    <row r="3" spans="1:9" x14ac:dyDescent="0.25">
      <c r="A3" s="5" t="s">
        <v>14</v>
      </c>
      <c r="B3" s="5" t="s">
        <v>15</v>
      </c>
      <c r="C3" s="99">
        <v>105000</v>
      </c>
      <c r="D3" s="150">
        <v>105000</v>
      </c>
      <c r="E3" s="150"/>
      <c r="F3" s="150">
        <v>130000</v>
      </c>
      <c r="G3" s="150" t="s">
        <v>523</v>
      </c>
      <c r="H3" s="150">
        <v>133300</v>
      </c>
      <c r="I3" s="151">
        <v>13000</v>
      </c>
    </row>
    <row r="4" spans="1:9" x14ac:dyDescent="0.25">
      <c r="A4" s="5" t="s">
        <v>10</v>
      </c>
      <c r="B4" s="5" t="s">
        <v>11</v>
      </c>
      <c r="C4" s="99">
        <v>60000</v>
      </c>
      <c r="D4" s="150">
        <v>60000</v>
      </c>
      <c r="E4" s="150"/>
      <c r="F4" s="150">
        <v>90000</v>
      </c>
      <c r="G4" s="150" t="s">
        <v>523</v>
      </c>
      <c r="H4" s="150">
        <v>86610</v>
      </c>
      <c r="I4" s="68"/>
    </row>
    <row r="5" spans="1:9" x14ac:dyDescent="0.25">
      <c r="A5" s="5" t="s">
        <v>12</v>
      </c>
      <c r="B5" s="5" t="s">
        <v>13</v>
      </c>
      <c r="C5" s="99">
        <v>5400</v>
      </c>
      <c r="D5" s="150">
        <v>6000</v>
      </c>
      <c r="E5" s="150"/>
      <c r="F5" s="150">
        <v>6000</v>
      </c>
      <c r="G5" s="150"/>
      <c r="H5" s="150">
        <v>6429</v>
      </c>
      <c r="I5" s="68"/>
    </row>
    <row r="6" spans="1:9" x14ac:dyDescent="0.25">
      <c r="A6" s="5" t="s">
        <v>16</v>
      </c>
      <c r="B6" s="5" t="s">
        <v>17</v>
      </c>
      <c r="C6" s="99">
        <v>2500</v>
      </c>
      <c r="D6" s="150">
        <v>3000</v>
      </c>
      <c r="E6" s="150"/>
      <c r="F6" s="150">
        <v>3000</v>
      </c>
      <c r="G6" s="150"/>
      <c r="H6" s="150"/>
      <c r="I6" s="68"/>
    </row>
    <row r="7" spans="1:9" x14ac:dyDescent="0.25">
      <c r="A7" s="5" t="s">
        <v>87</v>
      </c>
      <c r="B7" s="5" t="s">
        <v>88</v>
      </c>
      <c r="C7" s="99">
        <v>50000</v>
      </c>
      <c r="D7" s="150">
        <v>50000</v>
      </c>
      <c r="E7" s="150"/>
      <c r="F7" s="150">
        <v>50000</v>
      </c>
      <c r="G7" s="150" t="s">
        <v>524</v>
      </c>
      <c r="H7" s="150"/>
      <c r="I7" s="68"/>
    </row>
    <row r="8" spans="1:9" x14ac:dyDescent="0.25">
      <c r="A8" s="5" t="s">
        <v>18</v>
      </c>
      <c r="B8" s="5" t="s">
        <v>19</v>
      </c>
      <c r="C8" s="99">
        <v>3500</v>
      </c>
      <c r="D8" s="150">
        <v>3000</v>
      </c>
      <c r="E8" s="150"/>
      <c r="F8" s="150">
        <v>3000</v>
      </c>
      <c r="G8" s="150"/>
      <c r="H8" s="150"/>
      <c r="I8" s="68"/>
    </row>
    <row r="9" spans="1:9" x14ac:dyDescent="0.25">
      <c r="A9" s="5" t="s">
        <v>20</v>
      </c>
      <c r="B9" s="5" t="s">
        <v>21</v>
      </c>
      <c r="C9" s="99">
        <v>40000</v>
      </c>
      <c r="D9" s="150">
        <v>40000</v>
      </c>
      <c r="E9" s="150"/>
      <c r="F9" s="150">
        <v>40000</v>
      </c>
      <c r="G9" s="150"/>
      <c r="H9" s="150">
        <v>25652</v>
      </c>
      <c r="I9" s="151">
        <v>12660</v>
      </c>
    </row>
    <row r="10" spans="1:9" x14ac:dyDescent="0.25">
      <c r="A10" s="5" t="s">
        <v>24</v>
      </c>
      <c r="B10" s="5" t="s">
        <v>25</v>
      </c>
      <c r="C10" s="99">
        <v>18000</v>
      </c>
      <c r="D10" s="150">
        <v>18000</v>
      </c>
      <c r="E10" s="150"/>
      <c r="F10" s="150">
        <v>40000</v>
      </c>
      <c r="G10" s="150" t="s">
        <v>525</v>
      </c>
      <c r="H10" s="150">
        <v>2142</v>
      </c>
      <c r="I10" s="151">
        <v>6797.27</v>
      </c>
    </row>
    <row r="11" spans="1:9" x14ac:dyDescent="0.25">
      <c r="A11" s="5" t="s">
        <v>26</v>
      </c>
      <c r="B11" s="5" t="s">
        <v>27</v>
      </c>
      <c r="C11" s="99">
        <v>12000</v>
      </c>
      <c r="D11" s="150">
        <v>12000</v>
      </c>
      <c r="E11" s="150"/>
      <c r="F11" s="150">
        <v>0</v>
      </c>
      <c r="G11" s="150" t="s">
        <v>526</v>
      </c>
      <c r="H11" s="150">
        <v>7528</v>
      </c>
      <c r="I11" s="151">
        <v>2508.12</v>
      </c>
    </row>
    <row r="12" spans="1:9" x14ac:dyDescent="0.25">
      <c r="A12" s="5" t="s">
        <v>28</v>
      </c>
      <c r="B12" s="5" t="s">
        <v>29</v>
      </c>
      <c r="C12" s="99">
        <v>22500000</v>
      </c>
      <c r="D12" s="150">
        <v>22500000</v>
      </c>
      <c r="E12" s="150"/>
      <c r="F12" s="150">
        <v>22500000</v>
      </c>
      <c r="G12" s="150" t="s">
        <v>527</v>
      </c>
      <c r="H12" s="150">
        <v>19614152</v>
      </c>
      <c r="I12" s="151">
        <v>6629291.75</v>
      </c>
    </row>
    <row r="13" spans="1:9" x14ac:dyDescent="0.25">
      <c r="A13" s="5" t="s">
        <v>30</v>
      </c>
      <c r="B13" s="5" t="s">
        <v>31</v>
      </c>
      <c r="C13" s="99">
        <v>20000</v>
      </c>
      <c r="D13" s="150">
        <v>20000</v>
      </c>
      <c r="E13" s="150"/>
      <c r="F13" s="150">
        <v>20000</v>
      </c>
      <c r="G13" s="150"/>
      <c r="H13" s="150">
        <v>30000</v>
      </c>
      <c r="I13" s="68"/>
    </row>
    <row r="14" spans="1:9" x14ac:dyDescent="0.25">
      <c r="A14" s="5" t="s">
        <v>32</v>
      </c>
      <c r="B14" s="5" t="s">
        <v>33</v>
      </c>
      <c r="C14" s="99">
        <f>400000-150000</f>
        <v>250000</v>
      </c>
      <c r="D14" s="150">
        <v>250000</v>
      </c>
      <c r="E14" s="150"/>
      <c r="F14" s="150">
        <v>290000</v>
      </c>
      <c r="G14" s="150" t="s">
        <v>523</v>
      </c>
      <c r="H14" s="150">
        <v>287731</v>
      </c>
      <c r="I14" s="151">
        <v>200078.82</v>
      </c>
    </row>
    <row r="15" spans="1:9" x14ac:dyDescent="0.25">
      <c r="A15" s="5" t="s">
        <v>22</v>
      </c>
      <c r="B15" s="5" t="s">
        <v>23</v>
      </c>
      <c r="C15" s="99">
        <v>30000</v>
      </c>
      <c r="D15" s="150">
        <v>30000</v>
      </c>
      <c r="E15" s="150"/>
      <c r="F15" s="150">
        <v>0</v>
      </c>
      <c r="G15" s="150" t="s">
        <v>526</v>
      </c>
      <c r="H15" s="150"/>
      <c r="I15" s="68"/>
    </row>
    <row r="16" spans="1:9" x14ac:dyDescent="0.25">
      <c r="A16" s="5" t="s">
        <v>528</v>
      </c>
      <c r="B16" s="5" t="s">
        <v>529</v>
      </c>
      <c r="C16" s="99"/>
      <c r="D16" s="150">
        <v>350000</v>
      </c>
      <c r="E16" s="150"/>
      <c r="F16" s="150">
        <v>350000</v>
      </c>
      <c r="G16" s="150"/>
      <c r="H16" s="150"/>
      <c r="I16" s="68"/>
    </row>
    <row r="17" spans="1:9" x14ac:dyDescent="0.25">
      <c r="A17" s="5" t="s">
        <v>34</v>
      </c>
      <c r="B17" s="5" t="s">
        <v>35</v>
      </c>
      <c r="C17" s="99">
        <v>110000</v>
      </c>
      <c r="D17" s="150">
        <v>110000</v>
      </c>
      <c r="E17" s="150"/>
      <c r="F17" s="150">
        <v>110000</v>
      </c>
      <c r="G17" s="150"/>
      <c r="H17" s="150">
        <v>69416</v>
      </c>
      <c r="I17" s="151">
        <v>135388.88</v>
      </c>
    </row>
    <row r="18" spans="1:9" x14ac:dyDescent="0.25">
      <c r="A18" s="5" t="s">
        <v>36</v>
      </c>
      <c r="B18" s="5" t="s">
        <v>37</v>
      </c>
      <c r="C18" s="99">
        <v>60000</v>
      </c>
      <c r="D18" s="150">
        <v>60000</v>
      </c>
      <c r="E18" s="150"/>
      <c r="F18" s="150">
        <v>60000</v>
      </c>
      <c r="G18" s="150"/>
      <c r="H18" s="150">
        <v>41870</v>
      </c>
      <c r="I18" s="68"/>
    </row>
    <row r="19" spans="1:9" x14ac:dyDescent="0.25">
      <c r="A19" s="5" t="s">
        <v>38</v>
      </c>
      <c r="B19" s="5" t="s">
        <v>39</v>
      </c>
      <c r="C19" s="99">
        <v>110000</v>
      </c>
      <c r="D19" s="150">
        <v>110000</v>
      </c>
      <c r="E19" s="150"/>
      <c r="F19" s="150">
        <v>110000</v>
      </c>
      <c r="G19" s="150"/>
      <c r="H19" s="150">
        <v>62966</v>
      </c>
      <c r="I19" s="151">
        <v>56910.64</v>
      </c>
    </row>
    <row r="20" spans="1:9" x14ac:dyDescent="0.25">
      <c r="A20" s="5" t="s">
        <v>40</v>
      </c>
      <c r="B20" s="5" t="s">
        <v>41</v>
      </c>
      <c r="C20" s="99">
        <v>60000</v>
      </c>
      <c r="D20" s="150">
        <v>60000</v>
      </c>
      <c r="E20" s="150"/>
      <c r="F20" s="150">
        <v>60000</v>
      </c>
      <c r="G20" s="150"/>
      <c r="H20" s="150">
        <v>8109</v>
      </c>
      <c r="I20" s="151">
        <v>8686.25</v>
      </c>
    </row>
    <row r="21" spans="1:9" x14ac:dyDescent="0.25">
      <c r="A21" s="5" t="s">
        <v>42</v>
      </c>
      <c r="B21" s="5" t="s">
        <v>43</v>
      </c>
      <c r="C21" s="99">
        <v>110000</v>
      </c>
      <c r="D21" s="150">
        <v>110000</v>
      </c>
      <c r="E21" s="150"/>
      <c r="F21" s="150">
        <v>110000</v>
      </c>
      <c r="G21" s="150"/>
      <c r="H21" s="150">
        <v>84923</v>
      </c>
      <c r="I21" s="151">
        <v>48241.69</v>
      </c>
    </row>
    <row r="22" spans="1:9" x14ac:dyDescent="0.25">
      <c r="A22" s="5" t="s">
        <v>44</v>
      </c>
      <c r="B22" s="5" t="s">
        <v>45</v>
      </c>
      <c r="C22" s="99">
        <v>150000</v>
      </c>
      <c r="D22" s="150">
        <v>150000</v>
      </c>
      <c r="E22" s="150"/>
      <c r="F22" s="150">
        <v>150000</v>
      </c>
      <c r="G22" s="150"/>
      <c r="H22" s="150">
        <v>74554</v>
      </c>
      <c r="I22" s="151">
        <v>18913.75</v>
      </c>
    </row>
    <row r="23" spans="1:9" x14ac:dyDescent="0.25">
      <c r="A23" s="5" t="s">
        <v>46</v>
      </c>
      <c r="B23" s="5" t="s">
        <v>47</v>
      </c>
      <c r="C23" s="99">
        <v>1150000</v>
      </c>
      <c r="D23" s="150">
        <v>1150000</v>
      </c>
      <c r="E23" s="150"/>
      <c r="F23" s="150">
        <v>1150000</v>
      </c>
      <c r="G23" s="150"/>
      <c r="H23" s="150">
        <v>1030729</v>
      </c>
      <c r="I23" s="151">
        <v>86686.41</v>
      </c>
    </row>
    <row r="24" spans="1:9" x14ac:dyDescent="0.25">
      <c r="A24" s="5" t="s">
        <v>48</v>
      </c>
      <c r="B24" s="5" t="s">
        <v>49</v>
      </c>
      <c r="C24" s="99">
        <v>1750000</v>
      </c>
      <c r="D24" s="150">
        <v>1750000</v>
      </c>
      <c r="E24" s="150"/>
      <c r="F24" s="150">
        <v>1750000</v>
      </c>
      <c r="G24" s="150"/>
      <c r="H24" s="150">
        <v>2290232</v>
      </c>
      <c r="I24" s="151">
        <v>116047.05</v>
      </c>
    </row>
    <row r="25" spans="1:9" x14ac:dyDescent="0.25">
      <c r="A25" s="5" t="s">
        <v>50</v>
      </c>
      <c r="B25" s="5" t="s">
        <v>51</v>
      </c>
      <c r="C25" s="99">
        <v>60000</v>
      </c>
      <c r="D25" s="150">
        <v>60000</v>
      </c>
      <c r="E25" s="150"/>
      <c r="F25" s="150">
        <v>60000</v>
      </c>
      <c r="G25" s="150"/>
      <c r="H25" s="150">
        <v>16231</v>
      </c>
      <c r="I25" s="151">
        <v>565.4</v>
      </c>
    </row>
    <row r="26" spans="1:9" x14ac:dyDescent="0.25">
      <c r="A26" s="5" t="s">
        <v>52</v>
      </c>
      <c r="B26" s="5" t="s">
        <v>53</v>
      </c>
      <c r="C26" s="99">
        <v>250000</v>
      </c>
      <c r="D26" s="150">
        <v>250000</v>
      </c>
      <c r="E26" s="150"/>
      <c r="F26" s="150">
        <v>250000</v>
      </c>
      <c r="G26" s="150"/>
      <c r="H26" s="150">
        <v>113054</v>
      </c>
      <c r="I26" s="151">
        <v>3864.27</v>
      </c>
    </row>
    <row r="27" spans="1:9" x14ac:dyDescent="0.25">
      <c r="A27" s="5" t="s">
        <v>54</v>
      </c>
      <c r="B27" s="5" t="s">
        <v>55</v>
      </c>
      <c r="C27" s="99">
        <v>215000</v>
      </c>
      <c r="D27" s="150">
        <v>210000</v>
      </c>
      <c r="E27" s="150"/>
      <c r="F27" s="150">
        <v>210000</v>
      </c>
      <c r="G27" s="150"/>
      <c r="H27" s="150">
        <v>196618</v>
      </c>
      <c r="I27" s="151">
        <v>52833.75</v>
      </c>
    </row>
    <row r="28" spans="1:9" x14ac:dyDescent="0.25">
      <c r="A28" s="152" t="s">
        <v>56</v>
      </c>
      <c r="B28" s="152" t="s">
        <v>57</v>
      </c>
      <c r="C28" s="99">
        <v>350000</v>
      </c>
      <c r="D28" s="150">
        <v>0</v>
      </c>
      <c r="E28" s="150" t="s">
        <v>530</v>
      </c>
      <c r="F28" s="150">
        <v>0</v>
      </c>
      <c r="G28" s="150"/>
      <c r="H28" s="150">
        <v>283130</v>
      </c>
      <c r="I28" s="151">
        <v>91483.67</v>
      </c>
    </row>
    <row r="29" spans="1:9" x14ac:dyDescent="0.25">
      <c r="A29" s="5" t="s">
        <v>58</v>
      </c>
      <c r="B29" s="5" t="s">
        <v>59</v>
      </c>
      <c r="C29" s="99">
        <v>8000</v>
      </c>
      <c r="D29" s="150">
        <v>8000</v>
      </c>
      <c r="E29" s="150"/>
      <c r="F29" s="150">
        <v>12000</v>
      </c>
      <c r="G29" s="150" t="s">
        <v>523</v>
      </c>
      <c r="H29" s="150">
        <v>13913</v>
      </c>
      <c r="I29" s="68"/>
    </row>
    <row r="30" spans="1:9" x14ac:dyDescent="0.25">
      <c r="A30" s="7" t="s">
        <v>62</v>
      </c>
      <c r="B30" s="5" t="s">
        <v>63</v>
      </c>
      <c r="C30" s="99">
        <v>10010142</v>
      </c>
      <c r="D30" s="150">
        <v>10694524</v>
      </c>
      <c r="E30" s="150"/>
      <c r="F30" s="150">
        <v>10487381</v>
      </c>
      <c r="G30" s="150" t="s">
        <v>531</v>
      </c>
      <c r="H30" s="150">
        <v>7905919</v>
      </c>
      <c r="I30" s="151">
        <v>3233441.4400000004</v>
      </c>
    </row>
    <row r="31" spans="1:9" x14ac:dyDescent="0.25">
      <c r="A31" s="7" t="s">
        <v>60</v>
      </c>
      <c r="B31" s="5" t="s">
        <v>61</v>
      </c>
      <c r="C31" s="99">
        <v>5000000</v>
      </c>
      <c r="D31" s="150">
        <v>5000000</v>
      </c>
      <c r="E31" s="150"/>
      <c r="F31" s="150">
        <v>5900000</v>
      </c>
      <c r="G31" s="150" t="s">
        <v>523</v>
      </c>
      <c r="H31" s="150">
        <v>5924985</v>
      </c>
      <c r="I31" s="151">
        <v>1549405.79</v>
      </c>
    </row>
    <row r="32" spans="1:9" x14ac:dyDescent="0.25">
      <c r="A32" s="5" t="s">
        <v>64</v>
      </c>
      <c r="B32" s="5" t="s">
        <v>65</v>
      </c>
      <c r="C32" s="99">
        <v>350000</v>
      </c>
      <c r="D32" s="150">
        <v>360000</v>
      </c>
      <c r="E32" s="150"/>
      <c r="F32" s="150">
        <v>500000</v>
      </c>
      <c r="G32" s="150" t="s">
        <v>523</v>
      </c>
      <c r="H32" s="150">
        <v>610331</v>
      </c>
      <c r="I32" s="151">
        <v>65963.83</v>
      </c>
    </row>
    <row r="33" spans="1:10" x14ac:dyDescent="0.25">
      <c r="A33" s="5" t="s">
        <v>66</v>
      </c>
      <c r="B33" s="5" t="s">
        <v>67</v>
      </c>
      <c r="C33" s="99">
        <v>3500000</v>
      </c>
      <c r="D33" s="150">
        <v>3500000</v>
      </c>
      <c r="E33" s="150"/>
      <c r="F33" s="150">
        <v>3700000</v>
      </c>
      <c r="G33" s="150" t="s">
        <v>527</v>
      </c>
      <c r="H33" s="150">
        <v>3682159</v>
      </c>
      <c r="I33" s="151">
        <v>504698.37</v>
      </c>
    </row>
    <row r="34" spans="1:10" x14ac:dyDescent="0.25">
      <c r="A34" s="5" t="s">
        <v>68</v>
      </c>
      <c r="B34" s="5" t="s">
        <v>69</v>
      </c>
      <c r="C34" s="99">
        <v>1000000</v>
      </c>
      <c r="D34" s="150">
        <v>1000000</v>
      </c>
      <c r="E34" s="150"/>
      <c r="F34" s="150">
        <v>700000</v>
      </c>
      <c r="G34" s="150" t="s">
        <v>532</v>
      </c>
      <c r="H34" s="150">
        <v>459771</v>
      </c>
      <c r="I34" s="151">
        <v>39878.01</v>
      </c>
    </row>
    <row r="35" spans="1:10" x14ac:dyDescent="0.25">
      <c r="A35" s="5" t="s">
        <v>70</v>
      </c>
      <c r="B35" s="5" t="s">
        <v>71</v>
      </c>
      <c r="C35" s="99">
        <v>1100000</v>
      </c>
      <c r="D35" s="150">
        <v>550000</v>
      </c>
      <c r="E35" s="150"/>
      <c r="F35" s="150">
        <v>550000</v>
      </c>
      <c r="G35" s="150" t="s">
        <v>533</v>
      </c>
      <c r="H35" s="150">
        <v>385596</v>
      </c>
      <c r="I35" s="151">
        <v>162845.29</v>
      </c>
    </row>
    <row r="36" spans="1:10" x14ac:dyDescent="0.25">
      <c r="A36" s="5" t="s">
        <v>132</v>
      </c>
      <c r="B36" s="5" t="s">
        <v>534</v>
      </c>
      <c r="C36" s="99"/>
      <c r="D36" s="150">
        <v>550000</v>
      </c>
      <c r="E36" s="150" t="s">
        <v>535</v>
      </c>
      <c r="F36" s="150">
        <v>550000</v>
      </c>
      <c r="G36" s="150"/>
      <c r="H36" s="150">
        <v>129470</v>
      </c>
      <c r="I36" s="151">
        <v>61535</v>
      </c>
    </row>
    <row r="37" spans="1:10" x14ac:dyDescent="0.25">
      <c r="A37" s="5" t="s">
        <v>72</v>
      </c>
      <c r="B37" s="5" t="s">
        <v>536</v>
      </c>
      <c r="C37" s="99">
        <v>150000</v>
      </c>
      <c r="D37" s="150">
        <v>150000</v>
      </c>
      <c r="E37" s="150"/>
      <c r="F37" s="150">
        <v>150000</v>
      </c>
      <c r="G37" s="150"/>
      <c r="H37" s="150"/>
      <c r="I37" s="68"/>
    </row>
    <row r="38" spans="1:10" x14ac:dyDescent="0.25">
      <c r="A38" s="5" t="s">
        <v>74</v>
      </c>
      <c r="B38" s="5" t="s">
        <v>75</v>
      </c>
      <c r="C38" s="99">
        <v>750000</v>
      </c>
      <c r="D38" s="150">
        <v>750000</v>
      </c>
      <c r="E38" s="150"/>
      <c r="F38" s="150">
        <v>450000</v>
      </c>
      <c r="G38" s="150" t="s">
        <v>523</v>
      </c>
      <c r="H38" s="150">
        <v>11278</v>
      </c>
      <c r="I38" s="151">
        <v>2644.28</v>
      </c>
    </row>
    <row r="39" spans="1:10" x14ac:dyDescent="0.25">
      <c r="A39" s="5" t="s">
        <v>76</v>
      </c>
      <c r="B39" s="5" t="s">
        <v>390</v>
      </c>
      <c r="C39" s="99">
        <v>130000</v>
      </c>
      <c r="D39" s="150">
        <v>130000</v>
      </c>
      <c r="E39" s="150"/>
      <c r="F39" s="150">
        <v>130000</v>
      </c>
      <c r="G39" s="150"/>
      <c r="H39" s="150">
        <v>111155</v>
      </c>
      <c r="I39" s="151">
        <v>31100</v>
      </c>
    </row>
    <row r="40" spans="1:10" x14ac:dyDescent="0.25">
      <c r="A40" s="5" t="s">
        <v>77</v>
      </c>
      <c r="B40" s="5" t="s">
        <v>78</v>
      </c>
      <c r="C40" s="99">
        <v>110000</v>
      </c>
      <c r="D40" s="150">
        <v>110000</v>
      </c>
      <c r="E40" s="150"/>
      <c r="F40" s="150">
        <v>110000</v>
      </c>
      <c r="G40" s="150" t="s">
        <v>523</v>
      </c>
      <c r="H40" s="150">
        <v>83756</v>
      </c>
      <c r="I40" s="151">
        <v>97368.81</v>
      </c>
    </row>
    <row r="41" spans="1:10" x14ac:dyDescent="0.25">
      <c r="A41" s="5" t="s">
        <v>81</v>
      </c>
      <c r="B41" s="5" t="s">
        <v>82</v>
      </c>
      <c r="C41" s="99">
        <v>450000</v>
      </c>
      <c r="D41" s="150">
        <v>450000</v>
      </c>
      <c r="E41" s="150"/>
      <c r="F41" s="150">
        <v>400000</v>
      </c>
      <c r="G41" s="150" t="s">
        <v>523</v>
      </c>
      <c r="H41" s="150">
        <v>100385</v>
      </c>
      <c r="I41" s="151">
        <v>398224.66</v>
      </c>
    </row>
    <row r="42" spans="1:10" x14ac:dyDescent="0.25">
      <c r="A42" s="5" t="s">
        <v>83</v>
      </c>
      <c r="B42" s="5" t="s">
        <v>84</v>
      </c>
      <c r="C42" s="99">
        <v>2430670</v>
      </c>
      <c r="D42" s="150">
        <v>2597032</v>
      </c>
      <c r="E42" s="150" t="s">
        <v>537</v>
      </c>
      <c r="F42" s="150">
        <v>2597032</v>
      </c>
      <c r="G42" s="150"/>
      <c r="H42" s="150">
        <v>2478145</v>
      </c>
      <c r="I42" s="68"/>
    </row>
    <row r="43" spans="1:10" x14ac:dyDescent="0.25">
      <c r="A43" s="5" t="s">
        <v>85</v>
      </c>
      <c r="B43" s="5" t="s">
        <v>86</v>
      </c>
      <c r="C43" s="99">
        <v>500000</v>
      </c>
      <c r="D43" s="150">
        <v>600000</v>
      </c>
      <c r="E43" s="150"/>
      <c r="F43" s="150">
        <v>600000</v>
      </c>
      <c r="G43" s="150" t="s">
        <v>523</v>
      </c>
      <c r="H43" s="150">
        <v>576556</v>
      </c>
      <c r="I43" s="68"/>
    </row>
    <row r="44" spans="1:10" x14ac:dyDescent="0.25">
      <c r="A44" s="5" t="s">
        <v>79</v>
      </c>
      <c r="B44" s="5" t="s">
        <v>80</v>
      </c>
      <c r="C44" s="99">
        <v>160000</v>
      </c>
      <c r="D44" s="150">
        <v>340000</v>
      </c>
      <c r="E44" s="150" t="s">
        <v>537</v>
      </c>
      <c r="F44" s="150">
        <v>340000</v>
      </c>
      <c r="G44" s="150"/>
      <c r="H44" s="150">
        <v>65557</v>
      </c>
      <c r="I44" s="151">
        <v>13500</v>
      </c>
    </row>
    <row r="45" spans="1:10" x14ac:dyDescent="0.25">
      <c r="A45" s="5" t="s">
        <v>391</v>
      </c>
      <c r="B45" s="5" t="s">
        <v>392</v>
      </c>
      <c r="C45" s="99">
        <v>1000000</v>
      </c>
      <c r="D45" s="150">
        <v>1000000</v>
      </c>
      <c r="E45" s="150"/>
      <c r="F45" s="150">
        <v>2030000</v>
      </c>
      <c r="G45" s="150" t="s">
        <v>531</v>
      </c>
      <c r="H45" s="150"/>
      <c r="I45" s="151">
        <v>2008710.27</v>
      </c>
      <c r="J45" t="s">
        <v>538</v>
      </c>
    </row>
    <row r="46" spans="1:10" x14ac:dyDescent="0.25">
      <c r="A46" s="5" t="s">
        <v>89</v>
      </c>
      <c r="B46" s="5" t="s">
        <v>90</v>
      </c>
      <c r="C46" s="99">
        <v>2369078</v>
      </c>
      <c r="D46" s="150">
        <v>1306096</v>
      </c>
      <c r="E46" s="150"/>
      <c r="F46" s="150">
        <v>2662451</v>
      </c>
      <c r="G46" s="150"/>
      <c r="H46" s="150"/>
      <c r="I46" s="68"/>
    </row>
    <row r="47" spans="1:10" ht="15.75" x14ac:dyDescent="0.25">
      <c r="A47" s="217" t="s">
        <v>91</v>
      </c>
      <c r="B47" s="217"/>
      <c r="C47" s="8">
        <f>SUM(C2:C46)</f>
        <v>57859290</v>
      </c>
      <c r="D47" s="153">
        <f>SUM(D2:D46)</f>
        <v>57932652</v>
      </c>
      <c r="F47" s="153">
        <f>SUM(F2:F46)</f>
        <v>61160864</v>
      </c>
      <c r="H47" s="153">
        <f>SUM(H2:H46)</f>
        <v>48691283</v>
      </c>
      <c r="I47" s="54">
        <f>SUM(I2:I45)</f>
        <v>16090505.429999998</v>
      </c>
    </row>
    <row r="49" spans="4:6" x14ac:dyDescent="0.25">
      <c r="D49" s="153">
        <v>57932652</v>
      </c>
      <c r="E49" s="154" t="s">
        <v>539</v>
      </c>
      <c r="F49" s="153">
        <f>[5]Receita!A21</f>
        <v>61135864</v>
      </c>
    </row>
    <row r="52" spans="4:6" ht="17.45" customHeight="1" x14ac:dyDescent="0.25"/>
  </sheetData>
  <mergeCells count="1">
    <mergeCell ref="A47:B47"/>
  </mergeCells>
  <pageMargins left="0" right="0"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4"/>
  <sheetViews>
    <sheetView zoomScaleNormal="100" workbookViewId="0">
      <pane xSplit="2" ySplit="2" topLeftCell="F3" activePane="bottomRight" state="frozen"/>
      <selection pane="topRight" activeCell="C1" sqref="C1"/>
      <selection pane="bottomLeft" activeCell="A2" sqref="A2"/>
      <selection pane="bottomRight" activeCell="A2" sqref="A2"/>
    </sheetView>
  </sheetViews>
  <sheetFormatPr defaultRowHeight="15" x14ac:dyDescent="0.25"/>
  <cols>
    <col min="1" max="1" width="3.42578125" customWidth="1"/>
    <col min="2" max="2" width="27.7109375" customWidth="1"/>
    <col min="3" max="3" width="14.42578125" hidden="1" customWidth="1"/>
    <col min="4" max="4" width="14.28515625" hidden="1" customWidth="1"/>
    <col min="5" max="5" width="14.5703125" hidden="1" customWidth="1"/>
    <col min="6" max="6" width="17.7109375" hidden="1" customWidth="1"/>
    <col min="7" max="7" width="15" hidden="1" customWidth="1"/>
    <col min="8" max="8" width="16.85546875" hidden="1" customWidth="1"/>
    <col min="9" max="9" width="18.28515625" bestFit="1" customWidth="1"/>
    <col min="10" max="10" width="16.85546875" hidden="1" customWidth="1"/>
    <col min="11" max="11" width="18.140625" hidden="1" customWidth="1"/>
    <col min="12" max="12" width="8.7109375" hidden="1" customWidth="1"/>
    <col min="13" max="13" width="8.5703125" hidden="1" customWidth="1"/>
    <col min="14" max="14" width="11" hidden="1" customWidth="1"/>
    <col min="15" max="15" width="0.285156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9.5703125" bestFit="1" customWidth="1"/>
    <col min="24" max="24" width="15.28515625" customWidth="1"/>
    <col min="25" max="25" width="20.7109375" customWidth="1"/>
  </cols>
  <sheetData>
    <row r="1" spans="1:25" ht="22.5" customHeight="1" x14ac:dyDescent="0.25">
      <c r="A1" s="218" t="s">
        <v>490</v>
      </c>
      <c r="B1" s="218"/>
      <c r="C1" s="218"/>
      <c r="D1" s="218"/>
      <c r="E1" s="218"/>
      <c r="F1" s="218"/>
      <c r="G1" s="218"/>
      <c r="H1" s="218"/>
      <c r="I1" s="218"/>
      <c r="J1" s="218"/>
      <c r="K1" s="218"/>
      <c r="L1" s="218"/>
      <c r="M1" s="218"/>
      <c r="N1" s="218"/>
      <c r="O1" s="218"/>
      <c r="P1" s="155" t="s">
        <v>56</v>
      </c>
    </row>
    <row r="2" spans="1:25" ht="62.25" customHeight="1" x14ac:dyDescent="0.25">
      <c r="A2" s="89"/>
      <c r="B2" s="91" t="s">
        <v>401</v>
      </c>
      <c r="C2" s="91" t="s">
        <v>380</v>
      </c>
      <c r="D2" s="91" t="s">
        <v>381</v>
      </c>
      <c r="E2" s="91" t="s">
        <v>492</v>
      </c>
      <c r="F2" s="91" t="s">
        <v>540</v>
      </c>
      <c r="G2" s="91" t="s">
        <v>493</v>
      </c>
      <c r="H2" s="91" t="s">
        <v>382</v>
      </c>
      <c r="I2" s="91" t="s">
        <v>541</v>
      </c>
      <c r="J2" s="91" t="s">
        <v>494</v>
      </c>
      <c r="K2" s="91" t="s">
        <v>542</v>
      </c>
      <c r="L2" s="91" t="s">
        <v>383</v>
      </c>
      <c r="M2" s="91" t="s">
        <v>384</v>
      </c>
      <c r="N2" s="91" t="s">
        <v>364</v>
      </c>
      <c r="O2" s="92" t="s">
        <v>385</v>
      </c>
      <c r="Q2" s="93" t="s">
        <v>386</v>
      </c>
      <c r="R2" s="93" t="s">
        <v>387</v>
      </c>
      <c r="S2" s="93" t="s">
        <v>388</v>
      </c>
      <c r="T2" s="93" t="s">
        <v>389</v>
      </c>
    </row>
    <row r="3" spans="1:25" ht="23.25" x14ac:dyDescent="0.25">
      <c r="A3" s="3" t="s">
        <v>8</v>
      </c>
      <c r="B3" s="3" t="s">
        <v>9</v>
      </c>
      <c r="C3" s="4">
        <v>1400000</v>
      </c>
      <c r="D3" s="94">
        <v>1552200</v>
      </c>
      <c r="E3" s="95">
        <f>VLOOKUP('Orçamento Distribuído'!A3,[6]Planilha1!$D$45:$F$84,2,FALSE)</f>
        <v>2123395.77</v>
      </c>
      <c r="F3" s="168">
        <f>VLOOKUP(A3,'Proposta  2025'!$A$2:$H$46,8,FALSE)</f>
        <v>1686931</v>
      </c>
      <c r="G3" s="169">
        <f>VLOOKUP($A3,'[6]Custeio (2024)'!$B$42:$C$162,2,FALSE)</f>
        <v>2989872.88</v>
      </c>
      <c r="H3" s="170">
        <f>VLOOKUP(A3,'[6]Custeio (2024)'!$B$168:$C$288,2,FALSE)</f>
        <v>1085131.197285166</v>
      </c>
      <c r="I3" s="170">
        <v>1700000</v>
      </c>
      <c r="J3" s="171">
        <f>VLOOKUP(A3,'Proposta  2025'!$A$2:$I$46,9,FALSE)</f>
        <v>437231.96</v>
      </c>
      <c r="K3" s="172">
        <f t="shared" ref="K3:K47" si="0">I3+J3</f>
        <v>2137231.96</v>
      </c>
      <c r="L3" s="173">
        <f>K3/D3</f>
        <v>1.3769050122406905</v>
      </c>
      <c r="M3" s="174">
        <f>K3/E3</f>
        <v>1.0065160674215716</v>
      </c>
      <c r="N3" s="175">
        <f>K3/F3</f>
        <v>1.2669350198674396</v>
      </c>
      <c r="O3" s="97">
        <f t="shared" ref="O3" si="1">K3/G3</f>
        <v>0.71482368842383692</v>
      </c>
      <c r="Q3" s="8">
        <f t="shared" ref="Q3" si="2">F3+0.4*F3</f>
        <v>2361703.4</v>
      </c>
      <c r="R3" s="38">
        <f t="shared" ref="R3" si="3">H3/C3</f>
        <v>0.77509371234654711</v>
      </c>
      <c r="S3" s="38">
        <f t="shared" ref="S3" si="4">H3/F3</f>
        <v>0.64325760643746899</v>
      </c>
      <c r="T3" s="38">
        <f t="shared" ref="T3" si="5">H3/G3</f>
        <v>0.36293556309496544</v>
      </c>
      <c r="U3" s="98">
        <f>(R3+S3)/2</f>
        <v>0.709175659392008</v>
      </c>
      <c r="V3">
        <f>I3/$I$48</f>
        <v>2.8528989900905393E-2</v>
      </c>
      <c r="W3" s="219" t="s">
        <v>491</v>
      </c>
      <c r="X3" s="219"/>
      <c r="Y3" s="219"/>
    </row>
    <row r="4" spans="1:25" ht="17.25" x14ac:dyDescent="0.3">
      <c r="A4" s="5" t="s">
        <v>14</v>
      </c>
      <c r="B4" s="5" t="s">
        <v>15</v>
      </c>
      <c r="C4" s="6">
        <v>110000</v>
      </c>
      <c r="D4" s="94">
        <v>110000</v>
      </c>
      <c r="E4" s="95">
        <f>VLOOKUP('Orçamento Distribuído'!A4,[6]Planilha1!$D$45:$F$84,2,FALSE)</f>
        <v>106200</v>
      </c>
      <c r="F4" s="168">
        <f>VLOOKUP(A4,'Proposta  2025'!$A$2:$H$46,8,FALSE)</f>
        <v>133300</v>
      </c>
      <c r="G4" s="176">
        <f>VLOOKUP($A4,'[6]Custeio (2024)'!$B$42:$C$162,2,FALSE)</f>
        <v>560700</v>
      </c>
      <c r="H4" s="177">
        <f>VLOOKUP(A4,'[6]Custeio (2024)'!$B$168:$C$288,2,FALSE)</f>
        <v>283592.39450582326</v>
      </c>
      <c r="I4" s="170">
        <v>135000</v>
      </c>
      <c r="J4" s="171">
        <f>VLOOKUP(A4,'Proposta  2025'!$A$2:$I$46,9,FALSE)</f>
        <v>13000</v>
      </c>
      <c r="K4" s="172">
        <f t="shared" si="0"/>
        <v>148000</v>
      </c>
      <c r="L4" s="173">
        <f>K4/D4</f>
        <v>1.3454545454545455</v>
      </c>
      <c r="M4" s="174">
        <f>K4/E4</f>
        <v>1.3935969868173259</v>
      </c>
      <c r="N4" s="175">
        <f t="shared" ref="N4:N46" si="6">K4/F4</f>
        <v>1.1102775693923481</v>
      </c>
      <c r="O4" s="100">
        <f>K5/G5</f>
        <v>0.39560439560439559</v>
      </c>
      <c r="Q4" s="8">
        <f>F5+0.4*F5</f>
        <v>121254</v>
      </c>
      <c r="R4" s="38">
        <f>H5/C5</f>
        <v>1.1116559439249543</v>
      </c>
      <c r="S4" s="38">
        <f>H5/F5</f>
        <v>1.283519159363762</v>
      </c>
      <c r="T4" s="38">
        <f>H5/G5</f>
        <v>0.48863997535162829</v>
      </c>
      <c r="U4" s="98">
        <f t="shared" ref="U4:U45" si="7">(R4+S4)/2</f>
        <v>1.1975875516443582</v>
      </c>
      <c r="V4">
        <f>I5/$I$48</f>
        <v>1.510358288871462E-3</v>
      </c>
      <c r="W4" s="114" t="s">
        <v>3</v>
      </c>
      <c r="X4" s="114" t="s">
        <v>398</v>
      </c>
      <c r="Y4" s="114" t="s">
        <v>393</v>
      </c>
    </row>
    <row r="5" spans="1:25" x14ac:dyDescent="0.25">
      <c r="A5" s="5" t="s">
        <v>10</v>
      </c>
      <c r="B5" s="5" t="s">
        <v>11</v>
      </c>
      <c r="C5" s="6">
        <v>100000</v>
      </c>
      <c r="D5" s="94">
        <v>100000</v>
      </c>
      <c r="E5" s="95">
        <f>VLOOKUP('Orçamento Distribuído'!A5,[6]Planilha1!$D$45:$F$84,2,FALSE)</f>
        <v>44356.689999999995</v>
      </c>
      <c r="F5" s="168">
        <f>VLOOKUP(A5,'Proposta  2025'!$A$2:$H$46,8,FALSE)</f>
        <v>86610</v>
      </c>
      <c r="G5" s="176">
        <f>VLOOKUP($A5,'[6]Custeio (2024)'!$B$42:$C$162,2,FALSE)</f>
        <v>227500</v>
      </c>
      <c r="H5" s="177">
        <f>VLOOKUP(A5,'[6]Custeio (2024)'!$B$168:$C$288,2,FALSE)</f>
        <v>111165.59439249543</v>
      </c>
      <c r="I5" s="170">
        <f>VLOOKUP(A5,'[7]Proposta  2025'!$A$2:$F$46,6,FALSE)</f>
        <v>90000</v>
      </c>
      <c r="J5" s="171">
        <f>VLOOKUP(A5,'Proposta  2025'!$A$2:$I$46,9,FALSE)</f>
        <v>0</v>
      </c>
      <c r="K5" s="172">
        <f t="shared" si="0"/>
        <v>90000</v>
      </c>
      <c r="L5" s="173">
        <f t="shared" ref="L5:L47" si="8">K5/D5</f>
        <v>0.9</v>
      </c>
      <c r="M5" s="174">
        <f t="shared" ref="M5:M45" si="9">K5/E5</f>
        <v>2.0290062220603029</v>
      </c>
      <c r="N5" s="175">
        <f t="shared" si="6"/>
        <v>1.0391409767925182</v>
      </c>
      <c r="O5" s="100">
        <f>K6/G6</f>
        <v>0.90277777777777779</v>
      </c>
      <c r="Q5" s="8">
        <f>F6+0.4*F6</f>
        <v>9000.6</v>
      </c>
      <c r="R5" s="38">
        <f>H6/C6</f>
        <v>0.65899230149432897</v>
      </c>
      <c r="S5" s="38">
        <f>H6/F6</f>
        <v>0.35876078009490608</v>
      </c>
      <c r="T5" s="38">
        <f>H6/G6</f>
        <v>0.32034347989307654</v>
      </c>
      <c r="U5" s="98">
        <f t="shared" si="7"/>
        <v>0.50887654079461753</v>
      </c>
      <c r="V5">
        <f>I6/$I$48</f>
        <v>1.0908143197405003E-4</v>
      </c>
      <c r="W5" s="112" t="s">
        <v>394</v>
      </c>
      <c r="X5" s="14" t="s">
        <v>74</v>
      </c>
      <c r="Y5" s="166" t="s">
        <v>341</v>
      </c>
    </row>
    <row r="6" spans="1:25" x14ac:dyDescent="0.25">
      <c r="A6" s="5" t="s">
        <v>12</v>
      </c>
      <c r="B6" s="5" t="s">
        <v>13</v>
      </c>
      <c r="C6" s="6">
        <v>3500</v>
      </c>
      <c r="D6" s="94">
        <v>3500</v>
      </c>
      <c r="E6" s="95">
        <f>VLOOKUP('Orçamento Distribuído'!A6,[6]Planilha1!$D$45:$F$84,2,FALSE)</f>
        <v>5329.4</v>
      </c>
      <c r="F6" s="168">
        <f>VLOOKUP(A6,'Proposta  2025'!$A$2:$H$46,8,FALSE)</f>
        <v>6429</v>
      </c>
      <c r="G6" s="176">
        <f>VLOOKUP($A6,'[6]Custeio (2024)'!$B$42:$C$162,2,FALSE)</f>
        <v>7200</v>
      </c>
      <c r="H6" s="177">
        <f>VLOOKUP(A6,'[6]Custeio (2024)'!$B$168:$C$288,2,FALSE)</f>
        <v>2306.4730552301512</v>
      </c>
      <c r="I6" s="170">
        <v>6500</v>
      </c>
      <c r="J6" s="171">
        <f>VLOOKUP(A6,'Proposta  2025'!$A$2:$I$46,9,FALSE)</f>
        <v>0</v>
      </c>
      <c r="K6" s="172">
        <f t="shared" si="0"/>
        <v>6500</v>
      </c>
      <c r="L6" s="173">
        <f t="shared" si="8"/>
        <v>1.8571428571428572</v>
      </c>
      <c r="M6" s="174">
        <f t="shared" si="9"/>
        <v>1.2196494914999814</v>
      </c>
      <c r="N6" s="175">
        <f t="shared" si="6"/>
        <v>1.0110437081972312</v>
      </c>
      <c r="O6" s="100">
        <f>K4/G4</f>
        <v>0.26395576957374711</v>
      </c>
      <c r="Q6" s="8">
        <f>F4+0.4*F4</f>
        <v>186620</v>
      </c>
      <c r="R6" s="38">
        <f>H4/C4</f>
        <v>2.5781126773256662</v>
      </c>
      <c r="S6" s="38">
        <f>H4/F4</f>
        <v>2.1274748275005497</v>
      </c>
      <c r="T6" s="38">
        <f>H4/G4</f>
        <v>0.50578276173679915</v>
      </c>
      <c r="U6" s="98">
        <f t="shared" si="7"/>
        <v>2.352793752413108</v>
      </c>
      <c r="V6">
        <f>I4/$I$48</f>
        <v>2.2655374333071928E-3</v>
      </c>
      <c r="W6" s="112" t="s">
        <v>336</v>
      </c>
      <c r="X6" s="14" t="s">
        <v>34</v>
      </c>
      <c r="Y6" s="166">
        <v>100000</v>
      </c>
    </row>
    <row r="7" spans="1:25" x14ac:dyDescent="0.25">
      <c r="A7" s="5" t="s">
        <v>16</v>
      </c>
      <c r="B7" s="5" t="s">
        <v>17</v>
      </c>
      <c r="C7" s="6">
        <v>2340</v>
      </c>
      <c r="D7" s="94">
        <v>2340</v>
      </c>
      <c r="E7" s="95">
        <f>VLOOKUP('Orçamento Distribuído'!A7,[6]Planilha1!$D$45:$F$84,2,FALSE)</f>
        <v>0</v>
      </c>
      <c r="F7" s="168">
        <f>VLOOKUP(A7,'Proposta  2025'!$A$2:$H$46,8,FALSE)</f>
        <v>0</v>
      </c>
      <c r="G7" s="176">
        <f>VLOOKUP($A7,'[6]Custeio (2024)'!$B$42:$C$162,2,FALSE)</f>
        <v>3500</v>
      </c>
      <c r="H7" s="177">
        <f>VLOOKUP(A7,'[6]Custeio (2024)'!$B$168:$C$288,2,FALSE)</f>
        <v>1121.2021796257679</v>
      </c>
      <c r="I7" s="170">
        <f>VLOOKUP(A7,'[7]Proposta  2025'!$A$2:$F$46,6,FALSE)</f>
        <v>3000</v>
      </c>
      <c r="J7" s="171">
        <f>VLOOKUP(A7,'Proposta  2025'!$A$2:$I$46,9,FALSE)</f>
        <v>0</v>
      </c>
      <c r="K7" s="172">
        <f t="shared" si="0"/>
        <v>3000</v>
      </c>
      <c r="L7" s="173">
        <f t="shared" si="8"/>
        <v>1.2820512820512822</v>
      </c>
      <c r="M7" s="174"/>
      <c r="N7" s="175"/>
      <c r="O7" s="100">
        <f>K7/G7</f>
        <v>0.8571428571428571</v>
      </c>
      <c r="Q7" s="8">
        <f>F7+0.4*F7</f>
        <v>0</v>
      </c>
      <c r="R7" s="38">
        <f>H7/C7</f>
        <v>0.47914623060930256</v>
      </c>
      <c r="S7" s="38" t="e">
        <f>H7/F7</f>
        <v>#DIV/0!</v>
      </c>
      <c r="T7" s="38">
        <f>H7/G7</f>
        <v>0.32034347989307654</v>
      </c>
      <c r="U7" s="98" t="e">
        <f t="shared" si="7"/>
        <v>#DIV/0!</v>
      </c>
      <c r="V7">
        <f>I7/$I$48</f>
        <v>5.0345276295715399E-5</v>
      </c>
      <c r="W7" s="112" t="s">
        <v>335</v>
      </c>
      <c r="X7" s="14" t="s">
        <v>38</v>
      </c>
      <c r="Y7" s="166">
        <v>100000</v>
      </c>
    </row>
    <row r="8" spans="1:25" x14ac:dyDescent="0.25">
      <c r="A8" s="5" t="s">
        <v>87</v>
      </c>
      <c r="B8" s="5" t="s">
        <v>88</v>
      </c>
      <c r="C8" s="6">
        <v>340000</v>
      </c>
      <c r="D8" s="94">
        <v>340000</v>
      </c>
      <c r="E8" s="95">
        <f>VLOOKUP('Orçamento Distribuído'!A8,[6]Planilha1!$D$45:$F$84,2,FALSE)</f>
        <v>359989.93999999994</v>
      </c>
      <c r="F8" s="168">
        <f>VLOOKUP(A8,'Proposta  2025'!$A$2:$H$46,8,FALSE)</f>
        <v>0</v>
      </c>
      <c r="G8" s="179">
        <f>VLOOKUP($A8,'[6]Custeio (2024)'!$B$42:$C$162,2,FALSE)</f>
        <v>340000</v>
      </c>
      <c r="H8" s="177">
        <f>VLOOKUP(A8,'[6]Custeio (2024)'!$B$168:$C$288,2,FALSE)</f>
        <v>213476.89500074624</v>
      </c>
      <c r="I8" s="170">
        <v>0</v>
      </c>
      <c r="J8" s="171">
        <f>VLOOKUP(A8,'Proposta  2025'!$A$2:$I$46,9,FALSE)</f>
        <v>0</v>
      </c>
      <c r="K8" s="172">
        <f t="shared" si="0"/>
        <v>0</v>
      </c>
      <c r="L8" s="173">
        <f>K8/D8</f>
        <v>0</v>
      </c>
      <c r="M8" s="174">
        <f>K8/E8</f>
        <v>0</v>
      </c>
      <c r="N8" s="175"/>
      <c r="O8" s="100">
        <f>K10/G10</f>
        <v>0.28696804323870495</v>
      </c>
      <c r="Q8" s="8">
        <f>F10+0.4*F10</f>
        <v>0</v>
      </c>
      <c r="R8" s="38">
        <f>H10/C10</f>
        <v>0.48838285570578877</v>
      </c>
      <c r="S8" s="38" t="e">
        <f>H10/F10</f>
        <v>#DIV/0!</v>
      </c>
      <c r="T8" s="38">
        <f>H10/G10</f>
        <v>0.32034347989307654</v>
      </c>
      <c r="U8" s="98" t="e">
        <f t="shared" si="7"/>
        <v>#DIV/0!</v>
      </c>
      <c r="V8">
        <f>I10/$I$48</f>
        <v>5.8736155678334632E-5</v>
      </c>
      <c r="W8" s="112" t="s">
        <v>337</v>
      </c>
      <c r="X8" s="14" t="s">
        <v>42</v>
      </c>
      <c r="Y8" s="166">
        <v>100000</v>
      </c>
    </row>
    <row r="9" spans="1:25" x14ac:dyDescent="0.25">
      <c r="A9" s="5" t="s">
        <v>391</v>
      </c>
      <c r="B9" s="5" t="s">
        <v>392</v>
      </c>
      <c r="C9" s="6" t="s">
        <v>341</v>
      </c>
      <c r="D9" s="94" t="s">
        <v>341</v>
      </c>
      <c r="E9" s="95">
        <v>0</v>
      </c>
      <c r="F9" s="168">
        <f>VLOOKUP(A9,'Proposta  2025'!$A$2:$H$46,8,FALSE)</f>
        <v>0</v>
      </c>
      <c r="G9" s="179">
        <v>0</v>
      </c>
      <c r="H9" s="177"/>
      <c r="I9" s="170">
        <f>VLOOKUP(A9,'[7]Proposta  2025'!$A$2:$F$46,6,FALSE)</f>
        <v>2030000</v>
      </c>
      <c r="J9" s="171">
        <f>VLOOKUP(A9,'Proposta  2025'!$A$2:$I$46,9,FALSE)</f>
        <v>2008710.27</v>
      </c>
      <c r="K9" s="172">
        <f t="shared" si="0"/>
        <v>4038710.27</v>
      </c>
      <c r="L9" s="173"/>
      <c r="M9" s="174"/>
      <c r="N9" s="175"/>
      <c r="O9" s="100">
        <f>K11/G11</f>
        <v>0.13033917887802371</v>
      </c>
      <c r="Q9" s="8">
        <f>F11+0.4*F11</f>
        <v>35912.800000000003</v>
      </c>
      <c r="R9" s="38">
        <f>H11/C11</f>
        <v>2.4905878493065887</v>
      </c>
      <c r="S9" s="38">
        <f>H11/F11</f>
        <v>5.3400254058889125</v>
      </c>
      <c r="T9" s="38">
        <f>H11/G11</f>
        <v>0.33904604322296261</v>
      </c>
      <c r="U9" s="98">
        <f t="shared" si="7"/>
        <v>3.9153066275977508</v>
      </c>
      <c r="V9">
        <f>I11/$I$48</f>
        <v>6.7127035060953865E-4</v>
      </c>
      <c r="W9" s="112" t="s">
        <v>395</v>
      </c>
      <c r="X9" s="14" t="s">
        <v>28</v>
      </c>
      <c r="Y9" s="166">
        <v>1081000</v>
      </c>
    </row>
    <row r="10" spans="1:25" x14ac:dyDescent="0.25">
      <c r="A10" s="5" t="s">
        <v>18</v>
      </c>
      <c r="B10" s="5" t="s">
        <v>19</v>
      </c>
      <c r="C10" s="6">
        <v>8000</v>
      </c>
      <c r="D10" s="94">
        <v>8000</v>
      </c>
      <c r="E10" s="95">
        <f>VLOOKUP('Orçamento Distribuído'!A10,[6]Planilha1!$D$45:$F$84,2,FALSE)</f>
        <v>3100</v>
      </c>
      <c r="F10" s="168">
        <f>VLOOKUP(A10,'Proposta  2025'!$A$2:$H$46,8,FALSE)</f>
        <v>0</v>
      </c>
      <c r="G10" s="176">
        <f>VLOOKUP($A10,'[6]Custeio (2024)'!$B$42:$C$162,2,FALSE)</f>
        <v>12196.48</v>
      </c>
      <c r="H10" s="177">
        <f>VLOOKUP(A10,'[6]Custeio (2024)'!$B$168:$C$288,2,FALSE)</f>
        <v>3907.0628456463101</v>
      </c>
      <c r="I10" s="170">
        <v>3500</v>
      </c>
      <c r="J10" s="171">
        <f>VLOOKUP(A10,'Proposta  2025'!$A$2:$I$46,9,FALSE)</f>
        <v>0</v>
      </c>
      <c r="K10" s="172">
        <f t="shared" si="0"/>
        <v>3500</v>
      </c>
      <c r="L10" s="173">
        <f t="shared" si="8"/>
        <v>0.4375</v>
      </c>
      <c r="M10" s="174">
        <f t="shared" si="9"/>
        <v>1.1290322580645162</v>
      </c>
      <c r="N10" s="175"/>
      <c r="O10" s="100">
        <f>K17/G17</f>
        <v>0</v>
      </c>
      <c r="Q10" s="8">
        <f>F17+0.4*F17</f>
        <v>0</v>
      </c>
      <c r="R10" s="38">
        <f>H17/C17</f>
        <v>2.7608193700678396</v>
      </c>
      <c r="S10" s="38" t="e">
        <f>H17/F17</f>
        <v>#DIV/0!</v>
      </c>
      <c r="T10" s="38">
        <f>H17/G17</f>
        <v>0.46129461104603026</v>
      </c>
      <c r="U10" s="98" t="e">
        <f t="shared" si="7"/>
        <v>#DIV/0!</v>
      </c>
      <c r="V10">
        <f>I17/$I$48</f>
        <v>0</v>
      </c>
      <c r="W10" s="112" t="s">
        <v>396</v>
      </c>
      <c r="X10" s="14" t="s">
        <v>70</v>
      </c>
      <c r="Y10" s="166">
        <v>2333807</v>
      </c>
    </row>
    <row r="11" spans="1:25" x14ac:dyDescent="0.25">
      <c r="A11" s="5" t="s">
        <v>20</v>
      </c>
      <c r="B11" s="5" t="s">
        <v>21</v>
      </c>
      <c r="C11" s="6">
        <v>55000</v>
      </c>
      <c r="D11" s="94">
        <v>55000</v>
      </c>
      <c r="E11" s="95">
        <f>VLOOKUP('Orçamento Distribuído'!A11,[6]Planilha1!$D$45:$F$84,2,FALSE)</f>
        <v>13803.62</v>
      </c>
      <c r="F11" s="168">
        <f>VLOOKUP(A11,'Proposta  2025'!$A$2:$H$46,8,FALSE)</f>
        <v>25652</v>
      </c>
      <c r="G11" s="176">
        <f>VLOOKUP($A11,'[6]Custeio (2024)'!$B$42:$C$162,2,FALSE)</f>
        <v>404022.8</v>
      </c>
      <c r="H11" s="177">
        <f>VLOOKUP(A11,'[6]Custeio (2024)'!$B$168:$C$288,2,FALSE)</f>
        <v>136982.33171186238</v>
      </c>
      <c r="I11" s="170">
        <f>VLOOKUP(A11,'[7]Proposta  2025'!$A$2:$F$46,6,FALSE)</f>
        <v>40000</v>
      </c>
      <c r="J11" s="171">
        <f>VLOOKUP(A11,'Proposta  2025'!$A$2:$I$46,9,FALSE)</f>
        <v>12660</v>
      </c>
      <c r="K11" s="172">
        <f t="shared" si="0"/>
        <v>52660</v>
      </c>
      <c r="L11" s="173">
        <f t="shared" si="8"/>
        <v>0.95745454545454545</v>
      </c>
      <c r="M11" s="174">
        <f t="shared" si="9"/>
        <v>3.8149412980073341</v>
      </c>
      <c r="N11" s="175">
        <f t="shared" si="6"/>
        <v>2.052861375331358</v>
      </c>
      <c r="O11" s="100">
        <f>K12/G12</f>
        <v>0.42235803249097476</v>
      </c>
      <c r="Q11" s="8">
        <f>F12+0.4*F12</f>
        <v>2998.8</v>
      </c>
      <c r="R11" s="38">
        <f>H12/C12</f>
        <v>1.0113884347184217</v>
      </c>
      <c r="S11" s="38">
        <f>H12/F12</f>
        <v>18.886805503611981</v>
      </c>
      <c r="T11" s="38">
        <f>H12/G12</f>
        <v>0.36512217859870816</v>
      </c>
      <c r="U11" s="98">
        <f t="shared" si="7"/>
        <v>9.9490969691652023</v>
      </c>
      <c r="V11">
        <f>I12/$I$48</f>
        <v>6.7127035060953865E-4</v>
      </c>
      <c r="W11" s="112" t="s">
        <v>69</v>
      </c>
      <c r="X11" s="14" t="s">
        <v>68</v>
      </c>
      <c r="Y11" s="166">
        <v>50000</v>
      </c>
    </row>
    <row r="12" spans="1:25" x14ac:dyDescent="0.25">
      <c r="A12" s="5" t="s">
        <v>24</v>
      </c>
      <c r="B12" s="5" t="s">
        <v>25</v>
      </c>
      <c r="C12" s="6">
        <v>40000</v>
      </c>
      <c r="D12" s="94">
        <v>40000</v>
      </c>
      <c r="E12" s="95">
        <f>VLOOKUP('Orçamento Distribuído'!A12,[6]Planilha1!$D$45:$F$84,2,FALSE)</f>
        <v>26693.41</v>
      </c>
      <c r="F12" s="168">
        <f>VLOOKUP(A12,'Proposta  2025'!$A$2:$H$46,8,FALSE)</f>
        <v>2142</v>
      </c>
      <c r="G12" s="176">
        <f>VLOOKUP($A12,'[6]Custeio (2024)'!$B$42:$C$162,2,FALSE)</f>
        <v>110800</v>
      </c>
      <c r="H12" s="177">
        <f>VLOOKUP(A12,'[6]Custeio (2024)'!$B$168:$C$288,2,FALSE)</f>
        <v>40455.537388736862</v>
      </c>
      <c r="I12" s="170">
        <f>VLOOKUP(A12,'[7]Proposta  2025'!$A$2:$F$46,6,FALSE)</f>
        <v>40000</v>
      </c>
      <c r="J12" s="171">
        <f>VLOOKUP(A12,'Proposta  2025'!$A$2:$I$46,9,FALSE)</f>
        <v>6797.27</v>
      </c>
      <c r="K12" s="172">
        <f t="shared" si="0"/>
        <v>46797.270000000004</v>
      </c>
      <c r="L12" s="173">
        <f>K12/D12</f>
        <v>1.1699317500000002</v>
      </c>
      <c r="M12" s="174">
        <f>K12/E12</f>
        <v>1.7531394452788163</v>
      </c>
      <c r="N12" s="175">
        <f t="shared" si="6"/>
        <v>21.847464985994399</v>
      </c>
      <c r="O12" s="100"/>
      <c r="Q12" s="8"/>
      <c r="R12" s="38"/>
      <c r="S12" s="38"/>
      <c r="T12" s="38"/>
      <c r="U12" s="98"/>
      <c r="W12" s="112" t="s">
        <v>557</v>
      </c>
      <c r="X12" s="188" t="s">
        <v>20</v>
      </c>
      <c r="Y12" s="166">
        <v>50000</v>
      </c>
    </row>
    <row r="13" spans="1:25" x14ac:dyDescent="0.25">
      <c r="A13" s="5" t="s">
        <v>26</v>
      </c>
      <c r="B13" s="5" t="s">
        <v>27</v>
      </c>
      <c r="C13" s="6">
        <v>100000</v>
      </c>
      <c r="D13" s="94">
        <v>100000</v>
      </c>
      <c r="E13" s="95">
        <f>VLOOKUP('Orçamento Distribuído'!A13,[6]Planilha1!$D$45:$F$84,2,FALSE)</f>
        <v>9720</v>
      </c>
      <c r="F13" s="168">
        <f>VLOOKUP(A13,'Proposta  2025'!$A$2:$H$46,8,FALSE)</f>
        <v>7528</v>
      </c>
      <c r="G13" s="176">
        <f>VLOOKUP($A13,'[6]Custeio (2024)'!$B$42:$C$162,2,FALSE)</f>
        <v>211200</v>
      </c>
      <c r="H13" s="177">
        <f>VLOOKUP(A13,'[6]Custeio (2024)'!$B$168:$C$288,2,FALSE)</f>
        <v>67656.542953417767</v>
      </c>
      <c r="I13" s="170">
        <v>0</v>
      </c>
      <c r="J13" s="171">
        <f>VLOOKUP(A13,'Proposta  2025'!$A$2:$I$46,9,FALSE)</f>
        <v>2508.12</v>
      </c>
      <c r="K13" s="172">
        <f t="shared" si="0"/>
        <v>2508.12</v>
      </c>
      <c r="L13" s="173">
        <f>K13/D13</f>
        <v>2.5081199999999998E-2</v>
      </c>
      <c r="M13" s="174">
        <f>K13/E13</f>
        <v>0.25803703703703701</v>
      </c>
      <c r="N13" s="175">
        <f t="shared" si="6"/>
        <v>0.3331721572794899</v>
      </c>
      <c r="O13" s="100"/>
      <c r="Q13" s="8"/>
      <c r="R13" s="38"/>
      <c r="S13" s="38"/>
      <c r="T13" s="38"/>
      <c r="U13" s="98"/>
      <c r="W13" s="112"/>
      <c r="X13" s="188"/>
      <c r="Y13" s="166"/>
    </row>
    <row r="14" spans="1:25" x14ac:dyDescent="0.25">
      <c r="A14" s="5" t="s">
        <v>28</v>
      </c>
      <c r="B14" s="5" t="s">
        <v>29</v>
      </c>
      <c r="C14" s="6">
        <v>22000000</v>
      </c>
      <c r="D14" s="94">
        <v>25782045</v>
      </c>
      <c r="E14" s="95">
        <f>VLOOKUP('Orçamento Distribuído'!A14,[6]Planilha1!$D$45:$F$84,2,FALSE)</f>
        <v>22745583.450000003</v>
      </c>
      <c r="F14" s="168">
        <f>VLOOKUP(A14,'Proposta  2025'!$A$2:$H$46,8,FALSE)</f>
        <v>19614152</v>
      </c>
      <c r="G14" s="176">
        <f>VLOOKUP($A14,'[6]Custeio (2024)'!$B$42:$C$162,2,FALSE)</f>
        <v>33357634.219999999</v>
      </c>
      <c r="H14" s="177">
        <f>VLOOKUP(A14,'[6]Custeio (2024)'!$B$168:$C$288,2,FALSE)</f>
        <v>19625594.04599794</v>
      </c>
      <c r="I14" s="170">
        <f>VLOOKUP(A14,'[7]Proposta  2025'!$A$2:$F$46,6,FALSE)</f>
        <v>22500000</v>
      </c>
      <c r="J14" s="171">
        <f>VLOOKUP(A14,'Proposta  2025'!$A$2:$I$46,9,FALSE)</f>
        <v>6629291.75</v>
      </c>
      <c r="K14" s="172">
        <f t="shared" si="0"/>
        <v>29129291.75</v>
      </c>
      <c r="L14" s="173">
        <f t="shared" si="8"/>
        <v>1.12982859777027</v>
      </c>
      <c r="M14" s="174">
        <f t="shared" si="9"/>
        <v>1.2806570477311716</v>
      </c>
      <c r="N14" s="175">
        <f t="shared" si="6"/>
        <v>1.4851160401938355</v>
      </c>
      <c r="O14" s="100">
        <f>K13/G13</f>
        <v>1.1875568181818182E-2</v>
      </c>
      <c r="Q14" s="8">
        <f>F13+0.4*F13</f>
        <v>10539.2</v>
      </c>
      <c r="R14" s="38">
        <f>H13/C13</f>
        <v>0.67656542953417764</v>
      </c>
      <c r="S14" s="38">
        <f>H13/F13</f>
        <v>8.9873197334508195</v>
      </c>
      <c r="T14" s="38">
        <f>H13/G13</f>
        <v>0.32034347989307654</v>
      </c>
      <c r="U14" s="98">
        <f t="shared" si="7"/>
        <v>4.8319425814924983</v>
      </c>
      <c r="V14">
        <f>I13/$I$48</f>
        <v>0</v>
      </c>
      <c r="W14" s="112"/>
      <c r="X14" s="14"/>
      <c r="Y14" s="166"/>
    </row>
    <row r="15" spans="1:25" ht="15.75" thickBot="1" x14ac:dyDescent="0.3">
      <c r="A15" s="5" t="s">
        <v>30</v>
      </c>
      <c r="B15" s="5" t="s">
        <v>31</v>
      </c>
      <c r="C15" s="6">
        <v>250000</v>
      </c>
      <c r="D15" s="94">
        <v>250000</v>
      </c>
      <c r="E15" s="95">
        <f>VLOOKUP('Orçamento Distribuído'!A15,[6]Planilha1!$D$45:$F$84,2,FALSE)</f>
        <v>30000</v>
      </c>
      <c r="F15" s="168">
        <f>VLOOKUP(A15,'Proposta  2025'!$A$2:$H$46,8,FALSE)</f>
        <v>30000</v>
      </c>
      <c r="G15" s="176">
        <f>VLOOKUP($A15,'[6]Custeio (2024)'!$B$42:$C$162,2,FALSE)</f>
        <v>86000</v>
      </c>
      <c r="H15" s="177">
        <f>VLOOKUP(A15,'[6]Custeio (2024)'!$B$168:$C$288,2,FALSE)</f>
        <v>39671.336549958607</v>
      </c>
      <c r="I15" s="170">
        <v>30000</v>
      </c>
      <c r="J15" s="171">
        <f>VLOOKUP(A15,'Proposta  2025'!$A$2:$I$46,9,FALSE)</f>
        <v>0</v>
      </c>
      <c r="K15" s="172">
        <f t="shared" si="0"/>
        <v>30000</v>
      </c>
      <c r="L15" s="173">
        <f t="shared" si="8"/>
        <v>0.12</v>
      </c>
      <c r="M15" s="174">
        <f t="shared" si="9"/>
        <v>1</v>
      </c>
      <c r="N15" s="175">
        <f t="shared" si="6"/>
        <v>1</v>
      </c>
      <c r="O15" s="100">
        <f>K14/G14</f>
        <v>0.87324213575479392</v>
      </c>
      <c r="Q15" s="8">
        <f>F14+0.4*F14</f>
        <v>27459812.800000001</v>
      </c>
      <c r="R15" s="38">
        <f>H14/C14</f>
        <v>0.89207245663626999</v>
      </c>
      <c r="S15" s="38">
        <f>H14/F14</f>
        <v>1.0005833566497262</v>
      </c>
      <c r="T15" s="38">
        <f>H14/G14</f>
        <v>0.58833890666716293</v>
      </c>
      <c r="U15" s="98">
        <f t="shared" si="7"/>
        <v>0.94632790664299815</v>
      </c>
      <c r="V15">
        <f>I14/$I$48</f>
        <v>0.37758957221786549</v>
      </c>
      <c r="W15" s="113" t="s">
        <v>397</v>
      </c>
      <c r="X15" s="14" t="s">
        <v>89</v>
      </c>
      <c r="Y15" s="166">
        <v>300000</v>
      </c>
    </row>
    <row r="16" spans="1:25" ht="18" thickBot="1" x14ac:dyDescent="0.35">
      <c r="A16" s="5" t="s">
        <v>32</v>
      </c>
      <c r="B16" s="5" t="s">
        <v>33</v>
      </c>
      <c r="C16" s="6">
        <v>300000</v>
      </c>
      <c r="D16" s="94">
        <v>300000</v>
      </c>
      <c r="E16" s="95">
        <f>VLOOKUP('Orçamento Distribuído'!A16,[6]Planilha1!$D$45:$F$84,2,FALSE)</f>
        <v>665639.55000000005</v>
      </c>
      <c r="F16" s="168">
        <f>VLOOKUP(A16,'Proposta  2025'!$A$2:$H$46,8,FALSE)</f>
        <v>287731</v>
      </c>
      <c r="G16" s="176">
        <f>VLOOKUP($A16,'[6]Custeio (2024)'!$B$42:$C$162,2,FALSE)</f>
        <v>1325744.8999999999</v>
      </c>
      <c r="H16" s="177">
        <f>VLOOKUP(A16,'[6]Custeio (2024)'!$B$168:$C$288,2,FALSE)</f>
        <v>611558.97799175826</v>
      </c>
      <c r="I16" s="170">
        <f>VLOOKUP(A16,'[7]Proposta  2025'!$A$2:$F$46,6,FALSE)</f>
        <v>290000</v>
      </c>
      <c r="J16" s="171">
        <f>VLOOKUP(A16,'Proposta  2025'!$A$2:$I$46,9,FALSE)</f>
        <v>200078.82</v>
      </c>
      <c r="K16" s="172">
        <f t="shared" si="0"/>
        <v>490078.82</v>
      </c>
      <c r="L16" s="173">
        <f t="shared" si="8"/>
        <v>1.6335960666666667</v>
      </c>
      <c r="M16" s="174">
        <f t="shared" si="9"/>
        <v>0.73625255590657135</v>
      </c>
      <c r="N16" s="175">
        <f t="shared" si="6"/>
        <v>1.7032534554844629</v>
      </c>
      <c r="O16" s="100">
        <f>K15/G15</f>
        <v>0.34883720930232559</v>
      </c>
      <c r="Q16" s="8">
        <f>F15+0.4*F15</f>
        <v>42000</v>
      </c>
      <c r="R16" s="38">
        <f>H15/C15</f>
        <v>0.15868534619983443</v>
      </c>
      <c r="S16" s="38">
        <f>H15/F15</f>
        <v>1.3223778849986203</v>
      </c>
      <c r="T16" s="38">
        <f>H15/G15</f>
        <v>0.46129461104603031</v>
      </c>
      <c r="U16" s="98">
        <f t="shared" si="7"/>
        <v>0.74053161559922742</v>
      </c>
      <c r="V16">
        <f>I15/$I$48</f>
        <v>5.0345276295715399E-4</v>
      </c>
      <c r="W16" s="111" t="s">
        <v>91</v>
      </c>
      <c r="X16" s="115"/>
      <c r="Y16" s="167">
        <f>SUBTOTAL(109,Y5:Y15)</f>
        <v>4114807</v>
      </c>
    </row>
    <row r="17" spans="1:22" x14ac:dyDescent="0.25">
      <c r="A17" s="5" t="s">
        <v>22</v>
      </c>
      <c r="B17" s="5" t="s">
        <v>23</v>
      </c>
      <c r="C17" s="6">
        <v>50000</v>
      </c>
      <c r="D17" s="94">
        <v>50000</v>
      </c>
      <c r="E17" s="95">
        <v>0</v>
      </c>
      <c r="F17" s="168">
        <f>VLOOKUP(A17,'Proposta  2025'!$A$2:$H$46,8,FALSE)</f>
        <v>0</v>
      </c>
      <c r="G17" s="176">
        <f>VLOOKUP($A17,'[6]Custeio (2024)'!$B$42:$C$162,2,FALSE)</f>
        <v>299246.87</v>
      </c>
      <c r="H17" s="177">
        <f>VLOOKUP(A17,'[6]Custeio (2024)'!$B$168:$C$288,2,FALSE)</f>
        <v>138040.96850339198</v>
      </c>
      <c r="I17" s="170">
        <v>0</v>
      </c>
      <c r="J17" s="171">
        <f>VLOOKUP(A17,'Proposta  2025'!$A$2:$I$46,9,FALSE)</f>
        <v>0</v>
      </c>
      <c r="K17" s="172">
        <f t="shared" si="0"/>
        <v>0</v>
      </c>
      <c r="L17" s="173">
        <f>K17/D17</f>
        <v>0</v>
      </c>
      <c r="M17" s="174"/>
      <c r="N17" s="175"/>
      <c r="O17" s="100">
        <f>K16/G16</f>
        <v>0.36966298720062968</v>
      </c>
      <c r="Q17" s="8">
        <f>F16+0.4*F16</f>
        <v>402823.4</v>
      </c>
      <c r="R17" s="38">
        <f>H16/C16</f>
        <v>2.0385299266391943</v>
      </c>
      <c r="S17" s="38">
        <f>H16/F16</f>
        <v>2.125453906571618</v>
      </c>
      <c r="T17" s="38">
        <f>H16/G16</f>
        <v>0.46129461104603026</v>
      </c>
      <c r="U17" s="98">
        <f t="shared" si="7"/>
        <v>2.0819919166054062</v>
      </c>
      <c r="V17">
        <f>I16/$I$48</f>
        <v>4.8667100419191554E-3</v>
      </c>
    </row>
    <row r="18" spans="1:22" x14ac:dyDescent="0.25">
      <c r="A18" s="5" t="s">
        <v>528</v>
      </c>
      <c r="B18" s="189" t="s">
        <v>529</v>
      </c>
      <c r="F18" s="168"/>
      <c r="I18" s="170">
        <v>350000</v>
      </c>
      <c r="J18" s="171"/>
      <c r="K18" s="172">
        <f t="shared" si="0"/>
        <v>350000</v>
      </c>
      <c r="L18" s="173"/>
      <c r="M18" s="174"/>
      <c r="N18" s="175"/>
    </row>
    <row r="19" spans="1:22" x14ac:dyDescent="0.25">
      <c r="A19" s="5" t="s">
        <v>34</v>
      </c>
      <c r="B19" s="5" t="s">
        <v>35</v>
      </c>
      <c r="C19" s="6">
        <v>150000</v>
      </c>
      <c r="D19" s="94">
        <v>150000</v>
      </c>
      <c r="E19" s="95">
        <f>VLOOKUP('Orçamento Distribuído'!A19,[6]Planilha1!$D$45:$F$84,2,FALSE)</f>
        <v>94599.73</v>
      </c>
      <c r="F19" s="168">
        <f>VLOOKUP(A19,'Proposta  2025'!$A$2:$H$46,8,FALSE)</f>
        <v>69416</v>
      </c>
      <c r="G19" s="176">
        <f>VLOOKUP($A19,'[6]Custeio (2024)'!$B$42:$C$162,2,FALSE)</f>
        <v>270578.66000000003</v>
      </c>
      <c r="H19" s="177">
        <f>VLOOKUP(A19,'[6]Custeio (2024)'!$B$168:$C$288,2,FALSE)</f>
        <v>153713.03031656222</v>
      </c>
      <c r="I19" s="170">
        <f>VLOOKUP(A19,'[7]Proposta  2025'!$A$2:$F$46,6,FALSE)</f>
        <v>110000</v>
      </c>
      <c r="J19" s="171">
        <f>VLOOKUP(A19,'Proposta  2025'!$A$2:$I$46,9,FALSE)</f>
        <v>135388.88</v>
      </c>
      <c r="K19" s="172">
        <f t="shared" si="0"/>
        <v>245388.88</v>
      </c>
      <c r="L19" s="173">
        <f t="shared" si="8"/>
        <v>1.6359258666666667</v>
      </c>
      <c r="M19" s="174">
        <f t="shared" si="9"/>
        <v>2.5939701942066855</v>
      </c>
      <c r="N19" s="175">
        <f t="shared" si="6"/>
        <v>3.5350478275901809</v>
      </c>
      <c r="O19" s="100">
        <f t="shared" ref="O19:O29" si="10">K20/G20</f>
        <v>0.34755352440126952</v>
      </c>
      <c r="Q19" s="8">
        <f t="shared" ref="Q19:Q29" si="11">F20+0.4*F20</f>
        <v>58618</v>
      </c>
      <c r="R19" s="38">
        <f t="shared" ref="R19:R29" si="12">H20/C20</f>
        <v>1.2827582158713691</v>
      </c>
      <c r="S19" s="38">
        <f t="shared" ref="S19:S29" si="13">H20/F20</f>
        <v>2.5888003162438662</v>
      </c>
      <c r="T19" s="38">
        <f t="shared" ref="T19:T29" si="14">H20/G20</f>
        <v>0.62787322059043016</v>
      </c>
      <c r="U19" s="98">
        <f t="shared" si="7"/>
        <v>1.9357792660576176</v>
      </c>
      <c r="V19" s="101">
        <f t="shared" ref="V19:V29" si="15">I20/$I$48</f>
        <v>1.006905525914308E-3</v>
      </c>
    </row>
    <row r="20" spans="1:22" x14ac:dyDescent="0.25">
      <c r="A20" s="5" t="s">
        <v>36</v>
      </c>
      <c r="B20" s="5" t="s">
        <v>37</v>
      </c>
      <c r="C20" s="6">
        <v>84500</v>
      </c>
      <c r="D20" s="94">
        <v>84500</v>
      </c>
      <c r="E20" s="95">
        <f>VLOOKUP('Orçamento Distribuído'!A20,[6]Planilha1!$D$45:$F$84,2,FALSE)</f>
        <v>25892.2</v>
      </c>
      <c r="F20" s="168">
        <f>VLOOKUP(A20,'Proposta  2025'!$A$2:$H$46,8,FALSE)</f>
        <v>41870</v>
      </c>
      <c r="G20" s="176">
        <f>VLOOKUP($A20,'[6]Custeio (2024)'!$B$42:$C$162,2,FALSE)</f>
        <v>172635.28</v>
      </c>
      <c r="H20" s="177">
        <f>VLOOKUP(A20,'[6]Custeio (2024)'!$B$168:$C$288,2,FALSE)</f>
        <v>108393.06924113068</v>
      </c>
      <c r="I20" s="170">
        <f>VLOOKUP(A20,'[7]Proposta  2025'!$A$2:$F$46,6,FALSE)</f>
        <v>60000</v>
      </c>
      <c r="J20" s="171">
        <f>VLOOKUP(A20,'Proposta  2025'!$A$2:$I$46,9,FALSE)</f>
        <v>0</v>
      </c>
      <c r="K20" s="172">
        <f t="shared" si="0"/>
        <v>60000</v>
      </c>
      <c r="L20" s="173">
        <f t="shared" si="8"/>
        <v>0.7100591715976331</v>
      </c>
      <c r="M20" s="174">
        <f t="shared" si="9"/>
        <v>2.3173001907910491</v>
      </c>
      <c r="N20" s="175">
        <f t="shared" si="6"/>
        <v>1.4330069262001432</v>
      </c>
      <c r="O20" s="100">
        <f t="shared" si="10"/>
        <v>0.69176117301290496</v>
      </c>
      <c r="Q20" s="8">
        <f t="shared" si="11"/>
        <v>88152.4</v>
      </c>
      <c r="R20" s="38">
        <f t="shared" si="12"/>
        <v>0.78640209565819774</v>
      </c>
      <c r="S20" s="38">
        <f t="shared" si="13"/>
        <v>1.8733969816842369</v>
      </c>
      <c r="T20" s="38">
        <f t="shared" si="14"/>
        <v>0.48888654086311234</v>
      </c>
      <c r="U20" s="98">
        <f t="shared" si="7"/>
        <v>1.3298995386712174</v>
      </c>
      <c r="V20" s="101">
        <f t="shared" si="15"/>
        <v>1.8459934641762313E-3</v>
      </c>
    </row>
    <row r="21" spans="1:22" x14ac:dyDescent="0.25">
      <c r="A21" s="5" t="s">
        <v>38</v>
      </c>
      <c r="B21" s="5" t="s">
        <v>39</v>
      </c>
      <c r="C21" s="6">
        <v>150000</v>
      </c>
      <c r="D21" s="94">
        <v>150000</v>
      </c>
      <c r="E21" s="95">
        <f>VLOOKUP('Orçamento Distribuído'!A21,[6]Planilha1!$D$45:$F$84,2,FALSE)</f>
        <v>95340.07</v>
      </c>
      <c r="F21" s="168">
        <f>VLOOKUP(A21,'Proposta  2025'!$A$2:$H$46,8,FALSE)</f>
        <v>62966</v>
      </c>
      <c r="G21" s="176">
        <f>VLOOKUP($A21,'[6]Custeio (2024)'!$B$42:$C$162,2,FALSE)</f>
        <v>241283.62</v>
      </c>
      <c r="H21" s="177">
        <f>VLOOKUP(A21,'[6]Custeio (2024)'!$B$168:$C$288,2,FALSE)</f>
        <v>117960.31434872966</v>
      </c>
      <c r="I21" s="170">
        <f>VLOOKUP(A21,'[7]Proposta  2025'!$A$2:$F$46,6,FALSE)</f>
        <v>110000</v>
      </c>
      <c r="J21" s="171">
        <f>VLOOKUP(A21,'Proposta  2025'!$A$2:$I$46,9,FALSE)</f>
        <v>56910.64</v>
      </c>
      <c r="K21" s="172">
        <f t="shared" si="0"/>
        <v>166910.64000000001</v>
      </c>
      <c r="L21" s="173">
        <f t="shared" si="8"/>
        <v>1.1127376</v>
      </c>
      <c r="M21" s="174">
        <f t="shared" si="9"/>
        <v>1.7506871979431105</v>
      </c>
      <c r="N21" s="175">
        <f t="shared" si="6"/>
        <v>2.6508058317187055</v>
      </c>
      <c r="O21" s="100">
        <f t="shared" si="10"/>
        <v>0.37443552221534016</v>
      </c>
      <c r="Q21" s="8">
        <f t="shared" si="11"/>
        <v>11352.6</v>
      </c>
      <c r="R21" s="38">
        <f t="shared" si="12"/>
        <v>1.151767245335694</v>
      </c>
      <c r="S21" s="38">
        <f t="shared" si="13"/>
        <v>14.203566966773879</v>
      </c>
      <c r="T21" s="38">
        <f t="shared" si="14"/>
        <v>0.62787322059043016</v>
      </c>
      <c r="U21" s="98">
        <f t="shared" si="7"/>
        <v>7.6776671060547867</v>
      </c>
      <c r="V21" s="101">
        <f t="shared" si="15"/>
        <v>1.006905525914308E-3</v>
      </c>
    </row>
    <row r="22" spans="1:22" x14ac:dyDescent="0.25">
      <c r="A22" s="5" t="s">
        <v>40</v>
      </c>
      <c r="B22" s="5" t="s">
        <v>41</v>
      </c>
      <c r="C22" s="6">
        <v>100000</v>
      </c>
      <c r="D22" s="94">
        <v>100000</v>
      </c>
      <c r="E22" s="95">
        <f>VLOOKUP('Orçamento Distribuído'!A22,[6]Planilha1!$D$45:$F$84,2,FALSE)</f>
        <v>39864.770000000004</v>
      </c>
      <c r="F22" s="168">
        <f>VLOOKUP(A22,'Proposta  2025'!$A$2:$H$46,8,FALSE)</f>
        <v>8109</v>
      </c>
      <c r="G22" s="176">
        <f>VLOOKUP($A22,'[6]Custeio (2024)'!$B$42:$C$162,2,FALSE)</f>
        <v>183439.46</v>
      </c>
      <c r="H22" s="177">
        <f>VLOOKUP(A22,'[6]Custeio (2024)'!$B$168:$C$288,2,FALSE)</f>
        <v>115176.72453356939</v>
      </c>
      <c r="I22" s="170">
        <f>VLOOKUP(A22,'[7]Proposta  2025'!$A$2:$F$46,6,FALSE)</f>
        <v>60000</v>
      </c>
      <c r="J22" s="171">
        <f>VLOOKUP(A22,'Proposta  2025'!$A$2:$I$46,9,FALSE)</f>
        <v>8686.25</v>
      </c>
      <c r="K22" s="172">
        <f t="shared" si="0"/>
        <v>68686.25</v>
      </c>
      <c r="L22" s="173">
        <f t="shared" si="8"/>
        <v>0.68686250000000004</v>
      </c>
      <c r="M22" s="174">
        <f t="shared" si="9"/>
        <v>1.7229812187553069</v>
      </c>
      <c r="N22" s="175">
        <f t="shared" si="6"/>
        <v>8.4703724256998392</v>
      </c>
      <c r="O22" s="100">
        <f t="shared" si="10"/>
        <v>0.83934487879913011</v>
      </c>
      <c r="Q22" s="8">
        <f t="shared" si="11"/>
        <v>118892.20000000001</v>
      </c>
      <c r="R22" s="38">
        <f t="shared" si="12"/>
        <v>0.57347889770458571</v>
      </c>
      <c r="S22" s="38">
        <f t="shared" si="13"/>
        <v>1.0129391879195018</v>
      </c>
      <c r="T22" s="38">
        <f t="shared" si="14"/>
        <v>0.4562766384961961</v>
      </c>
      <c r="U22" s="98">
        <f t="shared" si="7"/>
        <v>0.79320904281204374</v>
      </c>
      <c r="V22" s="101">
        <f t="shared" si="15"/>
        <v>1.8459934641762313E-3</v>
      </c>
    </row>
    <row r="23" spans="1:22" x14ac:dyDescent="0.25">
      <c r="A23" s="5" t="s">
        <v>42</v>
      </c>
      <c r="B23" s="5" t="s">
        <v>43</v>
      </c>
      <c r="C23" s="6">
        <v>150000</v>
      </c>
      <c r="D23" s="94">
        <v>150000</v>
      </c>
      <c r="E23" s="95">
        <f>VLOOKUP('Orçamento Distribuído'!A23,[6]Planilha1!$D$45:$F$84,2,FALSE)</f>
        <v>173218.9</v>
      </c>
      <c r="F23" s="168">
        <f>VLOOKUP(A23,'Proposta  2025'!$A$2:$H$46,8,FALSE)</f>
        <v>84923</v>
      </c>
      <c r="G23" s="176">
        <f>VLOOKUP($A23,'[6]Custeio (2024)'!$B$42:$C$162,2,FALSE)</f>
        <v>188530</v>
      </c>
      <c r="H23" s="177">
        <f>VLOOKUP(A23,'[6]Custeio (2024)'!$B$168:$C$288,2,FALSE)</f>
        <v>86021.834655687853</v>
      </c>
      <c r="I23" s="170">
        <f>VLOOKUP(A23,'[7]Proposta  2025'!$A$2:$F$46,6,FALSE)</f>
        <v>110000</v>
      </c>
      <c r="J23" s="171">
        <f>VLOOKUP(A23,'Proposta  2025'!$A$2:$I$46,9,FALSE)</f>
        <v>48241.69</v>
      </c>
      <c r="K23" s="172">
        <f t="shared" si="0"/>
        <v>158241.69</v>
      </c>
      <c r="L23" s="173">
        <f t="shared" si="8"/>
        <v>1.0549446</v>
      </c>
      <c r="M23" s="174">
        <f t="shared" si="9"/>
        <v>0.91353593632103658</v>
      </c>
      <c r="N23" s="175">
        <f t="shared" si="6"/>
        <v>1.863354921517139</v>
      </c>
      <c r="O23" s="100">
        <f t="shared" si="10"/>
        <v>0.30088131990824313</v>
      </c>
      <c r="Q23" s="8">
        <f t="shared" si="11"/>
        <v>104375.6</v>
      </c>
      <c r="R23" s="38">
        <f t="shared" si="12"/>
        <v>0.83757016503835169</v>
      </c>
      <c r="S23" s="38">
        <f t="shared" si="13"/>
        <v>3.932043321128619</v>
      </c>
      <c r="T23" s="38">
        <f t="shared" si="14"/>
        <v>0.52217907583234935</v>
      </c>
      <c r="U23" s="98">
        <f t="shared" si="7"/>
        <v>2.3848067430834852</v>
      </c>
      <c r="V23" s="101">
        <f t="shared" si="15"/>
        <v>2.5172638147857702E-3</v>
      </c>
    </row>
    <row r="24" spans="1:22" x14ac:dyDescent="0.25">
      <c r="A24" s="5" t="s">
        <v>44</v>
      </c>
      <c r="B24" s="5" t="s">
        <v>45</v>
      </c>
      <c r="C24" s="6">
        <v>350000</v>
      </c>
      <c r="D24" s="94">
        <v>350000</v>
      </c>
      <c r="E24" s="95">
        <f>VLOOKUP('Orçamento Distribuído'!A24,[6]Planilha1!$D$45:$F$84,2,FALSE)</f>
        <v>140460.76</v>
      </c>
      <c r="F24" s="168">
        <f>VLOOKUP(A24,'Proposta  2025'!$A$2:$H$46,8,FALSE)</f>
        <v>74554</v>
      </c>
      <c r="G24" s="176">
        <f>VLOOKUP($A24,'[6]Custeio (2024)'!$B$42:$C$162,2,FALSE)</f>
        <v>561396.6</v>
      </c>
      <c r="H24" s="177">
        <f>VLOOKUP(A24,'[6]Custeio (2024)'!$B$168:$C$288,2,FALSE)</f>
        <v>293149.55776342307</v>
      </c>
      <c r="I24" s="170">
        <f>VLOOKUP(A24,'[7]Proposta  2025'!$A$2:$F$46,6,FALSE)</f>
        <v>150000</v>
      </c>
      <c r="J24" s="171">
        <f>VLOOKUP(A24,'Proposta  2025'!$A$2:$I$46,9,FALSE)</f>
        <v>18913.75</v>
      </c>
      <c r="K24" s="172">
        <f t="shared" si="0"/>
        <v>168913.75</v>
      </c>
      <c r="L24" s="173">
        <f t="shared" si="8"/>
        <v>0.48261071428571428</v>
      </c>
      <c r="M24" s="174">
        <f t="shared" si="9"/>
        <v>1.2025689594730939</v>
      </c>
      <c r="N24" s="175">
        <f t="shared" si="6"/>
        <v>2.2656564369450329</v>
      </c>
      <c r="O24" s="100">
        <f t="shared" si="10"/>
        <v>0.59860280494406914</v>
      </c>
      <c r="Q24" s="8">
        <f t="shared" si="11"/>
        <v>1443020.6</v>
      </c>
      <c r="R24" s="38">
        <f t="shared" si="12"/>
        <v>1.0812829798988461</v>
      </c>
      <c r="S24" s="38">
        <f t="shared" si="13"/>
        <v>1.2064038431863982</v>
      </c>
      <c r="T24" s="38">
        <f t="shared" si="14"/>
        <v>0.60188894483896727</v>
      </c>
      <c r="U24" s="98">
        <f t="shared" si="7"/>
        <v>1.1438434115426221</v>
      </c>
      <c r="V24">
        <f t="shared" si="15"/>
        <v>1.9299022580024236E-2</v>
      </c>
    </row>
    <row r="25" spans="1:22" x14ac:dyDescent="0.25">
      <c r="A25" s="5" t="s">
        <v>46</v>
      </c>
      <c r="B25" s="5" t="s">
        <v>47</v>
      </c>
      <c r="C25" s="6">
        <v>1150000</v>
      </c>
      <c r="D25" s="94">
        <v>1150000</v>
      </c>
      <c r="E25" s="95">
        <f>VLOOKUP('Orçamento Distribuído'!A25,[6]Planilha1!$D$45:$F$84,2,FALSE)</f>
        <v>1064977.9500000004</v>
      </c>
      <c r="F25" s="168">
        <f>VLOOKUP(A25,'Proposta  2025'!$A$2:$H$46,8,FALSE)</f>
        <v>1030729</v>
      </c>
      <c r="G25" s="176">
        <f>VLOOKUP($A25,'[6]Custeio (2024)'!$B$42:$C$162,2,FALSE)</f>
        <v>2065954.92</v>
      </c>
      <c r="H25" s="177">
        <f>VLOOKUP(A25,'[6]Custeio (2024)'!$B$168:$C$288,2,FALSE)</f>
        <v>1243475.4268836731</v>
      </c>
      <c r="I25" s="170">
        <f>VLOOKUP(A25,'[7]Proposta  2025'!$A$2:$F$46,6,FALSE)</f>
        <v>1150000</v>
      </c>
      <c r="J25" s="171">
        <f>VLOOKUP(A25,'Proposta  2025'!$A$2:$I$46,9,FALSE)</f>
        <v>86686.41</v>
      </c>
      <c r="K25" s="172">
        <f t="shared" si="0"/>
        <v>1236686.4099999999</v>
      </c>
      <c r="L25" s="173">
        <f t="shared" si="8"/>
        <v>1.0753794869565216</v>
      </c>
      <c r="M25" s="174">
        <f t="shared" si="9"/>
        <v>1.1612319391213681</v>
      </c>
      <c r="N25" s="175">
        <f t="shared" si="6"/>
        <v>1.199817226448465</v>
      </c>
      <c r="O25" s="100">
        <f t="shared" si="10"/>
        <v>0.67361433723592268</v>
      </c>
      <c r="Q25" s="8">
        <f t="shared" si="11"/>
        <v>3206324.8</v>
      </c>
      <c r="R25" s="38">
        <f t="shared" si="12"/>
        <v>0.80382195475330354</v>
      </c>
      <c r="S25" s="38">
        <f t="shared" si="13"/>
        <v>0.47382083514550483</v>
      </c>
      <c r="T25" s="38">
        <f t="shared" si="14"/>
        <v>0.39172597012718463</v>
      </c>
      <c r="U25" s="98">
        <f t="shared" si="7"/>
        <v>0.63882139494940415</v>
      </c>
      <c r="V25">
        <f t="shared" si="15"/>
        <v>2.9368077839167315E-2</v>
      </c>
    </row>
    <row r="26" spans="1:22" x14ac:dyDescent="0.25">
      <c r="A26" s="5" t="s">
        <v>48</v>
      </c>
      <c r="B26" s="5" t="s">
        <v>49</v>
      </c>
      <c r="C26" s="6">
        <v>1350000</v>
      </c>
      <c r="D26" s="94">
        <v>1350000</v>
      </c>
      <c r="E26" s="95">
        <f>VLOOKUP('Orçamento Distribuído'!A26,[6]Planilha1!$D$45:$F$84,2,FALSE)</f>
        <v>1962401.07</v>
      </c>
      <c r="F26" s="168">
        <f>VLOOKUP(A26,'Proposta  2025'!$A$2:$H$46,8,FALSE)</f>
        <v>2290232</v>
      </c>
      <c r="G26" s="176">
        <f>VLOOKUP($A26,'[6]Custeio (2024)'!$B$42:$C$162,2,FALSE)</f>
        <v>2770200.91</v>
      </c>
      <c r="H26" s="177">
        <f>VLOOKUP(A26,'[6]Custeio (2024)'!$B$168:$C$288,2,FALSE)</f>
        <v>1085159.6389169598</v>
      </c>
      <c r="I26" s="170">
        <f>VLOOKUP(A26,'[7]Proposta  2025'!$A$2:$F$46,6,FALSE)</f>
        <v>1750000</v>
      </c>
      <c r="J26" s="171">
        <f>VLOOKUP(A26,'Proposta  2025'!$A$2:$I$46,9,FALSE)</f>
        <v>116047.05</v>
      </c>
      <c r="K26" s="172">
        <f t="shared" si="0"/>
        <v>1866047.05</v>
      </c>
      <c r="L26" s="173">
        <f t="shared" si="8"/>
        <v>1.3822570740740741</v>
      </c>
      <c r="M26" s="174">
        <f t="shared" si="9"/>
        <v>0.95089993504742631</v>
      </c>
      <c r="N26" s="175">
        <f t="shared" si="6"/>
        <v>0.81478516150328872</v>
      </c>
      <c r="O26" s="100">
        <f t="shared" si="10"/>
        <v>0.13906012827015304</v>
      </c>
      <c r="Q26" s="8">
        <f t="shared" si="11"/>
        <v>22723.4</v>
      </c>
      <c r="R26" s="38">
        <f t="shared" si="12"/>
        <v>1.2658443266593915</v>
      </c>
      <c r="S26" s="38">
        <f t="shared" si="13"/>
        <v>10.918501985848982</v>
      </c>
      <c r="T26" s="38">
        <f t="shared" si="14"/>
        <v>0.40689876432653083</v>
      </c>
      <c r="U26" s="98">
        <f t="shared" si="7"/>
        <v>6.0921731562541872</v>
      </c>
      <c r="V26">
        <f t="shared" si="15"/>
        <v>1.006905525914308E-3</v>
      </c>
    </row>
    <row r="27" spans="1:22" x14ac:dyDescent="0.25">
      <c r="A27" s="5" t="s">
        <v>50</v>
      </c>
      <c r="B27" s="5" t="s">
        <v>51</v>
      </c>
      <c r="C27" s="6">
        <v>140000</v>
      </c>
      <c r="D27" s="94">
        <v>140000</v>
      </c>
      <c r="E27" s="95">
        <f>VLOOKUP('Orçamento Distribuído'!A27,[6]Planilha1!$D$45:$F$84,2,FALSE)</f>
        <v>13186.51</v>
      </c>
      <c r="F27" s="168">
        <f>VLOOKUP(A27,'Proposta  2025'!$A$2:$H$46,8,FALSE)</f>
        <v>16231</v>
      </c>
      <c r="G27" s="176">
        <f>VLOOKUP($A27,'[6]Custeio (2024)'!$B$42:$C$162,2,FALSE)</f>
        <v>435533.89999999997</v>
      </c>
      <c r="H27" s="177">
        <f>VLOOKUP(A27,'[6]Custeio (2024)'!$B$168:$C$288,2,FALSE)</f>
        <v>177218.20573231482</v>
      </c>
      <c r="I27" s="170">
        <f>VLOOKUP(A27,'[7]Proposta  2025'!$A$2:$F$46,6,FALSE)</f>
        <v>60000</v>
      </c>
      <c r="J27" s="171">
        <f>VLOOKUP(A27,'Proposta  2025'!$A$2:$I$46,9,FALSE)</f>
        <v>565.4</v>
      </c>
      <c r="K27" s="172">
        <f t="shared" si="0"/>
        <v>60565.4</v>
      </c>
      <c r="L27" s="173">
        <f t="shared" si="8"/>
        <v>0.43260999999999999</v>
      </c>
      <c r="M27" s="174">
        <f t="shared" si="9"/>
        <v>4.5929817669724589</v>
      </c>
      <c r="N27" s="175">
        <f t="shared" si="6"/>
        <v>3.7314644815476559</v>
      </c>
      <c r="O27" s="100">
        <f t="shared" si="10"/>
        <v>0.5339315736953042</v>
      </c>
      <c r="Q27" s="8">
        <f t="shared" si="11"/>
        <v>158275.6</v>
      </c>
      <c r="R27" s="38">
        <f t="shared" si="12"/>
        <v>0.54832035347549413</v>
      </c>
      <c r="S27" s="38">
        <f t="shared" si="13"/>
        <v>1.9400299095140168</v>
      </c>
      <c r="T27" s="38">
        <f t="shared" si="14"/>
        <v>0.46129461104603031</v>
      </c>
      <c r="U27" s="98">
        <f t="shared" si="7"/>
        <v>1.2441751314947553</v>
      </c>
      <c r="V27">
        <f t="shared" si="15"/>
        <v>4.1954396913096168E-3</v>
      </c>
    </row>
    <row r="28" spans="1:22" x14ac:dyDescent="0.25">
      <c r="A28" s="5" t="s">
        <v>52</v>
      </c>
      <c r="B28" s="5" t="s">
        <v>53</v>
      </c>
      <c r="C28" s="6">
        <v>400000</v>
      </c>
      <c r="D28" s="94">
        <v>400000</v>
      </c>
      <c r="E28" s="95">
        <f>VLOOKUP('Orçamento Distribuído'!A28,[6]Planilha1!$D$45:$F$84,2,FALSE)</f>
        <v>246805.74</v>
      </c>
      <c r="F28" s="168">
        <f>VLOOKUP(A28,'Proposta  2025'!$A$2:$H$46,8,FALSE)</f>
        <v>113054</v>
      </c>
      <c r="G28" s="176">
        <f>VLOOKUP($A28,'[6]Custeio (2024)'!$B$42:$C$162,2,FALSE)</f>
        <v>475462.18</v>
      </c>
      <c r="H28" s="177">
        <f>VLOOKUP(A28,'[6]Custeio (2024)'!$B$168:$C$288,2,FALSE)</f>
        <v>219328.14139019765</v>
      </c>
      <c r="I28" s="170">
        <f>VLOOKUP(A28,'[7]Proposta  2025'!$A$2:$F$46,6,FALSE)</f>
        <v>250000</v>
      </c>
      <c r="J28" s="171">
        <f>VLOOKUP(A28,'Proposta  2025'!$A$2:$I$46,9,FALSE)</f>
        <v>3864.27</v>
      </c>
      <c r="K28" s="172">
        <f t="shared" si="0"/>
        <v>253864.27</v>
      </c>
      <c r="L28" s="173">
        <f t="shared" si="8"/>
        <v>0.63466067500000001</v>
      </c>
      <c r="M28" s="174">
        <f t="shared" si="9"/>
        <v>1.0285995374337729</v>
      </c>
      <c r="N28" s="175">
        <f t="shared" si="6"/>
        <v>2.2455133829851222</v>
      </c>
      <c r="O28" s="100">
        <f t="shared" si="10"/>
        <v>0.18821767392832045</v>
      </c>
      <c r="Q28" s="8">
        <f t="shared" si="11"/>
        <v>275265.2</v>
      </c>
      <c r="R28" s="38">
        <f t="shared" si="12"/>
        <v>0.54443015094788139</v>
      </c>
      <c r="S28" s="38">
        <f t="shared" si="13"/>
        <v>0.69224352672171596</v>
      </c>
      <c r="T28" s="38">
        <f t="shared" si="14"/>
        <v>9.5648304804617251E-2</v>
      </c>
      <c r="U28" s="98">
        <f t="shared" si="7"/>
        <v>0.61833683883479873</v>
      </c>
      <c r="V28">
        <f t="shared" si="15"/>
        <v>3.6080781345262701E-3</v>
      </c>
    </row>
    <row r="29" spans="1:22" x14ac:dyDescent="0.25">
      <c r="A29" s="5" t="s">
        <v>54</v>
      </c>
      <c r="B29" s="5" t="s">
        <v>55</v>
      </c>
      <c r="C29" s="6">
        <v>250000</v>
      </c>
      <c r="D29" s="94">
        <v>250000</v>
      </c>
      <c r="E29" s="95">
        <f>VLOOKUP('Orçamento Distribuído'!A29,[6]Planilha1!$D$45:$F$84,2,FALSE)</f>
        <v>215623.56000000006</v>
      </c>
      <c r="F29" s="168">
        <f>VLOOKUP(A29,'Proposta  2025'!$A$2:$H$46,8,FALSE)</f>
        <v>196618</v>
      </c>
      <c r="G29" s="176">
        <f>VLOOKUP($A29,'[6]Custeio (2024)'!$B$42:$C$162,2,FALSE)</f>
        <v>1423000</v>
      </c>
      <c r="H29" s="177">
        <f>VLOOKUP(A29,'[6]Custeio (2024)'!$B$168:$C$288,2,FALSE)</f>
        <v>136107.53773697035</v>
      </c>
      <c r="I29" s="170">
        <v>215000</v>
      </c>
      <c r="J29" s="171">
        <f>VLOOKUP(A29,'Proposta  2025'!$A$2:$I$46,9,FALSE)</f>
        <v>52833.75</v>
      </c>
      <c r="K29" s="172">
        <f t="shared" si="0"/>
        <v>267833.75</v>
      </c>
      <c r="L29" s="173">
        <f t="shared" si="8"/>
        <v>1.0713349999999999</v>
      </c>
      <c r="M29" s="174">
        <f t="shared" si="9"/>
        <v>1.2421358315390021</v>
      </c>
      <c r="N29" s="175">
        <f t="shared" si="6"/>
        <v>1.3622036130974784</v>
      </c>
      <c r="O29" s="100">
        <f t="shared" si="10"/>
        <v>3.8641465681098205E-2</v>
      </c>
      <c r="Q29" s="8">
        <f t="shared" si="11"/>
        <v>396382</v>
      </c>
      <c r="R29" s="38">
        <f t="shared" si="12"/>
        <v>1.704156125591191</v>
      </c>
      <c r="S29" s="38">
        <f t="shared" si="13"/>
        <v>2.7085446844772223</v>
      </c>
      <c r="T29" s="38">
        <f t="shared" si="14"/>
        <v>0.32391563105217991</v>
      </c>
      <c r="U29" s="98">
        <f t="shared" si="7"/>
        <v>2.2063504050342067</v>
      </c>
      <c r="V29">
        <f t="shared" si="15"/>
        <v>0</v>
      </c>
    </row>
    <row r="30" spans="1:22" x14ac:dyDescent="0.25">
      <c r="A30" s="190" t="s">
        <v>56</v>
      </c>
      <c r="B30" s="5" t="s">
        <v>57</v>
      </c>
      <c r="C30" s="6">
        <v>450000</v>
      </c>
      <c r="D30" s="94">
        <v>450000</v>
      </c>
      <c r="E30" s="95">
        <f>VLOOKUP('Orçamento Distribuído'!P1,[6]Planilha1!$D$45:$F$84,2,FALSE)</f>
        <v>437010.24999999994</v>
      </c>
      <c r="F30" s="168">
        <f>VLOOKUP(P1,'Proposta  2025'!$A$2:$H$46,8,FALSE)</f>
        <v>283130</v>
      </c>
      <c r="G30" s="176">
        <f>VLOOKUP($P1,'[6]Custeio (2024)'!$B$42:$C$162,2,FALSE)</f>
        <v>2367500</v>
      </c>
      <c r="H30" s="177">
        <f>VLOOKUP(P1,'[6]Custeio (2024)'!$B$168:$C$288,2,FALSE)</f>
        <v>766870.256516036</v>
      </c>
      <c r="I30" s="170">
        <f>VLOOKUP(A30,'[7]Proposta  2025'!$A$2:$F$46,6,FALSE)</f>
        <v>0</v>
      </c>
      <c r="J30" s="171">
        <f>VLOOKUP(P1,'Proposta  2025'!$A$2:$I$46,9,FALSE)</f>
        <v>91483.67</v>
      </c>
      <c r="K30" s="172">
        <f t="shared" si="0"/>
        <v>91483.67</v>
      </c>
      <c r="L30" s="173">
        <f>K30/D30</f>
        <v>0.20329704444444444</v>
      </c>
      <c r="M30" s="174">
        <f>K30/E30</f>
        <v>0.20933987246294569</v>
      </c>
      <c r="N30" s="175">
        <f t="shared" si="6"/>
        <v>0.32311542401017201</v>
      </c>
      <c r="O30" s="100">
        <f>K19/G19</f>
        <v>0.90690404039993389</v>
      </c>
      <c r="Q30" s="8">
        <f>F19+0.4*F19</f>
        <v>97182.399999999994</v>
      </c>
      <c r="R30" s="38">
        <f>H19/C19</f>
        <v>1.024753535443748</v>
      </c>
      <c r="S30" s="38">
        <f>H19/F19</f>
        <v>2.2143746444128474</v>
      </c>
      <c r="T30" s="38">
        <f>H19/G19</f>
        <v>0.56808999762421097</v>
      </c>
      <c r="U30" s="98">
        <f>(R30+S30)/2</f>
        <v>1.6195640899282977</v>
      </c>
      <c r="V30" s="101">
        <f>I19/$I$48</f>
        <v>1.8459934641762313E-3</v>
      </c>
    </row>
    <row r="31" spans="1:22" x14ac:dyDescent="0.25">
      <c r="A31" s="5" t="s">
        <v>58</v>
      </c>
      <c r="B31" s="5" t="s">
        <v>59</v>
      </c>
      <c r="C31" s="6">
        <v>10000</v>
      </c>
      <c r="D31" s="94">
        <v>10000</v>
      </c>
      <c r="E31" s="95">
        <f>VLOOKUP('Orçamento Distribuído'!A31,[6]Planilha1!$D$45:$F$84,2,FALSE)</f>
        <v>7565.24</v>
      </c>
      <c r="F31" s="168">
        <f>VLOOKUP(A31,'Proposta  2025'!$A$2:$H$46,8,FALSE)</f>
        <v>13913</v>
      </c>
      <c r="G31" s="176">
        <f>VLOOKUP($A31,'[6]Custeio (2024)'!$B$42:$C$162,2,FALSE)</f>
        <v>32707.37</v>
      </c>
      <c r="H31" s="177">
        <f>VLOOKUP(A31,'[6]Custeio (2024)'!$B$168:$C$288,2,FALSE)</f>
        <v>10477.592723950414</v>
      </c>
      <c r="I31" s="170">
        <f>VLOOKUP(A31,'[7]Proposta  2025'!$A$2:$F$46,6,FALSE)</f>
        <v>12000</v>
      </c>
      <c r="J31" s="171">
        <f>VLOOKUP(A31,'Proposta  2025'!$A$2:$I$46,9,FALSE)</f>
        <v>0</v>
      </c>
      <c r="K31" s="172">
        <f t="shared" si="0"/>
        <v>12000</v>
      </c>
      <c r="L31" s="173">
        <f t="shared" si="8"/>
        <v>1.2</v>
      </c>
      <c r="M31" s="174">
        <f t="shared" si="9"/>
        <v>1.5862021561774644</v>
      </c>
      <c r="N31" s="175">
        <f t="shared" si="6"/>
        <v>0.86250269532092283</v>
      </c>
      <c r="O31" s="100">
        <f>K33/G33</f>
        <v>0.78351708334119186</v>
      </c>
      <c r="Q31" s="8">
        <f>F33+0.4*F33</f>
        <v>8294979</v>
      </c>
      <c r="R31" s="38">
        <f>H33/C33</f>
        <v>1.0141485949782003</v>
      </c>
      <c r="S31" s="38">
        <f>H33/F33</f>
        <v>0.99275556830499345</v>
      </c>
      <c r="T31" s="38">
        <f>H33/G33</f>
        <v>0.61866625008072562</v>
      </c>
      <c r="U31" s="98">
        <f t="shared" si="7"/>
        <v>1.0034520816415968</v>
      </c>
      <c r="V31">
        <f>I33/$I$48</f>
        <v>9.9012376714906952E-2</v>
      </c>
    </row>
    <row r="32" spans="1:22" x14ac:dyDescent="0.25">
      <c r="A32" s="7" t="s">
        <v>62</v>
      </c>
      <c r="B32" s="5" t="s">
        <v>63</v>
      </c>
      <c r="C32" s="6">
        <v>10000000</v>
      </c>
      <c r="D32" s="94">
        <v>11691432</v>
      </c>
      <c r="E32" s="95">
        <f>VLOOKUP('Orçamento Distribuído'!A32,[6]Planilha1!$D$45:$F$84,2,FALSE)</f>
        <v>8983744.5700000003</v>
      </c>
      <c r="F32" s="168">
        <f>VLOOKUP(A32,'Proposta  2025'!$A$2:$H$46,8,FALSE)</f>
        <v>7905919</v>
      </c>
      <c r="G32" s="176">
        <v>16726164</v>
      </c>
      <c r="H32" s="178">
        <v>0</v>
      </c>
      <c r="I32" s="170">
        <v>10166943</v>
      </c>
      <c r="J32" s="171">
        <f>VLOOKUP(A32,'Proposta  2025'!$A$2:$I$46,9,FALSE)</f>
        <v>3233441.4400000004</v>
      </c>
      <c r="K32" s="172">
        <f t="shared" si="0"/>
        <v>13400384.440000001</v>
      </c>
      <c r="L32" s="173">
        <f>K32/D32</f>
        <v>1.1461713535176872</v>
      </c>
      <c r="M32" s="174">
        <f>K32/E32</f>
        <v>1.4916257174929897</v>
      </c>
      <c r="N32" s="175">
        <f t="shared" si="6"/>
        <v>1.6949812463294909</v>
      </c>
      <c r="O32" s="100">
        <f>K34/G34</f>
        <v>0.53447760465598659</v>
      </c>
      <c r="Q32" s="8">
        <f>F34+0.4*F34</f>
        <v>854463.4</v>
      </c>
      <c r="R32" s="38">
        <f>H34/C34</f>
        <v>0.75183919559926216</v>
      </c>
      <c r="S32" s="38">
        <f>H34/F34</f>
        <v>0.61592741938330364</v>
      </c>
      <c r="T32" s="38">
        <f>H34/G34</f>
        <v>0.35500608965627489</v>
      </c>
      <c r="U32" s="98">
        <f>(R32+S32)/2</f>
        <v>0.6838833074912829</v>
      </c>
      <c r="V32">
        <f>I34/$I$48</f>
        <v>8.3908793826192336E-3</v>
      </c>
    </row>
    <row r="33" spans="1:24" x14ac:dyDescent="0.25">
      <c r="A33" s="7" t="s">
        <v>60</v>
      </c>
      <c r="B33" s="5" t="s">
        <v>61</v>
      </c>
      <c r="C33" s="6">
        <v>5800000</v>
      </c>
      <c r="D33" s="94">
        <v>6600000</v>
      </c>
      <c r="E33" s="95">
        <f>VLOOKUP('Orçamento Distribuído'!A33,[6]Planilha1!$D$45:$F$84,2,FALSE)</f>
        <v>5545723.8500000006</v>
      </c>
      <c r="F33" s="168">
        <f>VLOOKUP(A33,'Proposta  2025'!$A$2:$H$46,8,FALSE)</f>
        <v>5924985</v>
      </c>
      <c r="G33" s="176">
        <f>VLOOKUP($A33,'[6]Custeio (2024)'!$B$42:$C$162,2,FALSE)</f>
        <v>9507649.4800000004</v>
      </c>
      <c r="H33" s="177">
        <f>VLOOKUP(A33,'[6]Custeio (2024)'!$B$168:$C$288,2,FALSE)</f>
        <v>5882061.8508735616</v>
      </c>
      <c r="I33" s="170">
        <f>VLOOKUP(A33,'[7]Proposta  2025'!$A$2:$F$46,6,FALSE)</f>
        <v>5900000</v>
      </c>
      <c r="J33" s="171">
        <f>VLOOKUP(A33,'Proposta  2025'!$A$2:$I$46,9,FALSE)</f>
        <v>1549405.79</v>
      </c>
      <c r="K33" s="172">
        <f t="shared" si="0"/>
        <v>7449405.79</v>
      </c>
      <c r="L33" s="173">
        <f t="shared" si="8"/>
        <v>1.1286978469696969</v>
      </c>
      <c r="M33" s="174">
        <f t="shared" si="9"/>
        <v>1.3432702369412064</v>
      </c>
      <c r="N33" s="175">
        <f t="shared" si="6"/>
        <v>1.2572868606418413</v>
      </c>
      <c r="O33" s="100">
        <f>K32/G32</f>
        <v>0.80116304252427517</v>
      </c>
      <c r="Q33" s="8">
        <f>F32+0.4*F32</f>
        <v>11068286.6</v>
      </c>
      <c r="R33" s="38">
        <f>H32/C32</f>
        <v>0</v>
      </c>
      <c r="S33" s="38">
        <f>H32/F32</f>
        <v>0</v>
      </c>
      <c r="T33" s="38">
        <f>H32/G32</f>
        <v>0</v>
      </c>
      <c r="U33" s="98">
        <f t="shared" si="7"/>
        <v>0</v>
      </c>
      <c r="V33">
        <f>I32/$I$48</f>
        <v>0.17061918480592986</v>
      </c>
    </row>
    <row r="34" spans="1:24" x14ac:dyDescent="0.25">
      <c r="A34" s="5" t="s">
        <v>64</v>
      </c>
      <c r="B34" s="5" t="s">
        <v>65</v>
      </c>
      <c r="C34" s="6">
        <v>500000</v>
      </c>
      <c r="D34" s="94">
        <v>500000</v>
      </c>
      <c r="E34" s="95">
        <f>VLOOKUP('Orçamento Distribuído'!A34,[6]Planilha1!$D$45:$F$84,2,FALSE)</f>
        <v>689428.38</v>
      </c>
      <c r="F34" s="168">
        <f>VLOOKUP(A34,'Proposta  2025'!$A$2:$H$46,8,FALSE)</f>
        <v>610331</v>
      </c>
      <c r="G34" s="176">
        <f>VLOOKUP($A34,'[6]Custeio (2024)'!$B$42:$C$162,2,FALSE)</f>
        <v>1058910.2799999998</v>
      </c>
      <c r="H34" s="177">
        <f>VLOOKUP(A34,'[6]Custeio (2024)'!$B$168:$C$288,2,FALSE)</f>
        <v>375919.59779963107</v>
      </c>
      <c r="I34" s="170">
        <f>VLOOKUP(A34,'[7]Proposta  2025'!$A$2:$F$46,6,FALSE)</f>
        <v>500000</v>
      </c>
      <c r="J34" s="171">
        <f>VLOOKUP(A34,'Proposta  2025'!$A$2:$I$46,9,FALSE)</f>
        <v>65963.83</v>
      </c>
      <c r="K34" s="172">
        <f t="shared" si="0"/>
        <v>565963.82999999996</v>
      </c>
      <c r="L34" s="173">
        <f t="shared" si="8"/>
        <v>1.1319276599999999</v>
      </c>
      <c r="M34" s="174">
        <f t="shared" si="9"/>
        <v>0.82091751140270719</v>
      </c>
      <c r="N34" s="175">
        <f t="shared" si="6"/>
        <v>0.92730637965300788</v>
      </c>
      <c r="O34" s="100">
        <f>K35/G35</f>
        <v>0.52356768299730816</v>
      </c>
      <c r="Q34" s="8">
        <f>F35+0.4*F35</f>
        <v>5155022.5999999996</v>
      </c>
      <c r="R34" s="38">
        <f>H35/C35</f>
        <v>1.2833702090940109</v>
      </c>
      <c r="S34" s="38">
        <f>H35/F35</f>
        <v>1.3244422075628026</v>
      </c>
      <c r="T34" s="38">
        <f>H35/G35</f>
        <v>0.60725840694533917</v>
      </c>
      <c r="U34" s="98">
        <f t="shared" si="7"/>
        <v>1.3039062083284068</v>
      </c>
      <c r="V34">
        <f>I35/$I$48</f>
        <v>6.2092507431382324E-2</v>
      </c>
    </row>
    <row r="35" spans="1:24" x14ac:dyDescent="0.25">
      <c r="A35" s="5" t="s">
        <v>66</v>
      </c>
      <c r="B35" s="5" t="s">
        <v>67</v>
      </c>
      <c r="C35" s="6">
        <v>3800000</v>
      </c>
      <c r="D35" s="94">
        <v>4803485</v>
      </c>
      <c r="E35" s="95">
        <f>VLOOKUP('Orçamento Distribuído'!A35,[6]Planilha1!$D$45:$F$84,2,FALSE)</f>
        <v>3749436.13</v>
      </c>
      <c r="F35" s="168">
        <f>VLOOKUP(A35,'Proposta  2025'!$A$2:$H$46,8,FALSE)</f>
        <v>3682159</v>
      </c>
      <c r="G35" s="176">
        <f>VLOOKUP($A35,'[6]Custeio (2024)'!$B$42:$C$162,2,FALSE)</f>
        <v>8030859.25</v>
      </c>
      <c r="H35" s="177">
        <f>VLOOKUP(A35,'[6]Custeio (2024)'!$B$168:$C$288,2,FALSE)</f>
        <v>4876806.7945572417</v>
      </c>
      <c r="I35" s="170">
        <f>VLOOKUP(A35,'[7]Proposta  2025'!$A$2:$F$46,6,FALSE)</f>
        <v>3700000</v>
      </c>
      <c r="J35" s="171">
        <f>VLOOKUP(A35,'Proposta  2025'!$A$2:$I$46,9,FALSE)</f>
        <v>504698.37</v>
      </c>
      <c r="K35" s="172">
        <f t="shared" si="0"/>
        <v>4204698.37</v>
      </c>
      <c r="L35" s="173">
        <f t="shared" si="8"/>
        <v>0.87534329138115352</v>
      </c>
      <c r="M35" s="174">
        <f t="shared" si="9"/>
        <v>1.1214215215875674</v>
      </c>
      <c r="N35" s="175">
        <f t="shared" si="6"/>
        <v>1.1419111369172272</v>
      </c>
      <c r="O35" s="100">
        <f>K36/G36</f>
        <v>0.28068143982879434</v>
      </c>
      <c r="Q35" s="8">
        <f>F36+0.4*F36</f>
        <v>643679.4</v>
      </c>
      <c r="R35" s="38">
        <f>H36/C36</f>
        <v>0.37242395994716426</v>
      </c>
      <c r="S35" s="38">
        <f>H36/F36</f>
        <v>0.9679745615466423</v>
      </c>
      <c r="T35" s="38">
        <f>H36/G36</f>
        <v>0.16883368313531849</v>
      </c>
      <c r="U35" s="98">
        <f t="shared" si="7"/>
        <v>0.67019926074690328</v>
      </c>
      <c r="V35">
        <f>I36/$I$48</f>
        <v>1.1747231135666926E-2</v>
      </c>
    </row>
    <row r="36" spans="1:24" x14ac:dyDescent="0.25">
      <c r="A36" s="5" t="s">
        <v>68</v>
      </c>
      <c r="B36" s="5" t="s">
        <v>69</v>
      </c>
      <c r="C36" s="6">
        <v>1195000</v>
      </c>
      <c r="D36" s="94">
        <v>1637975</v>
      </c>
      <c r="E36" s="95">
        <f>VLOOKUP('Orçamento Distribuído'!A36,[6]Planilha1!$D$45:$F$84,2,FALSE)</f>
        <v>1564556.07</v>
      </c>
      <c r="F36" s="168">
        <f>VLOOKUP(A36,'Proposta  2025'!$A$2:$H$46,8,FALSE)</f>
        <v>459771</v>
      </c>
      <c r="G36" s="176">
        <f>VLOOKUP($A36,'[6]Custeio (2024)'!$B$42:$C$162,2,FALSE)</f>
        <v>2636006.1799999997</v>
      </c>
      <c r="H36" s="177">
        <f>VLOOKUP(A36,'[6]Custeio (2024)'!$B$168:$C$288,2,FALSE)</f>
        <v>445046.63213686127</v>
      </c>
      <c r="I36" s="170">
        <f>VLOOKUP(A36,'[7]Proposta  2025'!$A$2:$F$46,6,FALSE)</f>
        <v>700000</v>
      </c>
      <c r="J36" s="171">
        <f>VLOOKUP(A36,'Proposta  2025'!$A$2:$I$46,9,FALSE)</f>
        <v>39878.01</v>
      </c>
      <c r="K36" s="172">
        <f t="shared" si="0"/>
        <v>739878.01</v>
      </c>
      <c r="L36" s="173">
        <f t="shared" si="8"/>
        <v>0.45170287092293837</v>
      </c>
      <c r="M36" s="174">
        <f t="shared" si="9"/>
        <v>0.47289964494529108</v>
      </c>
      <c r="N36" s="175">
        <f t="shared" si="6"/>
        <v>1.60923157397922</v>
      </c>
      <c r="O36" s="100">
        <f>K37/G37</f>
        <v>0.10272504780457477</v>
      </c>
      <c r="Q36" s="8">
        <f>F37+0.4*F37</f>
        <v>539834.4</v>
      </c>
      <c r="R36" s="38">
        <f>H37/C37</f>
        <v>1.325606577386004</v>
      </c>
      <c r="S36" s="38">
        <f>H37/F37</f>
        <v>4.1253744667040237</v>
      </c>
      <c r="T36" s="38">
        <f>H37/G37</f>
        <v>0.21420804582596714</v>
      </c>
      <c r="U36" s="98">
        <f t="shared" si="7"/>
        <v>2.7254905220450141</v>
      </c>
      <c r="V36">
        <f>I37/$I$48</f>
        <v>1.0069055259143081E-2</v>
      </c>
    </row>
    <row r="37" spans="1:24" x14ac:dyDescent="0.25">
      <c r="A37" s="5" t="s">
        <v>70</v>
      </c>
      <c r="B37" s="5" t="s">
        <v>71</v>
      </c>
      <c r="C37" s="6">
        <v>1200000</v>
      </c>
      <c r="D37" s="94">
        <v>1789680</v>
      </c>
      <c r="E37" s="95">
        <f>VLOOKUP('Orçamento Distribuído'!A37,[6]Planilha1!$D$45:$F$84,2,FALSE)</f>
        <v>1337346.8199999998</v>
      </c>
      <c r="F37" s="168">
        <f>VLOOKUP(A37,'Proposta  2025'!$A$2:$H$46,8,FALSE)</f>
        <v>385596</v>
      </c>
      <c r="G37" s="176">
        <f>VLOOKUP($A37,'[6]Custeio (2024)'!$B$42:$C$162,2,FALSE)</f>
        <v>7426088.4399999995</v>
      </c>
      <c r="H37" s="177">
        <f>VLOOKUP(A37,'[6]Custeio (2024)'!$B$168:$C$288,2,FALSE)</f>
        <v>1590727.8928632047</v>
      </c>
      <c r="I37" s="170">
        <v>600000</v>
      </c>
      <c r="J37" s="171">
        <f>VLOOKUP(A37,'Proposta  2025'!$A$2:$I$46,9,FALSE)</f>
        <v>162845.29</v>
      </c>
      <c r="K37" s="172">
        <f t="shared" si="0"/>
        <v>762845.29</v>
      </c>
      <c r="L37" s="173">
        <f t="shared" si="8"/>
        <v>0.42624675360958386</v>
      </c>
      <c r="M37" s="174">
        <f t="shared" si="9"/>
        <v>0.57041694689190658</v>
      </c>
      <c r="N37" s="175">
        <f t="shared" si="6"/>
        <v>1.9783537432960925</v>
      </c>
      <c r="O37" s="100"/>
      <c r="Q37" s="8"/>
      <c r="R37" s="38"/>
      <c r="S37" s="38"/>
      <c r="T37" s="38"/>
      <c r="U37" s="98"/>
    </row>
    <row r="38" spans="1:24" x14ac:dyDescent="0.25">
      <c r="A38" s="5" t="s">
        <v>132</v>
      </c>
      <c r="B38" s="5" t="s">
        <v>534</v>
      </c>
      <c r="C38" s="6" t="s">
        <v>341</v>
      </c>
      <c r="D38" s="94" t="s">
        <v>341</v>
      </c>
      <c r="E38" s="95">
        <v>0</v>
      </c>
      <c r="F38" s="168">
        <f>VLOOKUP(A38,'Proposta  2025'!$A$2:$H$46,8,FALSE)</f>
        <v>129470</v>
      </c>
      <c r="G38" s="176">
        <v>0</v>
      </c>
      <c r="H38" s="177"/>
      <c r="I38" s="170">
        <f>VLOOKUP(A38,'[7]Proposta  2025'!$A$2:$F$46,6,FALSE)</f>
        <v>550000</v>
      </c>
      <c r="J38" s="171">
        <f>VLOOKUP(A38,'Proposta  2025'!$A$2:$I$46,9,FALSE)</f>
        <v>61535</v>
      </c>
      <c r="K38" s="172">
        <f t="shared" si="0"/>
        <v>611535</v>
      </c>
      <c r="L38" s="173"/>
      <c r="M38" s="174"/>
      <c r="N38" s="175">
        <f t="shared" si="6"/>
        <v>4.7233722097783266</v>
      </c>
      <c r="O38" s="100">
        <f>K39/G39</f>
        <v>0.19060615119596591</v>
      </c>
      <c r="Q38" s="8">
        <f>F39+0.4*F39</f>
        <v>0</v>
      </c>
      <c r="R38" s="38">
        <f>H39/C39</f>
        <v>2.6705390195244867</v>
      </c>
      <c r="S38" s="38" t="e">
        <f>H39/F39</f>
        <v>#DIV/0!</v>
      </c>
      <c r="T38" s="38">
        <f>H39/G39</f>
        <v>0.35631481489114764</v>
      </c>
      <c r="U38" s="98" t="e">
        <f t="shared" si="7"/>
        <v>#DIV/0!</v>
      </c>
      <c r="V38">
        <f>I39/$I$48</f>
        <v>2.5172638147857702E-3</v>
      </c>
    </row>
    <row r="39" spans="1:24" x14ac:dyDescent="0.25">
      <c r="A39" s="5" t="s">
        <v>72</v>
      </c>
      <c r="B39" s="5" t="s">
        <v>536</v>
      </c>
      <c r="C39" s="6">
        <v>105000</v>
      </c>
      <c r="D39" s="94">
        <v>105000</v>
      </c>
      <c r="E39" s="95">
        <f>VLOOKUP('Orçamento Distribuído'!A39,[6]Planilha1!$D$45:$F$84,2,FALSE)</f>
        <v>47862</v>
      </c>
      <c r="F39" s="168">
        <f>VLOOKUP(A39,'Proposta  2025'!$A$2:$H$46,8,FALSE)</f>
        <v>0</v>
      </c>
      <c r="G39" s="176">
        <f>VLOOKUP($A39,'[6]Custeio (2024)'!$B$42:$C$162,2,FALSE)</f>
        <v>786963.06</v>
      </c>
      <c r="H39" s="177">
        <f>VLOOKUP(A39,'[6]Custeio (2024)'!$B$168:$C$288,2,FALSE)</f>
        <v>280406.59705007111</v>
      </c>
      <c r="I39" s="170">
        <f>VLOOKUP(A39,'[7]Proposta  2025'!$A$2:$F$46,6,FALSE)</f>
        <v>150000</v>
      </c>
      <c r="J39" s="171">
        <f>VLOOKUP(A39,'Proposta  2025'!$A$2:$I$46,9,FALSE)</f>
        <v>0</v>
      </c>
      <c r="K39" s="172">
        <f t="shared" si="0"/>
        <v>150000</v>
      </c>
      <c r="L39" s="173">
        <f t="shared" si="8"/>
        <v>1.4285714285714286</v>
      </c>
      <c r="M39" s="174">
        <f t="shared" si="9"/>
        <v>3.134010279553717</v>
      </c>
      <c r="N39" s="175"/>
      <c r="O39" s="100">
        <f>K40/G40</f>
        <v>0.10735540357157691</v>
      </c>
      <c r="Q39" s="8">
        <f>F40+0.4*F40</f>
        <v>15789.2</v>
      </c>
      <c r="R39" s="38">
        <f>H40/C40</f>
        <v>0.63188300114577944</v>
      </c>
      <c r="S39" s="38">
        <f>H40/F40</f>
        <v>67.233516702867121</v>
      </c>
      <c r="T39" s="38">
        <f>H40/G40</f>
        <v>0.17983937744144082</v>
      </c>
      <c r="U39" s="98">
        <f t="shared" si="7"/>
        <v>33.932699852006451</v>
      </c>
      <c r="V39">
        <f>I40/$I$48</f>
        <v>7.55179144435731E-3</v>
      </c>
    </row>
    <row r="40" spans="1:24" x14ac:dyDescent="0.25">
      <c r="A40" s="5" t="s">
        <v>74</v>
      </c>
      <c r="B40" s="5" t="s">
        <v>75</v>
      </c>
      <c r="C40" s="6">
        <v>1200000</v>
      </c>
      <c r="D40" s="94">
        <v>1200000</v>
      </c>
      <c r="E40" s="95">
        <f>VLOOKUP("S1",[6]Planilha1!$D$45:$F$84,2,FALSE)</f>
        <v>1584038.07</v>
      </c>
      <c r="F40" s="168">
        <f>VLOOKUP(A40,'Proposta  2025'!$A$2:$H$46,8,FALSE)</f>
        <v>11278</v>
      </c>
      <c r="G40" s="176">
        <f>VLOOKUP($A40,'[6]Custeio (2024)'!$B$42:$C$162,2,FALSE)</f>
        <v>4216315.76</v>
      </c>
      <c r="H40" s="177">
        <f>VLOOKUP(A40,'[6]Custeio (2024)'!$B$168:$C$288,2,FALSE)</f>
        <v>758259.60137493536</v>
      </c>
      <c r="I40" s="170">
        <f>VLOOKUP(A40,'[7]Proposta  2025'!$A$2:$F$46,6,FALSE)</f>
        <v>450000</v>
      </c>
      <c r="J40" s="171">
        <f>VLOOKUP(A40,'Proposta  2025'!$A$2:$I$46,9,FALSE)</f>
        <v>2644.28</v>
      </c>
      <c r="K40" s="172">
        <f t="shared" si="0"/>
        <v>452644.28</v>
      </c>
      <c r="L40" s="173">
        <f t="shared" si="8"/>
        <v>0.37720356666666671</v>
      </c>
      <c r="M40" s="174">
        <f t="shared" si="9"/>
        <v>0.28575340995434534</v>
      </c>
      <c r="N40" s="175">
        <f t="shared" si="6"/>
        <v>40.135155169356274</v>
      </c>
      <c r="O40" s="100">
        <f>K41/G41</f>
        <v>0.73947657360247654</v>
      </c>
      <c r="Q40" s="8">
        <f>F41+0.4*F41</f>
        <v>155617</v>
      </c>
      <c r="R40" s="38">
        <f>H41/C41</f>
        <v>0.87359153360588693</v>
      </c>
      <c r="S40" s="38">
        <f>H41/F41</f>
        <v>0.98240242634821529</v>
      </c>
      <c r="T40" s="38">
        <f>H41/G41</f>
        <v>0.50124183271183587</v>
      </c>
      <c r="U40" s="98">
        <f t="shared" si="7"/>
        <v>0.92799697997705111</v>
      </c>
      <c r="V40">
        <f>I41/$I$48</f>
        <v>2.1816286394810008E-3</v>
      </c>
    </row>
    <row r="41" spans="1:24" x14ac:dyDescent="0.25">
      <c r="A41" s="5" t="s">
        <v>76</v>
      </c>
      <c r="B41" s="5" t="s">
        <v>390</v>
      </c>
      <c r="C41" s="6">
        <v>125000</v>
      </c>
      <c r="D41" s="94">
        <v>125000</v>
      </c>
      <c r="E41" s="95">
        <f>VLOOKUP('Orçamento Distribuído'!A41,[6]Planilha1!$D$45:$F$84,2,FALSE)</f>
        <v>160859.9</v>
      </c>
      <c r="F41" s="168">
        <f>VLOOKUP(A41,'Proposta  2025'!$A$2:$H$46,8,FALSE)</f>
        <v>111155</v>
      </c>
      <c r="G41" s="176">
        <f>VLOOKUP($A41,'[6]Custeio (2024)'!$B$42:$C$162,2,FALSE)</f>
        <v>217856.8</v>
      </c>
      <c r="H41" s="177">
        <f>VLOOKUP(A41,'[6]Custeio (2024)'!$B$168:$C$288,2,FALSE)</f>
        <v>109198.94170073587</v>
      </c>
      <c r="I41" s="170">
        <f>VLOOKUP(A41,'[7]Proposta  2025'!$A$2:$F$46,6,FALSE)</f>
        <v>130000</v>
      </c>
      <c r="J41" s="171">
        <f>VLOOKUP(A41,'Proposta  2025'!$A$2:$I$46,9,FALSE)</f>
        <v>31100</v>
      </c>
      <c r="K41" s="172">
        <f t="shared" si="0"/>
        <v>161100</v>
      </c>
      <c r="L41" s="173">
        <f t="shared" si="8"/>
        <v>1.2887999999999999</v>
      </c>
      <c r="M41" s="174">
        <f t="shared" si="9"/>
        <v>1.001492603190727</v>
      </c>
      <c r="N41" s="175">
        <f t="shared" si="6"/>
        <v>1.4493275156313257</v>
      </c>
      <c r="O41" s="100">
        <f>K42/G42</f>
        <v>1.0578304002011099</v>
      </c>
      <c r="Q41" s="8">
        <f>F42+0.4*F42</f>
        <v>117258.4</v>
      </c>
      <c r="R41" s="38">
        <f>H42/C42</f>
        <v>0.44738296094814278</v>
      </c>
      <c r="S41" s="38">
        <f>H42/F42</f>
        <v>0.66768792825012957</v>
      </c>
      <c r="T41" s="38">
        <f>H42/G42</f>
        <v>0.28527391403686225</v>
      </c>
      <c r="U41" s="98">
        <f t="shared" si="7"/>
        <v>0.55753544459913618</v>
      </c>
      <c r="V41">
        <f>I42/$I$48</f>
        <v>1.8459934641762313E-3</v>
      </c>
    </row>
    <row r="42" spans="1:24" x14ac:dyDescent="0.25">
      <c r="A42" s="5" t="s">
        <v>77</v>
      </c>
      <c r="B42" s="5" t="s">
        <v>78</v>
      </c>
      <c r="C42" s="6">
        <v>125000</v>
      </c>
      <c r="D42" s="94">
        <v>125000</v>
      </c>
      <c r="E42" s="95">
        <f>VLOOKUP('Orçamento Distribuído'!A42,[6]Planilha1!$D$45:$F$84,2,FALSE)</f>
        <v>67589.17</v>
      </c>
      <c r="F42" s="168">
        <f>VLOOKUP(A42,'Proposta  2025'!$A$2:$H$46,8,FALSE)</f>
        <v>83756</v>
      </c>
      <c r="G42" s="176">
        <f>VLOOKUP($A42,'[6]Custeio (2024)'!$B$42:$C$162,2,FALSE)</f>
        <v>196032.19</v>
      </c>
      <c r="H42" s="177">
        <f>VLOOKUP(A42,'[6]Custeio (2024)'!$B$168:$C$288,2,FALSE)</f>
        <v>55922.870118517851</v>
      </c>
      <c r="I42" s="170">
        <f>VLOOKUP(A42,'[7]Proposta  2025'!$A$2:$F$46,6,FALSE)</f>
        <v>110000</v>
      </c>
      <c r="J42" s="171">
        <f>VLOOKUP(A42,'Proposta  2025'!$A$2:$I$46,9,FALSE)</f>
        <v>97368.81</v>
      </c>
      <c r="K42" s="172">
        <f t="shared" si="0"/>
        <v>207368.81</v>
      </c>
      <c r="L42" s="173">
        <f t="shared" si="8"/>
        <v>1.6589504799999999</v>
      </c>
      <c r="M42" s="174">
        <f t="shared" si="9"/>
        <v>3.0680774745421493</v>
      </c>
      <c r="N42" s="175">
        <f t="shared" si="6"/>
        <v>2.4758681169110273</v>
      </c>
      <c r="O42" s="100">
        <f>K46/G46</f>
        <v>0.70937499999999998</v>
      </c>
      <c r="Q42" s="8">
        <f>F46+0.4*F46</f>
        <v>91779.8</v>
      </c>
      <c r="R42" s="38">
        <f>H46/C46</f>
        <v>0.33486571764822942</v>
      </c>
      <c r="S42" s="38">
        <f>H46/F46</f>
        <v>1.5324025701979778</v>
      </c>
      <c r="T42" s="38">
        <f>H46/G46</f>
        <v>0.62787322059043016</v>
      </c>
      <c r="U42" s="98">
        <f t="shared" si="7"/>
        <v>0.93363414392310362</v>
      </c>
      <c r="V42">
        <f>I46/$I$48</f>
        <v>1.6781758765238466E-3</v>
      </c>
    </row>
    <row r="43" spans="1:24" x14ac:dyDescent="0.25">
      <c r="A43" s="5" t="s">
        <v>81</v>
      </c>
      <c r="B43" s="5" t="s">
        <v>82</v>
      </c>
      <c r="C43" s="6">
        <v>450000</v>
      </c>
      <c r="D43" s="94">
        <v>450000</v>
      </c>
      <c r="E43" s="95">
        <f>VLOOKUP('Orçamento Distribuído'!A43,[6]Planilha1!$D$45:$F$84,2,FALSE)</f>
        <v>473211.60000000015</v>
      </c>
      <c r="F43" s="168">
        <f>VLOOKUP(A43,'Proposta  2025'!$A$2:$H$46,8,FALSE)</f>
        <v>100385</v>
      </c>
      <c r="G43" s="176">
        <f>VLOOKUP($A43,'[6]Custeio (2024)'!$B$42:$C$162,2,FALSE)</f>
        <v>2380551.2400000002</v>
      </c>
      <c r="H43" s="177">
        <f>VLOOKUP(A43,'[6]Custeio (2024)'!$B$168:$C$288,2,FALSE)</f>
        <v>376540.01957460458</v>
      </c>
      <c r="I43" s="170">
        <f>VLOOKUP(A43,'[7]Proposta  2025'!$A$2:$F$46,6,FALSE)</f>
        <v>400000</v>
      </c>
      <c r="J43" s="171">
        <f>VLOOKUP(A43,'Proposta  2025'!$A$2:$I$46,9,FALSE)</f>
        <v>398224.66</v>
      </c>
      <c r="K43" s="172">
        <f t="shared" si="0"/>
        <v>798224.65999999992</v>
      </c>
      <c r="L43" s="173">
        <f t="shared" si="8"/>
        <v>1.7738325777777777</v>
      </c>
      <c r="M43" s="174">
        <f t="shared" si="9"/>
        <v>1.6868239493706403</v>
      </c>
      <c r="N43" s="175">
        <f t="shared" si="6"/>
        <v>7.9516328136673797</v>
      </c>
      <c r="O43" s="100">
        <f>K44/G44</f>
        <v>1.0502236703136278</v>
      </c>
      <c r="Q43" s="8">
        <f>F44+0.4*F44</f>
        <v>3469403</v>
      </c>
      <c r="R43" s="38">
        <f>H44/C44</f>
        <v>0</v>
      </c>
      <c r="S43" s="38">
        <f>H44/F44</f>
        <v>0</v>
      </c>
      <c r="T43" s="38">
        <f>H44/G44</f>
        <v>0</v>
      </c>
      <c r="U43" s="98">
        <f t="shared" si="7"/>
        <v>0</v>
      </c>
      <c r="V43">
        <f>I44/$I$48</f>
        <v>4.3220278540275631E-2</v>
      </c>
    </row>
    <row r="44" spans="1:24" x14ac:dyDescent="0.25">
      <c r="A44" s="5" t="s">
        <v>83</v>
      </c>
      <c r="B44" s="5" t="s">
        <v>84</v>
      </c>
      <c r="C44" s="6">
        <v>2208348</v>
      </c>
      <c r="D44" s="94">
        <v>2208348</v>
      </c>
      <c r="E44" s="95">
        <f>VLOOKUP('Orçamento Distribuído'!A44,[6]Planilha1!$D$45:$F$84,2,FALSE)</f>
        <v>2385206.73</v>
      </c>
      <c r="F44" s="168">
        <f>VLOOKUP(A44,'Proposta  2025'!$A$2:$H$46,8,FALSE)</f>
        <v>2478145</v>
      </c>
      <c r="G44" s="176">
        <f>'[6]Origem dos recursos'!F16+'[6]Origem dos recursos'!F17</f>
        <v>2452270</v>
      </c>
      <c r="H44" s="178">
        <v>0</v>
      </c>
      <c r="I44" s="170">
        <v>2575432</v>
      </c>
      <c r="J44" s="171">
        <f>VLOOKUP(A44,'Proposta  2025'!$A$2:$I$46,9,FALSE)</f>
        <v>0</v>
      </c>
      <c r="K44" s="172">
        <f t="shared" si="0"/>
        <v>2575432</v>
      </c>
      <c r="L44" s="173">
        <f t="shared" si="8"/>
        <v>1.1662256129921553</v>
      </c>
      <c r="M44" s="174">
        <f t="shared" si="9"/>
        <v>1.079752110208074</v>
      </c>
      <c r="N44" s="175">
        <f t="shared" si="6"/>
        <v>1.0392579933781114</v>
      </c>
      <c r="O44" s="100">
        <f>K45/G45</f>
        <v>0.59827970653183837</v>
      </c>
      <c r="Q44" s="8">
        <f>F45+0.4*F45</f>
        <v>807178.4</v>
      </c>
      <c r="R44" s="38">
        <f>H45/C45</f>
        <v>0.53544099255860178</v>
      </c>
      <c r="S44" s="38">
        <f>H45/F45</f>
        <v>0.55721316842624324</v>
      </c>
      <c r="T44" s="38">
        <f>H45/G45</f>
        <v>0.32034347989307654</v>
      </c>
      <c r="U44" s="98">
        <f t="shared" si="7"/>
        <v>0.54632708049242251</v>
      </c>
      <c r="V44">
        <f>I45/$I$48</f>
        <v>1.0069055259143081E-2</v>
      </c>
      <c r="X44" s="8"/>
    </row>
    <row r="45" spans="1:24" x14ac:dyDescent="0.25">
      <c r="A45" s="5" t="s">
        <v>85</v>
      </c>
      <c r="B45" s="5" t="s">
        <v>86</v>
      </c>
      <c r="C45" s="6">
        <v>600000</v>
      </c>
      <c r="D45" s="94">
        <v>600000</v>
      </c>
      <c r="E45" s="95">
        <f>VLOOKUP('Orçamento Distribuído'!A45,[6]Planilha1!$D$45:$F$84,2,FALSE)</f>
        <v>437081.99</v>
      </c>
      <c r="F45" s="168">
        <f>VLOOKUP(A45,'Proposta  2025'!$A$2:$H$46,8,FALSE)</f>
        <v>576556</v>
      </c>
      <c r="G45" s="176">
        <f>VLOOKUP($A45,'[6]Custeio (2024)'!$B$42:$C$162,2,FALSE)</f>
        <v>1002875.4</v>
      </c>
      <c r="H45" s="177">
        <f>VLOOKUP(A45,'[6]Custeio (2024)'!$B$168:$C$288,2,FALSE)</f>
        <v>321264.59553516109</v>
      </c>
      <c r="I45" s="170">
        <f>VLOOKUP(A45,'[7]Proposta  2025'!$A$2:$F$46,6,FALSE)</f>
        <v>600000</v>
      </c>
      <c r="J45" s="171">
        <f>VLOOKUP(A45,'Proposta  2025'!$A$2:$I$46,9,FALSE)</f>
        <v>0</v>
      </c>
      <c r="K45" s="172">
        <f t="shared" si="0"/>
        <v>600000</v>
      </c>
      <c r="L45" s="173">
        <f t="shared" si="8"/>
        <v>1</v>
      </c>
      <c r="M45" s="174">
        <f t="shared" si="9"/>
        <v>1.3727401579735647</v>
      </c>
      <c r="N45" s="175">
        <f t="shared" si="6"/>
        <v>1.0406621386300723</v>
      </c>
      <c r="O45" s="100">
        <f>K8/G8</f>
        <v>0</v>
      </c>
      <c r="Q45" s="8">
        <f>F8+0.4*F8</f>
        <v>0</v>
      </c>
      <c r="R45" s="38">
        <f>H8/C8</f>
        <v>0.62787322059043016</v>
      </c>
      <c r="S45" s="38" t="e">
        <f>H8/F8</f>
        <v>#DIV/0!</v>
      </c>
      <c r="T45" s="38">
        <f>H8/G8</f>
        <v>0.62787322059043016</v>
      </c>
      <c r="U45" s="98" t="e">
        <f t="shared" si="7"/>
        <v>#DIV/0!</v>
      </c>
      <c r="V45">
        <f>I8/$I$48</f>
        <v>0</v>
      </c>
    </row>
    <row r="46" spans="1:24" x14ac:dyDescent="0.25">
      <c r="A46" s="5" t="s">
        <v>79</v>
      </c>
      <c r="B46" s="5" t="s">
        <v>80</v>
      </c>
      <c r="C46" s="6">
        <v>300000</v>
      </c>
      <c r="D46" s="94">
        <v>300000</v>
      </c>
      <c r="E46" s="95">
        <f>VLOOKUP('Orçamento Distribuído'!A46,[6]Planilha1!$D$45:$F$84,2,FALSE)</f>
        <v>72124</v>
      </c>
      <c r="F46" s="168">
        <f>VLOOKUP(A46,'Proposta  2025'!$A$2:$H$46,8,FALSE)</f>
        <v>65557</v>
      </c>
      <c r="G46" s="176">
        <f>VLOOKUP($A46,'[6]Custeio (2024)'!$B$42:$C$162,2,FALSE)</f>
        <v>160000</v>
      </c>
      <c r="H46" s="177">
        <f>VLOOKUP(A46,'[6]Custeio (2024)'!$B$168:$C$288,2,FALSE)</f>
        <v>100459.71529446883</v>
      </c>
      <c r="I46" s="170">
        <v>100000</v>
      </c>
      <c r="J46" s="171">
        <f>VLOOKUP(A46,'Proposta  2025'!$A$2:$I$46,9,FALSE)</f>
        <v>13500</v>
      </c>
      <c r="K46" s="172">
        <f t="shared" si="0"/>
        <v>113500</v>
      </c>
      <c r="L46" s="173">
        <f>K46/D46</f>
        <v>0.37833333333333335</v>
      </c>
      <c r="M46" s="174">
        <f>K46/E46</f>
        <v>1.5736786645222118</v>
      </c>
      <c r="N46" s="175">
        <f t="shared" si="6"/>
        <v>1.7313177845233918</v>
      </c>
      <c r="O46" s="100">
        <f>K43/G43</f>
        <v>0.33531085010377676</v>
      </c>
      <c r="Q46" s="8">
        <f>F43+0.4*F43</f>
        <v>140539</v>
      </c>
      <c r="R46" s="38">
        <f>H43/C43</f>
        <v>0.83675559905467689</v>
      </c>
      <c r="S46" s="38">
        <f>H43/F43</f>
        <v>3.750959003582254</v>
      </c>
      <c r="T46" s="38">
        <f>H43/G43</f>
        <v>0.15817345715885728</v>
      </c>
      <c r="U46" s="98">
        <f>(R46+S46)/2</f>
        <v>2.2938573013184653</v>
      </c>
      <c r="V46">
        <f>I43/$I$48</f>
        <v>6.7127035060953865E-3</v>
      </c>
    </row>
    <row r="47" spans="1:24" x14ac:dyDescent="0.25">
      <c r="A47" s="5" t="s">
        <v>89</v>
      </c>
      <c r="B47" s="5" t="s">
        <v>90</v>
      </c>
      <c r="C47" s="6">
        <v>3808076.9999999925</v>
      </c>
      <c r="D47" s="94">
        <v>3808076.9999999925</v>
      </c>
      <c r="E47" s="95">
        <v>0</v>
      </c>
      <c r="F47" s="168">
        <f>VLOOKUP(A47,'Proposta  2025'!$A$2:$H$46,8,FALSE)</f>
        <v>0</v>
      </c>
      <c r="G47" s="176">
        <f>VLOOKUP($A47,'[6]Custeio (2024)'!$B$42:$C$162,2,FALSE)</f>
        <v>0</v>
      </c>
      <c r="H47" s="177">
        <f>VLOOKUP(A47,'[6]Custeio (2024)'!$B$168:$C$288,2,FALSE)</f>
        <v>0</v>
      </c>
      <c r="I47" s="180">
        <v>1701135</v>
      </c>
      <c r="J47" s="171">
        <f>VLOOKUP(A47,'Proposta  2025'!$A$2:$I$46,9,FALSE)</f>
        <v>0</v>
      </c>
      <c r="K47" s="172">
        <f t="shared" si="0"/>
        <v>1701135</v>
      </c>
      <c r="L47" s="173">
        <f t="shared" si="8"/>
        <v>0.44671759525871019</v>
      </c>
      <c r="M47" s="174"/>
      <c r="N47" s="175"/>
      <c r="O47" s="100"/>
      <c r="Q47" s="8"/>
      <c r="R47" s="38"/>
      <c r="S47" s="38"/>
      <c r="T47" s="38"/>
      <c r="U47" s="98"/>
      <c r="V47">
        <f>I9/$I$48</f>
        <v>3.4066970293434085E-2</v>
      </c>
    </row>
    <row r="48" spans="1:24" ht="15.75" x14ac:dyDescent="0.25">
      <c r="A48" s="217" t="s">
        <v>91</v>
      </c>
      <c r="B48" s="217"/>
      <c r="C48" s="9">
        <f>SUBTOTAL(9,C3:C47)</f>
        <v>60909764.999999993</v>
      </c>
      <c r="D48" s="102">
        <f>SUBTOTAL(9,D3:D47)</f>
        <v>69371582</v>
      </c>
      <c r="E48" s="103">
        <f>SUBTOTAL(9,E3:E47)</f>
        <v>57748967.860000007</v>
      </c>
      <c r="F48" s="181">
        <f>SUBTOTAL(9,F3:F47)</f>
        <v>48691283</v>
      </c>
      <c r="G48" s="179">
        <f>SUBTOTAL(9,G3:G47)</f>
        <v>107922383.12999998</v>
      </c>
      <c r="H48" s="178">
        <f>SUM(H3:H47)</f>
        <v>42046326.999999993</v>
      </c>
      <c r="I48" s="182">
        <f>SUM(I3:I47)</f>
        <v>59588510</v>
      </c>
      <c r="J48" s="183">
        <f>SUBTOTAL(9,J3:J47)</f>
        <v>16090505.430000002</v>
      </c>
      <c r="K48" s="184">
        <f>SUBTOTAL(9,K3:K47)</f>
        <v>75679015.430000007</v>
      </c>
      <c r="L48" s="185">
        <f>K48/D48</f>
        <v>1.0909224389606684</v>
      </c>
      <c r="M48" s="186">
        <f>K48/E48</f>
        <v>1.3104825633155481</v>
      </c>
      <c r="N48" s="187">
        <f>K48/F48</f>
        <v>1.5542620930732101</v>
      </c>
    </row>
    <row r="74" ht="17.45" customHeight="1" x14ac:dyDescent="0.25"/>
  </sheetData>
  <sheetProtection algorithmName="SHA-512" hashValue="J1k1a0SzAkaaDkUjy1ZwJUwsP5khXUSnU0kivUMy7InZAAQZt2TynaQHw4q2CMWpst8OjMyOh3wd0pcIkSk/Pw==" saltValue="FJJA08WU1E4jRMbY+Yr/mA==" spinCount="100000" sheet="1" objects="1" scenarios="1"/>
  <autoFilter ref="A2:N47" xr:uid="{00000000-0009-0000-0000-000002000000}"/>
  <mergeCells count="3">
    <mergeCell ref="A1:O1"/>
    <mergeCell ref="W3:Y3"/>
    <mergeCell ref="A48:B48"/>
  </mergeCells>
  <phoneticPr fontId="17" type="noConversion"/>
  <pageMargins left="0" right="0" top="0.39370078740157483" bottom="0.39370078740157483" header="0" footer="0"/>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301"/>
  <sheetViews>
    <sheetView topLeftCell="B1" workbookViewId="0">
      <selection activeCell="H5" sqref="H5"/>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26" t="s">
        <v>184</v>
      </c>
      <c r="B1" s="27" t="s">
        <v>185</v>
      </c>
      <c r="C1" t="s">
        <v>3</v>
      </c>
      <c r="D1" s="28" t="s">
        <v>186</v>
      </c>
      <c r="E1" s="27" t="s">
        <v>187</v>
      </c>
      <c r="F1" s="29" t="s">
        <v>260</v>
      </c>
      <c r="G1" s="29" t="s">
        <v>188</v>
      </c>
      <c r="H1" s="27" t="s">
        <v>189</v>
      </c>
    </row>
    <row r="2" spans="1:8" x14ac:dyDescent="0.25">
      <c r="D2" s="34"/>
      <c r="E2" s="34"/>
      <c r="F2" s="34"/>
      <c r="H2" s="35"/>
    </row>
    <row r="3" spans="1:8" x14ac:dyDescent="0.25">
      <c r="D3" s="34"/>
      <c r="E3" s="34"/>
      <c r="F3" s="34"/>
      <c r="H3" s="35"/>
    </row>
    <row r="4" spans="1:8" x14ac:dyDescent="0.25">
      <c r="B4" s="33">
        <v>44960</v>
      </c>
      <c r="C4" s="33"/>
      <c r="D4" s="34" t="s">
        <v>301</v>
      </c>
      <c r="E4" s="34" t="s">
        <v>266</v>
      </c>
      <c r="F4" s="34" t="s">
        <v>112</v>
      </c>
      <c r="H4" s="35">
        <v>2000</v>
      </c>
    </row>
    <row r="5" spans="1:8" x14ac:dyDescent="0.25">
      <c r="B5" s="33">
        <v>45833</v>
      </c>
      <c r="C5" s="33"/>
      <c r="D5" s="34" t="s">
        <v>298</v>
      </c>
      <c r="E5" s="34" t="s">
        <v>277</v>
      </c>
      <c r="F5" s="34" t="s">
        <v>112</v>
      </c>
      <c r="H5" s="197">
        <v>2400</v>
      </c>
    </row>
    <row r="6" spans="1:8" x14ac:dyDescent="0.25">
      <c r="B6" s="33"/>
      <c r="C6" s="33"/>
      <c r="D6" s="34"/>
      <c r="E6" s="34"/>
      <c r="F6" s="34"/>
      <c r="H6" s="35"/>
    </row>
    <row r="7" spans="1:8" x14ac:dyDescent="0.25">
      <c r="B7" s="33"/>
      <c r="C7" s="33"/>
      <c r="D7" s="34"/>
      <c r="E7" s="34"/>
      <c r="F7" s="34"/>
      <c r="H7" s="35"/>
    </row>
    <row r="8" spans="1:8" x14ac:dyDescent="0.25">
      <c r="B8" s="33"/>
      <c r="C8" s="33"/>
      <c r="D8" s="34"/>
      <c r="E8" s="34"/>
      <c r="F8" s="34"/>
      <c r="H8" s="35"/>
    </row>
    <row r="9" spans="1:8" x14ac:dyDescent="0.25">
      <c r="B9" s="33"/>
      <c r="C9" s="33"/>
      <c r="D9" s="34"/>
      <c r="E9" s="34"/>
      <c r="F9" s="34"/>
      <c r="H9" s="35"/>
    </row>
    <row r="10" spans="1:8" x14ac:dyDescent="0.25">
      <c r="B10" s="33"/>
      <c r="C10" s="33"/>
      <c r="D10" s="34"/>
      <c r="E10" s="34"/>
      <c r="F10" s="34"/>
      <c r="H10" s="35"/>
    </row>
    <row r="11" spans="1:8" x14ac:dyDescent="0.25">
      <c r="B11" s="33"/>
      <c r="C11" s="33"/>
      <c r="D11" s="34"/>
      <c r="E11" s="34"/>
      <c r="F11" s="34"/>
      <c r="H11" s="35"/>
    </row>
    <row r="12" spans="1:8" x14ac:dyDescent="0.25">
      <c r="B12" s="33"/>
      <c r="C12" s="33"/>
      <c r="D12" s="34"/>
      <c r="E12" s="34"/>
      <c r="F12" s="34"/>
      <c r="H12" s="35"/>
    </row>
    <row r="13" spans="1:8" x14ac:dyDescent="0.25">
      <c r="B13" s="33"/>
      <c r="C13" s="33"/>
      <c r="D13" s="34"/>
      <c r="E13" s="34"/>
      <c r="F13" s="34"/>
      <c r="H13" s="35"/>
    </row>
    <row r="14" spans="1:8" x14ac:dyDescent="0.25">
      <c r="B14" s="33"/>
      <c r="C14" s="33"/>
      <c r="D14" s="34"/>
      <c r="E14" s="34"/>
      <c r="F14" s="34"/>
      <c r="H14" s="35"/>
    </row>
    <row r="15" spans="1:8" x14ac:dyDescent="0.25">
      <c r="D15" s="34"/>
      <c r="E15" s="34"/>
      <c r="F15" s="34"/>
      <c r="H15" s="35"/>
    </row>
    <row r="16" spans="1:8" x14ac:dyDescent="0.25">
      <c r="D16" s="34"/>
      <c r="E16" s="34"/>
      <c r="F16" s="34"/>
      <c r="H16" s="35"/>
    </row>
    <row r="17" spans="4:8" x14ac:dyDescent="0.25">
      <c r="D17" s="34"/>
      <c r="E17" s="34"/>
      <c r="F17" s="34"/>
      <c r="H17" s="35"/>
    </row>
    <row r="18" spans="4:8" x14ac:dyDescent="0.25">
      <c r="D18" s="34"/>
      <c r="E18" s="34"/>
      <c r="F18" s="34"/>
      <c r="H18" s="35"/>
    </row>
    <row r="19" spans="4:8" x14ac:dyDescent="0.25">
      <c r="D19" s="34"/>
      <c r="E19" s="34"/>
      <c r="F19" s="34"/>
      <c r="H19" s="35"/>
    </row>
    <row r="20" spans="4:8" x14ac:dyDescent="0.25">
      <c r="D20" s="34"/>
      <c r="E20" s="34"/>
      <c r="F20" s="34"/>
      <c r="H20" s="35"/>
    </row>
    <row r="21" spans="4:8" x14ac:dyDescent="0.25">
      <c r="D21" s="34"/>
      <c r="E21" s="34"/>
      <c r="F21" s="34"/>
      <c r="H21" s="35"/>
    </row>
    <row r="22" spans="4:8" x14ac:dyDescent="0.25">
      <c r="D22" s="34"/>
      <c r="E22" s="34"/>
      <c r="F22" s="34"/>
      <c r="H22" s="35"/>
    </row>
    <row r="23" spans="4:8" x14ac:dyDescent="0.25">
      <c r="D23" s="34"/>
      <c r="E23" s="34"/>
      <c r="F23" s="34"/>
      <c r="H23" s="35"/>
    </row>
    <row r="24" spans="4:8" x14ac:dyDescent="0.25">
      <c r="D24" s="34"/>
      <c r="E24" s="34"/>
      <c r="F24" s="34"/>
      <c r="H24" s="35"/>
    </row>
    <row r="25" spans="4:8" x14ac:dyDescent="0.25">
      <c r="D25" s="34"/>
      <c r="E25" s="34"/>
      <c r="F25" s="34"/>
      <c r="H25" s="35"/>
    </row>
    <row r="26" spans="4:8" x14ac:dyDescent="0.25">
      <c r="D26" s="34"/>
      <c r="E26" s="34"/>
      <c r="F26" s="34"/>
      <c r="H26" s="35"/>
    </row>
    <row r="27" spans="4:8" x14ac:dyDescent="0.25">
      <c r="D27" s="34"/>
      <c r="E27" s="34"/>
      <c r="F27" s="34"/>
      <c r="H27" s="35"/>
    </row>
    <row r="28" spans="4:8" x14ac:dyDescent="0.25">
      <c r="D28" s="34"/>
      <c r="E28" s="34"/>
      <c r="F28" s="34"/>
      <c r="H28" s="35"/>
    </row>
    <row r="29" spans="4:8" x14ac:dyDescent="0.25">
      <c r="D29" s="34"/>
      <c r="E29" s="34"/>
      <c r="F29" s="34"/>
      <c r="H29" s="35"/>
    </row>
    <row r="30" spans="4:8" x14ac:dyDescent="0.25">
      <c r="D30" s="34"/>
      <c r="E30" s="34"/>
      <c r="F30" s="34"/>
      <c r="H30" s="35"/>
    </row>
    <row r="31" spans="4:8" x14ac:dyDescent="0.25">
      <c r="D31" s="34"/>
      <c r="E31" s="34"/>
      <c r="F31" s="34"/>
      <c r="H31" s="35"/>
    </row>
    <row r="32" spans="4:8" x14ac:dyDescent="0.25">
      <c r="D32" s="34"/>
      <c r="E32" s="34"/>
      <c r="F32" s="34"/>
      <c r="H32" s="35"/>
    </row>
    <row r="33" spans="4:8" x14ac:dyDescent="0.25">
      <c r="D33" s="34"/>
      <c r="E33" s="34"/>
      <c r="F33" s="34"/>
      <c r="H33" s="35"/>
    </row>
    <row r="34" spans="4:8" x14ac:dyDescent="0.25">
      <c r="D34" s="34"/>
      <c r="E34" s="34"/>
      <c r="F34" s="34"/>
      <c r="H34" s="35"/>
    </row>
    <row r="35" spans="4:8" x14ac:dyDescent="0.25">
      <c r="D35" s="34"/>
      <c r="E35" s="34"/>
      <c r="F35" s="34"/>
      <c r="H35" s="35"/>
    </row>
    <row r="36" spans="4:8" x14ac:dyDescent="0.25">
      <c r="D36" s="34"/>
      <c r="E36" s="34"/>
      <c r="F36" s="34"/>
      <c r="H36" s="35"/>
    </row>
    <row r="37" spans="4:8" x14ac:dyDescent="0.25">
      <c r="D37" s="34"/>
      <c r="E37" s="34"/>
      <c r="F37" s="34"/>
      <c r="H37" s="35"/>
    </row>
    <row r="38" spans="4:8" x14ac:dyDescent="0.25">
      <c r="D38" s="34"/>
      <c r="E38" s="34"/>
      <c r="F38" s="34"/>
      <c r="H38" s="35"/>
    </row>
    <row r="39" spans="4:8" x14ac:dyDescent="0.25">
      <c r="D39" s="34"/>
      <c r="E39" s="34"/>
      <c r="F39" s="34"/>
      <c r="H39" s="35"/>
    </row>
    <row r="40" spans="4:8" x14ac:dyDescent="0.25">
      <c r="D40" s="34"/>
      <c r="E40" s="34"/>
      <c r="F40" s="34"/>
      <c r="H40" s="35"/>
    </row>
    <row r="41" spans="4:8" x14ac:dyDescent="0.25">
      <c r="D41" s="34"/>
      <c r="E41" s="34"/>
      <c r="F41" s="34"/>
      <c r="H41" s="35"/>
    </row>
    <row r="42" spans="4:8" x14ac:dyDescent="0.25">
      <c r="D42" s="34"/>
      <c r="E42" s="34"/>
      <c r="F42" s="34"/>
      <c r="H42" s="35"/>
    </row>
    <row r="43" spans="4:8" x14ac:dyDescent="0.25">
      <c r="D43" s="34"/>
      <c r="E43" s="34"/>
      <c r="F43" s="34"/>
      <c r="H43" s="35"/>
    </row>
    <row r="44" spans="4:8" x14ac:dyDescent="0.25">
      <c r="D44" s="34"/>
      <c r="E44" s="34"/>
      <c r="F44" s="34"/>
      <c r="H44" s="35"/>
    </row>
    <row r="45" spans="4:8" x14ac:dyDescent="0.25">
      <c r="D45" s="34"/>
      <c r="E45" s="34"/>
      <c r="F45" s="34"/>
      <c r="H45" s="35"/>
    </row>
    <row r="46" spans="4:8" x14ac:dyDescent="0.25">
      <c r="D46" s="34"/>
      <c r="E46" s="34"/>
      <c r="F46" s="34"/>
      <c r="H46" s="35"/>
    </row>
    <row r="47" spans="4:8" x14ac:dyDescent="0.25">
      <c r="D47" s="34"/>
      <c r="E47" s="34"/>
      <c r="F47" s="34"/>
      <c r="H47" s="35"/>
    </row>
    <row r="48" spans="4:8" x14ac:dyDescent="0.25">
      <c r="D48" s="34"/>
      <c r="E48" s="34"/>
      <c r="F48" s="34"/>
      <c r="H48" s="35"/>
    </row>
    <row r="49" spans="4:8" x14ac:dyDescent="0.25">
      <c r="D49" s="34"/>
      <c r="E49" s="34"/>
      <c r="F49" s="34"/>
      <c r="H49" s="35"/>
    </row>
    <row r="50" spans="4:8" x14ac:dyDescent="0.25">
      <c r="D50" s="34"/>
      <c r="E50" s="34"/>
      <c r="F50" s="34"/>
      <c r="H50" s="35"/>
    </row>
    <row r="51" spans="4:8" x14ac:dyDescent="0.25">
      <c r="D51" s="34"/>
      <c r="E51" s="34"/>
      <c r="F51" s="34"/>
      <c r="H51" s="35"/>
    </row>
    <row r="52" spans="4:8" x14ac:dyDescent="0.25">
      <c r="D52" s="34"/>
      <c r="E52" s="34"/>
      <c r="F52" s="34"/>
      <c r="H52" s="35"/>
    </row>
    <row r="53" spans="4:8" x14ac:dyDescent="0.25">
      <c r="D53" s="34"/>
      <c r="E53" s="34"/>
      <c r="F53" s="34"/>
      <c r="H53" s="35"/>
    </row>
    <row r="54" spans="4:8" x14ac:dyDescent="0.25">
      <c r="D54" s="34"/>
      <c r="E54" s="34"/>
      <c r="F54" s="34"/>
      <c r="H54" s="35"/>
    </row>
    <row r="55" spans="4:8" x14ac:dyDescent="0.25">
      <c r="D55" s="34"/>
      <c r="E55" s="34"/>
      <c r="F55" s="34"/>
      <c r="H55" s="35"/>
    </row>
    <row r="56" spans="4:8" x14ac:dyDescent="0.25">
      <c r="D56" s="34"/>
      <c r="E56" s="34"/>
      <c r="F56" s="34"/>
      <c r="H56" s="35"/>
    </row>
    <row r="57" spans="4:8" x14ac:dyDescent="0.25">
      <c r="D57" s="34"/>
      <c r="E57" s="34"/>
      <c r="F57" s="34"/>
      <c r="H57" s="35"/>
    </row>
    <row r="58" spans="4:8" x14ac:dyDescent="0.25">
      <c r="D58" s="34"/>
      <c r="E58" s="34"/>
      <c r="F58" s="34"/>
      <c r="H58" s="35"/>
    </row>
    <row r="59" spans="4:8" x14ac:dyDescent="0.25">
      <c r="D59" s="34"/>
      <c r="E59" s="34"/>
      <c r="F59" s="34"/>
      <c r="H59" s="35"/>
    </row>
    <row r="60" spans="4:8" x14ac:dyDescent="0.25">
      <c r="D60" s="34"/>
      <c r="E60" s="34"/>
      <c r="F60" s="34"/>
      <c r="H60" s="35"/>
    </row>
    <row r="61" spans="4:8" x14ac:dyDescent="0.25">
      <c r="D61" s="34"/>
      <c r="E61" s="34"/>
      <c r="F61" s="34"/>
      <c r="H61" s="35"/>
    </row>
    <row r="62" spans="4:8" x14ac:dyDescent="0.25">
      <c r="D62" s="34"/>
      <c r="E62" s="34"/>
      <c r="F62" s="34"/>
      <c r="H62" s="35"/>
    </row>
    <row r="63" spans="4:8" x14ac:dyDescent="0.25">
      <c r="D63" s="34"/>
      <c r="E63" s="34"/>
      <c r="F63" s="34"/>
      <c r="H63" s="35"/>
    </row>
    <row r="64" spans="4:8" x14ac:dyDescent="0.25">
      <c r="D64" s="34"/>
      <c r="E64" s="34"/>
      <c r="F64" s="34"/>
      <c r="H64" s="35"/>
    </row>
    <row r="65" spans="4:8" x14ac:dyDescent="0.25">
      <c r="D65" s="34"/>
      <c r="E65" s="34"/>
      <c r="F65" s="34"/>
      <c r="H65" s="35"/>
    </row>
    <row r="66" spans="4:8" x14ac:dyDescent="0.25">
      <c r="D66" s="34"/>
      <c r="E66" s="34"/>
      <c r="F66" s="34"/>
      <c r="H66" s="35"/>
    </row>
    <row r="67" spans="4:8" x14ac:dyDescent="0.25">
      <c r="D67" s="34"/>
      <c r="E67" s="34"/>
      <c r="F67" s="34"/>
      <c r="H67" s="35"/>
    </row>
    <row r="68" spans="4:8" x14ac:dyDescent="0.25">
      <c r="D68" s="34"/>
      <c r="E68" s="34"/>
      <c r="F68" s="34"/>
      <c r="H68" s="35"/>
    </row>
    <row r="69" spans="4:8" x14ac:dyDescent="0.25">
      <c r="D69" s="34"/>
      <c r="E69" s="34"/>
      <c r="F69" s="34"/>
      <c r="H69" s="35"/>
    </row>
    <row r="70" spans="4:8" x14ac:dyDescent="0.25">
      <c r="D70" s="34"/>
      <c r="E70" s="34"/>
      <c r="F70" s="34"/>
      <c r="H70" s="35"/>
    </row>
    <row r="71" spans="4:8" x14ac:dyDescent="0.25">
      <c r="D71" s="34"/>
      <c r="E71" s="34"/>
      <c r="F71" s="34"/>
      <c r="H71" s="35"/>
    </row>
    <row r="72" spans="4:8" x14ac:dyDescent="0.25">
      <c r="D72" s="34"/>
      <c r="E72" s="34"/>
      <c r="F72" s="34"/>
      <c r="H72" s="35"/>
    </row>
    <row r="73" spans="4:8" x14ac:dyDescent="0.25">
      <c r="D73" s="34"/>
      <c r="E73" s="34"/>
      <c r="F73" s="34"/>
      <c r="H73" s="35"/>
    </row>
    <row r="74" spans="4:8" x14ac:dyDescent="0.25">
      <c r="D74" s="34"/>
      <c r="E74" s="34"/>
      <c r="F74" s="34"/>
      <c r="H74" s="35"/>
    </row>
    <row r="75" spans="4:8" x14ac:dyDescent="0.25">
      <c r="D75" s="34"/>
      <c r="E75" s="34"/>
      <c r="F75" s="34"/>
      <c r="H75" s="35"/>
    </row>
    <row r="76" spans="4:8" x14ac:dyDescent="0.25">
      <c r="D76" s="34"/>
      <c r="E76" s="34"/>
      <c r="F76" s="34"/>
      <c r="H76" s="35"/>
    </row>
    <row r="77" spans="4:8" x14ac:dyDescent="0.25">
      <c r="D77" s="34"/>
      <c r="E77" s="34"/>
      <c r="F77" s="34"/>
      <c r="H77" s="35"/>
    </row>
    <row r="78" spans="4:8" x14ac:dyDescent="0.25">
      <c r="D78" s="34"/>
      <c r="E78" s="34"/>
      <c r="F78" s="34"/>
      <c r="H78" s="35"/>
    </row>
    <row r="79" spans="4:8" x14ac:dyDescent="0.25">
      <c r="D79" s="34"/>
      <c r="E79" s="34"/>
      <c r="F79" s="34"/>
      <c r="H79" s="35"/>
    </row>
    <row r="80" spans="4:8" x14ac:dyDescent="0.25">
      <c r="D80" s="34"/>
      <c r="E80" s="34"/>
      <c r="F80" s="34"/>
      <c r="H80" s="35"/>
    </row>
    <row r="81" spans="4:8" x14ac:dyDescent="0.25">
      <c r="D81" s="34"/>
      <c r="E81" s="34"/>
      <c r="F81" s="34"/>
      <c r="H81" s="35"/>
    </row>
    <row r="82" spans="4:8" x14ac:dyDescent="0.25">
      <c r="D82" s="34"/>
      <c r="E82" s="34"/>
      <c r="F82" s="34"/>
      <c r="H82" s="35"/>
    </row>
    <row r="83" spans="4:8" x14ac:dyDescent="0.25">
      <c r="D83" s="34"/>
      <c r="E83" s="34"/>
      <c r="F83" s="34"/>
      <c r="H83" s="35"/>
    </row>
    <row r="84" spans="4:8" x14ac:dyDescent="0.25">
      <c r="D84" s="34"/>
      <c r="E84" s="34"/>
      <c r="F84" s="34"/>
      <c r="H84" s="35"/>
    </row>
    <row r="85" spans="4:8" x14ac:dyDescent="0.25">
      <c r="D85" s="34"/>
      <c r="E85" s="34"/>
      <c r="F85" s="34"/>
      <c r="H85" s="35"/>
    </row>
    <row r="86" spans="4:8" x14ac:dyDescent="0.25">
      <c r="D86" s="34"/>
      <c r="E86" s="34"/>
      <c r="F86" s="34"/>
      <c r="H86" s="35"/>
    </row>
    <row r="87" spans="4:8" x14ac:dyDescent="0.25">
      <c r="D87" s="34"/>
      <c r="E87" s="34"/>
      <c r="F87" s="34"/>
      <c r="H87" s="35"/>
    </row>
    <row r="88" spans="4:8" x14ac:dyDescent="0.25">
      <c r="D88" s="34"/>
      <c r="E88" s="34"/>
      <c r="F88" s="34"/>
      <c r="H88" s="35"/>
    </row>
    <row r="89" spans="4:8" x14ac:dyDescent="0.25">
      <c r="D89" s="34"/>
      <c r="E89" s="34"/>
      <c r="F89" s="34"/>
      <c r="H89" s="35"/>
    </row>
    <row r="90" spans="4:8" x14ac:dyDescent="0.25">
      <c r="D90" s="34"/>
      <c r="E90" s="34"/>
      <c r="F90" s="34"/>
      <c r="H90" s="35"/>
    </row>
    <row r="91" spans="4:8" x14ac:dyDescent="0.25">
      <c r="D91" s="34"/>
      <c r="E91" s="34"/>
      <c r="F91" s="34"/>
      <c r="H91" s="35"/>
    </row>
    <row r="92" spans="4:8" x14ac:dyDescent="0.25">
      <c r="D92" s="34"/>
      <c r="E92" s="34"/>
      <c r="F92" s="34"/>
      <c r="H92" s="35"/>
    </row>
    <row r="93" spans="4:8" x14ac:dyDescent="0.25">
      <c r="D93" s="34"/>
      <c r="E93" s="34"/>
      <c r="F93" s="34"/>
      <c r="H93" s="35"/>
    </row>
    <row r="94" spans="4:8" x14ac:dyDescent="0.25">
      <c r="D94" s="34"/>
      <c r="E94" s="34"/>
      <c r="F94" s="34"/>
      <c r="H94" s="35"/>
    </row>
    <row r="95" spans="4:8" x14ac:dyDescent="0.25">
      <c r="D95" s="34"/>
      <c r="E95" s="34"/>
      <c r="F95" s="34"/>
      <c r="H95" s="35"/>
    </row>
    <row r="96" spans="4:8" x14ac:dyDescent="0.25">
      <c r="D96" s="34"/>
      <c r="E96" s="34"/>
      <c r="F96" s="34"/>
      <c r="H96" s="35"/>
    </row>
    <row r="97" spans="4:8" x14ac:dyDescent="0.25">
      <c r="D97" s="34"/>
      <c r="E97" s="34"/>
      <c r="F97" s="34"/>
      <c r="H97" s="35"/>
    </row>
    <row r="98" spans="4:8" x14ac:dyDescent="0.25">
      <c r="D98" s="34"/>
      <c r="E98" s="34"/>
      <c r="F98" s="34"/>
      <c r="H98" s="35"/>
    </row>
    <row r="99" spans="4:8" x14ac:dyDescent="0.25">
      <c r="D99" s="34"/>
      <c r="E99" s="34"/>
      <c r="F99" s="34"/>
      <c r="H99" s="35"/>
    </row>
    <row r="100" spans="4:8" x14ac:dyDescent="0.25">
      <c r="D100" s="34"/>
      <c r="E100" s="34"/>
      <c r="F100" s="34"/>
      <c r="H100" s="35"/>
    </row>
    <row r="101" spans="4:8" x14ac:dyDescent="0.25">
      <c r="D101" s="34"/>
      <c r="E101" s="34"/>
      <c r="F101" s="34"/>
      <c r="H101" s="35"/>
    </row>
    <row r="102" spans="4:8" x14ac:dyDescent="0.25">
      <c r="D102" s="34"/>
      <c r="E102" s="34"/>
      <c r="F102" s="34"/>
      <c r="H102" s="35"/>
    </row>
    <row r="103" spans="4:8" x14ac:dyDescent="0.25">
      <c r="D103" s="34"/>
      <c r="E103" s="34"/>
      <c r="F103" s="34"/>
      <c r="H103" s="35"/>
    </row>
    <row r="104" spans="4:8" x14ac:dyDescent="0.25">
      <c r="D104" s="34"/>
      <c r="E104" s="34"/>
      <c r="F104" s="34"/>
      <c r="H104" s="35"/>
    </row>
    <row r="105" spans="4:8" x14ac:dyDescent="0.25">
      <c r="D105" s="34"/>
      <c r="E105" s="34"/>
      <c r="F105" s="34"/>
      <c r="H105" s="35"/>
    </row>
    <row r="106" spans="4:8" x14ac:dyDescent="0.25">
      <c r="D106" s="34"/>
      <c r="E106" s="34"/>
      <c r="F106" s="34"/>
      <c r="H106" s="35"/>
    </row>
    <row r="107" spans="4:8" x14ac:dyDescent="0.25">
      <c r="D107" s="34"/>
      <c r="E107" s="34"/>
      <c r="F107" s="34"/>
      <c r="H107" s="35"/>
    </row>
    <row r="108" spans="4:8" x14ac:dyDescent="0.25">
      <c r="D108" s="34"/>
      <c r="E108" s="34"/>
      <c r="F108" s="34"/>
      <c r="H108" s="35"/>
    </row>
    <row r="109" spans="4:8" x14ac:dyDescent="0.25">
      <c r="D109" s="34"/>
      <c r="E109" s="34"/>
      <c r="F109" s="34"/>
      <c r="H109" s="35"/>
    </row>
    <row r="110" spans="4:8" x14ac:dyDescent="0.25">
      <c r="D110" s="34"/>
      <c r="E110" s="34"/>
      <c r="F110" s="34"/>
      <c r="H110" s="35"/>
    </row>
    <row r="111" spans="4:8" x14ac:dyDescent="0.25">
      <c r="D111" s="34"/>
      <c r="E111" s="34"/>
      <c r="F111" s="34"/>
      <c r="H111" s="35"/>
    </row>
    <row r="112" spans="4:8" x14ac:dyDescent="0.25">
      <c r="D112" s="34"/>
      <c r="E112" s="34"/>
      <c r="F112" s="34"/>
      <c r="H112" s="35"/>
    </row>
    <row r="113" spans="4:8" x14ac:dyDescent="0.25">
      <c r="D113" s="34"/>
      <c r="E113" s="34"/>
      <c r="F113" s="34"/>
      <c r="H113" s="35"/>
    </row>
    <row r="114" spans="4:8" x14ac:dyDescent="0.25">
      <c r="D114" s="34"/>
      <c r="E114" s="34"/>
      <c r="F114" s="34"/>
      <c r="H114" s="35"/>
    </row>
    <row r="115" spans="4:8" x14ac:dyDescent="0.25">
      <c r="D115" s="34"/>
      <c r="E115" s="34"/>
      <c r="F115" s="34"/>
      <c r="H115" s="35"/>
    </row>
    <row r="116" spans="4:8" x14ac:dyDescent="0.25">
      <c r="D116" s="34"/>
      <c r="E116" s="34"/>
      <c r="F116" s="34"/>
      <c r="H116" s="35"/>
    </row>
    <row r="117" spans="4:8" x14ac:dyDescent="0.25">
      <c r="D117" s="34"/>
      <c r="E117" s="34"/>
      <c r="F117" s="34"/>
      <c r="H117" s="35"/>
    </row>
    <row r="118" spans="4:8" x14ac:dyDescent="0.25">
      <c r="D118" s="34"/>
      <c r="E118" s="34"/>
      <c r="F118" s="34"/>
      <c r="H118" s="35"/>
    </row>
    <row r="119" spans="4:8" x14ac:dyDescent="0.25">
      <c r="D119" s="34"/>
      <c r="E119" s="34"/>
      <c r="F119" s="34"/>
      <c r="H119" s="35"/>
    </row>
    <row r="120" spans="4:8" x14ac:dyDescent="0.25">
      <c r="D120" s="34"/>
      <c r="E120" s="34"/>
      <c r="F120" s="34"/>
      <c r="H120" s="35"/>
    </row>
    <row r="121" spans="4:8" x14ac:dyDescent="0.25">
      <c r="D121" s="34"/>
      <c r="E121" s="34"/>
      <c r="F121" s="34"/>
      <c r="H121" s="35"/>
    </row>
    <row r="122" spans="4:8" x14ac:dyDescent="0.25">
      <c r="D122" s="34"/>
      <c r="E122" s="34"/>
      <c r="F122" s="34"/>
      <c r="H122" s="35"/>
    </row>
    <row r="123" spans="4:8" x14ac:dyDescent="0.25">
      <c r="D123" s="34"/>
      <c r="E123" s="34"/>
      <c r="F123" s="34"/>
      <c r="H123" s="35"/>
    </row>
    <row r="124" spans="4:8" x14ac:dyDescent="0.25">
      <c r="D124" s="34"/>
      <c r="E124" s="34"/>
      <c r="F124" s="34"/>
      <c r="H124" s="35"/>
    </row>
    <row r="125" spans="4:8" x14ac:dyDescent="0.25">
      <c r="D125" s="34"/>
      <c r="E125" s="34"/>
      <c r="F125" s="34"/>
      <c r="H125" s="35"/>
    </row>
    <row r="126" spans="4:8" x14ac:dyDescent="0.25">
      <c r="D126" s="34"/>
      <c r="E126" s="34"/>
      <c r="F126" s="34"/>
      <c r="H126" s="35"/>
    </row>
    <row r="127" spans="4:8" x14ac:dyDescent="0.25">
      <c r="D127" s="34"/>
      <c r="E127" s="34"/>
      <c r="F127" s="34"/>
      <c r="H127" s="35"/>
    </row>
    <row r="128" spans="4:8" x14ac:dyDescent="0.25">
      <c r="D128" s="34"/>
      <c r="E128" s="34"/>
      <c r="F128" s="34"/>
      <c r="H128" s="35"/>
    </row>
    <row r="129" spans="4:8" x14ac:dyDescent="0.25">
      <c r="D129" s="34"/>
      <c r="E129" s="34"/>
      <c r="F129" s="34"/>
      <c r="H129" s="35"/>
    </row>
    <row r="130" spans="4:8" x14ac:dyDescent="0.25">
      <c r="D130" s="34"/>
      <c r="E130" s="34"/>
      <c r="F130" s="34"/>
      <c r="H130" s="35"/>
    </row>
    <row r="131" spans="4:8" x14ac:dyDescent="0.25">
      <c r="D131" s="34"/>
      <c r="E131" s="34"/>
      <c r="F131" s="34"/>
      <c r="H131" s="35"/>
    </row>
    <row r="132" spans="4:8" x14ac:dyDescent="0.25">
      <c r="D132" s="34"/>
      <c r="E132" s="34"/>
      <c r="F132" s="34"/>
      <c r="H132" s="35"/>
    </row>
    <row r="133" spans="4:8" x14ac:dyDescent="0.25">
      <c r="D133" s="34"/>
      <c r="E133" s="34"/>
      <c r="F133" s="34"/>
      <c r="H133" s="35"/>
    </row>
    <row r="134" spans="4:8" x14ac:dyDescent="0.25">
      <c r="D134" s="34"/>
      <c r="E134" s="34"/>
      <c r="F134" s="34"/>
      <c r="H134" s="35"/>
    </row>
    <row r="135" spans="4:8" x14ac:dyDescent="0.25">
      <c r="D135" s="34"/>
      <c r="E135" s="34"/>
      <c r="F135" s="34"/>
      <c r="H135" s="35"/>
    </row>
    <row r="136" spans="4:8" x14ac:dyDescent="0.25">
      <c r="D136" s="34"/>
      <c r="E136" s="34"/>
      <c r="F136" s="34"/>
      <c r="H136" s="35"/>
    </row>
    <row r="137" spans="4:8" x14ac:dyDescent="0.25">
      <c r="D137" s="34"/>
      <c r="E137" s="34"/>
      <c r="F137" s="34"/>
      <c r="H137" s="35"/>
    </row>
    <row r="138" spans="4:8" x14ac:dyDescent="0.25">
      <c r="D138" s="34"/>
      <c r="E138" s="34"/>
      <c r="F138" s="34"/>
      <c r="H138" s="35"/>
    </row>
    <row r="139" spans="4:8" x14ac:dyDescent="0.25">
      <c r="D139" s="34"/>
      <c r="E139" s="34"/>
      <c r="F139" s="34"/>
      <c r="H139" s="35"/>
    </row>
    <row r="140" spans="4:8" x14ac:dyDescent="0.25">
      <c r="D140" s="34"/>
      <c r="E140" s="34"/>
      <c r="F140" s="34"/>
      <c r="H140" s="35"/>
    </row>
    <row r="141" spans="4:8" x14ac:dyDescent="0.25">
      <c r="D141" s="34"/>
      <c r="E141" s="34"/>
      <c r="F141" s="34"/>
      <c r="H141" s="35"/>
    </row>
    <row r="142" spans="4:8" x14ac:dyDescent="0.25">
      <c r="D142" s="34"/>
      <c r="E142" s="34"/>
      <c r="F142" s="34"/>
      <c r="H142" s="35"/>
    </row>
    <row r="143" spans="4:8" x14ac:dyDescent="0.25">
      <c r="D143" s="34"/>
      <c r="E143" s="34"/>
      <c r="F143" s="34"/>
      <c r="H143" s="35"/>
    </row>
    <row r="144" spans="4:8" x14ac:dyDescent="0.25">
      <c r="D144" s="34"/>
      <c r="E144" s="34"/>
      <c r="F144" s="34"/>
      <c r="H144" s="35"/>
    </row>
    <row r="145" spans="4:8" x14ac:dyDescent="0.25">
      <c r="D145" s="34"/>
      <c r="E145" s="34"/>
      <c r="F145" s="34"/>
      <c r="H145" s="35"/>
    </row>
    <row r="146" spans="4:8" x14ac:dyDescent="0.25">
      <c r="D146" s="34"/>
      <c r="E146" s="34"/>
      <c r="F146" s="34"/>
      <c r="H146" s="35"/>
    </row>
    <row r="147" spans="4:8" x14ac:dyDescent="0.25">
      <c r="D147" s="34"/>
      <c r="E147" s="34"/>
      <c r="F147" s="34"/>
      <c r="H147" s="35"/>
    </row>
    <row r="148" spans="4:8" x14ac:dyDescent="0.25">
      <c r="D148" s="34"/>
      <c r="E148" s="34"/>
      <c r="F148" s="34"/>
      <c r="H148" s="35"/>
    </row>
    <row r="149" spans="4:8" x14ac:dyDescent="0.25">
      <c r="D149" s="34"/>
      <c r="E149" s="34"/>
      <c r="F149" s="34"/>
      <c r="H149" s="35"/>
    </row>
    <row r="150" spans="4:8" x14ac:dyDescent="0.25">
      <c r="D150" s="34"/>
      <c r="E150" s="34"/>
      <c r="F150" s="34"/>
      <c r="H150" s="35"/>
    </row>
    <row r="151" spans="4:8" x14ac:dyDescent="0.25">
      <c r="D151" s="34"/>
      <c r="E151" s="34"/>
      <c r="F151" s="34"/>
      <c r="H151" s="35"/>
    </row>
    <row r="152" spans="4:8" x14ac:dyDescent="0.25">
      <c r="D152" s="34"/>
      <c r="E152" s="34"/>
      <c r="F152" s="34"/>
      <c r="H152" s="35"/>
    </row>
    <row r="153" spans="4:8" x14ac:dyDescent="0.25">
      <c r="D153" s="34"/>
      <c r="E153" s="34"/>
      <c r="F153" s="34"/>
      <c r="H153" s="35"/>
    </row>
    <row r="154" spans="4:8" x14ac:dyDescent="0.25">
      <c r="D154" s="34"/>
      <c r="E154" s="34"/>
      <c r="F154" s="34"/>
      <c r="H154" s="35"/>
    </row>
    <row r="155" spans="4:8" x14ac:dyDescent="0.25">
      <c r="D155" s="34"/>
      <c r="E155" s="34"/>
      <c r="F155" s="34"/>
      <c r="H155" s="35"/>
    </row>
    <row r="156" spans="4:8" x14ac:dyDescent="0.25">
      <c r="D156" s="34"/>
      <c r="E156" s="34"/>
      <c r="F156" s="34"/>
      <c r="H156" s="35"/>
    </row>
    <row r="157" spans="4:8" x14ac:dyDescent="0.25">
      <c r="D157" s="34"/>
      <c r="E157" s="34"/>
      <c r="F157" s="34"/>
      <c r="H157" s="35"/>
    </row>
    <row r="158" spans="4:8" x14ac:dyDescent="0.25">
      <c r="D158" s="34"/>
      <c r="E158" s="34"/>
      <c r="F158" s="34"/>
      <c r="H158" s="35"/>
    </row>
    <row r="159" spans="4:8" x14ac:dyDescent="0.25">
      <c r="D159" s="34"/>
      <c r="E159" s="34"/>
      <c r="F159" s="34"/>
      <c r="H159" s="35"/>
    </row>
    <row r="160" spans="4:8" x14ac:dyDescent="0.25">
      <c r="D160" s="34"/>
      <c r="E160" s="34"/>
      <c r="F160" s="34"/>
      <c r="H160" s="35"/>
    </row>
    <row r="161" spans="4:8" x14ac:dyDescent="0.25">
      <c r="D161" s="34"/>
      <c r="E161" s="34"/>
      <c r="F161" s="34"/>
      <c r="H161" s="35"/>
    </row>
    <row r="162" spans="4:8" x14ac:dyDescent="0.25">
      <c r="D162" s="34"/>
      <c r="E162" s="34"/>
      <c r="F162" s="34"/>
      <c r="H162" s="35"/>
    </row>
    <row r="163" spans="4:8" x14ac:dyDescent="0.25">
      <c r="D163" s="34"/>
      <c r="E163" s="34"/>
      <c r="F163" s="34"/>
      <c r="H163" s="35"/>
    </row>
    <row r="164" spans="4:8" x14ac:dyDescent="0.25">
      <c r="D164" s="34"/>
      <c r="E164" s="34"/>
      <c r="F164" s="34"/>
      <c r="H164" s="35"/>
    </row>
    <row r="165" spans="4:8" x14ac:dyDescent="0.25">
      <c r="D165" s="34"/>
      <c r="E165" s="34"/>
      <c r="F165" s="34"/>
      <c r="H165" s="35"/>
    </row>
    <row r="166" spans="4:8" x14ac:dyDescent="0.25">
      <c r="D166" s="34"/>
      <c r="E166" s="34"/>
      <c r="F166" s="34"/>
      <c r="H166" s="35"/>
    </row>
    <row r="167" spans="4:8" x14ac:dyDescent="0.25">
      <c r="D167" s="34"/>
      <c r="E167" s="34"/>
      <c r="F167" s="34"/>
      <c r="H167" s="35"/>
    </row>
    <row r="168" spans="4:8" x14ac:dyDescent="0.25">
      <c r="D168" s="34"/>
      <c r="E168" s="34"/>
      <c r="F168" s="34"/>
      <c r="H168" s="35"/>
    </row>
    <row r="169" spans="4:8" x14ac:dyDescent="0.25">
      <c r="D169" s="34"/>
      <c r="E169" s="34"/>
      <c r="F169" s="34"/>
      <c r="H169" s="35"/>
    </row>
    <row r="170" spans="4:8" x14ac:dyDescent="0.25">
      <c r="D170" s="34"/>
      <c r="E170" s="34"/>
      <c r="F170" s="34"/>
      <c r="H170" s="35"/>
    </row>
    <row r="171" spans="4:8" x14ac:dyDescent="0.25">
      <c r="D171" s="34"/>
      <c r="E171" s="34"/>
      <c r="F171" s="34"/>
      <c r="H171" s="35"/>
    </row>
    <row r="172" spans="4:8" x14ac:dyDescent="0.25">
      <c r="D172" s="34"/>
      <c r="E172" s="34"/>
      <c r="F172" s="34"/>
      <c r="H172" s="35"/>
    </row>
    <row r="173" spans="4:8" x14ac:dyDescent="0.25">
      <c r="D173" s="34"/>
      <c r="E173" s="34"/>
      <c r="F173" s="34"/>
      <c r="H173" s="35"/>
    </row>
    <row r="174" spans="4:8" x14ac:dyDescent="0.25">
      <c r="D174" s="34"/>
      <c r="E174" s="34"/>
      <c r="F174" s="34"/>
      <c r="H174" s="35"/>
    </row>
    <row r="175" spans="4:8" x14ac:dyDescent="0.25">
      <c r="D175" s="34"/>
      <c r="E175" s="34"/>
      <c r="F175" s="34"/>
      <c r="H175" s="35"/>
    </row>
    <row r="176" spans="4:8" x14ac:dyDescent="0.25">
      <c r="D176" s="34"/>
      <c r="E176" s="34"/>
      <c r="F176" s="34"/>
      <c r="H176" s="35"/>
    </row>
    <row r="177" spans="4:8" x14ac:dyDescent="0.25">
      <c r="D177" s="34"/>
      <c r="E177" s="34"/>
      <c r="F177" s="34"/>
      <c r="H177" s="35"/>
    </row>
    <row r="178" spans="4:8" x14ac:dyDescent="0.25">
      <c r="D178" s="34"/>
      <c r="E178" s="34"/>
      <c r="F178" s="34"/>
      <c r="H178" s="35"/>
    </row>
    <row r="179" spans="4:8" x14ac:dyDescent="0.25">
      <c r="D179" s="34"/>
      <c r="E179" s="34"/>
      <c r="F179" s="34"/>
      <c r="H179" s="35"/>
    </row>
    <row r="180" spans="4:8" x14ac:dyDescent="0.25">
      <c r="D180" s="34"/>
      <c r="E180" s="34"/>
      <c r="F180" s="34"/>
      <c r="H180" s="35"/>
    </row>
    <row r="181" spans="4:8" x14ac:dyDescent="0.25">
      <c r="D181" s="34"/>
      <c r="E181" s="34"/>
      <c r="F181" s="34"/>
      <c r="H181" s="35"/>
    </row>
    <row r="182" spans="4:8" x14ac:dyDescent="0.25">
      <c r="D182" s="34"/>
      <c r="E182" s="34"/>
      <c r="F182" s="34"/>
      <c r="H182" s="35"/>
    </row>
    <row r="183" spans="4:8" x14ac:dyDescent="0.25">
      <c r="D183" s="34"/>
      <c r="E183" s="34"/>
      <c r="F183" s="34"/>
      <c r="H183" s="35"/>
    </row>
    <row r="184" spans="4:8" x14ac:dyDescent="0.25">
      <c r="D184" s="34"/>
      <c r="E184" s="34"/>
      <c r="F184" s="34"/>
      <c r="H184" s="35"/>
    </row>
    <row r="185" spans="4:8" x14ac:dyDescent="0.25">
      <c r="D185" s="34"/>
      <c r="E185" s="34"/>
      <c r="F185" s="34"/>
      <c r="H185" s="35"/>
    </row>
    <row r="186" spans="4:8" x14ac:dyDescent="0.25">
      <c r="D186" s="34"/>
      <c r="E186" s="34"/>
      <c r="F186" s="34"/>
      <c r="H186" s="35"/>
    </row>
    <row r="187" spans="4:8" x14ac:dyDescent="0.25">
      <c r="D187" s="34"/>
      <c r="E187" s="34"/>
      <c r="F187" s="34"/>
      <c r="H187" s="35"/>
    </row>
    <row r="188" spans="4:8" x14ac:dyDescent="0.25">
      <c r="D188" s="34"/>
      <c r="E188" s="34"/>
      <c r="F188" s="34"/>
      <c r="H188" s="35"/>
    </row>
    <row r="189" spans="4:8" x14ac:dyDescent="0.25">
      <c r="D189" s="34"/>
      <c r="E189" s="34"/>
      <c r="F189" s="34"/>
      <c r="H189" s="35"/>
    </row>
    <row r="190" spans="4:8" x14ac:dyDescent="0.25">
      <c r="D190" s="34"/>
      <c r="E190" s="34"/>
      <c r="F190" s="34"/>
      <c r="H190" s="35"/>
    </row>
    <row r="191" spans="4:8" x14ac:dyDescent="0.25">
      <c r="D191" s="34"/>
      <c r="E191" s="34"/>
      <c r="F191" s="34"/>
      <c r="H191" s="35"/>
    </row>
    <row r="192" spans="4:8" x14ac:dyDescent="0.25">
      <c r="D192" s="34"/>
      <c r="E192" s="34"/>
      <c r="F192" s="34"/>
      <c r="H192" s="35"/>
    </row>
    <row r="193" spans="4:8" x14ac:dyDescent="0.25">
      <c r="D193" s="34"/>
      <c r="E193" s="34"/>
      <c r="F193" s="34"/>
      <c r="H193" s="35"/>
    </row>
    <row r="194" spans="4:8" x14ac:dyDescent="0.25">
      <c r="D194" s="34"/>
      <c r="E194" s="34"/>
      <c r="F194" s="34"/>
      <c r="H194" s="35"/>
    </row>
    <row r="195" spans="4:8" x14ac:dyDescent="0.25">
      <c r="D195" s="34"/>
      <c r="E195" s="34"/>
      <c r="F195" s="34"/>
      <c r="H195" s="35"/>
    </row>
    <row r="196" spans="4:8" x14ac:dyDescent="0.25">
      <c r="D196" s="34"/>
      <c r="E196" s="34"/>
      <c r="F196" s="34"/>
      <c r="H196" s="35"/>
    </row>
    <row r="197" spans="4:8" x14ac:dyDescent="0.25">
      <c r="D197" s="34"/>
      <c r="E197" s="34"/>
      <c r="F197" s="34"/>
      <c r="H197" s="35"/>
    </row>
    <row r="198" spans="4:8" x14ac:dyDescent="0.25">
      <c r="D198" s="34"/>
      <c r="E198" s="34"/>
      <c r="F198" s="34"/>
      <c r="H198" s="35"/>
    </row>
    <row r="199" spans="4:8" x14ac:dyDescent="0.25">
      <c r="D199" s="34"/>
      <c r="E199" s="34"/>
      <c r="F199" s="34"/>
      <c r="H199" s="35"/>
    </row>
    <row r="200" spans="4:8" x14ac:dyDescent="0.25">
      <c r="D200" s="34"/>
      <c r="E200" s="34"/>
      <c r="F200" s="34"/>
      <c r="H200" s="35"/>
    </row>
    <row r="201" spans="4:8" x14ac:dyDescent="0.25">
      <c r="D201" s="34"/>
      <c r="E201" s="34"/>
      <c r="F201" s="34"/>
      <c r="H201" s="35"/>
    </row>
    <row r="202" spans="4:8" x14ac:dyDescent="0.25">
      <c r="D202" s="34"/>
      <c r="E202" s="34"/>
      <c r="F202" s="34"/>
      <c r="H202" s="35"/>
    </row>
    <row r="203" spans="4:8" x14ac:dyDescent="0.25">
      <c r="D203" s="34"/>
      <c r="E203" s="34"/>
      <c r="F203" s="34"/>
      <c r="H203" s="35"/>
    </row>
    <row r="204" spans="4:8" x14ac:dyDescent="0.25">
      <c r="D204" s="34"/>
      <c r="E204" s="34"/>
      <c r="F204" s="34"/>
      <c r="H204" s="35"/>
    </row>
    <row r="205" spans="4:8" x14ac:dyDescent="0.25">
      <c r="D205" s="34"/>
      <c r="E205" s="34"/>
      <c r="F205" s="34"/>
      <c r="H205" s="35"/>
    </row>
    <row r="206" spans="4:8" x14ac:dyDescent="0.25">
      <c r="D206" s="34"/>
      <c r="E206" s="34"/>
      <c r="F206" s="34"/>
      <c r="H206" s="35"/>
    </row>
    <row r="207" spans="4:8" x14ac:dyDescent="0.25">
      <c r="D207" s="34"/>
      <c r="E207" s="34"/>
      <c r="F207" s="34"/>
      <c r="H207" s="35"/>
    </row>
    <row r="208" spans="4:8" x14ac:dyDescent="0.25">
      <c r="D208" s="34"/>
      <c r="E208" s="34"/>
      <c r="F208" s="34"/>
      <c r="H208" s="35"/>
    </row>
    <row r="209" spans="4:8" x14ac:dyDescent="0.25">
      <c r="D209" s="34"/>
      <c r="E209" s="34"/>
      <c r="F209" s="34"/>
      <c r="H209" s="35"/>
    </row>
    <row r="210" spans="4:8" x14ac:dyDescent="0.25">
      <c r="D210" s="34"/>
      <c r="E210" s="34"/>
      <c r="F210" s="34"/>
      <c r="H210" s="35"/>
    </row>
    <row r="211" spans="4:8" x14ac:dyDescent="0.25">
      <c r="D211" s="34"/>
      <c r="E211" s="34"/>
      <c r="F211" s="34"/>
      <c r="H211" s="35"/>
    </row>
    <row r="212" spans="4:8" x14ac:dyDescent="0.25">
      <c r="D212" s="34"/>
      <c r="E212" s="34"/>
      <c r="F212" s="34"/>
      <c r="H212" s="35"/>
    </row>
    <row r="213" spans="4:8" x14ac:dyDescent="0.25">
      <c r="D213" s="34"/>
      <c r="E213" s="34"/>
      <c r="F213" s="34"/>
      <c r="H213" s="35"/>
    </row>
    <row r="214" spans="4:8" x14ac:dyDescent="0.25">
      <c r="D214" s="34"/>
      <c r="E214" s="34"/>
      <c r="F214" s="34"/>
      <c r="H214" s="35"/>
    </row>
    <row r="215" spans="4:8" x14ac:dyDescent="0.25">
      <c r="D215" s="34"/>
      <c r="E215" s="34"/>
      <c r="F215" s="34"/>
      <c r="H215" s="35"/>
    </row>
    <row r="216" spans="4:8" x14ac:dyDescent="0.25">
      <c r="D216" s="34"/>
      <c r="E216" s="34"/>
      <c r="F216" s="34"/>
      <c r="H216" s="35"/>
    </row>
    <row r="217" spans="4:8" x14ac:dyDescent="0.25">
      <c r="D217" s="34"/>
      <c r="E217" s="34"/>
      <c r="F217" s="34"/>
      <c r="H217" s="35"/>
    </row>
    <row r="218" spans="4:8" x14ac:dyDescent="0.25">
      <c r="D218" s="34"/>
      <c r="E218" s="34"/>
      <c r="F218" s="34"/>
      <c r="H218" s="35"/>
    </row>
    <row r="219" spans="4:8" x14ac:dyDescent="0.25">
      <c r="D219" s="34"/>
      <c r="E219" s="34"/>
      <c r="F219" s="34"/>
      <c r="H219" s="35"/>
    </row>
    <row r="220" spans="4:8" x14ac:dyDescent="0.25">
      <c r="D220" s="34"/>
      <c r="E220" s="34"/>
      <c r="F220" s="34"/>
      <c r="H220" s="35"/>
    </row>
    <row r="221" spans="4:8" x14ac:dyDescent="0.25">
      <c r="D221" s="34"/>
      <c r="E221" s="34"/>
      <c r="F221" s="34"/>
      <c r="H221" s="35"/>
    </row>
    <row r="222" spans="4:8" x14ac:dyDescent="0.25">
      <c r="D222" s="34"/>
      <c r="E222" s="34"/>
      <c r="F222" s="34"/>
      <c r="H222" s="35"/>
    </row>
    <row r="223" spans="4:8" x14ac:dyDescent="0.25">
      <c r="D223" s="34"/>
      <c r="E223" s="34"/>
      <c r="F223" s="34"/>
      <c r="H223" s="35"/>
    </row>
    <row r="224" spans="4:8" x14ac:dyDescent="0.25">
      <c r="D224" s="34"/>
      <c r="E224" s="34"/>
      <c r="F224" s="34"/>
      <c r="H224" s="35"/>
    </row>
    <row r="225" spans="4:8" x14ac:dyDescent="0.25">
      <c r="D225" s="34"/>
      <c r="E225" s="34"/>
      <c r="F225" s="34"/>
      <c r="H225" s="35"/>
    </row>
    <row r="226" spans="4:8" x14ac:dyDescent="0.25">
      <c r="D226" s="34"/>
      <c r="E226" s="34"/>
      <c r="F226" s="34"/>
      <c r="H226" s="35"/>
    </row>
    <row r="227" spans="4:8" x14ac:dyDescent="0.25">
      <c r="D227" s="34"/>
      <c r="E227" s="34"/>
      <c r="F227" s="34"/>
      <c r="H227" s="35"/>
    </row>
    <row r="228" spans="4:8" x14ac:dyDescent="0.25">
      <c r="D228" s="34"/>
      <c r="E228" s="34"/>
      <c r="F228" s="34"/>
      <c r="H228" s="35"/>
    </row>
    <row r="229" spans="4:8" x14ac:dyDescent="0.25">
      <c r="D229" s="34"/>
      <c r="E229" s="34"/>
      <c r="F229" s="34"/>
      <c r="H229" s="35"/>
    </row>
    <row r="230" spans="4:8" x14ac:dyDescent="0.25">
      <c r="D230" s="34"/>
      <c r="E230" s="34"/>
      <c r="F230" s="34"/>
      <c r="H230" s="35"/>
    </row>
    <row r="231" spans="4:8" x14ac:dyDescent="0.25">
      <c r="D231" s="34"/>
      <c r="E231" s="34"/>
      <c r="F231" s="34"/>
      <c r="H231" s="35"/>
    </row>
    <row r="232" spans="4:8" x14ac:dyDescent="0.25">
      <c r="D232" s="34"/>
      <c r="E232" s="34"/>
      <c r="F232" s="34"/>
      <c r="H232" s="35"/>
    </row>
    <row r="233" spans="4:8" x14ac:dyDescent="0.25">
      <c r="D233" s="34"/>
      <c r="E233" s="34"/>
      <c r="F233" s="34"/>
      <c r="H233" s="35"/>
    </row>
    <row r="234" spans="4:8" x14ac:dyDescent="0.25">
      <c r="D234" s="34"/>
      <c r="E234" s="34"/>
      <c r="F234" s="34"/>
      <c r="H234" s="35"/>
    </row>
    <row r="235" spans="4:8" x14ac:dyDescent="0.25">
      <c r="D235" s="34"/>
      <c r="E235" s="34"/>
      <c r="F235" s="34"/>
      <c r="H235" s="35"/>
    </row>
    <row r="236" spans="4:8" x14ac:dyDescent="0.25">
      <c r="D236" s="34"/>
      <c r="E236" s="34"/>
      <c r="F236" s="34"/>
      <c r="H236" s="35"/>
    </row>
    <row r="237" spans="4:8" x14ac:dyDescent="0.25">
      <c r="D237" s="34"/>
      <c r="E237" s="34"/>
      <c r="F237" s="34"/>
      <c r="H237" s="35"/>
    </row>
    <row r="238" spans="4:8" x14ac:dyDescent="0.25">
      <c r="D238" s="34"/>
      <c r="E238" s="34"/>
      <c r="F238" s="34"/>
      <c r="H238" s="35"/>
    </row>
    <row r="239" spans="4:8" x14ac:dyDescent="0.25">
      <c r="D239" s="34"/>
      <c r="E239" s="34"/>
      <c r="F239" s="34"/>
      <c r="H239" s="35"/>
    </row>
    <row r="240" spans="4:8" x14ac:dyDescent="0.25">
      <c r="D240" s="34"/>
      <c r="E240" s="34"/>
      <c r="F240" s="34"/>
      <c r="H240" s="35"/>
    </row>
    <row r="241" spans="4:8" x14ac:dyDescent="0.25">
      <c r="D241" s="34"/>
      <c r="E241" s="34"/>
      <c r="F241" s="34"/>
      <c r="H241" s="35"/>
    </row>
    <row r="242" spans="4:8" x14ac:dyDescent="0.25">
      <c r="D242" s="34"/>
      <c r="E242" s="34"/>
      <c r="F242" s="34"/>
      <c r="H242" s="35"/>
    </row>
    <row r="243" spans="4:8" x14ac:dyDescent="0.25">
      <c r="D243" s="34"/>
      <c r="E243" s="34"/>
      <c r="F243" s="34"/>
      <c r="H243" s="35"/>
    </row>
    <row r="244" spans="4:8" x14ac:dyDescent="0.25">
      <c r="D244" s="34"/>
      <c r="E244" s="34"/>
      <c r="F244" s="34"/>
      <c r="H244" s="35"/>
    </row>
    <row r="245" spans="4:8" x14ac:dyDescent="0.25">
      <c r="D245" s="34"/>
      <c r="E245" s="34"/>
      <c r="F245" s="34"/>
      <c r="H245" s="35"/>
    </row>
    <row r="246" spans="4:8" x14ac:dyDescent="0.25">
      <c r="D246" s="34"/>
      <c r="E246" s="34"/>
      <c r="F246" s="34"/>
      <c r="H246" s="35"/>
    </row>
    <row r="247" spans="4:8" x14ac:dyDescent="0.25">
      <c r="D247" s="34"/>
      <c r="E247" s="34"/>
      <c r="F247" s="34"/>
      <c r="H247" s="35"/>
    </row>
    <row r="248" spans="4:8" x14ac:dyDescent="0.25">
      <c r="D248" s="34"/>
      <c r="E248" s="34"/>
      <c r="F248" s="34"/>
      <c r="H248" s="35"/>
    </row>
    <row r="249" spans="4:8" x14ac:dyDescent="0.25">
      <c r="D249" s="34"/>
      <c r="E249" s="34"/>
      <c r="F249" s="34"/>
      <c r="H249" s="35"/>
    </row>
    <row r="250" spans="4:8" x14ac:dyDescent="0.25">
      <c r="D250" s="34"/>
      <c r="E250" s="34"/>
      <c r="F250" s="34"/>
      <c r="H250" s="35"/>
    </row>
    <row r="251" spans="4:8" x14ac:dyDescent="0.25">
      <c r="D251" s="34"/>
      <c r="E251" s="34"/>
      <c r="F251" s="34"/>
      <c r="H251" s="35"/>
    </row>
    <row r="252" spans="4:8" x14ac:dyDescent="0.25">
      <c r="D252" s="34"/>
      <c r="E252" s="34"/>
      <c r="F252" s="34"/>
      <c r="H252" s="35"/>
    </row>
    <row r="253" spans="4:8" x14ac:dyDescent="0.25">
      <c r="D253" s="34"/>
      <c r="E253" s="34"/>
      <c r="F253" s="34"/>
      <c r="H253" s="35"/>
    </row>
    <row r="254" spans="4:8" x14ac:dyDescent="0.25">
      <c r="D254" s="34"/>
      <c r="E254" s="34"/>
      <c r="F254" s="34"/>
      <c r="H254" s="35"/>
    </row>
    <row r="255" spans="4:8" x14ac:dyDescent="0.25">
      <c r="D255" s="34"/>
      <c r="E255" s="34"/>
      <c r="F255" s="34"/>
      <c r="H255" s="35"/>
    </row>
    <row r="256" spans="4:8" x14ac:dyDescent="0.25">
      <c r="D256" s="34"/>
      <c r="E256" s="34"/>
      <c r="F256" s="34"/>
      <c r="H256" s="35"/>
    </row>
    <row r="257" spans="4:8" x14ac:dyDescent="0.25">
      <c r="D257" s="34"/>
      <c r="E257" s="34"/>
      <c r="F257" s="34"/>
      <c r="H257" s="35"/>
    </row>
    <row r="258" spans="4:8" x14ac:dyDescent="0.25">
      <c r="D258" s="34"/>
      <c r="E258" s="34"/>
      <c r="F258" s="34"/>
      <c r="H258" s="35"/>
    </row>
    <row r="259" spans="4:8" x14ac:dyDescent="0.25">
      <c r="D259" s="34"/>
      <c r="E259" s="34"/>
      <c r="F259" s="34"/>
      <c r="H259" s="35"/>
    </row>
    <row r="260" spans="4:8" x14ac:dyDescent="0.25">
      <c r="D260" s="34"/>
      <c r="E260" s="34"/>
      <c r="F260" s="34"/>
      <c r="H260" s="35"/>
    </row>
    <row r="261" spans="4:8" x14ac:dyDescent="0.25">
      <c r="D261" s="34"/>
      <c r="E261" s="34"/>
      <c r="F261" s="34"/>
      <c r="H261" s="35"/>
    </row>
    <row r="262" spans="4:8" x14ac:dyDescent="0.25">
      <c r="D262" s="34"/>
      <c r="E262" s="34"/>
      <c r="F262" s="34"/>
      <c r="H262" s="35"/>
    </row>
    <row r="263" spans="4:8" x14ac:dyDescent="0.25">
      <c r="D263" s="34"/>
      <c r="E263" s="34"/>
      <c r="F263" s="34"/>
      <c r="H263" s="35"/>
    </row>
    <row r="264" spans="4:8" x14ac:dyDescent="0.25">
      <c r="D264" s="34"/>
      <c r="E264" s="34"/>
      <c r="F264" s="34"/>
      <c r="H264" s="35"/>
    </row>
    <row r="265" spans="4:8" x14ac:dyDescent="0.25">
      <c r="D265" s="34"/>
      <c r="E265" s="34"/>
      <c r="F265" s="34"/>
      <c r="H265" s="35"/>
    </row>
    <row r="266" spans="4:8" x14ac:dyDescent="0.25">
      <c r="D266" s="34"/>
      <c r="E266" s="34"/>
      <c r="F266" s="34"/>
      <c r="H266" s="35"/>
    </row>
    <row r="267" spans="4:8" x14ac:dyDescent="0.25">
      <c r="D267" s="34"/>
      <c r="E267" s="34"/>
      <c r="F267" s="34"/>
      <c r="H267" s="35"/>
    </row>
    <row r="268" spans="4:8" x14ac:dyDescent="0.25">
      <c r="D268" s="34"/>
      <c r="E268" s="34"/>
      <c r="F268" s="34"/>
      <c r="H268" s="35"/>
    </row>
    <row r="269" spans="4:8" x14ac:dyDescent="0.25">
      <c r="D269" s="34"/>
      <c r="E269" s="34"/>
      <c r="F269" s="34"/>
      <c r="H269" s="35"/>
    </row>
    <row r="270" spans="4:8" x14ac:dyDescent="0.25">
      <c r="D270" s="34"/>
      <c r="E270" s="34"/>
      <c r="F270" s="34"/>
      <c r="H270" s="35"/>
    </row>
    <row r="271" spans="4:8" x14ac:dyDescent="0.25">
      <c r="D271" s="34"/>
      <c r="E271" s="34"/>
      <c r="F271" s="34"/>
      <c r="H271" s="35"/>
    </row>
    <row r="272" spans="4:8" x14ac:dyDescent="0.25">
      <c r="D272" s="34"/>
      <c r="E272" s="34"/>
      <c r="F272" s="34"/>
      <c r="H272" s="35"/>
    </row>
    <row r="273" spans="4:8" x14ac:dyDescent="0.25">
      <c r="D273" s="34"/>
      <c r="E273" s="34"/>
      <c r="F273" s="34"/>
      <c r="H273" s="35"/>
    </row>
    <row r="274" spans="4:8" x14ac:dyDescent="0.25">
      <c r="D274" s="34"/>
      <c r="E274" s="34"/>
      <c r="F274" s="34"/>
      <c r="H274" s="35"/>
    </row>
    <row r="275" spans="4:8" x14ac:dyDescent="0.25">
      <c r="D275" s="34"/>
      <c r="E275" s="34"/>
      <c r="F275" s="34"/>
      <c r="H275" s="35"/>
    </row>
    <row r="276" spans="4:8" x14ac:dyDescent="0.25">
      <c r="D276" s="34"/>
      <c r="E276" s="34"/>
      <c r="F276" s="34"/>
      <c r="H276" s="35"/>
    </row>
    <row r="277" spans="4:8" x14ac:dyDescent="0.25">
      <c r="D277" s="34"/>
      <c r="E277" s="34"/>
      <c r="F277" s="34"/>
      <c r="H277" s="35"/>
    </row>
    <row r="278" spans="4:8" x14ac:dyDescent="0.25">
      <c r="D278" s="34"/>
      <c r="E278" s="34"/>
      <c r="F278" s="34"/>
      <c r="H278" s="35"/>
    </row>
    <row r="279" spans="4:8" x14ac:dyDescent="0.25">
      <c r="D279" s="34"/>
      <c r="E279" s="34"/>
      <c r="F279" s="34"/>
      <c r="H279" s="35"/>
    </row>
    <row r="280" spans="4:8" x14ac:dyDescent="0.25">
      <c r="D280" s="34"/>
      <c r="E280" s="34"/>
      <c r="F280" s="34"/>
      <c r="H280" s="35"/>
    </row>
    <row r="281" spans="4:8" x14ac:dyDescent="0.25">
      <c r="D281" s="34"/>
      <c r="E281" s="34"/>
      <c r="F281" s="34"/>
      <c r="H281" s="35"/>
    </row>
    <row r="282" spans="4:8" x14ac:dyDescent="0.25">
      <c r="D282" s="34"/>
      <c r="E282" s="34"/>
      <c r="F282" s="34"/>
      <c r="H282" s="35"/>
    </row>
    <row r="283" spans="4:8" x14ac:dyDescent="0.25">
      <c r="D283" s="34"/>
      <c r="E283" s="34"/>
      <c r="F283" s="34"/>
      <c r="H283" s="35"/>
    </row>
    <row r="284" spans="4:8" x14ac:dyDescent="0.25">
      <c r="D284" s="34"/>
      <c r="E284" s="34"/>
      <c r="F284" s="34"/>
      <c r="H284" s="35"/>
    </row>
    <row r="285" spans="4:8" x14ac:dyDescent="0.25">
      <c r="D285" s="34"/>
      <c r="E285" s="34"/>
      <c r="F285" s="34"/>
      <c r="H285" s="35"/>
    </row>
    <row r="286" spans="4:8" x14ac:dyDescent="0.25">
      <c r="D286" s="34"/>
      <c r="E286" s="34"/>
      <c r="F286" s="34"/>
      <c r="H286" s="35"/>
    </row>
    <row r="287" spans="4:8" x14ac:dyDescent="0.25">
      <c r="D287" s="34"/>
      <c r="E287" s="34"/>
      <c r="F287" s="34"/>
      <c r="H287" s="35"/>
    </row>
    <row r="288" spans="4:8" x14ac:dyDescent="0.25">
      <c r="D288" s="34"/>
      <c r="E288" s="34"/>
      <c r="F288" s="34"/>
      <c r="H288" s="35"/>
    </row>
    <row r="289" spans="4:8" x14ac:dyDescent="0.25">
      <c r="D289" s="34"/>
      <c r="E289" s="34"/>
      <c r="F289" s="34"/>
      <c r="H289" s="35"/>
    </row>
    <row r="290" spans="4:8" x14ac:dyDescent="0.25">
      <c r="D290" s="34"/>
      <c r="E290" s="34"/>
      <c r="F290" s="34"/>
      <c r="H290" s="35"/>
    </row>
    <row r="291" spans="4:8" x14ac:dyDescent="0.25">
      <c r="D291" s="34"/>
      <c r="E291" s="34"/>
      <c r="F291" s="34"/>
      <c r="H291" s="35"/>
    </row>
    <row r="292" spans="4:8" x14ac:dyDescent="0.25">
      <c r="D292" s="34"/>
      <c r="E292" s="34"/>
      <c r="F292" s="34"/>
      <c r="H292" s="35"/>
    </row>
    <row r="293" spans="4:8" x14ac:dyDescent="0.25">
      <c r="D293" s="34"/>
      <c r="E293" s="34"/>
      <c r="F293" s="34"/>
      <c r="H293" s="35"/>
    </row>
    <row r="294" spans="4:8" x14ac:dyDescent="0.25">
      <c r="D294" s="34"/>
      <c r="E294" s="34"/>
      <c r="F294" s="34"/>
      <c r="H294" s="35"/>
    </row>
    <row r="295" spans="4:8" x14ac:dyDescent="0.25">
      <c r="D295" s="34"/>
      <c r="E295" s="34"/>
      <c r="F295" s="34"/>
      <c r="H295" s="35"/>
    </row>
    <row r="296" spans="4:8" x14ac:dyDescent="0.25">
      <c r="D296" s="34"/>
      <c r="E296" s="34"/>
      <c r="F296" s="34"/>
      <c r="H296" s="35"/>
    </row>
    <row r="297" spans="4:8" x14ac:dyDescent="0.25">
      <c r="D297" s="34"/>
      <c r="E297" s="34"/>
      <c r="F297" s="34"/>
      <c r="H297" s="35"/>
    </row>
    <row r="298" spans="4:8" x14ac:dyDescent="0.25">
      <c r="D298" s="34"/>
      <c r="E298" s="34"/>
      <c r="F298" s="34"/>
      <c r="H298" s="35"/>
    </row>
    <row r="299" spans="4:8" x14ac:dyDescent="0.25">
      <c r="D299" s="34"/>
      <c r="E299" s="34"/>
      <c r="F299" s="34"/>
      <c r="H299" s="35"/>
    </row>
    <row r="300" spans="4:8" x14ac:dyDescent="0.25">
      <c r="D300" s="34"/>
      <c r="E300" s="34"/>
      <c r="F300" s="34"/>
      <c r="H300" s="35"/>
    </row>
    <row r="301" spans="4:8" x14ac:dyDescent="0.25">
      <c r="D301" s="34"/>
      <c r="E301" s="34"/>
      <c r="F301" s="34"/>
      <c r="H301" s="35"/>
    </row>
  </sheetData>
  <sheetProtection algorithmName="SHA-512" hashValue="rexb0TvWms9dQiYQR6SdJOMSEG51XcfQtJ00y2I7PtIXZANCbN3u5SjNs+P6FCC7j8DsdUXiOAttcs//aPeQrQ==" saltValue="0ZnzE7UkQBOJ+gBmQbsm+w=="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'Tabelas auxiliares'!$C$3:$C$63</xm:f>
          </x14:formula1>
          <xm:sqref>D2:E301</xm:sqref>
        </x14:dataValidation>
        <x14:dataValidation type="list" allowBlank="1" showInputMessage="1" showErrorMessage="1" xr:uid="{00000000-0002-0000-0300-000001000000}">
          <x14:formula1>
            <xm:f>'Tabelas auxiliares'!$B$226:$B$227</xm:f>
          </x14:formula1>
          <xm:sqref>F2:F301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344"/>
  <sheetViews>
    <sheetView showGridLines="0" zoomScale="98" zoomScaleNormal="98" workbookViewId="0">
      <pane ySplit="1" topLeftCell="A2" activePane="bottomLeft" state="frozen"/>
      <selection pane="bottomLeft" activeCell="Q5" sqref="Q5"/>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37" customWidth="1"/>
    <col min="12" max="12" width="27" customWidth="1"/>
    <col min="13" max="13" width="28.42578125" customWidth="1"/>
    <col min="14" max="14" width="16" customWidth="1"/>
    <col min="17" max="17" width="10.7109375" bestFit="1" customWidth="1"/>
    <col min="19" max="19" width="9.140625" style="70"/>
    <col min="20" max="20" width="21" bestFit="1" customWidth="1"/>
  </cols>
  <sheetData>
    <row r="1" spans="1:21" s="14" customFormat="1" ht="69.400000000000006" customHeight="1" x14ac:dyDescent="0.25">
      <c r="A1" s="59" t="s">
        <v>346</v>
      </c>
      <c r="B1" s="58" t="s">
        <v>0</v>
      </c>
      <c r="C1" s="58" t="s">
        <v>345</v>
      </c>
      <c r="D1" s="58" t="s">
        <v>344</v>
      </c>
      <c r="E1" s="232" t="s">
        <v>3</v>
      </c>
      <c r="F1" s="232"/>
      <c r="G1" s="232"/>
      <c r="H1" s="57" t="s">
        <v>5</v>
      </c>
      <c r="K1" s="56" t="s">
        <v>3</v>
      </c>
      <c r="L1" s="55" t="s">
        <v>343</v>
      </c>
      <c r="M1" s="55" t="s">
        <v>554</v>
      </c>
      <c r="N1" s="55" t="s">
        <v>342</v>
      </c>
      <c r="Q1" s="229" t="s">
        <v>357</v>
      </c>
      <c r="R1" s="230"/>
      <c r="S1" s="230"/>
      <c r="T1" s="231"/>
    </row>
    <row r="2" spans="1:21" ht="15" customHeight="1" x14ac:dyDescent="0.25">
      <c r="A2" s="220">
        <v>45706</v>
      </c>
      <c r="B2" s="223" t="s">
        <v>474</v>
      </c>
      <c r="C2" s="227" t="s">
        <v>476</v>
      </c>
      <c r="D2" s="43" t="s">
        <v>475</v>
      </c>
      <c r="E2" s="44">
        <v>0.5</v>
      </c>
      <c r="F2" s="44" t="s">
        <v>164</v>
      </c>
      <c r="G2" s="43" t="s">
        <v>336</v>
      </c>
      <c r="H2" s="45">
        <v>9235.49</v>
      </c>
      <c r="J2" s="44" t="s">
        <v>166</v>
      </c>
      <c r="K2" s="43" t="s">
        <v>337</v>
      </c>
      <c r="L2" s="42">
        <f>SUMIFS($H$2:$H$471,$D$2:$D$471,"TRI",$G$2:$G$471,K2)</f>
        <v>0</v>
      </c>
      <c r="M2" s="42">
        <f>SUMIFS($H$2:$H$471,$D$2:$D$471,"SALDO",$G$2:$G$471,K2)</f>
        <v>1258.5</v>
      </c>
      <c r="N2" s="42">
        <f t="shared" ref="N2:N10" si="0">SUM(L2:M2)</f>
        <v>1258.5</v>
      </c>
      <c r="Q2" s="69" t="s">
        <v>356</v>
      </c>
      <c r="R2" s="69" t="s">
        <v>3</v>
      </c>
      <c r="S2" s="73" t="s">
        <v>5</v>
      </c>
      <c r="T2" s="68" t="s">
        <v>0</v>
      </c>
    </row>
    <row r="3" spans="1:21" x14ac:dyDescent="0.25">
      <c r="A3" s="221"/>
      <c r="B3" s="224"/>
      <c r="C3" s="227"/>
      <c r="D3" s="43" t="s">
        <v>475</v>
      </c>
      <c r="E3" s="44">
        <v>0.1</v>
      </c>
      <c r="F3" s="44" t="s">
        <v>334</v>
      </c>
      <c r="G3" s="43" t="s">
        <v>333</v>
      </c>
      <c r="H3" s="42">
        <v>1847.09</v>
      </c>
      <c r="J3" s="44" t="s">
        <v>164</v>
      </c>
      <c r="K3" s="43" t="s">
        <v>336</v>
      </c>
      <c r="L3" s="42">
        <f t="shared" ref="L3:L10" si="1">SUMIFS($H$2:$H$471,$D$2:$D$471,"TRI",$G$2:$G$471,K3)</f>
        <v>81672.02</v>
      </c>
      <c r="M3" s="42">
        <f t="shared" ref="M3:M10" si="2">SUMIFS($H$2:$H$471,$D$2:$D$471,"SALDO",$G$2:$G$471,K3)</f>
        <v>55108.159999999996</v>
      </c>
      <c r="N3" s="42">
        <f t="shared" si="0"/>
        <v>136780.18</v>
      </c>
      <c r="Q3" s="72">
        <v>45846</v>
      </c>
      <c r="R3" s="69" t="s">
        <v>336</v>
      </c>
      <c r="S3" s="71">
        <v>25290.15</v>
      </c>
      <c r="T3" s="68" t="s">
        <v>5566</v>
      </c>
    </row>
    <row r="4" spans="1:21" x14ac:dyDescent="0.25">
      <c r="A4" s="221"/>
      <c r="B4" s="224"/>
      <c r="C4" s="227"/>
      <c r="D4" s="43" t="s">
        <v>475</v>
      </c>
      <c r="E4" s="44">
        <v>0.1</v>
      </c>
      <c r="F4" s="44" t="s">
        <v>158</v>
      </c>
      <c r="G4" s="43" t="s">
        <v>332</v>
      </c>
      <c r="H4" s="42">
        <v>1847.09</v>
      </c>
      <c r="J4" s="44" t="s">
        <v>165</v>
      </c>
      <c r="K4" s="43" t="s">
        <v>335</v>
      </c>
      <c r="L4" s="42">
        <f t="shared" si="1"/>
        <v>0</v>
      </c>
      <c r="M4" s="42">
        <f t="shared" si="2"/>
        <v>3776.76</v>
      </c>
      <c r="N4" s="42">
        <f t="shared" si="0"/>
        <v>3776.76</v>
      </c>
      <c r="Q4" s="72">
        <v>45860</v>
      </c>
      <c r="R4" s="69" t="s">
        <v>336</v>
      </c>
      <c r="S4" s="71">
        <v>35570.31</v>
      </c>
      <c r="T4" s="68" t="s">
        <v>5567</v>
      </c>
    </row>
    <row r="5" spans="1:21" x14ac:dyDescent="0.25">
      <c r="A5" s="221"/>
      <c r="B5" s="224"/>
      <c r="C5" s="227"/>
      <c r="D5" s="43" t="s">
        <v>475</v>
      </c>
      <c r="E5" s="44">
        <v>0.1</v>
      </c>
      <c r="F5" s="44" t="s">
        <v>167</v>
      </c>
      <c r="G5" s="43" t="s">
        <v>331</v>
      </c>
      <c r="H5" s="42">
        <v>1847.09</v>
      </c>
      <c r="J5" s="44" t="s">
        <v>334</v>
      </c>
      <c r="K5" s="43" t="s">
        <v>333</v>
      </c>
      <c r="L5" s="42">
        <f t="shared" si="1"/>
        <v>16334.349999999999</v>
      </c>
      <c r="M5" s="42">
        <f t="shared" si="2"/>
        <v>0</v>
      </c>
      <c r="N5" s="42">
        <f t="shared" si="0"/>
        <v>16334.349999999999</v>
      </c>
      <c r="O5" s="54"/>
      <c r="Q5" s="72"/>
      <c r="R5" s="69"/>
      <c r="S5" s="71"/>
      <c r="T5" s="68"/>
    </row>
    <row r="6" spans="1:21" x14ac:dyDescent="0.25">
      <c r="A6" s="221"/>
      <c r="B6" s="224"/>
      <c r="C6" s="227"/>
      <c r="D6" s="43" t="s">
        <v>475</v>
      </c>
      <c r="E6" s="44">
        <v>0.1</v>
      </c>
      <c r="F6" s="44" t="s">
        <v>160</v>
      </c>
      <c r="G6" s="43" t="s">
        <v>330</v>
      </c>
      <c r="H6" s="42">
        <v>1847.09</v>
      </c>
      <c r="J6" s="44" t="s">
        <v>158</v>
      </c>
      <c r="K6" s="43" t="s">
        <v>332</v>
      </c>
      <c r="L6" s="42">
        <f t="shared" si="1"/>
        <v>16334.349999999999</v>
      </c>
      <c r="M6" s="42">
        <f t="shared" si="2"/>
        <v>0</v>
      </c>
      <c r="N6" s="42">
        <f t="shared" si="0"/>
        <v>16334.349999999999</v>
      </c>
      <c r="Q6" s="72"/>
      <c r="R6" s="69"/>
      <c r="S6" s="71"/>
      <c r="T6" s="68"/>
    </row>
    <row r="7" spans="1:21" x14ac:dyDescent="0.25">
      <c r="A7" s="221"/>
      <c r="B7" s="224"/>
      <c r="C7" s="227"/>
      <c r="D7" s="43" t="s">
        <v>475</v>
      </c>
      <c r="E7" s="44">
        <v>0.1</v>
      </c>
      <c r="F7" s="44" t="s">
        <v>172</v>
      </c>
      <c r="G7" s="43" t="s">
        <v>329</v>
      </c>
      <c r="H7" s="42">
        <v>1847.09</v>
      </c>
      <c r="J7" s="44" t="s">
        <v>167</v>
      </c>
      <c r="K7" s="43" t="s">
        <v>331</v>
      </c>
      <c r="L7" s="42">
        <f t="shared" si="1"/>
        <v>16334.349999999999</v>
      </c>
      <c r="M7" s="42">
        <f t="shared" si="2"/>
        <v>0</v>
      </c>
      <c r="N7" s="42">
        <f t="shared" si="0"/>
        <v>16334.349999999999</v>
      </c>
      <c r="Q7" s="72"/>
      <c r="R7" s="69"/>
      <c r="S7" s="71"/>
      <c r="T7" s="68"/>
    </row>
    <row r="8" spans="1:21" x14ac:dyDescent="0.25">
      <c r="A8" s="222"/>
      <c r="B8" s="225"/>
      <c r="C8" s="228"/>
      <c r="D8" s="43"/>
      <c r="E8" s="44"/>
      <c r="F8" s="44"/>
      <c r="G8" s="43"/>
      <c r="H8" s="42"/>
      <c r="J8" s="44" t="s">
        <v>160</v>
      </c>
      <c r="K8" s="43" t="s">
        <v>330</v>
      </c>
      <c r="L8" s="42">
        <f t="shared" si="1"/>
        <v>16334.349999999999</v>
      </c>
      <c r="M8" s="42">
        <f t="shared" si="2"/>
        <v>0</v>
      </c>
      <c r="N8" s="42">
        <f t="shared" si="0"/>
        <v>16334.349999999999</v>
      </c>
      <c r="Q8" s="72"/>
      <c r="R8" s="69"/>
      <c r="S8" s="71"/>
      <c r="T8" s="68"/>
    </row>
    <row r="9" spans="1:21" ht="15" customHeight="1" x14ac:dyDescent="0.25">
      <c r="J9" s="44" t="s">
        <v>172</v>
      </c>
      <c r="K9" s="43" t="s">
        <v>329</v>
      </c>
      <c r="L9" s="42">
        <f t="shared" si="1"/>
        <v>16334.349999999999</v>
      </c>
      <c r="M9" s="42">
        <f t="shared" si="2"/>
        <v>0</v>
      </c>
      <c r="N9" s="42">
        <f t="shared" si="0"/>
        <v>16334.349999999999</v>
      </c>
      <c r="Q9" s="72"/>
      <c r="R9" s="69"/>
      <c r="S9" s="71"/>
      <c r="T9" s="68"/>
    </row>
    <row r="10" spans="1:21" ht="15.75" customHeight="1" thickBot="1" x14ac:dyDescent="0.3">
      <c r="A10" s="220">
        <v>45706</v>
      </c>
      <c r="B10" s="233" t="s">
        <v>477</v>
      </c>
      <c r="C10" s="226" t="s">
        <v>478</v>
      </c>
      <c r="D10" s="43" t="s">
        <v>475</v>
      </c>
      <c r="E10" s="44">
        <v>0.5</v>
      </c>
      <c r="F10" s="44" t="s">
        <v>164</v>
      </c>
      <c r="G10" s="43" t="s">
        <v>336</v>
      </c>
      <c r="H10" s="45">
        <v>2679.53</v>
      </c>
      <c r="J10" s="53" t="s">
        <v>89</v>
      </c>
      <c r="K10" s="52" t="s">
        <v>551</v>
      </c>
      <c r="L10" s="42">
        <f t="shared" si="1"/>
        <v>0</v>
      </c>
      <c r="M10" s="42">
        <f t="shared" si="2"/>
        <v>60143.409999999996</v>
      </c>
      <c r="N10" s="42">
        <f t="shared" si="0"/>
        <v>60143.409999999996</v>
      </c>
      <c r="Q10" s="72"/>
      <c r="R10" s="69"/>
      <c r="S10" s="71"/>
      <c r="T10" s="68"/>
    </row>
    <row r="11" spans="1:21" ht="15" customHeight="1" thickBot="1" x14ac:dyDescent="0.3">
      <c r="A11" s="221"/>
      <c r="B11" s="224"/>
      <c r="C11" s="227"/>
      <c r="D11" s="43" t="s">
        <v>475</v>
      </c>
      <c r="E11" s="44">
        <v>0.1</v>
      </c>
      <c r="F11" s="44" t="s">
        <v>334</v>
      </c>
      <c r="G11" s="43" t="s">
        <v>333</v>
      </c>
      <c r="H11" s="42">
        <v>535.89</v>
      </c>
      <c r="K11" s="51" t="s">
        <v>91</v>
      </c>
      <c r="L11" s="50">
        <f>SUM(L2:L10)</f>
        <v>163343.77000000002</v>
      </c>
      <c r="M11" s="50">
        <f>SUM(M2:M10)</f>
        <v>120286.82999999999</v>
      </c>
      <c r="N11" s="50">
        <f>SUM(N2:N10)</f>
        <v>283630.60000000003</v>
      </c>
      <c r="Q11" s="72"/>
      <c r="R11" s="69"/>
      <c r="S11" s="71"/>
      <c r="T11" s="68"/>
    </row>
    <row r="12" spans="1:21" x14ac:dyDescent="0.25">
      <c r="A12" s="221"/>
      <c r="B12" s="224"/>
      <c r="C12" s="227"/>
      <c r="D12" s="43" t="s">
        <v>475</v>
      </c>
      <c r="E12" s="44">
        <v>0.1</v>
      </c>
      <c r="F12" s="44" t="s">
        <v>158</v>
      </c>
      <c r="G12" s="43" t="s">
        <v>332</v>
      </c>
      <c r="H12" s="42">
        <v>535.89</v>
      </c>
      <c r="K12" s="49"/>
      <c r="L12" s="48"/>
      <c r="M12" s="48"/>
      <c r="Q12" s="72"/>
      <c r="R12" s="69"/>
      <c r="S12" s="71"/>
      <c r="T12" s="68"/>
      <c r="U12" s="74"/>
    </row>
    <row r="13" spans="1:21" x14ac:dyDescent="0.25">
      <c r="A13" s="221"/>
      <c r="B13" s="224"/>
      <c r="C13" s="227"/>
      <c r="D13" s="43" t="s">
        <v>475</v>
      </c>
      <c r="E13" s="44">
        <v>0.1</v>
      </c>
      <c r="F13" s="44" t="s">
        <v>167</v>
      </c>
      <c r="G13" s="43" t="s">
        <v>331</v>
      </c>
      <c r="H13" s="42">
        <v>535.89</v>
      </c>
      <c r="K13" s="47" t="s">
        <v>340</v>
      </c>
      <c r="Q13" s="72"/>
      <c r="R13" s="69"/>
      <c r="S13" s="71"/>
      <c r="T13" s="68"/>
      <c r="U13" s="74"/>
    </row>
    <row r="14" spans="1:21" ht="15" customHeight="1" x14ac:dyDescent="0.25">
      <c r="A14" s="221"/>
      <c r="B14" s="224"/>
      <c r="C14" s="227"/>
      <c r="D14" s="43" t="s">
        <v>475</v>
      </c>
      <c r="E14" s="44">
        <v>0.1</v>
      </c>
      <c r="F14" s="44" t="s">
        <v>160</v>
      </c>
      <c r="G14" s="43" t="s">
        <v>330</v>
      </c>
      <c r="H14" s="42">
        <v>535.89</v>
      </c>
      <c r="K14" s="47" t="s">
        <v>339</v>
      </c>
      <c r="Q14" s="72"/>
      <c r="R14" s="69"/>
      <c r="S14" s="71"/>
      <c r="T14" s="68"/>
      <c r="U14" s="74"/>
    </row>
    <row r="15" spans="1:21" x14ac:dyDescent="0.25">
      <c r="A15" s="221"/>
      <c r="B15" s="224"/>
      <c r="C15" s="227"/>
      <c r="D15" s="43" t="s">
        <v>475</v>
      </c>
      <c r="E15" s="44">
        <v>0.1</v>
      </c>
      <c r="F15" s="44" t="s">
        <v>172</v>
      </c>
      <c r="G15" s="43" t="s">
        <v>329</v>
      </c>
      <c r="H15" s="42">
        <v>535.89</v>
      </c>
      <c r="K15" t="s">
        <v>338</v>
      </c>
      <c r="Q15" s="72"/>
      <c r="R15" s="69"/>
      <c r="S15" s="71"/>
      <c r="T15" s="68"/>
      <c r="U15" s="74"/>
    </row>
    <row r="16" spans="1:21" x14ac:dyDescent="0.25">
      <c r="A16" s="222"/>
      <c r="B16" s="225"/>
      <c r="C16" s="228"/>
      <c r="D16" s="43"/>
      <c r="E16" s="44"/>
      <c r="F16" s="44"/>
      <c r="G16" s="43"/>
      <c r="H16" s="42"/>
      <c r="Q16" s="72"/>
      <c r="R16" s="69"/>
      <c r="S16" s="71"/>
      <c r="T16" s="68"/>
      <c r="U16" s="74"/>
    </row>
    <row r="17" spans="1:21" ht="15" customHeight="1" x14ac:dyDescent="0.25">
      <c r="J17" s="75"/>
      <c r="K17" s="17"/>
      <c r="M17" s="46"/>
      <c r="Q17" s="72"/>
      <c r="R17" s="69"/>
      <c r="S17" s="71"/>
      <c r="T17" s="68"/>
      <c r="U17" s="74"/>
    </row>
    <row r="18" spans="1:21" ht="15" customHeight="1" x14ac:dyDescent="0.25">
      <c r="A18" s="220">
        <v>45706</v>
      </c>
      <c r="B18" s="223" t="s">
        <v>479</v>
      </c>
      <c r="C18" s="226" t="s">
        <v>480</v>
      </c>
      <c r="D18" s="43" t="s">
        <v>475</v>
      </c>
      <c r="E18" s="44">
        <v>0.5</v>
      </c>
      <c r="F18" s="44" t="s">
        <v>164</v>
      </c>
      <c r="G18" s="43" t="s">
        <v>336</v>
      </c>
      <c r="H18" s="42">
        <v>12759.99</v>
      </c>
      <c r="Q18" s="72"/>
      <c r="R18" s="69"/>
      <c r="S18" s="76"/>
      <c r="T18" s="68"/>
      <c r="U18" s="74"/>
    </row>
    <row r="19" spans="1:21" ht="15" customHeight="1" x14ac:dyDescent="0.25">
      <c r="A19" s="221"/>
      <c r="B19" s="224"/>
      <c r="C19" s="227"/>
      <c r="D19" s="43" t="s">
        <v>475</v>
      </c>
      <c r="E19" s="44">
        <v>0.1</v>
      </c>
      <c r="F19" s="44" t="s">
        <v>334</v>
      </c>
      <c r="G19" s="43" t="s">
        <v>333</v>
      </c>
      <c r="H19" s="42">
        <v>2551.9899999999998</v>
      </c>
      <c r="L19" s="46"/>
      <c r="Q19" s="72"/>
      <c r="R19" s="69"/>
      <c r="S19" s="71"/>
      <c r="T19" s="68"/>
      <c r="U19" s="74"/>
    </row>
    <row r="20" spans="1:21" x14ac:dyDescent="0.25">
      <c r="A20" s="221"/>
      <c r="B20" s="224"/>
      <c r="C20" s="227"/>
      <c r="D20" s="43" t="s">
        <v>475</v>
      </c>
      <c r="E20" s="44">
        <v>0.1</v>
      </c>
      <c r="F20" s="44" t="s">
        <v>158</v>
      </c>
      <c r="G20" s="43" t="s">
        <v>332</v>
      </c>
      <c r="H20" s="42">
        <v>2551.9899999999998</v>
      </c>
      <c r="L20" s="46"/>
      <c r="Q20" s="72"/>
      <c r="R20" s="69"/>
      <c r="S20" s="71"/>
      <c r="T20" s="68"/>
      <c r="U20" s="74"/>
    </row>
    <row r="21" spans="1:21" x14ac:dyDescent="0.25">
      <c r="A21" s="221"/>
      <c r="B21" s="224"/>
      <c r="C21" s="227"/>
      <c r="D21" s="43" t="s">
        <v>475</v>
      </c>
      <c r="E21" s="44">
        <v>0.1</v>
      </c>
      <c r="F21" s="44" t="s">
        <v>167</v>
      </c>
      <c r="G21" s="43" t="s">
        <v>331</v>
      </c>
      <c r="H21" s="42">
        <v>2551.9899999999998</v>
      </c>
      <c r="L21" s="46"/>
      <c r="Q21" s="72"/>
      <c r="R21" s="69"/>
      <c r="S21" s="71"/>
      <c r="T21" s="68"/>
      <c r="U21" s="74"/>
    </row>
    <row r="22" spans="1:21" x14ac:dyDescent="0.25">
      <c r="A22" s="221"/>
      <c r="B22" s="224"/>
      <c r="C22" s="227"/>
      <c r="D22" s="43" t="s">
        <v>475</v>
      </c>
      <c r="E22" s="44">
        <v>0.1</v>
      </c>
      <c r="F22" s="44" t="s">
        <v>160</v>
      </c>
      <c r="G22" s="43" t="s">
        <v>330</v>
      </c>
      <c r="H22" s="42">
        <v>2551.9899999999998</v>
      </c>
      <c r="L22" s="46"/>
      <c r="Q22" s="72"/>
      <c r="R22" s="69"/>
      <c r="S22" s="71"/>
      <c r="T22" s="68"/>
      <c r="U22" s="74"/>
    </row>
    <row r="23" spans="1:21" x14ac:dyDescent="0.25">
      <c r="A23" s="221"/>
      <c r="B23" s="224"/>
      <c r="C23" s="227"/>
      <c r="D23" s="43" t="s">
        <v>475</v>
      </c>
      <c r="E23" s="44">
        <v>0.1</v>
      </c>
      <c r="F23" s="44" t="s">
        <v>172</v>
      </c>
      <c r="G23" s="43" t="s">
        <v>329</v>
      </c>
      <c r="H23" s="42">
        <v>2551.9899999999998</v>
      </c>
      <c r="L23" s="46"/>
      <c r="S23" s="37"/>
    </row>
    <row r="24" spans="1:21" ht="15" customHeight="1" x14ac:dyDescent="0.25">
      <c r="A24" s="222"/>
      <c r="B24" s="225"/>
      <c r="C24" s="228"/>
      <c r="D24" s="43"/>
      <c r="E24" s="44"/>
      <c r="F24" s="44"/>
      <c r="G24" s="43"/>
      <c r="H24" s="42"/>
      <c r="L24" s="46"/>
    </row>
    <row r="26" spans="1:21" ht="15" customHeight="1" x14ac:dyDescent="0.25">
      <c r="A26" s="220">
        <v>45707</v>
      </c>
      <c r="B26" s="223" t="s">
        <v>481</v>
      </c>
      <c r="C26" s="226" t="s">
        <v>482</v>
      </c>
      <c r="D26" s="43" t="s">
        <v>475</v>
      </c>
      <c r="E26" s="44">
        <v>0.5</v>
      </c>
      <c r="F26" s="44" t="s">
        <v>164</v>
      </c>
      <c r="G26" s="43" t="s">
        <v>336</v>
      </c>
      <c r="H26" s="42">
        <v>35500</v>
      </c>
    </row>
    <row r="27" spans="1:21" x14ac:dyDescent="0.25">
      <c r="A27" s="221"/>
      <c r="B27" s="224"/>
      <c r="C27" s="227"/>
      <c r="D27" s="43" t="s">
        <v>475</v>
      </c>
      <c r="E27" s="44">
        <v>0.1</v>
      </c>
      <c r="F27" s="44" t="s">
        <v>334</v>
      </c>
      <c r="G27" s="43" t="s">
        <v>333</v>
      </c>
      <c r="H27" s="42">
        <v>7100</v>
      </c>
    </row>
    <row r="28" spans="1:21" x14ac:dyDescent="0.25">
      <c r="A28" s="221"/>
      <c r="B28" s="224"/>
      <c r="C28" s="227"/>
      <c r="D28" s="43" t="s">
        <v>475</v>
      </c>
      <c r="E28" s="44">
        <v>0.1</v>
      </c>
      <c r="F28" s="44" t="s">
        <v>158</v>
      </c>
      <c r="G28" s="43" t="s">
        <v>332</v>
      </c>
      <c r="H28" s="42">
        <v>7100</v>
      </c>
    </row>
    <row r="29" spans="1:21" x14ac:dyDescent="0.25">
      <c r="A29" s="221"/>
      <c r="B29" s="224"/>
      <c r="C29" s="227"/>
      <c r="D29" s="43" t="s">
        <v>475</v>
      </c>
      <c r="E29" s="44">
        <v>0.1</v>
      </c>
      <c r="F29" s="44" t="s">
        <v>167</v>
      </c>
      <c r="G29" s="43" t="s">
        <v>331</v>
      </c>
      <c r="H29" s="42">
        <v>7100</v>
      </c>
    </row>
    <row r="30" spans="1:21" x14ac:dyDescent="0.25">
      <c r="A30" s="221"/>
      <c r="B30" s="224"/>
      <c r="C30" s="227"/>
      <c r="D30" s="43" t="s">
        <v>475</v>
      </c>
      <c r="E30" s="44">
        <v>0.1</v>
      </c>
      <c r="F30" s="44" t="s">
        <v>160</v>
      </c>
      <c r="G30" s="43" t="s">
        <v>330</v>
      </c>
      <c r="H30" s="42">
        <v>7100</v>
      </c>
    </row>
    <row r="31" spans="1:21" ht="15" customHeight="1" x14ac:dyDescent="0.25">
      <c r="A31" s="221"/>
      <c r="B31" s="224"/>
      <c r="C31" s="227"/>
      <c r="D31" s="43" t="s">
        <v>475</v>
      </c>
      <c r="E31" s="44">
        <v>0.1</v>
      </c>
      <c r="F31" s="44" t="s">
        <v>172</v>
      </c>
      <c r="G31" s="43" t="s">
        <v>329</v>
      </c>
      <c r="H31" s="42">
        <v>7100</v>
      </c>
    </row>
    <row r="32" spans="1:21" x14ac:dyDescent="0.25">
      <c r="A32" s="222"/>
      <c r="B32" s="225"/>
      <c r="C32" s="228"/>
      <c r="D32" s="43"/>
      <c r="E32" s="44"/>
      <c r="F32" s="44"/>
      <c r="G32" s="43"/>
      <c r="H32" s="42"/>
    </row>
    <row r="34" spans="1:8" x14ac:dyDescent="0.25">
      <c r="A34" s="220">
        <v>45727</v>
      </c>
      <c r="B34" s="233" t="s">
        <v>477</v>
      </c>
      <c r="C34" s="226" t="s">
        <v>478</v>
      </c>
      <c r="D34" s="43" t="s">
        <v>475</v>
      </c>
      <c r="E34" s="44">
        <v>0.5</v>
      </c>
      <c r="F34" s="44" t="s">
        <v>164</v>
      </c>
      <c r="G34" s="43" t="s">
        <v>336</v>
      </c>
      <c r="H34" s="45">
        <v>2679.53</v>
      </c>
    </row>
    <row r="35" spans="1:8" ht="15" customHeight="1" x14ac:dyDescent="0.25">
      <c r="A35" s="221"/>
      <c r="B35" s="224"/>
      <c r="C35" s="227"/>
      <c r="D35" s="43" t="s">
        <v>475</v>
      </c>
      <c r="E35" s="44">
        <v>0.1</v>
      </c>
      <c r="F35" s="44" t="s">
        <v>334</v>
      </c>
      <c r="G35" s="43" t="s">
        <v>333</v>
      </c>
      <c r="H35" s="42">
        <v>535.89</v>
      </c>
    </row>
    <row r="36" spans="1:8" x14ac:dyDescent="0.25">
      <c r="A36" s="221"/>
      <c r="B36" s="224"/>
      <c r="C36" s="227"/>
      <c r="D36" s="43" t="s">
        <v>475</v>
      </c>
      <c r="E36" s="44">
        <v>0.1</v>
      </c>
      <c r="F36" s="44" t="s">
        <v>158</v>
      </c>
      <c r="G36" s="43" t="s">
        <v>332</v>
      </c>
      <c r="H36" s="42">
        <v>535.89</v>
      </c>
    </row>
    <row r="37" spans="1:8" x14ac:dyDescent="0.25">
      <c r="A37" s="221"/>
      <c r="B37" s="224"/>
      <c r="C37" s="227"/>
      <c r="D37" s="43" t="s">
        <v>475</v>
      </c>
      <c r="E37" s="44">
        <v>0.1</v>
      </c>
      <c r="F37" s="44" t="s">
        <v>167</v>
      </c>
      <c r="G37" s="43" t="s">
        <v>331</v>
      </c>
      <c r="H37" s="42">
        <v>535.89</v>
      </c>
    </row>
    <row r="38" spans="1:8" ht="15" customHeight="1" x14ac:dyDescent="0.25">
      <c r="A38" s="221"/>
      <c r="B38" s="224"/>
      <c r="C38" s="227"/>
      <c r="D38" s="43" t="s">
        <v>475</v>
      </c>
      <c r="E38" s="44">
        <v>0.1</v>
      </c>
      <c r="F38" s="44" t="s">
        <v>160</v>
      </c>
      <c r="G38" s="43" t="s">
        <v>330</v>
      </c>
      <c r="H38" s="42">
        <v>535.89</v>
      </c>
    </row>
    <row r="39" spans="1:8" x14ac:dyDescent="0.25">
      <c r="A39" s="221"/>
      <c r="B39" s="224"/>
      <c r="C39" s="227"/>
      <c r="D39" s="43" t="s">
        <v>475</v>
      </c>
      <c r="E39" s="44">
        <v>0.1</v>
      </c>
      <c r="F39" s="44" t="s">
        <v>172</v>
      </c>
      <c r="G39" s="43" t="s">
        <v>329</v>
      </c>
      <c r="H39" s="42">
        <v>535.89</v>
      </c>
    </row>
    <row r="40" spans="1:8" x14ac:dyDescent="0.25">
      <c r="A40" s="222"/>
      <c r="B40" s="225"/>
      <c r="C40" s="228"/>
      <c r="D40" s="43"/>
      <c r="E40" s="44"/>
      <c r="F40" s="44"/>
      <c r="G40" s="43"/>
      <c r="H40" s="42"/>
    </row>
    <row r="42" spans="1:8" x14ac:dyDescent="0.25">
      <c r="A42" s="220">
        <v>45733</v>
      </c>
      <c r="B42" s="223" t="s">
        <v>483</v>
      </c>
      <c r="C42" s="226" t="s">
        <v>484</v>
      </c>
      <c r="D42" s="43" t="s">
        <v>475</v>
      </c>
      <c r="E42" s="44">
        <v>0.5</v>
      </c>
      <c r="F42" s="44" t="s">
        <v>164</v>
      </c>
      <c r="G42" s="43" t="s">
        <v>336</v>
      </c>
      <c r="H42" s="42">
        <v>8114.63</v>
      </c>
    </row>
    <row r="43" spans="1:8" x14ac:dyDescent="0.25">
      <c r="A43" s="221"/>
      <c r="B43" s="224"/>
      <c r="C43" s="227"/>
      <c r="D43" s="43" t="s">
        <v>475</v>
      </c>
      <c r="E43" s="44">
        <v>0.1</v>
      </c>
      <c r="F43" s="44" t="s">
        <v>334</v>
      </c>
      <c r="G43" s="43" t="s">
        <v>333</v>
      </c>
      <c r="H43" s="42">
        <v>1622.93</v>
      </c>
    </row>
    <row r="44" spans="1:8" x14ac:dyDescent="0.25">
      <c r="A44" s="221"/>
      <c r="B44" s="224"/>
      <c r="C44" s="227"/>
      <c r="D44" s="43" t="s">
        <v>475</v>
      </c>
      <c r="E44" s="44">
        <v>0.1</v>
      </c>
      <c r="F44" s="44" t="s">
        <v>158</v>
      </c>
      <c r="G44" s="43" t="s">
        <v>332</v>
      </c>
      <c r="H44" s="42">
        <v>1622.93</v>
      </c>
    </row>
    <row r="45" spans="1:8" x14ac:dyDescent="0.25">
      <c r="A45" s="221"/>
      <c r="B45" s="224"/>
      <c r="C45" s="227"/>
      <c r="D45" s="43" t="s">
        <v>475</v>
      </c>
      <c r="E45" s="44">
        <v>0.1</v>
      </c>
      <c r="F45" s="44" t="s">
        <v>167</v>
      </c>
      <c r="G45" s="43" t="s">
        <v>331</v>
      </c>
      <c r="H45" s="42">
        <v>1622.93</v>
      </c>
    </row>
    <row r="46" spans="1:8" x14ac:dyDescent="0.25">
      <c r="A46" s="221"/>
      <c r="B46" s="224"/>
      <c r="C46" s="227"/>
      <c r="D46" s="43" t="s">
        <v>475</v>
      </c>
      <c r="E46" s="44">
        <v>0.1</v>
      </c>
      <c r="F46" s="44" t="s">
        <v>160</v>
      </c>
      <c r="G46" s="43" t="s">
        <v>330</v>
      </c>
      <c r="H46" s="42">
        <v>1622.93</v>
      </c>
    </row>
    <row r="47" spans="1:8" x14ac:dyDescent="0.25">
      <c r="A47" s="221"/>
      <c r="B47" s="224"/>
      <c r="C47" s="227"/>
      <c r="D47" s="43" t="s">
        <v>475</v>
      </c>
      <c r="E47" s="44">
        <v>0.1</v>
      </c>
      <c r="F47" s="44" t="s">
        <v>172</v>
      </c>
      <c r="G47" s="43" t="s">
        <v>329</v>
      </c>
      <c r="H47" s="42">
        <v>1622.93</v>
      </c>
    </row>
    <row r="48" spans="1:8" x14ac:dyDescent="0.25">
      <c r="A48" s="222"/>
      <c r="B48" s="225"/>
      <c r="C48" s="228"/>
      <c r="D48" s="43"/>
      <c r="E48" s="44"/>
      <c r="F48" s="44"/>
      <c r="G48" s="43"/>
      <c r="H48" s="42"/>
    </row>
    <row r="50" spans="1:8" x14ac:dyDescent="0.25">
      <c r="A50" s="220">
        <v>45733</v>
      </c>
      <c r="B50" s="223" t="s">
        <v>485</v>
      </c>
      <c r="C50" s="226" t="s">
        <v>486</v>
      </c>
      <c r="D50" s="43" t="s">
        <v>475</v>
      </c>
      <c r="E50" s="44">
        <v>0.5</v>
      </c>
      <c r="F50" s="44" t="s">
        <v>164</v>
      </c>
      <c r="G50" s="43" t="s">
        <v>336</v>
      </c>
      <c r="H50" s="42">
        <v>8424</v>
      </c>
    </row>
    <row r="51" spans="1:8" x14ac:dyDescent="0.25">
      <c r="A51" s="221"/>
      <c r="B51" s="224"/>
      <c r="C51" s="227"/>
      <c r="D51" s="43" t="s">
        <v>475</v>
      </c>
      <c r="E51" s="44">
        <v>0.1</v>
      </c>
      <c r="F51" s="44" t="s">
        <v>334</v>
      </c>
      <c r="G51" s="43" t="s">
        <v>333</v>
      </c>
      <c r="H51" s="42">
        <v>1684.8</v>
      </c>
    </row>
    <row r="52" spans="1:8" x14ac:dyDescent="0.25">
      <c r="A52" s="221"/>
      <c r="B52" s="224"/>
      <c r="C52" s="227"/>
      <c r="D52" s="43" t="s">
        <v>475</v>
      </c>
      <c r="E52" s="44">
        <v>0.1</v>
      </c>
      <c r="F52" s="44" t="s">
        <v>158</v>
      </c>
      <c r="G52" s="43" t="s">
        <v>332</v>
      </c>
      <c r="H52" s="42">
        <v>1684.8</v>
      </c>
    </row>
    <row r="53" spans="1:8" x14ac:dyDescent="0.25">
      <c r="A53" s="221"/>
      <c r="B53" s="224"/>
      <c r="C53" s="227"/>
      <c r="D53" s="43" t="s">
        <v>475</v>
      </c>
      <c r="E53" s="44">
        <v>0.1</v>
      </c>
      <c r="F53" s="44" t="s">
        <v>167</v>
      </c>
      <c r="G53" s="43" t="s">
        <v>331</v>
      </c>
      <c r="H53" s="42">
        <v>1684.8</v>
      </c>
    </row>
    <row r="54" spans="1:8" x14ac:dyDescent="0.25">
      <c r="A54" s="221"/>
      <c r="B54" s="224"/>
      <c r="C54" s="227"/>
      <c r="D54" s="43" t="s">
        <v>475</v>
      </c>
      <c r="E54" s="44">
        <v>0.1</v>
      </c>
      <c r="F54" s="44" t="s">
        <v>160</v>
      </c>
      <c r="G54" s="43" t="s">
        <v>330</v>
      </c>
      <c r="H54" s="42">
        <v>1684.8</v>
      </c>
    </row>
    <row r="55" spans="1:8" x14ac:dyDescent="0.25">
      <c r="A55" s="221"/>
      <c r="B55" s="224"/>
      <c r="C55" s="227"/>
      <c r="D55" s="43" t="s">
        <v>475</v>
      </c>
      <c r="E55" s="44">
        <v>0.1</v>
      </c>
      <c r="F55" s="44" t="s">
        <v>172</v>
      </c>
      <c r="G55" s="43" t="s">
        <v>329</v>
      </c>
      <c r="H55" s="42">
        <v>1684.8</v>
      </c>
    </row>
    <row r="56" spans="1:8" x14ac:dyDescent="0.25">
      <c r="A56" s="222"/>
      <c r="B56" s="225"/>
      <c r="C56" s="228"/>
      <c r="D56" s="43"/>
      <c r="E56" s="44"/>
      <c r="F56" s="44"/>
      <c r="G56" s="43"/>
      <c r="H56" s="42"/>
    </row>
    <row r="58" spans="1:8" x14ac:dyDescent="0.25">
      <c r="A58" s="220" t="s">
        <v>487</v>
      </c>
      <c r="B58" s="223" t="s">
        <v>488</v>
      </c>
      <c r="C58" s="226" t="s">
        <v>489</v>
      </c>
      <c r="D58" s="43" t="s">
        <v>475</v>
      </c>
      <c r="E58" s="44">
        <v>0.5</v>
      </c>
      <c r="F58" s="44" t="s">
        <v>164</v>
      </c>
      <c r="G58" s="43" t="s">
        <v>336</v>
      </c>
      <c r="H58" s="42">
        <v>2278.85</v>
      </c>
    </row>
    <row r="59" spans="1:8" ht="15" customHeight="1" x14ac:dyDescent="0.25">
      <c r="A59" s="221"/>
      <c r="B59" s="224"/>
      <c r="C59" s="227"/>
      <c r="D59" s="43" t="s">
        <v>475</v>
      </c>
      <c r="E59" s="44">
        <v>0.1</v>
      </c>
      <c r="F59" s="44" t="s">
        <v>334</v>
      </c>
      <c r="G59" s="43" t="s">
        <v>333</v>
      </c>
      <c r="H59" s="42">
        <v>455.76</v>
      </c>
    </row>
    <row r="60" spans="1:8" x14ac:dyDescent="0.25">
      <c r="A60" s="221"/>
      <c r="B60" s="224"/>
      <c r="C60" s="227"/>
      <c r="D60" s="43" t="s">
        <v>475</v>
      </c>
      <c r="E60" s="44">
        <v>0.1</v>
      </c>
      <c r="F60" s="44" t="s">
        <v>158</v>
      </c>
      <c r="G60" s="43" t="s">
        <v>332</v>
      </c>
      <c r="H60" s="42">
        <v>455.76</v>
      </c>
    </row>
    <row r="61" spans="1:8" x14ac:dyDescent="0.25">
      <c r="A61" s="221"/>
      <c r="B61" s="224"/>
      <c r="C61" s="227"/>
      <c r="D61" s="43" t="s">
        <v>475</v>
      </c>
      <c r="E61" s="44">
        <v>0.1</v>
      </c>
      <c r="F61" s="44" t="s">
        <v>167</v>
      </c>
      <c r="G61" s="43" t="s">
        <v>331</v>
      </c>
      <c r="H61" s="42">
        <v>455.76</v>
      </c>
    </row>
    <row r="62" spans="1:8" ht="15" customHeight="1" x14ac:dyDescent="0.25">
      <c r="A62" s="221"/>
      <c r="B62" s="224"/>
      <c r="C62" s="227"/>
      <c r="D62" s="43" t="s">
        <v>475</v>
      </c>
      <c r="E62" s="44">
        <v>0.1</v>
      </c>
      <c r="F62" s="44" t="s">
        <v>160</v>
      </c>
      <c r="G62" s="43" t="s">
        <v>330</v>
      </c>
      <c r="H62" s="42">
        <v>455.76</v>
      </c>
    </row>
    <row r="63" spans="1:8" x14ac:dyDescent="0.25">
      <c r="A63" s="221"/>
      <c r="B63" s="224"/>
      <c r="C63" s="227"/>
      <c r="D63" s="43" t="s">
        <v>475</v>
      </c>
      <c r="E63" s="44">
        <v>0.1</v>
      </c>
      <c r="F63" s="44" t="s">
        <v>172</v>
      </c>
      <c r="G63" s="43" t="s">
        <v>329</v>
      </c>
      <c r="H63" s="42">
        <v>455.76</v>
      </c>
    </row>
    <row r="64" spans="1:8" x14ac:dyDescent="0.25">
      <c r="A64" s="222"/>
      <c r="B64" s="225"/>
      <c r="C64" s="228"/>
      <c r="D64" s="43"/>
      <c r="E64" s="44"/>
      <c r="F64" s="44"/>
      <c r="G64" s="43"/>
      <c r="H64" s="42"/>
    </row>
    <row r="65" spans="1:8" x14ac:dyDescent="0.25">
      <c r="H65"/>
    </row>
    <row r="66" spans="1:8" ht="15" customHeight="1" x14ac:dyDescent="0.25">
      <c r="A66" s="220" t="s">
        <v>548</v>
      </c>
      <c r="B66" s="223" t="s">
        <v>549</v>
      </c>
      <c r="C66" s="226" t="s">
        <v>550</v>
      </c>
      <c r="D66" s="43" t="s">
        <v>555</v>
      </c>
      <c r="E66" s="44">
        <v>0.5</v>
      </c>
      <c r="F66" s="44" t="s">
        <v>164</v>
      </c>
      <c r="G66" s="43" t="s">
        <v>336</v>
      </c>
      <c r="H66" s="42">
        <v>12000</v>
      </c>
    </row>
    <row r="67" spans="1:8" ht="15" customHeight="1" x14ac:dyDescent="0.25">
      <c r="A67" s="221"/>
      <c r="B67" s="224"/>
      <c r="C67" s="227"/>
      <c r="D67" s="191" t="s">
        <v>555</v>
      </c>
      <c r="E67" s="192">
        <v>0.5</v>
      </c>
      <c r="F67" s="192" t="s">
        <v>89</v>
      </c>
      <c r="G67" s="191" t="s">
        <v>551</v>
      </c>
      <c r="H67" s="193">
        <v>12000</v>
      </c>
    </row>
    <row r="68" spans="1:8" x14ac:dyDescent="0.25">
      <c r="A68" s="221"/>
      <c r="B68" s="224"/>
      <c r="C68" s="227"/>
      <c r="D68" s="43"/>
      <c r="E68" s="44"/>
      <c r="F68" s="44"/>
      <c r="G68" s="43"/>
      <c r="H68" s="42"/>
    </row>
    <row r="69" spans="1:8" ht="15" customHeight="1" x14ac:dyDescent="0.25">
      <c r="A69" s="221"/>
      <c r="B69" s="224"/>
      <c r="C69" s="227"/>
      <c r="D69" s="43"/>
      <c r="E69" s="44"/>
      <c r="F69" s="44"/>
      <c r="G69" s="43"/>
      <c r="H69" s="42"/>
    </row>
    <row r="70" spans="1:8" x14ac:dyDescent="0.25">
      <c r="A70" s="221"/>
      <c r="B70" s="224"/>
      <c r="C70" s="227"/>
      <c r="D70" s="43"/>
      <c r="E70" s="44"/>
      <c r="F70" s="44"/>
      <c r="G70" s="43"/>
      <c r="H70" s="42"/>
    </row>
    <row r="71" spans="1:8" x14ac:dyDescent="0.25">
      <c r="A71" s="221"/>
      <c r="B71" s="224"/>
      <c r="C71" s="227"/>
      <c r="D71" s="43"/>
      <c r="E71" s="44"/>
      <c r="F71" s="44"/>
      <c r="G71" s="43"/>
      <c r="H71" s="42"/>
    </row>
    <row r="72" spans="1:8" x14ac:dyDescent="0.25">
      <c r="A72" s="222"/>
      <c r="B72" s="225"/>
      <c r="C72" s="228"/>
      <c r="D72" s="43"/>
      <c r="E72" s="44"/>
      <c r="F72" s="44"/>
      <c r="G72" s="43"/>
      <c r="H72" s="42"/>
    </row>
    <row r="73" spans="1:8" x14ac:dyDescent="0.25">
      <c r="H73"/>
    </row>
    <row r="74" spans="1:8" ht="15" customHeight="1" x14ac:dyDescent="0.25">
      <c r="A74" s="220" t="s">
        <v>552</v>
      </c>
      <c r="B74" s="223" t="s">
        <v>477</v>
      </c>
      <c r="C74" s="226" t="s">
        <v>553</v>
      </c>
      <c r="D74" s="43" t="s">
        <v>555</v>
      </c>
      <c r="E74" s="44">
        <v>0.5</v>
      </c>
      <c r="F74" s="44" t="s">
        <v>164</v>
      </c>
      <c r="G74" s="43" t="s">
        <v>336</v>
      </c>
      <c r="H74" s="45">
        <v>2679.49</v>
      </c>
    </row>
    <row r="75" spans="1:8" x14ac:dyDescent="0.25">
      <c r="A75" s="221"/>
      <c r="B75" s="224"/>
      <c r="C75" s="227"/>
      <c r="D75" s="191" t="s">
        <v>555</v>
      </c>
      <c r="E75" s="192">
        <v>0.5</v>
      </c>
      <c r="F75" s="192" t="s">
        <v>89</v>
      </c>
      <c r="G75" s="191" t="s">
        <v>551</v>
      </c>
      <c r="H75" s="193">
        <v>2679.49</v>
      </c>
    </row>
    <row r="76" spans="1:8" ht="15" customHeight="1" x14ac:dyDescent="0.25">
      <c r="A76" s="221"/>
      <c r="B76" s="224"/>
      <c r="C76" s="227"/>
      <c r="D76" s="43"/>
      <c r="E76" s="44"/>
      <c r="F76" s="44"/>
      <c r="G76" s="43"/>
      <c r="H76" s="42"/>
    </row>
    <row r="77" spans="1:8" x14ac:dyDescent="0.25">
      <c r="A77" s="221"/>
      <c r="B77" s="224"/>
      <c r="C77" s="227"/>
      <c r="D77" s="43"/>
      <c r="E77" s="44"/>
      <c r="F77" s="44"/>
      <c r="G77" s="43"/>
      <c r="H77" s="42"/>
    </row>
    <row r="78" spans="1:8" x14ac:dyDescent="0.25">
      <c r="A78" s="221"/>
      <c r="B78" s="224"/>
      <c r="C78" s="227"/>
      <c r="D78" s="43"/>
      <c r="E78" s="44"/>
      <c r="F78" s="44"/>
      <c r="G78" s="43"/>
      <c r="H78" s="42"/>
    </row>
    <row r="79" spans="1:8" x14ac:dyDescent="0.25">
      <c r="A79" s="221"/>
      <c r="B79" s="224"/>
      <c r="C79" s="227"/>
      <c r="D79" s="43"/>
      <c r="E79" s="44"/>
      <c r="F79" s="44"/>
      <c r="G79" s="43"/>
      <c r="H79" s="42"/>
    </row>
    <row r="80" spans="1:8" x14ac:dyDescent="0.25">
      <c r="A80" s="222"/>
      <c r="B80" s="225"/>
      <c r="C80" s="228"/>
      <c r="D80" s="43"/>
      <c r="E80" s="44"/>
      <c r="F80" s="44"/>
      <c r="G80" s="43"/>
      <c r="H80" s="42"/>
    </row>
    <row r="81" spans="1:8" ht="15" customHeight="1" x14ac:dyDescent="0.25">
      <c r="H81"/>
    </row>
    <row r="82" spans="1:8" ht="15" customHeight="1" x14ac:dyDescent="0.25">
      <c r="A82" s="220" t="s">
        <v>558</v>
      </c>
      <c r="B82" s="223" t="s">
        <v>559</v>
      </c>
      <c r="C82" s="226" t="s">
        <v>560</v>
      </c>
      <c r="D82" s="43" t="s">
        <v>555</v>
      </c>
      <c r="E82" s="44">
        <v>0.5</v>
      </c>
      <c r="F82" s="44" t="s">
        <v>165</v>
      </c>
      <c r="G82" s="43" t="s">
        <v>335</v>
      </c>
      <c r="H82" s="45">
        <v>3776.76</v>
      </c>
    </row>
    <row r="83" spans="1:8" ht="15" customHeight="1" x14ac:dyDescent="0.25">
      <c r="A83" s="221"/>
      <c r="B83" s="224"/>
      <c r="C83" s="227"/>
      <c r="D83" s="191" t="s">
        <v>555</v>
      </c>
      <c r="E83" s="192">
        <v>0.5</v>
      </c>
      <c r="F83" s="192" t="s">
        <v>89</v>
      </c>
      <c r="G83" s="191" t="s">
        <v>551</v>
      </c>
      <c r="H83" s="193">
        <v>3776.76</v>
      </c>
    </row>
    <row r="84" spans="1:8" x14ac:dyDescent="0.25">
      <c r="A84" s="221"/>
      <c r="B84" s="224"/>
      <c r="C84" s="227"/>
      <c r="D84" s="43"/>
      <c r="E84" s="44"/>
      <c r="F84" s="44"/>
      <c r="G84" s="43"/>
      <c r="H84" s="42"/>
    </row>
    <row r="85" spans="1:8" x14ac:dyDescent="0.25">
      <c r="A85" s="221"/>
      <c r="B85" s="224"/>
      <c r="C85" s="227"/>
      <c r="D85" s="43"/>
      <c r="E85" s="44"/>
      <c r="F85" s="44"/>
      <c r="G85" s="43"/>
      <c r="H85" s="42"/>
    </row>
    <row r="86" spans="1:8" x14ac:dyDescent="0.25">
      <c r="A86" s="221"/>
      <c r="B86" s="224"/>
      <c r="C86" s="227"/>
      <c r="D86" s="43"/>
      <c r="E86" s="44"/>
      <c r="F86" s="44"/>
      <c r="G86" s="43"/>
      <c r="H86" s="42"/>
    </row>
    <row r="87" spans="1:8" x14ac:dyDescent="0.25">
      <c r="A87" s="221"/>
      <c r="B87" s="224"/>
      <c r="C87" s="227"/>
      <c r="D87" s="43"/>
      <c r="E87" s="44"/>
      <c r="F87" s="44"/>
      <c r="G87" s="43"/>
      <c r="H87" s="42"/>
    </row>
    <row r="88" spans="1:8" ht="15" customHeight="1" x14ac:dyDescent="0.25">
      <c r="A88" s="222"/>
      <c r="B88" s="225"/>
      <c r="C88" s="228"/>
      <c r="D88" s="43"/>
      <c r="E88" s="44"/>
      <c r="F88" s="44"/>
      <c r="G88" s="43"/>
      <c r="H88" s="42"/>
    </row>
    <row r="89" spans="1:8" x14ac:dyDescent="0.25">
      <c r="H89"/>
    </row>
    <row r="90" spans="1:8" ht="15" customHeight="1" x14ac:dyDescent="0.25">
      <c r="A90" s="220" t="s">
        <v>563</v>
      </c>
      <c r="B90" s="223" t="s">
        <v>564</v>
      </c>
      <c r="C90" s="226" t="s">
        <v>565</v>
      </c>
      <c r="D90" s="43" t="s">
        <v>555</v>
      </c>
      <c r="E90" s="44">
        <v>0.5</v>
      </c>
      <c r="F90" s="44" t="s">
        <v>166</v>
      </c>
      <c r="G90" s="43" t="s">
        <v>337</v>
      </c>
      <c r="H90" s="125">
        <v>1258.5</v>
      </c>
    </row>
    <row r="91" spans="1:8" x14ac:dyDescent="0.25">
      <c r="A91" s="221"/>
      <c r="B91" s="224"/>
      <c r="C91" s="227"/>
      <c r="D91" s="43" t="s">
        <v>555</v>
      </c>
      <c r="E91" s="44">
        <v>0.5</v>
      </c>
      <c r="F91" s="44" t="s">
        <v>89</v>
      </c>
      <c r="G91" s="43" t="s">
        <v>551</v>
      </c>
      <c r="H91" s="125">
        <v>1258.5</v>
      </c>
    </row>
    <row r="92" spans="1:8" x14ac:dyDescent="0.25">
      <c r="A92" s="221"/>
      <c r="B92" s="224"/>
      <c r="C92" s="227"/>
      <c r="D92" s="43"/>
      <c r="E92" s="44"/>
      <c r="F92" s="44"/>
      <c r="G92" s="43"/>
      <c r="H92" s="125"/>
    </row>
    <row r="93" spans="1:8" x14ac:dyDescent="0.25">
      <c r="A93" s="221"/>
      <c r="B93" s="224"/>
      <c r="C93" s="227"/>
      <c r="D93" s="43"/>
      <c r="E93" s="44"/>
      <c r="F93" s="44"/>
      <c r="G93" s="43"/>
      <c r="H93" s="125"/>
    </row>
    <row r="94" spans="1:8" x14ac:dyDescent="0.25">
      <c r="A94" s="221"/>
      <c r="B94" s="224"/>
      <c r="C94" s="227"/>
      <c r="D94" s="43"/>
      <c r="E94" s="44"/>
      <c r="F94" s="44"/>
      <c r="G94" s="43"/>
      <c r="H94" s="125"/>
    </row>
    <row r="95" spans="1:8" ht="15" customHeight="1" x14ac:dyDescent="0.25">
      <c r="A95" s="221"/>
      <c r="B95" s="224"/>
      <c r="C95" s="227"/>
      <c r="D95" s="43"/>
      <c r="E95" s="44"/>
      <c r="F95" s="44"/>
      <c r="G95" s="43"/>
      <c r="H95" s="125"/>
    </row>
    <row r="96" spans="1:8" x14ac:dyDescent="0.25">
      <c r="A96" s="222"/>
      <c r="B96" s="225"/>
      <c r="C96" s="228"/>
      <c r="D96" s="43"/>
      <c r="E96" s="44"/>
      <c r="F96" s="44"/>
      <c r="G96" s="43"/>
      <c r="H96" s="125"/>
    </row>
    <row r="97" spans="1:8" ht="15" customHeight="1" x14ac:dyDescent="0.25">
      <c r="H97"/>
    </row>
    <row r="98" spans="1:8" ht="15" customHeight="1" x14ac:dyDescent="0.25">
      <c r="A98" s="220" t="s">
        <v>566</v>
      </c>
      <c r="B98" s="223" t="s">
        <v>567</v>
      </c>
      <c r="C98" s="226" t="s">
        <v>568</v>
      </c>
      <c r="D98" s="43" t="s">
        <v>555</v>
      </c>
      <c r="E98" s="44">
        <v>0.5</v>
      </c>
      <c r="F98" s="44" t="s">
        <v>164</v>
      </c>
      <c r="G98" s="43" t="s">
        <v>336</v>
      </c>
      <c r="H98" s="45">
        <v>17575.07</v>
      </c>
    </row>
    <row r="99" spans="1:8" x14ac:dyDescent="0.25">
      <c r="A99" s="221"/>
      <c r="B99" s="224"/>
      <c r="C99" s="227"/>
      <c r="D99" s="191" t="s">
        <v>555</v>
      </c>
      <c r="E99" s="192">
        <v>0.5</v>
      </c>
      <c r="F99" s="192" t="s">
        <v>89</v>
      </c>
      <c r="G99" s="191" t="s">
        <v>551</v>
      </c>
      <c r="H99" s="193">
        <v>17575.060000000001</v>
      </c>
    </row>
    <row r="100" spans="1:8" x14ac:dyDescent="0.25">
      <c r="A100" s="221"/>
      <c r="B100" s="224"/>
      <c r="C100" s="227"/>
      <c r="D100" s="43"/>
      <c r="E100" s="44"/>
      <c r="F100" s="44"/>
      <c r="G100" s="43"/>
      <c r="H100" s="42"/>
    </row>
    <row r="101" spans="1:8" x14ac:dyDescent="0.25">
      <c r="A101" s="221"/>
      <c r="B101" s="224"/>
      <c r="C101" s="227"/>
      <c r="D101" s="43"/>
      <c r="E101" s="44"/>
      <c r="F101" s="44"/>
      <c r="G101" s="43"/>
      <c r="H101" s="42"/>
    </row>
    <row r="102" spans="1:8" ht="15" customHeight="1" x14ac:dyDescent="0.25">
      <c r="A102" s="221"/>
      <c r="B102" s="224"/>
      <c r="C102" s="227"/>
      <c r="D102" s="43"/>
      <c r="E102" s="44"/>
      <c r="F102" s="44"/>
      <c r="G102" s="43"/>
      <c r="H102" s="42"/>
    </row>
    <row r="103" spans="1:8" x14ac:dyDescent="0.25">
      <c r="A103" s="221"/>
      <c r="B103" s="224"/>
      <c r="C103" s="227"/>
      <c r="D103" s="43"/>
      <c r="E103" s="44"/>
      <c r="F103" s="44"/>
      <c r="G103" s="43"/>
      <c r="H103" s="42"/>
    </row>
    <row r="104" spans="1:8" x14ac:dyDescent="0.25">
      <c r="A104" s="222"/>
      <c r="B104" s="225"/>
      <c r="C104" s="228"/>
      <c r="D104" s="43"/>
      <c r="E104" s="44"/>
      <c r="F104" s="44"/>
      <c r="G104" s="43"/>
      <c r="H104" s="42"/>
    </row>
    <row r="105" spans="1:8" ht="15" customHeight="1" x14ac:dyDescent="0.25">
      <c r="H105"/>
    </row>
    <row r="106" spans="1:8" ht="15" customHeight="1" x14ac:dyDescent="0.25">
      <c r="A106" s="220" t="s">
        <v>569</v>
      </c>
      <c r="B106" s="223" t="s">
        <v>570</v>
      </c>
      <c r="C106" s="226" t="s">
        <v>571</v>
      </c>
      <c r="D106" s="43" t="s">
        <v>555</v>
      </c>
      <c r="E106" s="44">
        <v>0.5</v>
      </c>
      <c r="F106" s="44" t="s">
        <v>164</v>
      </c>
      <c r="G106" s="43" t="s">
        <v>336</v>
      </c>
      <c r="H106" s="125">
        <v>15338</v>
      </c>
    </row>
    <row r="107" spans="1:8" x14ac:dyDescent="0.25">
      <c r="A107" s="221"/>
      <c r="B107" s="224"/>
      <c r="C107" s="227"/>
      <c r="D107" s="191" t="s">
        <v>555</v>
      </c>
      <c r="E107" s="192">
        <v>0.5</v>
      </c>
      <c r="F107" s="192" t="s">
        <v>89</v>
      </c>
      <c r="G107" s="191" t="s">
        <v>551</v>
      </c>
      <c r="H107" s="196">
        <v>15338</v>
      </c>
    </row>
    <row r="108" spans="1:8" x14ac:dyDescent="0.25">
      <c r="A108" s="221"/>
      <c r="B108" s="224"/>
      <c r="C108" s="227"/>
      <c r="D108" s="43"/>
      <c r="E108" s="44"/>
      <c r="F108" s="44"/>
      <c r="G108" s="43"/>
      <c r="H108" s="125"/>
    </row>
    <row r="109" spans="1:8" ht="15" customHeight="1" x14ac:dyDescent="0.25">
      <c r="A109" s="221"/>
      <c r="B109" s="224"/>
      <c r="C109" s="227"/>
      <c r="D109" s="43"/>
      <c r="E109" s="44"/>
      <c r="F109" s="44"/>
      <c r="G109" s="43"/>
      <c r="H109" s="125"/>
    </row>
    <row r="110" spans="1:8" x14ac:dyDescent="0.25">
      <c r="A110" s="221"/>
      <c r="B110" s="224"/>
      <c r="C110" s="227"/>
      <c r="D110" s="43"/>
      <c r="E110" s="44"/>
      <c r="F110" s="44"/>
      <c r="G110" s="43"/>
      <c r="H110" s="125"/>
    </row>
    <row r="111" spans="1:8" x14ac:dyDescent="0.25">
      <c r="A111" s="221"/>
      <c r="B111" s="224"/>
      <c r="C111" s="227"/>
      <c r="D111" s="43"/>
      <c r="E111" s="44"/>
      <c r="F111" s="44"/>
      <c r="G111" s="43"/>
      <c r="H111" s="125"/>
    </row>
    <row r="112" spans="1:8" x14ac:dyDescent="0.25">
      <c r="A112" s="222"/>
      <c r="B112" s="225"/>
      <c r="C112" s="228"/>
      <c r="D112" s="43"/>
      <c r="E112" s="44"/>
      <c r="F112" s="44"/>
      <c r="G112" s="43"/>
      <c r="H112" s="125"/>
    </row>
    <row r="113" spans="1:8" x14ac:dyDescent="0.25">
      <c r="H113"/>
    </row>
    <row r="114" spans="1:8" ht="15" customHeight="1" x14ac:dyDescent="0.25">
      <c r="A114" s="220" t="s">
        <v>569</v>
      </c>
      <c r="B114" s="223" t="s">
        <v>572</v>
      </c>
      <c r="C114" s="226" t="s">
        <v>573</v>
      </c>
      <c r="D114" s="43" t="s">
        <v>555</v>
      </c>
      <c r="E114" s="44">
        <v>0.5</v>
      </c>
      <c r="F114" s="44" t="s">
        <v>164</v>
      </c>
      <c r="G114" s="43" t="s">
        <v>336</v>
      </c>
      <c r="H114" s="126">
        <v>675</v>
      </c>
    </row>
    <row r="115" spans="1:8" x14ac:dyDescent="0.25">
      <c r="A115" s="221"/>
      <c r="B115" s="224"/>
      <c r="C115" s="227"/>
      <c r="D115" s="191" t="s">
        <v>555</v>
      </c>
      <c r="E115" s="192">
        <v>0.5</v>
      </c>
      <c r="F115" s="192" t="s">
        <v>89</v>
      </c>
      <c r="G115" s="191" t="s">
        <v>551</v>
      </c>
      <c r="H115" s="195">
        <v>675</v>
      </c>
    </row>
    <row r="116" spans="1:8" x14ac:dyDescent="0.25">
      <c r="A116" s="221"/>
      <c r="B116" s="224"/>
      <c r="C116" s="227"/>
      <c r="D116" s="43"/>
      <c r="E116" s="44"/>
      <c r="F116" s="44"/>
      <c r="G116" s="43"/>
      <c r="H116" s="42"/>
    </row>
    <row r="117" spans="1:8" ht="15" customHeight="1" x14ac:dyDescent="0.25">
      <c r="A117" s="221"/>
      <c r="B117" s="224"/>
      <c r="C117" s="227"/>
      <c r="D117" s="43"/>
      <c r="E117" s="44"/>
      <c r="F117" s="44"/>
      <c r="G117" s="43"/>
      <c r="H117" s="42"/>
    </row>
    <row r="118" spans="1:8" x14ac:dyDescent="0.25">
      <c r="A118" s="221"/>
      <c r="B118" s="224"/>
      <c r="C118" s="227"/>
      <c r="D118" s="43"/>
      <c r="E118" s="44"/>
      <c r="F118" s="44"/>
      <c r="G118" s="43"/>
      <c r="H118" s="42"/>
    </row>
    <row r="119" spans="1:8" x14ac:dyDescent="0.25">
      <c r="A119" s="221"/>
      <c r="B119" s="224"/>
      <c r="C119" s="227"/>
      <c r="D119" s="43"/>
      <c r="E119" s="44"/>
      <c r="F119" s="44"/>
      <c r="G119" s="43"/>
      <c r="H119" s="42"/>
    </row>
    <row r="120" spans="1:8" x14ac:dyDescent="0.25">
      <c r="A120" s="222"/>
      <c r="B120" s="225"/>
      <c r="C120" s="228"/>
      <c r="D120" s="43"/>
      <c r="E120" s="44"/>
      <c r="F120" s="44"/>
      <c r="G120" s="43"/>
      <c r="H120" s="42"/>
    </row>
    <row r="121" spans="1:8" x14ac:dyDescent="0.25">
      <c r="H121"/>
    </row>
    <row r="122" spans="1:8" x14ac:dyDescent="0.25">
      <c r="A122" s="220" t="s">
        <v>574</v>
      </c>
      <c r="B122" s="223" t="s">
        <v>575</v>
      </c>
      <c r="C122" s="226" t="s">
        <v>576</v>
      </c>
      <c r="D122" s="43" t="s">
        <v>555</v>
      </c>
      <c r="E122" s="44">
        <v>0.5</v>
      </c>
      <c r="F122" s="44" t="s">
        <v>164</v>
      </c>
      <c r="G122" s="43" t="s">
        <v>336</v>
      </c>
      <c r="H122" s="198">
        <v>2790.6</v>
      </c>
    </row>
    <row r="123" spans="1:8" x14ac:dyDescent="0.25">
      <c r="A123" s="221"/>
      <c r="B123" s="224"/>
      <c r="C123" s="227"/>
      <c r="D123" s="191" t="s">
        <v>555</v>
      </c>
      <c r="E123" s="192">
        <v>0.5</v>
      </c>
      <c r="F123" s="192" t="s">
        <v>89</v>
      </c>
      <c r="G123" s="191" t="s">
        <v>551</v>
      </c>
      <c r="H123" s="195">
        <v>2790.6</v>
      </c>
    </row>
    <row r="124" spans="1:8" x14ac:dyDescent="0.25">
      <c r="A124" s="221"/>
      <c r="B124" s="224"/>
      <c r="C124" s="227"/>
      <c r="D124" s="43"/>
      <c r="E124" s="44"/>
      <c r="F124" s="44"/>
      <c r="G124" s="43"/>
      <c r="H124" s="42"/>
    </row>
    <row r="125" spans="1:8" x14ac:dyDescent="0.25">
      <c r="A125" s="221"/>
      <c r="B125" s="224"/>
      <c r="C125" s="227"/>
      <c r="D125" s="43"/>
      <c r="E125" s="44"/>
      <c r="F125" s="44"/>
      <c r="G125" s="43"/>
      <c r="H125" s="42"/>
    </row>
    <row r="126" spans="1:8" x14ac:dyDescent="0.25">
      <c r="A126" s="221"/>
      <c r="B126" s="224"/>
      <c r="C126" s="227"/>
      <c r="D126" s="43"/>
      <c r="E126" s="44"/>
      <c r="F126" s="44"/>
      <c r="G126" s="43"/>
      <c r="H126" s="42"/>
    </row>
    <row r="127" spans="1:8" x14ac:dyDescent="0.25">
      <c r="A127" s="221"/>
      <c r="B127" s="224"/>
      <c r="C127" s="227"/>
      <c r="D127" s="43"/>
      <c r="E127" s="44"/>
      <c r="F127" s="44"/>
      <c r="G127" s="43"/>
      <c r="H127" s="42"/>
    </row>
    <row r="128" spans="1:8" x14ac:dyDescent="0.25">
      <c r="A128" s="222"/>
      <c r="B128" s="225"/>
      <c r="C128" s="228"/>
      <c r="D128" s="43"/>
      <c r="E128" s="44"/>
      <c r="F128" s="44"/>
      <c r="G128" s="43"/>
      <c r="H128" s="42"/>
    </row>
    <row r="129" spans="1:8" x14ac:dyDescent="0.25">
      <c r="H129"/>
    </row>
    <row r="130" spans="1:8" x14ac:dyDescent="0.25">
      <c r="A130" s="220" t="s">
        <v>577</v>
      </c>
      <c r="B130" s="223" t="s">
        <v>578</v>
      </c>
      <c r="C130" s="226" t="s">
        <v>579</v>
      </c>
      <c r="D130" s="43" t="s">
        <v>555</v>
      </c>
      <c r="E130" s="44">
        <v>0.5</v>
      </c>
      <c r="F130" s="44" t="s">
        <v>164</v>
      </c>
      <c r="G130" s="43" t="s">
        <v>336</v>
      </c>
      <c r="H130" s="127">
        <v>4050</v>
      </c>
    </row>
    <row r="131" spans="1:8" x14ac:dyDescent="0.25">
      <c r="A131" s="221"/>
      <c r="B131" s="224"/>
      <c r="C131" s="227"/>
      <c r="D131" s="191" t="s">
        <v>555</v>
      </c>
      <c r="E131" s="192">
        <v>0.5</v>
      </c>
      <c r="F131" s="192" t="s">
        <v>89</v>
      </c>
      <c r="G131" s="191" t="s">
        <v>551</v>
      </c>
      <c r="H131" s="195">
        <v>4050</v>
      </c>
    </row>
    <row r="132" spans="1:8" x14ac:dyDescent="0.25">
      <c r="A132" s="221"/>
      <c r="B132" s="224"/>
      <c r="C132" s="227"/>
      <c r="D132" s="43"/>
      <c r="E132" s="44"/>
      <c r="F132" s="44"/>
      <c r="G132" s="43"/>
      <c r="H132" s="126"/>
    </row>
    <row r="133" spans="1:8" x14ac:dyDescent="0.25">
      <c r="A133" s="221"/>
      <c r="B133" s="224"/>
      <c r="C133" s="227"/>
      <c r="D133" s="43"/>
      <c r="E133" s="44"/>
      <c r="F133" s="44"/>
      <c r="G133" s="43"/>
      <c r="H133" s="126"/>
    </row>
    <row r="134" spans="1:8" x14ac:dyDescent="0.25">
      <c r="A134" s="221"/>
      <c r="B134" s="224"/>
      <c r="C134" s="227"/>
      <c r="D134" s="43"/>
      <c r="E134" s="44"/>
      <c r="F134" s="44"/>
      <c r="G134" s="43"/>
      <c r="H134" s="126"/>
    </row>
    <row r="135" spans="1:8" x14ac:dyDescent="0.25">
      <c r="A135" s="221"/>
      <c r="B135" s="224"/>
      <c r="C135" s="227"/>
      <c r="D135" s="43"/>
      <c r="E135" s="44"/>
      <c r="F135" s="44"/>
      <c r="G135" s="43"/>
      <c r="H135" s="126"/>
    </row>
    <row r="136" spans="1:8" x14ac:dyDescent="0.25">
      <c r="A136" s="222"/>
      <c r="B136" s="225"/>
      <c r="C136" s="228"/>
      <c r="D136" s="43"/>
      <c r="E136" s="44"/>
      <c r="F136" s="44"/>
      <c r="G136" s="43"/>
      <c r="H136" s="42"/>
    </row>
    <row r="137" spans="1:8" x14ac:dyDescent="0.25">
      <c r="H137"/>
    </row>
    <row r="138" spans="1:8" ht="15" customHeight="1" x14ac:dyDescent="0.25">
      <c r="A138" s="220"/>
      <c r="B138" s="223"/>
      <c r="C138" s="226"/>
      <c r="D138" s="43"/>
      <c r="E138" s="44"/>
      <c r="F138" s="44"/>
      <c r="G138" s="43"/>
      <c r="H138" s="45"/>
    </row>
    <row r="139" spans="1:8" x14ac:dyDescent="0.25">
      <c r="A139" s="221"/>
      <c r="B139" s="224"/>
      <c r="C139" s="227"/>
      <c r="D139" s="43"/>
      <c r="E139" s="44"/>
      <c r="F139" s="44"/>
      <c r="G139" s="43"/>
      <c r="H139" s="42"/>
    </row>
    <row r="140" spans="1:8" x14ac:dyDescent="0.25">
      <c r="A140" s="221"/>
      <c r="B140" s="224"/>
      <c r="C140" s="227"/>
      <c r="D140" s="43"/>
      <c r="E140" s="44"/>
      <c r="F140" s="44"/>
      <c r="G140" s="43"/>
      <c r="H140" s="42"/>
    </row>
    <row r="141" spans="1:8" x14ac:dyDescent="0.25">
      <c r="A141" s="221"/>
      <c r="B141" s="224"/>
      <c r="C141" s="227"/>
      <c r="D141" s="43"/>
      <c r="E141" s="44"/>
      <c r="F141" s="44"/>
      <c r="G141" s="43"/>
      <c r="H141" s="42"/>
    </row>
    <row r="142" spans="1:8" x14ac:dyDescent="0.25">
      <c r="A142" s="221"/>
      <c r="B142" s="224"/>
      <c r="C142" s="227"/>
      <c r="D142" s="43"/>
      <c r="E142" s="44"/>
      <c r="F142" s="44"/>
      <c r="G142" s="43"/>
      <c r="H142" s="42"/>
    </row>
    <row r="143" spans="1:8" x14ac:dyDescent="0.25">
      <c r="A143" s="221"/>
      <c r="B143" s="224"/>
      <c r="C143" s="227"/>
      <c r="D143" s="43"/>
      <c r="E143" s="44"/>
      <c r="F143" s="44"/>
      <c r="G143" s="43"/>
      <c r="H143" s="42"/>
    </row>
    <row r="144" spans="1:8" x14ac:dyDescent="0.25">
      <c r="A144" s="222"/>
      <c r="B144" s="225"/>
      <c r="C144" s="228"/>
      <c r="D144" s="43"/>
      <c r="E144" s="44"/>
      <c r="F144" s="44"/>
      <c r="G144" s="43"/>
      <c r="H144" s="42"/>
    </row>
    <row r="145" spans="1:8" x14ac:dyDescent="0.25">
      <c r="H145"/>
    </row>
    <row r="146" spans="1:8" ht="15" customHeight="1" x14ac:dyDescent="0.25">
      <c r="A146" s="220"/>
      <c r="B146" s="223"/>
      <c r="C146" s="226"/>
      <c r="D146" s="43"/>
      <c r="E146" s="44"/>
      <c r="F146" s="44"/>
      <c r="G146" s="43"/>
      <c r="H146" s="45"/>
    </row>
    <row r="147" spans="1:8" x14ac:dyDescent="0.25">
      <c r="A147" s="221"/>
      <c r="B147" s="224"/>
      <c r="C147" s="227"/>
      <c r="D147" s="43"/>
      <c r="E147" s="44"/>
      <c r="F147" s="44"/>
      <c r="G147" s="43"/>
      <c r="H147" s="42"/>
    </row>
    <row r="148" spans="1:8" x14ac:dyDescent="0.25">
      <c r="A148" s="221"/>
      <c r="B148" s="224"/>
      <c r="C148" s="227"/>
      <c r="D148" s="43"/>
      <c r="E148" s="44"/>
      <c r="F148" s="44"/>
      <c r="G148" s="43"/>
      <c r="H148" s="42"/>
    </row>
    <row r="149" spans="1:8" x14ac:dyDescent="0.25">
      <c r="A149" s="221"/>
      <c r="B149" s="224"/>
      <c r="C149" s="227"/>
      <c r="D149" s="43"/>
      <c r="E149" s="44"/>
      <c r="F149" s="44"/>
      <c r="G149" s="43"/>
      <c r="H149" s="42"/>
    </row>
    <row r="150" spans="1:8" x14ac:dyDescent="0.25">
      <c r="A150" s="221"/>
      <c r="B150" s="224"/>
      <c r="C150" s="227"/>
      <c r="D150" s="43"/>
      <c r="E150" s="44"/>
      <c r="F150" s="44"/>
      <c r="G150" s="43"/>
      <c r="H150" s="42"/>
    </row>
    <row r="151" spans="1:8" x14ac:dyDescent="0.25">
      <c r="A151" s="221"/>
      <c r="B151" s="224"/>
      <c r="C151" s="227"/>
      <c r="D151" s="43"/>
      <c r="E151" s="44"/>
      <c r="F151" s="44"/>
      <c r="G151" s="43"/>
      <c r="H151" s="42"/>
    </row>
    <row r="152" spans="1:8" x14ac:dyDescent="0.25">
      <c r="A152" s="222"/>
      <c r="B152" s="225"/>
      <c r="C152" s="228"/>
      <c r="D152" s="43"/>
      <c r="E152" s="44"/>
      <c r="F152" s="44"/>
      <c r="G152" s="43"/>
      <c r="H152" s="42"/>
    </row>
    <row r="153" spans="1:8" x14ac:dyDescent="0.25">
      <c r="H153"/>
    </row>
    <row r="154" spans="1:8" ht="15" customHeight="1" x14ac:dyDescent="0.25">
      <c r="A154" s="220"/>
      <c r="B154" s="223"/>
      <c r="C154" s="226"/>
      <c r="D154" s="43"/>
      <c r="E154" s="44"/>
      <c r="F154" s="44"/>
      <c r="G154" s="43"/>
      <c r="H154" s="45"/>
    </row>
    <row r="155" spans="1:8" x14ac:dyDescent="0.25">
      <c r="A155" s="221"/>
      <c r="B155" s="224"/>
      <c r="C155" s="227"/>
      <c r="D155" s="43"/>
      <c r="E155" s="44"/>
      <c r="F155" s="44"/>
      <c r="G155" s="43"/>
      <c r="H155" s="42"/>
    </row>
    <row r="156" spans="1:8" x14ac:dyDescent="0.25">
      <c r="A156" s="221"/>
      <c r="B156" s="224"/>
      <c r="C156" s="227"/>
      <c r="D156" s="43"/>
      <c r="E156" s="44"/>
      <c r="F156" s="44"/>
      <c r="G156" s="43"/>
      <c r="H156" s="42"/>
    </row>
    <row r="157" spans="1:8" x14ac:dyDescent="0.25">
      <c r="A157" s="221"/>
      <c r="B157" s="224"/>
      <c r="C157" s="227"/>
      <c r="D157" s="43"/>
      <c r="E157" s="44"/>
      <c r="F157" s="44"/>
      <c r="G157" s="43"/>
      <c r="H157" s="42"/>
    </row>
    <row r="158" spans="1:8" x14ac:dyDescent="0.25">
      <c r="A158" s="221"/>
      <c r="B158" s="224"/>
      <c r="C158" s="227"/>
      <c r="D158" s="43"/>
      <c r="E158" s="44"/>
      <c r="F158" s="44"/>
      <c r="G158" s="43"/>
      <c r="H158" s="42"/>
    </row>
    <row r="159" spans="1:8" x14ac:dyDescent="0.25">
      <c r="A159" s="221"/>
      <c r="B159" s="224"/>
      <c r="C159" s="227"/>
      <c r="D159" s="43"/>
      <c r="E159" s="44"/>
      <c r="F159" s="44"/>
      <c r="G159" s="43"/>
      <c r="H159" s="42"/>
    </row>
    <row r="160" spans="1:8" x14ac:dyDescent="0.25">
      <c r="A160" s="222"/>
      <c r="B160" s="225"/>
      <c r="C160" s="228"/>
      <c r="D160" s="43"/>
      <c r="E160" s="44"/>
      <c r="F160" s="44"/>
      <c r="G160" s="43"/>
      <c r="H160" s="42"/>
    </row>
    <row r="161" spans="1:8" x14ac:dyDescent="0.25">
      <c r="H161"/>
    </row>
    <row r="162" spans="1:8" x14ac:dyDescent="0.25">
      <c r="A162" s="220"/>
      <c r="B162" s="223"/>
      <c r="C162" s="226"/>
      <c r="D162" s="43"/>
      <c r="E162" s="44"/>
      <c r="F162" s="44"/>
      <c r="G162" s="43"/>
      <c r="H162" s="127"/>
    </row>
    <row r="163" spans="1:8" x14ac:dyDescent="0.25">
      <c r="A163" s="221"/>
      <c r="B163" s="224"/>
      <c r="C163" s="227"/>
      <c r="D163" s="43"/>
      <c r="E163" s="44"/>
      <c r="F163" s="44"/>
      <c r="G163" s="43"/>
      <c r="H163" s="126"/>
    </row>
    <row r="164" spans="1:8" x14ac:dyDescent="0.25">
      <c r="A164" s="221"/>
      <c r="B164" s="224"/>
      <c r="C164" s="227"/>
      <c r="D164" s="43"/>
      <c r="E164" s="44"/>
      <c r="F164" s="44"/>
      <c r="G164" s="43"/>
      <c r="H164" s="126"/>
    </row>
    <row r="165" spans="1:8" x14ac:dyDescent="0.25">
      <c r="A165" s="221"/>
      <c r="B165" s="224"/>
      <c r="C165" s="227"/>
      <c r="D165" s="43"/>
      <c r="E165" s="44"/>
      <c r="F165" s="44"/>
      <c r="G165" s="43"/>
      <c r="H165" s="126"/>
    </row>
    <row r="166" spans="1:8" x14ac:dyDescent="0.25">
      <c r="A166" s="221"/>
      <c r="B166" s="224"/>
      <c r="C166" s="227"/>
      <c r="D166" s="43"/>
      <c r="E166" s="44"/>
      <c r="F166" s="44"/>
      <c r="G166" s="43"/>
      <c r="H166" s="126"/>
    </row>
    <row r="167" spans="1:8" x14ac:dyDescent="0.25">
      <c r="A167" s="221"/>
      <c r="B167" s="224"/>
      <c r="C167" s="227"/>
      <c r="D167" s="43"/>
      <c r="E167" s="44"/>
      <c r="F167" s="44"/>
      <c r="G167" s="43"/>
      <c r="H167" s="126"/>
    </row>
    <row r="168" spans="1:8" x14ac:dyDescent="0.25">
      <c r="A168" s="222"/>
      <c r="B168" s="225"/>
      <c r="C168" s="228"/>
      <c r="D168" s="43"/>
      <c r="E168" s="44"/>
      <c r="F168" s="44"/>
      <c r="G168" s="43"/>
      <c r="H168" s="42"/>
    </row>
    <row r="169" spans="1:8" x14ac:dyDescent="0.25">
      <c r="H169"/>
    </row>
    <row r="170" spans="1:8" ht="15" customHeight="1" x14ac:dyDescent="0.25">
      <c r="A170" s="220"/>
      <c r="B170" s="223"/>
      <c r="C170" s="226"/>
      <c r="D170" s="43"/>
      <c r="E170" s="44"/>
      <c r="F170" s="44"/>
      <c r="G170" s="43"/>
      <c r="H170" s="45"/>
    </row>
    <row r="171" spans="1:8" x14ac:dyDescent="0.25">
      <c r="A171" s="221"/>
      <c r="B171" s="224"/>
      <c r="C171" s="227"/>
      <c r="D171" s="43"/>
      <c r="E171" s="44"/>
      <c r="F171" s="44"/>
      <c r="G171" s="43"/>
      <c r="H171" s="42"/>
    </row>
    <row r="172" spans="1:8" x14ac:dyDescent="0.25">
      <c r="A172" s="221"/>
      <c r="B172" s="224"/>
      <c r="C172" s="227"/>
      <c r="D172" s="43"/>
      <c r="E172" s="44"/>
      <c r="F172" s="44"/>
      <c r="G172" s="43"/>
      <c r="H172" s="42"/>
    </row>
    <row r="173" spans="1:8" x14ac:dyDescent="0.25">
      <c r="A173" s="221"/>
      <c r="B173" s="224"/>
      <c r="C173" s="227"/>
      <c r="D173" s="43"/>
      <c r="E173" s="44"/>
      <c r="F173" s="44"/>
      <c r="G173" s="43"/>
      <c r="H173" s="42"/>
    </row>
    <row r="174" spans="1:8" x14ac:dyDescent="0.25">
      <c r="A174" s="221"/>
      <c r="B174" s="224"/>
      <c r="C174" s="227"/>
      <c r="D174" s="43"/>
      <c r="E174" s="44"/>
      <c r="F174" s="44"/>
      <c r="G174" s="43"/>
      <c r="H174" s="42"/>
    </row>
    <row r="175" spans="1:8" x14ac:dyDescent="0.25">
      <c r="A175" s="221"/>
      <c r="B175" s="224"/>
      <c r="C175" s="227"/>
      <c r="D175" s="43"/>
      <c r="E175" s="44"/>
      <c r="F175" s="44"/>
      <c r="G175" s="43"/>
      <c r="H175" s="42"/>
    </row>
    <row r="176" spans="1:8" x14ac:dyDescent="0.25">
      <c r="A176" s="222"/>
      <c r="B176" s="225"/>
      <c r="C176" s="228"/>
      <c r="D176" s="43"/>
      <c r="E176" s="44"/>
      <c r="F176" s="44"/>
      <c r="G176" s="43"/>
      <c r="H176" s="42"/>
    </row>
    <row r="177" spans="1:8" x14ac:dyDescent="0.25">
      <c r="H177"/>
    </row>
    <row r="178" spans="1:8" x14ac:dyDescent="0.25">
      <c r="A178" s="220"/>
      <c r="B178" s="223"/>
      <c r="C178" s="226"/>
      <c r="D178" s="43"/>
      <c r="E178" s="44"/>
      <c r="F178" s="44"/>
      <c r="G178" s="43"/>
      <c r="H178" s="45"/>
    </row>
    <row r="179" spans="1:8" x14ac:dyDescent="0.25">
      <c r="A179" s="221"/>
      <c r="B179" s="224"/>
      <c r="C179" s="227"/>
      <c r="D179" s="43"/>
      <c r="E179" s="44"/>
      <c r="F179" s="44"/>
      <c r="G179" s="43"/>
      <c r="H179" s="42"/>
    </row>
    <row r="180" spans="1:8" x14ac:dyDescent="0.25">
      <c r="A180" s="221"/>
      <c r="B180" s="224"/>
      <c r="C180" s="227"/>
      <c r="D180" s="43"/>
      <c r="E180" s="44"/>
      <c r="F180" s="44"/>
      <c r="G180" s="43"/>
      <c r="H180" s="42"/>
    </row>
    <row r="181" spans="1:8" x14ac:dyDescent="0.25">
      <c r="A181" s="221"/>
      <c r="B181" s="224"/>
      <c r="C181" s="227"/>
      <c r="D181" s="43"/>
      <c r="E181" s="44"/>
      <c r="F181" s="44"/>
      <c r="G181" s="43"/>
      <c r="H181" s="42"/>
    </row>
    <row r="182" spans="1:8" x14ac:dyDescent="0.25">
      <c r="A182" s="221"/>
      <c r="B182" s="224"/>
      <c r="C182" s="227"/>
      <c r="D182" s="43"/>
      <c r="E182" s="44"/>
      <c r="F182" s="44"/>
      <c r="G182" s="43"/>
      <c r="H182" s="42"/>
    </row>
    <row r="183" spans="1:8" x14ac:dyDescent="0.25">
      <c r="A183" s="221"/>
      <c r="B183" s="224"/>
      <c r="C183" s="227"/>
      <c r="D183" s="43"/>
      <c r="E183" s="44"/>
      <c r="F183" s="44"/>
      <c r="G183" s="43"/>
      <c r="H183" s="42"/>
    </row>
    <row r="184" spans="1:8" x14ac:dyDescent="0.25">
      <c r="A184" s="222"/>
      <c r="B184" s="225"/>
      <c r="C184" s="228"/>
      <c r="D184" s="43"/>
      <c r="E184" s="44"/>
      <c r="F184" s="44"/>
      <c r="G184" s="43"/>
      <c r="H184" s="42"/>
    </row>
    <row r="185" spans="1:8" x14ac:dyDescent="0.25">
      <c r="H185"/>
    </row>
    <row r="186" spans="1:8" x14ac:dyDescent="0.25">
      <c r="A186" s="220"/>
      <c r="B186" s="223"/>
      <c r="C186" s="234"/>
      <c r="D186" s="43"/>
      <c r="E186" s="44"/>
      <c r="F186" s="44"/>
      <c r="G186" s="43"/>
      <c r="H186" s="45"/>
    </row>
    <row r="187" spans="1:8" x14ac:dyDescent="0.25">
      <c r="A187" s="221"/>
      <c r="B187" s="224"/>
      <c r="C187" s="234"/>
      <c r="D187" s="43"/>
      <c r="E187" s="44"/>
      <c r="F187" s="44"/>
      <c r="G187" s="43"/>
      <c r="H187" s="42"/>
    </row>
    <row r="188" spans="1:8" x14ac:dyDescent="0.25">
      <c r="A188" s="221"/>
      <c r="B188" s="224"/>
      <c r="C188" s="234"/>
      <c r="D188" s="43"/>
      <c r="E188" s="44"/>
      <c r="F188" s="44"/>
      <c r="G188" s="43"/>
      <c r="H188" s="42"/>
    </row>
    <row r="189" spans="1:8" x14ac:dyDescent="0.25">
      <c r="A189" s="221"/>
      <c r="B189" s="224"/>
      <c r="C189" s="234"/>
      <c r="D189" s="43"/>
      <c r="E189" s="44"/>
      <c r="F189" s="44"/>
      <c r="G189" s="43"/>
      <c r="H189" s="42"/>
    </row>
    <row r="190" spans="1:8" x14ac:dyDescent="0.25">
      <c r="A190" s="221"/>
      <c r="B190" s="224"/>
      <c r="C190" s="234"/>
      <c r="D190" s="43"/>
      <c r="E190" s="44"/>
      <c r="F190" s="44"/>
      <c r="G190" s="43"/>
      <c r="H190" s="42"/>
    </row>
    <row r="191" spans="1:8" x14ac:dyDescent="0.25">
      <c r="A191" s="221"/>
      <c r="B191" s="224"/>
      <c r="C191" s="234"/>
      <c r="D191" s="43"/>
      <c r="E191" s="44"/>
      <c r="F191" s="44"/>
      <c r="G191" s="43"/>
      <c r="H191" s="42"/>
    </row>
    <row r="192" spans="1:8" x14ac:dyDescent="0.25">
      <c r="A192" s="222"/>
      <c r="B192" s="225"/>
      <c r="C192" s="235"/>
      <c r="D192" s="43"/>
      <c r="E192" s="44"/>
      <c r="F192" s="44"/>
      <c r="G192" s="43"/>
      <c r="H192" s="42"/>
    </row>
    <row r="193" spans="1:8" x14ac:dyDescent="0.25">
      <c r="H193"/>
    </row>
    <row r="194" spans="1:8" ht="15" customHeight="1" x14ac:dyDescent="0.25">
      <c r="A194" s="220"/>
      <c r="B194" s="223"/>
      <c r="C194" s="226"/>
      <c r="D194" s="43"/>
      <c r="E194" s="44"/>
      <c r="F194" s="44"/>
      <c r="G194" s="43"/>
      <c r="H194" s="45"/>
    </row>
    <row r="195" spans="1:8" x14ac:dyDescent="0.25">
      <c r="A195" s="221"/>
      <c r="B195" s="224"/>
      <c r="C195" s="227"/>
      <c r="D195" s="43"/>
      <c r="E195" s="44"/>
      <c r="F195" s="44"/>
      <c r="G195" s="43"/>
      <c r="H195" s="42"/>
    </row>
    <row r="196" spans="1:8" x14ac:dyDescent="0.25">
      <c r="A196" s="221"/>
      <c r="B196" s="224"/>
      <c r="C196" s="227"/>
      <c r="D196" s="43"/>
      <c r="E196" s="44"/>
      <c r="F196" s="44"/>
      <c r="G196" s="43"/>
      <c r="H196" s="42"/>
    </row>
    <row r="197" spans="1:8" x14ac:dyDescent="0.25">
      <c r="A197" s="221"/>
      <c r="B197" s="224"/>
      <c r="C197" s="227"/>
      <c r="D197" s="43"/>
      <c r="E197" s="44"/>
      <c r="F197" s="44"/>
      <c r="G197" s="43"/>
      <c r="H197" s="42"/>
    </row>
    <row r="198" spans="1:8" x14ac:dyDescent="0.25">
      <c r="A198" s="221"/>
      <c r="B198" s="224"/>
      <c r="C198" s="227"/>
      <c r="D198" s="43"/>
      <c r="E198" s="44"/>
      <c r="F198" s="44"/>
      <c r="G198" s="43"/>
      <c r="H198" s="42"/>
    </row>
    <row r="199" spans="1:8" x14ac:dyDescent="0.25">
      <c r="A199" s="221"/>
      <c r="B199" s="224"/>
      <c r="C199" s="227"/>
      <c r="D199" s="43"/>
      <c r="E199" s="44"/>
      <c r="F199" s="44"/>
      <c r="G199" s="43"/>
      <c r="H199" s="42"/>
    </row>
    <row r="200" spans="1:8" x14ac:dyDescent="0.25">
      <c r="A200" s="222"/>
      <c r="B200" s="225"/>
      <c r="C200" s="228"/>
      <c r="D200" s="43"/>
      <c r="E200" s="44"/>
      <c r="F200" s="44"/>
      <c r="G200" s="43"/>
      <c r="H200" s="42"/>
    </row>
    <row r="201" spans="1:8" x14ac:dyDescent="0.25">
      <c r="H201"/>
    </row>
    <row r="202" spans="1:8" x14ac:dyDescent="0.25">
      <c r="A202" s="220"/>
      <c r="B202" s="223"/>
      <c r="C202" s="226"/>
      <c r="D202" s="43"/>
      <c r="E202" s="44"/>
      <c r="F202" s="44"/>
      <c r="G202" s="43"/>
      <c r="H202" s="45"/>
    </row>
    <row r="203" spans="1:8" x14ac:dyDescent="0.25">
      <c r="A203" s="221"/>
      <c r="B203" s="224"/>
      <c r="C203" s="227"/>
      <c r="D203" s="43"/>
      <c r="E203" s="44"/>
      <c r="F203" s="44"/>
      <c r="G203" s="43"/>
      <c r="H203" s="42"/>
    </row>
    <row r="204" spans="1:8" x14ac:dyDescent="0.25">
      <c r="A204" s="221"/>
      <c r="B204" s="224"/>
      <c r="C204" s="227"/>
      <c r="D204" s="43"/>
      <c r="E204" s="44"/>
      <c r="F204" s="44"/>
      <c r="G204" s="43"/>
      <c r="H204" s="42"/>
    </row>
    <row r="205" spans="1:8" x14ac:dyDescent="0.25">
      <c r="A205" s="221"/>
      <c r="B205" s="224"/>
      <c r="C205" s="227"/>
      <c r="D205" s="43"/>
      <c r="E205" s="44"/>
      <c r="F205" s="44"/>
      <c r="G205" s="43"/>
      <c r="H205" s="42"/>
    </row>
    <row r="206" spans="1:8" x14ac:dyDescent="0.25">
      <c r="A206" s="221"/>
      <c r="B206" s="224"/>
      <c r="C206" s="227"/>
      <c r="D206" s="43"/>
      <c r="E206" s="44"/>
      <c r="F206" s="44"/>
      <c r="G206" s="43"/>
      <c r="H206" s="42"/>
    </row>
    <row r="207" spans="1:8" x14ac:dyDescent="0.25">
      <c r="A207" s="221"/>
      <c r="B207" s="224"/>
      <c r="C207" s="227"/>
      <c r="D207" s="43"/>
      <c r="E207" s="44"/>
      <c r="F207" s="44"/>
      <c r="G207" s="43"/>
      <c r="H207" s="42"/>
    </row>
    <row r="208" spans="1:8" x14ac:dyDescent="0.25">
      <c r="A208" s="222"/>
      <c r="B208" s="225"/>
      <c r="C208" s="228"/>
      <c r="D208" s="43"/>
      <c r="E208" s="44"/>
      <c r="F208" s="44"/>
      <c r="G208" s="43"/>
      <c r="H208" s="42"/>
    </row>
    <row r="209" spans="1:8" x14ac:dyDescent="0.25">
      <c r="H209"/>
    </row>
    <row r="210" spans="1:8" ht="15" customHeight="1" x14ac:dyDescent="0.25">
      <c r="A210" s="220"/>
      <c r="B210" s="223"/>
      <c r="C210" s="226"/>
      <c r="D210" s="43"/>
      <c r="E210" s="44"/>
      <c r="F210" s="44"/>
      <c r="G210" s="43"/>
      <c r="H210" s="45"/>
    </row>
    <row r="211" spans="1:8" x14ac:dyDescent="0.25">
      <c r="A211" s="221"/>
      <c r="B211" s="224"/>
      <c r="C211" s="227"/>
      <c r="D211" s="43"/>
      <c r="E211" s="44"/>
      <c r="F211" s="44"/>
      <c r="G211" s="43"/>
      <c r="H211" s="42"/>
    </row>
    <row r="212" spans="1:8" x14ac:dyDescent="0.25">
      <c r="A212" s="221"/>
      <c r="B212" s="224"/>
      <c r="C212" s="227"/>
      <c r="D212" s="43"/>
      <c r="E212" s="44"/>
      <c r="F212" s="44"/>
      <c r="G212" s="43"/>
      <c r="H212" s="42"/>
    </row>
    <row r="213" spans="1:8" x14ac:dyDescent="0.25">
      <c r="A213" s="221"/>
      <c r="B213" s="224"/>
      <c r="C213" s="227"/>
      <c r="D213" s="43"/>
      <c r="E213" s="44"/>
      <c r="F213" s="44"/>
      <c r="G213" s="43"/>
      <c r="H213" s="42"/>
    </row>
    <row r="214" spans="1:8" x14ac:dyDescent="0.25">
      <c r="A214" s="221"/>
      <c r="B214" s="224"/>
      <c r="C214" s="227"/>
      <c r="D214" s="43"/>
      <c r="E214" s="44"/>
      <c r="F214" s="44"/>
      <c r="G214" s="43"/>
      <c r="H214" s="42"/>
    </row>
    <row r="215" spans="1:8" x14ac:dyDescent="0.25">
      <c r="A215" s="221"/>
      <c r="B215" s="224"/>
      <c r="C215" s="227"/>
      <c r="D215" s="43"/>
      <c r="E215" s="44"/>
      <c r="F215" s="44"/>
      <c r="G215" s="43"/>
      <c r="H215" s="42"/>
    </row>
    <row r="216" spans="1:8" x14ac:dyDescent="0.25">
      <c r="A216" s="222"/>
      <c r="B216" s="225"/>
      <c r="C216" s="228"/>
      <c r="D216" s="43"/>
      <c r="E216" s="44"/>
      <c r="F216" s="44"/>
      <c r="G216" s="43"/>
      <c r="H216" s="42"/>
    </row>
    <row r="217" spans="1:8" x14ac:dyDescent="0.25">
      <c r="H217"/>
    </row>
    <row r="218" spans="1:8" x14ac:dyDescent="0.25">
      <c r="A218" s="220"/>
      <c r="B218" s="223"/>
      <c r="C218" s="226"/>
      <c r="D218" s="43"/>
      <c r="E218" s="44"/>
      <c r="F218" s="44"/>
      <c r="G218" s="43"/>
      <c r="H218" s="45"/>
    </row>
    <row r="219" spans="1:8" x14ac:dyDescent="0.25">
      <c r="A219" s="221"/>
      <c r="B219" s="224"/>
      <c r="C219" s="227"/>
      <c r="D219" s="43"/>
      <c r="E219" s="44"/>
      <c r="F219" s="44"/>
      <c r="G219" s="43"/>
      <c r="H219" s="42"/>
    </row>
    <row r="220" spans="1:8" x14ac:dyDescent="0.25">
      <c r="A220" s="221"/>
      <c r="B220" s="224"/>
      <c r="C220" s="227"/>
      <c r="D220" s="43"/>
      <c r="E220" s="44"/>
      <c r="F220" s="44"/>
      <c r="G220" s="43"/>
      <c r="H220" s="42"/>
    </row>
    <row r="221" spans="1:8" x14ac:dyDescent="0.25">
      <c r="A221" s="221"/>
      <c r="B221" s="224"/>
      <c r="C221" s="227"/>
      <c r="D221" s="43"/>
      <c r="E221" s="44"/>
      <c r="F221" s="44"/>
      <c r="G221" s="43"/>
      <c r="H221" s="42"/>
    </row>
    <row r="222" spans="1:8" x14ac:dyDescent="0.25">
      <c r="A222" s="221"/>
      <c r="B222" s="224"/>
      <c r="C222" s="227"/>
      <c r="D222" s="43"/>
      <c r="E222" s="44"/>
      <c r="F222" s="44"/>
      <c r="G222" s="43"/>
      <c r="H222" s="42"/>
    </row>
    <row r="223" spans="1:8" x14ac:dyDescent="0.25">
      <c r="A223" s="221"/>
      <c r="B223" s="224"/>
      <c r="C223" s="227"/>
      <c r="D223" s="43"/>
      <c r="E223" s="44"/>
      <c r="F223" s="44"/>
      <c r="G223" s="43"/>
      <c r="H223" s="42"/>
    </row>
    <row r="224" spans="1:8" x14ac:dyDescent="0.25">
      <c r="A224" s="222"/>
      <c r="B224" s="225"/>
      <c r="C224" s="228"/>
      <c r="D224" s="43"/>
      <c r="E224" s="44"/>
      <c r="F224" s="44"/>
      <c r="G224" s="43"/>
      <c r="H224" s="42"/>
    </row>
    <row r="225" spans="1:8" x14ac:dyDescent="0.25">
      <c r="H225"/>
    </row>
    <row r="226" spans="1:8" x14ac:dyDescent="0.25">
      <c r="A226" s="220"/>
      <c r="B226" s="223"/>
      <c r="C226" s="226"/>
      <c r="D226" s="43"/>
      <c r="E226" s="44"/>
      <c r="F226" s="44"/>
      <c r="G226" s="43"/>
      <c r="H226" s="45"/>
    </row>
    <row r="227" spans="1:8" x14ac:dyDescent="0.25">
      <c r="A227" s="221"/>
      <c r="B227" s="224"/>
      <c r="C227" s="227"/>
      <c r="D227" s="43"/>
      <c r="E227" s="44"/>
      <c r="F227" s="44"/>
      <c r="G227" s="43"/>
      <c r="H227" s="42"/>
    </row>
    <row r="228" spans="1:8" x14ac:dyDescent="0.25">
      <c r="A228" s="221"/>
      <c r="B228" s="224"/>
      <c r="C228" s="227"/>
      <c r="D228" s="43"/>
      <c r="E228" s="44"/>
      <c r="F228" s="44"/>
      <c r="G228" s="43"/>
      <c r="H228" s="42"/>
    </row>
    <row r="229" spans="1:8" x14ac:dyDescent="0.25">
      <c r="A229" s="221"/>
      <c r="B229" s="224"/>
      <c r="C229" s="227"/>
      <c r="D229" s="43"/>
      <c r="E229" s="44"/>
      <c r="F229" s="44"/>
      <c r="G229" s="43"/>
      <c r="H229" s="42"/>
    </row>
    <row r="230" spans="1:8" x14ac:dyDescent="0.25">
      <c r="A230" s="221"/>
      <c r="B230" s="224"/>
      <c r="C230" s="227"/>
      <c r="D230" s="43"/>
      <c r="E230" s="44"/>
      <c r="F230" s="44"/>
      <c r="G230" s="43"/>
      <c r="H230" s="42"/>
    </row>
    <row r="231" spans="1:8" x14ac:dyDescent="0.25">
      <c r="A231" s="221"/>
      <c r="B231" s="224"/>
      <c r="C231" s="227"/>
      <c r="D231" s="43"/>
      <c r="E231" s="44"/>
      <c r="F231" s="44"/>
      <c r="G231" s="43"/>
      <c r="H231" s="42"/>
    </row>
    <row r="232" spans="1:8" x14ac:dyDescent="0.25">
      <c r="A232" s="222"/>
      <c r="B232" s="225"/>
      <c r="C232" s="228"/>
      <c r="D232" s="43"/>
      <c r="E232" s="44"/>
      <c r="F232" s="44"/>
      <c r="G232" s="43"/>
      <c r="H232" s="42"/>
    </row>
    <row r="233" spans="1:8" x14ac:dyDescent="0.25">
      <c r="H233"/>
    </row>
    <row r="234" spans="1:8" x14ac:dyDescent="0.25">
      <c r="A234" s="220"/>
      <c r="B234" s="223"/>
      <c r="C234" s="226"/>
      <c r="D234" s="43"/>
      <c r="E234" s="44"/>
      <c r="F234" s="44"/>
      <c r="G234" s="43"/>
      <c r="H234" s="45"/>
    </row>
    <row r="235" spans="1:8" x14ac:dyDescent="0.25">
      <c r="A235" s="221"/>
      <c r="B235" s="224"/>
      <c r="C235" s="227"/>
      <c r="D235" s="43"/>
      <c r="E235" s="44"/>
      <c r="F235" s="44"/>
      <c r="G235" s="43"/>
      <c r="H235" s="42"/>
    </row>
    <row r="236" spans="1:8" x14ac:dyDescent="0.25">
      <c r="A236" s="221"/>
      <c r="B236" s="224"/>
      <c r="C236" s="227"/>
      <c r="D236" s="43"/>
      <c r="E236" s="44"/>
      <c r="F236" s="44"/>
      <c r="G236" s="43"/>
      <c r="H236" s="42"/>
    </row>
    <row r="237" spans="1:8" x14ac:dyDescent="0.25">
      <c r="A237" s="221"/>
      <c r="B237" s="224"/>
      <c r="C237" s="227"/>
      <c r="D237" s="43"/>
      <c r="E237" s="44"/>
      <c r="F237" s="44"/>
      <c r="G237" s="43"/>
      <c r="H237" s="42"/>
    </row>
    <row r="238" spans="1:8" x14ac:dyDescent="0.25">
      <c r="A238" s="221"/>
      <c r="B238" s="224"/>
      <c r="C238" s="227"/>
      <c r="D238" s="43"/>
      <c r="E238" s="44"/>
      <c r="F238" s="44"/>
      <c r="G238" s="43"/>
      <c r="H238" s="42"/>
    </row>
    <row r="239" spans="1:8" x14ac:dyDescent="0.25">
      <c r="A239" s="221"/>
      <c r="B239" s="224"/>
      <c r="C239" s="227"/>
      <c r="D239" s="43"/>
      <c r="E239" s="44"/>
      <c r="F239" s="44"/>
      <c r="G239" s="43"/>
      <c r="H239" s="42"/>
    </row>
    <row r="240" spans="1:8" x14ac:dyDescent="0.25">
      <c r="A240" s="222"/>
      <c r="B240" s="225"/>
      <c r="C240" s="228"/>
      <c r="D240" s="43"/>
      <c r="E240" s="44"/>
      <c r="F240" s="44"/>
      <c r="G240" s="43"/>
      <c r="H240" s="42"/>
    </row>
    <row r="241" spans="1:8" x14ac:dyDescent="0.25">
      <c r="H241"/>
    </row>
    <row r="242" spans="1:8" x14ac:dyDescent="0.25">
      <c r="A242" s="220"/>
      <c r="B242" s="223"/>
      <c r="C242" s="226"/>
      <c r="D242" s="43"/>
      <c r="E242" s="44"/>
      <c r="F242" s="44"/>
      <c r="G242" s="43"/>
      <c r="H242" s="45"/>
    </row>
    <row r="243" spans="1:8" x14ac:dyDescent="0.25">
      <c r="A243" s="221"/>
      <c r="B243" s="224"/>
      <c r="C243" s="227"/>
      <c r="D243" s="43"/>
      <c r="E243" s="44"/>
      <c r="F243" s="44"/>
      <c r="G243" s="43"/>
      <c r="H243" s="42"/>
    </row>
    <row r="244" spans="1:8" x14ac:dyDescent="0.25">
      <c r="A244" s="221"/>
      <c r="B244" s="224"/>
      <c r="C244" s="227"/>
      <c r="D244" s="43"/>
      <c r="E244" s="44"/>
      <c r="F244" s="44"/>
      <c r="G244" s="43"/>
      <c r="H244" s="42"/>
    </row>
    <row r="245" spans="1:8" x14ac:dyDescent="0.25">
      <c r="A245" s="221"/>
      <c r="B245" s="224"/>
      <c r="C245" s="227"/>
      <c r="D245" s="43"/>
      <c r="E245" s="44"/>
      <c r="F245" s="44"/>
      <c r="G245" s="43"/>
      <c r="H245" s="42"/>
    </row>
    <row r="246" spans="1:8" x14ac:dyDescent="0.25">
      <c r="A246" s="221"/>
      <c r="B246" s="224"/>
      <c r="C246" s="227"/>
      <c r="D246" s="43"/>
      <c r="E246" s="44"/>
      <c r="F246" s="44"/>
      <c r="G246" s="43"/>
      <c r="H246" s="42"/>
    </row>
    <row r="247" spans="1:8" x14ac:dyDescent="0.25">
      <c r="A247" s="221"/>
      <c r="B247" s="224"/>
      <c r="C247" s="227"/>
      <c r="D247" s="43"/>
      <c r="E247" s="44"/>
      <c r="F247" s="44"/>
      <c r="G247" s="43"/>
      <c r="H247" s="42"/>
    </row>
    <row r="248" spans="1:8" x14ac:dyDescent="0.25">
      <c r="A248" s="222"/>
      <c r="B248" s="225"/>
      <c r="C248" s="228"/>
      <c r="D248" s="43"/>
      <c r="E248" s="44"/>
      <c r="F248" s="44"/>
      <c r="G248" s="43"/>
      <c r="H248" s="42"/>
    </row>
    <row r="249" spans="1:8" x14ac:dyDescent="0.25">
      <c r="H249"/>
    </row>
    <row r="250" spans="1:8" x14ac:dyDescent="0.25">
      <c r="A250" s="220"/>
      <c r="B250" s="223"/>
      <c r="C250" s="226"/>
      <c r="D250" s="43"/>
      <c r="E250" s="44"/>
      <c r="F250" s="44"/>
      <c r="G250" s="43"/>
    </row>
    <row r="251" spans="1:8" x14ac:dyDescent="0.25">
      <c r="A251" s="221"/>
      <c r="B251" s="224"/>
      <c r="C251" s="227"/>
      <c r="D251" s="43"/>
      <c r="E251" s="44"/>
      <c r="F251" s="44"/>
      <c r="G251" s="43"/>
      <c r="H251" s="42"/>
    </row>
    <row r="252" spans="1:8" x14ac:dyDescent="0.25">
      <c r="A252" s="221"/>
      <c r="B252" s="224"/>
      <c r="C252" s="227"/>
      <c r="D252" s="43"/>
      <c r="E252" s="44"/>
      <c r="F252" s="44"/>
      <c r="G252" s="43"/>
      <c r="H252" s="42"/>
    </row>
    <row r="253" spans="1:8" x14ac:dyDescent="0.25">
      <c r="A253" s="221"/>
      <c r="B253" s="224"/>
      <c r="C253" s="227"/>
      <c r="D253" s="43"/>
      <c r="E253" s="44"/>
      <c r="F253" s="44"/>
      <c r="G253" s="43"/>
      <c r="H253" s="42"/>
    </row>
    <row r="254" spans="1:8" x14ac:dyDescent="0.25">
      <c r="A254" s="221"/>
      <c r="B254" s="224"/>
      <c r="C254" s="227"/>
      <c r="D254" s="43"/>
      <c r="E254" s="44"/>
      <c r="F254" s="44"/>
      <c r="G254" s="43"/>
      <c r="H254" s="42"/>
    </row>
    <row r="255" spans="1:8" x14ac:dyDescent="0.25">
      <c r="A255" s="221"/>
      <c r="B255" s="224"/>
      <c r="C255" s="227"/>
      <c r="D255" s="43"/>
      <c r="E255" s="44"/>
      <c r="F255" s="44"/>
      <c r="G255" s="43"/>
      <c r="H255" s="42"/>
    </row>
    <row r="256" spans="1:8" x14ac:dyDescent="0.25">
      <c r="A256" s="222"/>
      <c r="B256" s="225"/>
      <c r="C256" s="228"/>
      <c r="D256" s="43"/>
      <c r="E256" s="44"/>
      <c r="F256" s="44"/>
      <c r="G256" s="43"/>
      <c r="H256" s="42"/>
    </row>
    <row r="257" spans="1:8" x14ac:dyDescent="0.25">
      <c r="H257"/>
    </row>
    <row r="258" spans="1:8" x14ac:dyDescent="0.25">
      <c r="A258" s="220"/>
      <c r="B258" s="223"/>
      <c r="C258" s="226"/>
      <c r="D258" s="43"/>
      <c r="E258" s="44"/>
      <c r="F258" s="44"/>
      <c r="G258" s="43"/>
      <c r="H258" s="45"/>
    </row>
    <row r="259" spans="1:8" x14ac:dyDescent="0.25">
      <c r="A259" s="221"/>
      <c r="B259" s="224"/>
      <c r="C259" s="227"/>
      <c r="D259" s="43"/>
      <c r="E259" s="44"/>
      <c r="F259" s="44"/>
      <c r="G259" s="43"/>
      <c r="H259" s="42"/>
    </row>
    <row r="260" spans="1:8" x14ac:dyDescent="0.25">
      <c r="A260" s="221"/>
      <c r="B260" s="224"/>
      <c r="C260" s="227"/>
      <c r="D260" s="43"/>
      <c r="E260" s="44"/>
      <c r="F260" s="44"/>
      <c r="G260" s="43"/>
      <c r="H260" s="42"/>
    </row>
    <row r="261" spans="1:8" x14ac:dyDescent="0.25">
      <c r="A261" s="221"/>
      <c r="B261" s="224"/>
      <c r="C261" s="227"/>
      <c r="D261" s="43"/>
      <c r="E261" s="44"/>
      <c r="F261" s="44"/>
      <c r="G261" s="43"/>
      <c r="H261" s="42"/>
    </row>
    <row r="262" spans="1:8" x14ac:dyDescent="0.25">
      <c r="A262" s="221"/>
      <c r="B262" s="224"/>
      <c r="C262" s="227"/>
      <c r="D262" s="43"/>
      <c r="E262" s="44"/>
      <c r="F262" s="44"/>
      <c r="G262" s="43"/>
      <c r="H262" s="42"/>
    </row>
    <row r="263" spans="1:8" x14ac:dyDescent="0.25">
      <c r="A263" s="221"/>
      <c r="B263" s="224"/>
      <c r="C263" s="227"/>
      <c r="D263" s="43"/>
      <c r="E263" s="44"/>
      <c r="F263" s="44"/>
      <c r="G263" s="43"/>
      <c r="H263" s="42"/>
    </row>
    <row r="264" spans="1:8" x14ac:dyDescent="0.25">
      <c r="A264" s="222"/>
      <c r="B264" s="225"/>
      <c r="C264" s="228"/>
      <c r="D264" s="43"/>
      <c r="E264" s="44"/>
      <c r="F264" s="44"/>
      <c r="G264" s="43"/>
      <c r="H264" s="42"/>
    </row>
    <row r="265" spans="1:8" x14ac:dyDescent="0.25">
      <c r="H265"/>
    </row>
    <row r="266" spans="1:8" x14ac:dyDescent="0.25">
      <c r="A266" s="220"/>
      <c r="B266" s="223"/>
      <c r="C266" s="226"/>
      <c r="D266" s="43"/>
      <c r="E266" s="44"/>
      <c r="F266" s="44"/>
      <c r="G266" s="43"/>
      <c r="H266" s="45"/>
    </row>
    <row r="267" spans="1:8" x14ac:dyDescent="0.25">
      <c r="A267" s="221"/>
      <c r="B267" s="224"/>
      <c r="C267" s="227"/>
      <c r="D267" s="43"/>
      <c r="E267" s="44"/>
      <c r="F267" s="44"/>
      <c r="G267" s="43"/>
      <c r="H267" s="42"/>
    </row>
    <row r="268" spans="1:8" x14ac:dyDescent="0.25">
      <c r="A268" s="221"/>
      <c r="B268" s="224"/>
      <c r="C268" s="227"/>
      <c r="D268" s="43"/>
      <c r="E268" s="44"/>
      <c r="F268" s="44"/>
      <c r="G268" s="43"/>
      <c r="H268" s="42"/>
    </row>
    <row r="269" spans="1:8" x14ac:dyDescent="0.25">
      <c r="A269" s="221"/>
      <c r="B269" s="224"/>
      <c r="C269" s="227"/>
      <c r="D269" s="43"/>
      <c r="E269" s="44"/>
      <c r="F269" s="44"/>
      <c r="G269" s="43"/>
      <c r="H269" s="42"/>
    </row>
    <row r="270" spans="1:8" x14ac:dyDescent="0.25">
      <c r="A270" s="221"/>
      <c r="B270" s="224"/>
      <c r="C270" s="227"/>
      <c r="D270" s="43"/>
      <c r="E270" s="44"/>
      <c r="F270" s="44"/>
      <c r="G270" s="43"/>
      <c r="H270" s="42"/>
    </row>
    <row r="271" spans="1:8" x14ac:dyDescent="0.25">
      <c r="A271" s="221"/>
      <c r="B271" s="224"/>
      <c r="C271" s="227"/>
      <c r="D271" s="43"/>
      <c r="E271" s="44"/>
      <c r="F271" s="44"/>
      <c r="G271" s="43"/>
      <c r="H271" s="42"/>
    </row>
    <row r="272" spans="1:8" x14ac:dyDescent="0.25">
      <c r="A272" s="222"/>
      <c r="B272" s="225"/>
      <c r="C272" s="228"/>
      <c r="D272" s="43"/>
      <c r="E272" s="44"/>
      <c r="F272" s="44"/>
      <c r="G272" s="43"/>
      <c r="H272" s="42"/>
    </row>
    <row r="274" spans="1:8" x14ac:dyDescent="0.25">
      <c r="A274" s="220"/>
      <c r="B274" s="223"/>
      <c r="C274" s="226"/>
      <c r="D274" s="43"/>
      <c r="E274" s="44"/>
      <c r="F274" s="44"/>
      <c r="G274" s="43"/>
      <c r="H274" s="45"/>
    </row>
    <row r="275" spans="1:8" x14ac:dyDescent="0.25">
      <c r="A275" s="221"/>
      <c r="B275" s="224"/>
      <c r="C275" s="227"/>
      <c r="D275" s="43"/>
      <c r="E275" s="44"/>
      <c r="F275" s="44"/>
      <c r="G275" s="43"/>
      <c r="H275" s="42"/>
    </row>
    <row r="276" spans="1:8" x14ac:dyDescent="0.25">
      <c r="A276" s="221"/>
      <c r="B276" s="224"/>
      <c r="C276" s="227"/>
      <c r="D276" s="43"/>
      <c r="E276" s="44"/>
      <c r="F276" s="44"/>
      <c r="G276" s="43"/>
      <c r="H276" s="42"/>
    </row>
    <row r="277" spans="1:8" x14ac:dyDescent="0.25">
      <c r="A277" s="221"/>
      <c r="B277" s="224"/>
      <c r="C277" s="227"/>
      <c r="D277" s="43"/>
      <c r="E277" s="44"/>
      <c r="F277" s="44"/>
      <c r="G277" s="43"/>
      <c r="H277" s="42"/>
    </row>
    <row r="278" spans="1:8" x14ac:dyDescent="0.25">
      <c r="A278" s="221"/>
      <c r="B278" s="224"/>
      <c r="C278" s="227"/>
      <c r="D278" s="43"/>
      <c r="E278" s="44"/>
      <c r="F278" s="44"/>
      <c r="G278" s="43"/>
      <c r="H278" s="42"/>
    </row>
    <row r="279" spans="1:8" x14ac:dyDescent="0.25">
      <c r="A279" s="221"/>
      <c r="B279" s="224"/>
      <c r="C279" s="227"/>
      <c r="D279" s="43"/>
      <c r="E279" s="44"/>
      <c r="F279" s="44"/>
      <c r="G279" s="43"/>
      <c r="H279" s="42"/>
    </row>
    <row r="280" spans="1:8" x14ac:dyDescent="0.25">
      <c r="A280" s="222"/>
      <c r="B280" s="225"/>
      <c r="C280" s="228"/>
      <c r="D280" s="43"/>
      <c r="E280" s="44"/>
      <c r="F280" s="44"/>
      <c r="G280" s="43"/>
      <c r="H280" s="42"/>
    </row>
    <row r="282" spans="1:8" x14ac:dyDescent="0.25">
      <c r="A282" s="220"/>
      <c r="B282" s="223"/>
      <c r="C282" s="226"/>
      <c r="D282" s="43"/>
      <c r="E282" s="44"/>
      <c r="F282" s="44"/>
      <c r="G282" s="43"/>
      <c r="H282" s="127"/>
    </row>
    <row r="283" spans="1:8" x14ac:dyDescent="0.25">
      <c r="A283" s="221"/>
      <c r="B283" s="224"/>
      <c r="C283" s="227"/>
      <c r="D283" s="43"/>
      <c r="E283" s="44"/>
      <c r="F283" s="44"/>
      <c r="G283" s="43"/>
      <c r="H283" s="126"/>
    </row>
    <row r="284" spans="1:8" x14ac:dyDescent="0.25">
      <c r="A284" s="221"/>
      <c r="B284" s="224"/>
      <c r="C284" s="227"/>
      <c r="D284" s="43"/>
      <c r="E284" s="44"/>
      <c r="F284" s="44"/>
      <c r="G284" s="43"/>
      <c r="H284" s="126"/>
    </row>
    <row r="285" spans="1:8" x14ac:dyDescent="0.25">
      <c r="A285" s="221"/>
      <c r="B285" s="224"/>
      <c r="C285" s="227"/>
      <c r="D285" s="43"/>
      <c r="E285" s="44"/>
      <c r="F285" s="44"/>
      <c r="G285" s="43"/>
      <c r="H285" s="126"/>
    </row>
    <row r="286" spans="1:8" x14ac:dyDescent="0.25">
      <c r="A286" s="221"/>
      <c r="B286" s="224"/>
      <c r="C286" s="227"/>
      <c r="D286" s="43"/>
      <c r="E286" s="44"/>
      <c r="F286" s="44"/>
      <c r="G286" s="43"/>
      <c r="H286" s="126"/>
    </row>
    <row r="287" spans="1:8" x14ac:dyDescent="0.25">
      <c r="A287" s="221"/>
      <c r="B287" s="224"/>
      <c r="C287" s="227"/>
      <c r="D287" s="43"/>
      <c r="E287" s="44"/>
      <c r="F287" s="44"/>
      <c r="G287" s="43"/>
      <c r="H287" s="126"/>
    </row>
    <row r="288" spans="1:8" x14ac:dyDescent="0.25">
      <c r="A288" s="222"/>
      <c r="B288" s="225"/>
      <c r="C288" s="228"/>
      <c r="D288" s="43"/>
      <c r="E288" s="44"/>
      <c r="F288" s="44"/>
      <c r="G288" s="43"/>
      <c r="H288" s="42"/>
    </row>
    <row r="290" spans="1:8" x14ac:dyDescent="0.25">
      <c r="A290" s="220"/>
      <c r="B290" s="223"/>
      <c r="C290" s="226"/>
      <c r="D290" s="43"/>
      <c r="E290" s="44"/>
      <c r="F290" s="44"/>
      <c r="G290" s="43"/>
      <c r="H290" s="127"/>
    </row>
    <row r="291" spans="1:8" x14ac:dyDescent="0.25">
      <c r="A291" s="221"/>
      <c r="B291" s="224"/>
      <c r="C291" s="227"/>
      <c r="D291" s="43"/>
      <c r="E291" s="44"/>
      <c r="F291" s="44"/>
      <c r="G291" s="43"/>
      <c r="H291" s="126"/>
    </row>
    <row r="292" spans="1:8" x14ac:dyDescent="0.25">
      <c r="A292" s="221"/>
      <c r="B292" s="224"/>
      <c r="C292" s="227"/>
      <c r="D292" s="43"/>
      <c r="E292" s="44"/>
      <c r="F292" s="44"/>
      <c r="G292" s="43"/>
      <c r="H292" s="126"/>
    </row>
    <row r="293" spans="1:8" x14ac:dyDescent="0.25">
      <c r="A293" s="221"/>
      <c r="B293" s="224"/>
      <c r="C293" s="227"/>
      <c r="D293" s="43"/>
      <c r="E293" s="44"/>
      <c r="F293" s="44"/>
      <c r="G293" s="43"/>
      <c r="H293" s="126"/>
    </row>
    <row r="294" spans="1:8" x14ac:dyDescent="0.25">
      <c r="A294" s="221"/>
      <c r="B294" s="224"/>
      <c r="C294" s="227"/>
      <c r="D294" s="43"/>
      <c r="E294" s="44"/>
      <c r="F294" s="44"/>
      <c r="G294" s="43"/>
      <c r="H294" s="126"/>
    </row>
    <row r="295" spans="1:8" x14ac:dyDescent="0.25">
      <c r="A295" s="221"/>
      <c r="B295" s="224"/>
      <c r="C295" s="227"/>
      <c r="D295" s="43"/>
      <c r="E295" s="44"/>
      <c r="F295" s="44"/>
      <c r="G295" s="43"/>
      <c r="H295" s="126"/>
    </row>
    <row r="296" spans="1:8" x14ac:dyDescent="0.25">
      <c r="A296" s="222"/>
      <c r="B296" s="225"/>
      <c r="C296" s="228"/>
      <c r="D296" s="43"/>
      <c r="E296" s="44"/>
      <c r="F296" s="44"/>
      <c r="G296" s="43"/>
      <c r="H296" s="42"/>
    </row>
    <row r="298" spans="1:8" x14ac:dyDescent="0.25">
      <c r="A298" s="220"/>
      <c r="B298" s="223"/>
      <c r="C298" s="226"/>
      <c r="D298" s="43"/>
      <c r="E298" s="44"/>
      <c r="F298" s="44"/>
      <c r="G298" s="43"/>
      <c r="H298" s="45"/>
    </row>
    <row r="299" spans="1:8" x14ac:dyDescent="0.25">
      <c r="A299" s="221"/>
      <c r="B299" s="224"/>
      <c r="C299" s="227"/>
      <c r="D299" s="43"/>
      <c r="E299" s="44"/>
      <c r="F299" s="44"/>
      <c r="G299" s="43"/>
      <c r="H299" s="42"/>
    </row>
    <row r="300" spans="1:8" x14ac:dyDescent="0.25">
      <c r="A300" s="221"/>
      <c r="B300" s="224"/>
      <c r="C300" s="227"/>
      <c r="D300" s="43"/>
      <c r="E300" s="44"/>
      <c r="F300" s="44"/>
      <c r="G300" s="43"/>
      <c r="H300" s="42"/>
    </row>
    <row r="301" spans="1:8" x14ac:dyDescent="0.25">
      <c r="A301" s="221"/>
      <c r="B301" s="224"/>
      <c r="C301" s="227"/>
      <c r="D301" s="43"/>
      <c r="E301" s="44"/>
      <c r="F301" s="44"/>
      <c r="G301" s="43"/>
      <c r="H301" s="42"/>
    </row>
    <row r="302" spans="1:8" x14ac:dyDescent="0.25">
      <c r="A302" s="221"/>
      <c r="B302" s="224"/>
      <c r="C302" s="227"/>
      <c r="D302" s="43"/>
      <c r="E302" s="44"/>
      <c r="F302" s="44"/>
      <c r="G302" s="43"/>
      <c r="H302" s="42"/>
    </row>
    <row r="303" spans="1:8" x14ac:dyDescent="0.25">
      <c r="A303" s="221"/>
      <c r="B303" s="224"/>
      <c r="C303" s="227"/>
      <c r="D303" s="43"/>
      <c r="E303" s="44"/>
      <c r="F303" s="44"/>
      <c r="G303" s="43"/>
      <c r="H303" s="42"/>
    </row>
    <row r="304" spans="1:8" x14ac:dyDescent="0.25">
      <c r="A304" s="222"/>
      <c r="B304" s="225"/>
      <c r="C304" s="228"/>
      <c r="D304" s="43"/>
      <c r="E304" s="44"/>
      <c r="F304" s="44"/>
      <c r="G304" s="43"/>
      <c r="H304" s="42"/>
    </row>
    <row r="306" spans="1:8" x14ac:dyDescent="0.25">
      <c r="A306" s="220"/>
      <c r="B306" s="223"/>
      <c r="C306" s="226"/>
      <c r="D306" s="43"/>
      <c r="E306" s="44"/>
      <c r="F306" s="44"/>
      <c r="G306" s="43"/>
      <c r="H306" s="45"/>
    </row>
    <row r="307" spans="1:8" x14ac:dyDescent="0.25">
      <c r="A307" s="221"/>
      <c r="B307" s="224"/>
      <c r="C307" s="227"/>
      <c r="D307" s="43"/>
      <c r="E307" s="44"/>
      <c r="F307" s="44"/>
      <c r="G307" s="43"/>
      <c r="H307" s="42"/>
    </row>
    <row r="308" spans="1:8" x14ac:dyDescent="0.25">
      <c r="A308" s="221"/>
      <c r="B308" s="224"/>
      <c r="C308" s="227"/>
      <c r="D308" s="43"/>
      <c r="E308" s="44"/>
      <c r="F308" s="44"/>
      <c r="G308" s="43"/>
      <c r="H308" s="42"/>
    </row>
    <row r="309" spans="1:8" x14ac:dyDescent="0.25">
      <c r="A309" s="221"/>
      <c r="B309" s="224"/>
      <c r="C309" s="227"/>
      <c r="D309" s="43"/>
      <c r="E309" s="44"/>
      <c r="F309" s="44"/>
      <c r="G309" s="43"/>
      <c r="H309" s="42"/>
    </row>
    <row r="310" spans="1:8" x14ac:dyDescent="0.25">
      <c r="A310" s="221"/>
      <c r="B310" s="224"/>
      <c r="C310" s="227"/>
      <c r="D310" s="43"/>
      <c r="E310" s="44"/>
      <c r="F310" s="44"/>
      <c r="G310" s="43"/>
      <c r="H310" s="42"/>
    </row>
    <row r="311" spans="1:8" x14ac:dyDescent="0.25">
      <c r="A311" s="221"/>
      <c r="B311" s="224"/>
      <c r="C311" s="227"/>
      <c r="D311" s="43"/>
      <c r="E311" s="44"/>
      <c r="F311" s="44"/>
      <c r="G311" s="43"/>
      <c r="H311" s="42"/>
    </row>
    <row r="312" spans="1:8" x14ac:dyDescent="0.25">
      <c r="A312" s="222"/>
      <c r="B312" s="225"/>
      <c r="C312" s="228"/>
      <c r="D312" s="43"/>
      <c r="E312" s="44"/>
      <c r="F312" s="44"/>
      <c r="G312" s="43"/>
      <c r="H312" s="42"/>
    </row>
    <row r="314" spans="1:8" x14ac:dyDescent="0.25">
      <c r="A314" s="220"/>
      <c r="B314" s="223"/>
      <c r="C314" s="226"/>
      <c r="D314" s="43"/>
      <c r="E314" s="44"/>
      <c r="F314" s="44"/>
      <c r="G314" s="43"/>
      <c r="H314" s="45"/>
    </row>
    <row r="315" spans="1:8" x14ac:dyDescent="0.25">
      <c r="A315" s="221"/>
      <c r="B315" s="224"/>
      <c r="C315" s="227"/>
      <c r="D315" s="43"/>
      <c r="E315" s="44"/>
      <c r="F315" s="44"/>
      <c r="G315" s="43"/>
      <c r="H315" s="42"/>
    </row>
    <row r="316" spans="1:8" x14ac:dyDescent="0.25">
      <c r="A316" s="221"/>
      <c r="B316" s="224"/>
      <c r="C316" s="227"/>
      <c r="D316" s="43"/>
      <c r="E316" s="44"/>
      <c r="F316" s="44"/>
      <c r="G316" s="43"/>
      <c r="H316" s="42"/>
    </row>
    <row r="317" spans="1:8" x14ac:dyDescent="0.25">
      <c r="A317" s="221"/>
      <c r="B317" s="224"/>
      <c r="C317" s="227"/>
      <c r="D317" s="43"/>
      <c r="E317" s="44"/>
      <c r="F317" s="44"/>
      <c r="G317" s="43"/>
      <c r="H317" s="42"/>
    </row>
    <row r="318" spans="1:8" x14ac:dyDescent="0.25">
      <c r="A318" s="221"/>
      <c r="B318" s="224"/>
      <c r="C318" s="227"/>
      <c r="D318" s="43"/>
      <c r="E318" s="44"/>
      <c r="F318" s="44"/>
      <c r="G318" s="43"/>
      <c r="H318" s="42"/>
    </row>
    <row r="319" spans="1:8" x14ac:dyDescent="0.25">
      <c r="A319" s="221"/>
      <c r="B319" s="224"/>
      <c r="C319" s="227"/>
      <c r="D319" s="43"/>
      <c r="E319" s="44"/>
      <c r="F319" s="44"/>
      <c r="G319" s="43"/>
      <c r="H319" s="42"/>
    </row>
    <row r="320" spans="1:8" x14ac:dyDescent="0.25">
      <c r="A320" s="222"/>
      <c r="B320" s="225"/>
      <c r="C320" s="228"/>
      <c r="D320" s="43"/>
      <c r="E320" s="44"/>
      <c r="F320" s="44"/>
      <c r="G320" s="43"/>
      <c r="H320" s="42"/>
    </row>
    <row r="322" spans="1:8" x14ac:dyDescent="0.25">
      <c r="A322" s="220"/>
      <c r="B322" s="223"/>
      <c r="C322" s="226"/>
      <c r="D322" s="43"/>
      <c r="E322" s="44"/>
      <c r="F322" s="44"/>
      <c r="G322" s="43"/>
      <c r="H322" s="45"/>
    </row>
    <row r="323" spans="1:8" x14ac:dyDescent="0.25">
      <c r="A323" s="221"/>
      <c r="B323" s="224"/>
      <c r="C323" s="227"/>
      <c r="D323" s="43"/>
      <c r="E323" s="44"/>
      <c r="F323" s="44"/>
      <c r="G323" s="43"/>
      <c r="H323" s="42"/>
    </row>
    <row r="324" spans="1:8" x14ac:dyDescent="0.25">
      <c r="A324" s="221"/>
      <c r="B324" s="224"/>
      <c r="C324" s="227"/>
      <c r="D324" s="43"/>
      <c r="E324" s="44"/>
      <c r="F324" s="44"/>
      <c r="G324" s="43"/>
      <c r="H324" s="42"/>
    </row>
    <row r="325" spans="1:8" x14ac:dyDescent="0.25">
      <c r="A325" s="221"/>
      <c r="B325" s="224"/>
      <c r="C325" s="227"/>
      <c r="D325" s="43"/>
      <c r="E325" s="44"/>
      <c r="F325" s="44"/>
      <c r="G325" s="43"/>
      <c r="H325" s="42"/>
    </row>
    <row r="326" spans="1:8" x14ac:dyDescent="0.25">
      <c r="A326" s="221"/>
      <c r="B326" s="224"/>
      <c r="C326" s="227"/>
      <c r="D326" s="43"/>
      <c r="E326" s="44"/>
      <c r="F326" s="44"/>
      <c r="G326" s="43"/>
      <c r="H326" s="42"/>
    </row>
    <row r="327" spans="1:8" x14ac:dyDescent="0.25">
      <c r="A327" s="221"/>
      <c r="B327" s="224"/>
      <c r="C327" s="227"/>
      <c r="D327" s="43"/>
      <c r="E327" s="44"/>
      <c r="F327" s="44"/>
      <c r="G327" s="43"/>
      <c r="H327" s="42"/>
    </row>
    <row r="328" spans="1:8" x14ac:dyDescent="0.25">
      <c r="A328" s="222"/>
      <c r="B328" s="225"/>
      <c r="C328" s="228"/>
      <c r="D328" s="43"/>
      <c r="E328" s="44"/>
      <c r="F328" s="44"/>
      <c r="G328" s="43"/>
      <c r="H328" s="42"/>
    </row>
    <row r="330" spans="1:8" x14ac:dyDescent="0.25">
      <c r="A330" s="220"/>
      <c r="B330" s="223"/>
      <c r="C330" s="226"/>
      <c r="D330" s="43"/>
      <c r="E330" s="44"/>
      <c r="F330" s="44"/>
      <c r="G330" s="43"/>
      <c r="H330" s="45"/>
    </row>
    <row r="331" spans="1:8" x14ac:dyDescent="0.25">
      <c r="A331" s="221"/>
      <c r="B331" s="224"/>
      <c r="C331" s="227"/>
      <c r="D331" s="43"/>
      <c r="E331" s="44"/>
      <c r="F331" s="44"/>
      <c r="G331" s="43"/>
      <c r="H331" s="42"/>
    </row>
    <row r="332" spans="1:8" x14ac:dyDescent="0.25">
      <c r="A332" s="221"/>
      <c r="B332" s="224"/>
      <c r="C332" s="227"/>
      <c r="D332" s="43"/>
      <c r="E332" s="44"/>
      <c r="F332" s="44"/>
      <c r="G332" s="43"/>
      <c r="H332" s="42"/>
    </row>
    <row r="333" spans="1:8" x14ac:dyDescent="0.25">
      <c r="A333" s="221"/>
      <c r="B333" s="224"/>
      <c r="C333" s="227"/>
      <c r="D333" s="43"/>
      <c r="E333" s="44"/>
      <c r="F333" s="44"/>
      <c r="G333" s="43"/>
      <c r="H333" s="42"/>
    </row>
    <row r="334" spans="1:8" x14ac:dyDescent="0.25">
      <c r="A334" s="221"/>
      <c r="B334" s="224"/>
      <c r="C334" s="227"/>
      <c r="D334" s="43"/>
      <c r="E334" s="44"/>
      <c r="F334" s="44"/>
      <c r="G334" s="43"/>
      <c r="H334" s="42"/>
    </row>
    <row r="335" spans="1:8" x14ac:dyDescent="0.25">
      <c r="A335" s="221"/>
      <c r="B335" s="224"/>
      <c r="C335" s="227"/>
      <c r="D335" s="43"/>
      <c r="E335" s="44"/>
      <c r="F335" s="44"/>
      <c r="G335" s="43"/>
      <c r="H335" s="42"/>
    </row>
    <row r="336" spans="1:8" x14ac:dyDescent="0.25">
      <c r="A336" s="222"/>
      <c r="B336" s="225"/>
      <c r="C336" s="228"/>
      <c r="D336" s="43"/>
      <c r="E336" s="44"/>
      <c r="F336" s="44"/>
      <c r="G336" s="43"/>
      <c r="H336" s="42"/>
    </row>
    <row r="338" spans="1:8" ht="14.45" customHeight="1" x14ac:dyDescent="0.25">
      <c r="A338" s="220"/>
      <c r="B338" s="223"/>
      <c r="C338" s="226"/>
      <c r="D338" s="43"/>
      <c r="E338" s="44"/>
      <c r="F338" s="44"/>
      <c r="G338" s="43"/>
      <c r="H338" s="45"/>
    </row>
    <row r="339" spans="1:8" x14ac:dyDescent="0.25">
      <c r="A339" s="221"/>
      <c r="B339" s="224"/>
      <c r="C339" s="227"/>
      <c r="D339" s="43"/>
      <c r="E339" s="44"/>
      <c r="F339" s="44"/>
      <c r="G339" s="43"/>
      <c r="H339" s="42"/>
    </row>
    <row r="340" spans="1:8" x14ac:dyDescent="0.25">
      <c r="A340" s="221"/>
      <c r="B340" s="224"/>
      <c r="C340" s="227"/>
      <c r="D340" s="43"/>
      <c r="E340" s="44"/>
      <c r="F340" s="44"/>
      <c r="G340" s="43"/>
      <c r="H340" s="42"/>
    </row>
    <row r="341" spans="1:8" x14ac:dyDescent="0.25">
      <c r="A341" s="221"/>
      <c r="B341" s="224"/>
      <c r="C341" s="227"/>
      <c r="D341" s="43"/>
      <c r="E341" s="44"/>
      <c r="F341" s="44"/>
      <c r="G341" s="43"/>
      <c r="H341" s="42"/>
    </row>
    <row r="342" spans="1:8" x14ac:dyDescent="0.25">
      <c r="A342" s="221"/>
      <c r="B342" s="224"/>
      <c r="C342" s="227"/>
      <c r="D342" s="43"/>
      <c r="E342" s="44"/>
      <c r="F342" s="44"/>
      <c r="G342" s="43"/>
      <c r="H342" s="42"/>
    </row>
    <row r="343" spans="1:8" x14ac:dyDescent="0.25">
      <c r="A343" s="221"/>
      <c r="B343" s="224"/>
      <c r="C343" s="227"/>
      <c r="D343" s="43"/>
      <c r="E343" s="44"/>
      <c r="F343" s="44"/>
      <c r="G343" s="43"/>
      <c r="H343" s="42"/>
    </row>
    <row r="344" spans="1:8" x14ac:dyDescent="0.25">
      <c r="A344" s="222"/>
      <c r="B344" s="225"/>
      <c r="C344" s="228"/>
      <c r="D344" s="43"/>
      <c r="E344" s="44"/>
      <c r="F344" s="44"/>
      <c r="G344" s="43"/>
      <c r="H344" s="42"/>
    </row>
  </sheetData>
  <sheetProtection algorithmName="SHA-512" hashValue="Wclc1RrOnP/PARMponbh5XzQv6grNjdq7c1QDvC6uFBeCVovdtjK9fi0jxEUN10/H2qquLefbBbkE0U47VRaAw==" saltValue="sI2A92B9MSUJTccYMv2Inw==" spinCount="100000" sheet="1" objects="1" scenarios="1"/>
  <mergeCells count="131">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s>
  <phoneticPr fontId="17" type="noConversion"/>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7" t="s">
        <v>259</v>
      </c>
      <c r="I1" s="236" t="s">
        <v>352</v>
      </c>
      <c r="O1" s="22"/>
      <c r="P1" s="22"/>
      <c r="Q1" s="22"/>
    </row>
    <row r="2" spans="1:19" ht="18.75" x14ac:dyDescent="0.3">
      <c r="A2" s="237"/>
      <c r="I2" s="236"/>
      <c r="P2" s="22"/>
      <c r="Q2" s="22"/>
      <c r="R2" t="s">
        <v>112</v>
      </c>
      <c r="S2" s="23" t="s">
        <v>129</v>
      </c>
    </row>
    <row r="3" spans="1:19" s="64" customFormat="1" ht="47.25" x14ac:dyDescent="0.25">
      <c r="A3" s="62" t="s">
        <v>99</v>
      </c>
      <c r="B3" s="63" t="s">
        <v>197</v>
      </c>
      <c r="C3" s="62" t="s">
        <v>196</v>
      </c>
      <c r="D3" s="63" t="s">
        <v>3</v>
      </c>
      <c r="E3" s="62" t="s">
        <v>100</v>
      </c>
      <c r="F3" s="63" t="s">
        <v>4</v>
      </c>
      <c r="G3" s="63" t="s">
        <v>198</v>
      </c>
      <c r="H3" s="63" t="s">
        <v>258</v>
      </c>
      <c r="I3" s="63" t="s">
        <v>98</v>
      </c>
      <c r="J3" s="63" t="s">
        <v>0</v>
      </c>
      <c r="K3" s="63" t="s">
        <v>6</v>
      </c>
      <c r="L3" s="63" t="s">
        <v>1</v>
      </c>
      <c r="M3" s="63" t="s">
        <v>103</v>
      </c>
      <c r="N3" s="62" t="s">
        <v>2</v>
      </c>
      <c r="O3" s="62" t="s">
        <v>102</v>
      </c>
      <c r="P3" s="62" t="s">
        <v>125</v>
      </c>
      <c r="Q3" s="62" t="s">
        <v>124</v>
      </c>
      <c r="R3" s="63" t="s">
        <v>126</v>
      </c>
      <c r="S3" s="63" t="s">
        <v>5</v>
      </c>
    </row>
    <row r="4" spans="1:19" ht="14.45" customHeight="1" x14ac:dyDescent="0.25">
      <c r="B4" s="36"/>
      <c r="C4" s="36"/>
      <c r="E4" t="s">
        <v>466</v>
      </c>
      <c r="F4" s="19" t="str">
        <f>IF(D4="","",IFERROR(VLOOKUP(D4,'Tabelas auxiliares'!$A$3:$B$63,2,FALSE),"DESCENTRALIZAÇÃO"))</f>
        <v/>
      </c>
      <c r="G4" s="19" t="str">
        <f>IFERROR(VLOOKUP($B4,'Tabelas auxiliares'!$A$67:$C$104,2,FALSE),"")</f>
        <v/>
      </c>
      <c r="H4" s="19" t="str">
        <f>IFERROR(VLOOKUP($B4,'Tabelas auxiliares'!$A$67:$C$104,3,FALSE),"")</f>
        <v/>
      </c>
      <c r="P4" s="19" t="str">
        <f t="shared" ref="P4:P43" si="0">LEFT(N4,1)</f>
        <v/>
      </c>
      <c r="Q4" s="19" t="str">
        <f>IFERROR(VLOOKUP(O4,'Tabelas auxiliares'!$A$229:$E$238,5,FALSE),"")</f>
        <v/>
      </c>
      <c r="R4" s="19" t="str">
        <f>IF(Q4&lt;&gt;"",Q4,IF(P4='Tabelas auxiliares'!$A$242,"CUSTEIO",IF(P4='Tabelas auxiliares'!$A$241,"INVESTIMENTO","")))</f>
        <v/>
      </c>
      <c r="S4" s="12"/>
    </row>
    <row r="5" spans="1:19" x14ac:dyDescent="0.25">
      <c r="B5" s="36"/>
      <c r="C5" s="36"/>
      <c r="F5" s="19" t="str">
        <f>IF(D5="","",IFERROR(VLOOKUP(D5,'Tabelas auxiliares'!$A$3:$B$63,2,FALSE),"DESCENTRALIZAÇÃO"))</f>
        <v/>
      </c>
      <c r="G5" s="19" t="str">
        <f>IFERROR(VLOOKUP($B5,'Tabelas auxiliares'!$A$67:$C$104,2,FALSE),"")</f>
        <v/>
      </c>
      <c r="H5" s="19" t="str">
        <f>IFERROR(VLOOKUP($B5,'Tabelas auxiliares'!$A$67:$C$104,3,FALSE),"")</f>
        <v/>
      </c>
      <c r="P5" s="19" t="str">
        <f t="shared" si="0"/>
        <v/>
      </c>
      <c r="Q5" s="19" t="str">
        <f>IFERROR(VLOOKUP(O5,'Tabelas auxiliares'!$A$229:$E$238,5,FALSE),"")</f>
        <v/>
      </c>
      <c r="R5" s="19" t="str">
        <f>IF(Q5&lt;&gt;"",Q5,IF(P5='Tabelas auxiliares'!$A$242,"CUSTEIO",IF(P5='Tabelas auxiliares'!$A$241,"INVESTIMENTO","")))</f>
        <v/>
      </c>
      <c r="S5" s="12"/>
    </row>
    <row r="6" spans="1:19" ht="14.45" customHeight="1" x14ac:dyDescent="0.25">
      <c r="B6" s="36"/>
      <c r="C6" s="36"/>
      <c r="F6" s="19" t="str">
        <f>IF(D6="","",IFERROR(VLOOKUP(D6,'Tabelas auxiliares'!$A$3:$B$63,2,FALSE),"DESCENTRALIZAÇÃO"))</f>
        <v/>
      </c>
      <c r="G6" s="19" t="str">
        <f>IFERROR(VLOOKUP($B6,'Tabelas auxiliares'!$A$67:$C$104,2,FALSE),"")</f>
        <v/>
      </c>
      <c r="H6" s="19" t="str">
        <f>IFERROR(VLOOKUP($B6,'Tabelas auxiliares'!$A$67:$C$104,3,FALSE),"")</f>
        <v/>
      </c>
      <c r="P6" s="19" t="str">
        <f t="shared" si="0"/>
        <v/>
      </c>
      <c r="Q6" s="19" t="str">
        <f>IFERROR(VLOOKUP(O6,'Tabelas auxiliares'!$A$229:$E$238,5,FALSE),"")</f>
        <v/>
      </c>
      <c r="R6" s="19" t="str">
        <f>IF(Q6&lt;&gt;"",Q6,IF(P6='Tabelas auxiliares'!$A$242,"CUSTEIO",IF(P6='Tabelas auxiliares'!$A$241,"INVESTIMENTO","")))</f>
        <v/>
      </c>
      <c r="S6" s="12"/>
    </row>
    <row r="7" spans="1:19" ht="14.45" customHeight="1" x14ac:dyDescent="0.25">
      <c r="B7" s="36"/>
      <c r="C7" s="36"/>
      <c r="F7" s="19" t="str">
        <f>IF(D7="","",IFERROR(VLOOKUP(D7,'Tabelas auxiliares'!$A$3:$B$63,2,FALSE),"DESCENTRALIZAÇÃO"))</f>
        <v/>
      </c>
      <c r="G7" s="19" t="str">
        <f>IFERROR(VLOOKUP($B7,'Tabelas auxiliares'!$A$67:$C$104,2,FALSE),"")</f>
        <v/>
      </c>
      <c r="H7" s="19" t="str">
        <f>IFERROR(VLOOKUP($B7,'Tabelas auxiliares'!$A$67:$C$104,3,FALSE),"")</f>
        <v/>
      </c>
      <c r="P7" s="19" t="str">
        <f t="shared" si="0"/>
        <v/>
      </c>
      <c r="Q7" s="19" t="str">
        <f>IFERROR(VLOOKUP(O7,'Tabelas auxiliares'!$A$229:$E$238,5,FALSE),"")</f>
        <v/>
      </c>
      <c r="R7" s="19" t="str">
        <f>IF(Q7&lt;&gt;"",Q7,IF(P7='Tabelas auxiliares'!$A$242,"CUSTEIO",IF(P7='Tabelas auxiliares'!$A$241,"INVESTIMENTO","")))</f>
        <v/>
      </c>
      <c r="S7" s="12"/>
    </row>
    <row r="8" spans="1:19" ht="14.45" customHeight="1" x14ac:dyDescent="0.25">
      <c r="B8" s="36"/>
      <c r="C8" s="36"/>
      <c r="F8" s="19" t="str">
        <f>IF(D8="","",IFERROR(VLOOKUP(D8,'Tabelas auxiliares'!$A$3:$B$63,2,FALSE),"DESCENTRALIZAÇÃO"))</f>
        <v/>
      </c>
      <c r="G8" s="19" t="str">
        <f>IFERROR(VLOOKUP($B8,'Tabelas auxiliares'!$A$67:$C$104,2,FALSE),"")</f>
        <v/>
      </c>
      <c r="H8" s="19" t="str">
        <f>IFERROR(VLOOKUP($B8,'Tabelas auxiliares'!$A$67:$C$104,3,FALSE),"")</f>
        <v/>
      </c>
      <c r="P8" s="19" t="str">
        <f t="shared" si="0"/>
        <v/>
      </c>
      <c r="Q8" s="19" t="str">
        <f>IFERROR(VLOOKUP(O8,'Tabelas auxiliares'!$A$229:$E$238,5,FALSE),"")</f>
        <v/>
      </c>
      <c r="R8" s="19" t="str">
        <f>IF(Q8&lt;&gt;"",Q8,IF(P8='Tabelas auxiliares'!$A$242,"CUSTEIO",IF(P8='Tabelas auxiliares'!$A$241,"INVESTIMENTO","")))</f>
        <v/>
      </c>
      <c r="S8" s="12"/>
    </row>
    <row r="9" spans="1:19" x14ac:dyDescent="0.25">
      <c r="B9" s="36"/>
      <c r="C9" s="36"/>
      <c r="F9" s="19" t="str">
        <f>IF(D9="","",IFERROR(VLOOKUP(D9,'Tabelas auxiliares'!$A$3:$B$63,2,FALSE),"DESCENTRALIZAÇÃO"))</f>
        <v/>
      </c>
      <c r="G9" s="19" t="str">
        <f>IFERROR(VLOOKUP($B9,'Tabelas auxiliares'!$A$67:$C$104,2,FALSE),"")</f>
        <v/>
      </c>
      <c r="H9" s="19" t="str">
        <f>IFERROR(VLOOKUP($B9,'Tabelas auxiliares'!$A$67:$C$104,3,FALSE),"")</f>
        <v/>
      </c>
      <c r="P9" s="19" t="str">
        <f t="shared" si="0"/>
        <v/>
      </c>
      <c r="Q9" s="19" t="str">
        <f>IFERROR(VLOOKUP(O9,'Tabelas auxiliares'!$A$229:$E$238,5,FALSE),"")</f>
        <v/>
      </c>
      <c r="R9" s="19" t="str">
        <f>IF(Q9&lt;&gt;"",Q9,IF(P9='Tabelas auxiliares'!$A$242,"CUSTEIO",IF(P9='Tabelas auxiliares'!$A$241,"INVESTIMENTO","")))</f>
        <v/>
      </c>
      <c r="S9" s="12"/>
    </row>
    <row r="10" spans="1:19" ht="14.45" customHeight="1" x14ac:dyDescent="0.25">
      <c r="B10" s="36"/>
      <c r="C10" s="36"/>
      <c r="F10" s="19" t="str">
        <f>IF(D10="","",IFERROR(VLOOKUP(D10,'Tabelas auxiliares'!$A$3:$B$63,2,FALSE),"DESCENTRALIZAÇÃO"))</f>
        <v/>
      </c>
      <c r="G10" s="19" t="str">
        <f>IFERROR(VLOOKUP($B10,'Tabelas auxiliares'!$A$67:$C$104,2,FALSE),"")</f>
        <v/>
      </c>
      <c r="H10" s="19" t="str">
        <f>IFERROR(VLOOKUP($B10,'Tabelas auxiliares'!$A$67:$C$104,3,FALSE),"")</f>
        <v/>
      </c>
      <c r="P10" s="19" t="str">
        <f t="shared" si="0"/>
        <v/>
      </c>
      <c r="Q10" s="19" t="str">
        <f>IFERROR(VLOOKUP(O10,'Tabelas auxiliares'!$A$229:$E$238,5,FALSE),"")</f>
        <v/>
      </c>
      <c r="R10" s="19" t="str">
        <f>IF(Q10&lt;&gt;"",Q10,IF(P10='Tabelas auxiliares'!$A$242,"CUSTEIO",IF(P10='Tabelas auxiliares'!$A$241,"INVESTIMENTO","")))</f>
        <v/>
      </c>
      <c r="S10" s="12"/>
    </row>
    <row r="11" spans="1:19" ht="14.45" customHeight="1" x14ac:dyDescent="0.25">
      <c r="B11" s="36"/>
      <c r="C11" s="36"/>
      <c r="F11" s="19" t="str">
        <f>IF(D11="","",IFERROR(VLOOKUP(D11,'Tabelas auxiliares'!$A$3:$B$63,2,FALSE),"DESCENTRALIZAÇÃO"))</f>
        <v/>
      </c>
      <c r="G11" s="19" t="str">
        <f>IFERROR(VLOOKUP($B11,'Tabelas auxiliares'!$A$67:$C$104,2,FALSE),"")</f>
        <v/>
      </c>
      <c r="H11" s="19" t="str">
        <f>IFERROR(VLOOKUP($B11,'Tabelas auxiliares'!$A$67:$C$104,3,FALSE),"")</f>
        <v/>
      </c>
      <c r="P11" s="19" t="str">
        <f t="shared" si="0"/>
        <v/>
      </c>
      <c r="Q11" s="19" t="str">
        <f>IFERROR(VLOOKUP(O11,'Tabelas auxiliares'!$A$229:$E$238,5,FALSE),"")</f>
        <v/>
      </c>
      <c r="R11" s="19" t="str">
        <f>IF(Q11&lt;&gt;"",Q11,IF(P11='Tabelas auxiliares'!$A$242,"CUSTEIO",IF(P11='Tabelas auxiliares'!$A$241,"INVESTIMENTO","")))</f>
        <v/>
      </c>
      <c r="S11" s="12"/>
    </row>
    <row r="12" spans="1:19" ht="14.45" customHeight="1" x14ac:dyDescent="0.25">
      <c r="B12" s="36"/>
      <c r="C12" s="36"/>
      <c r="F12" s="19" t="str">
        <f>IF(D12="","",IFERROR(VLOOKUP(D12,'Tabelas auxiliares'!$A$3:$B$63,2,FALSE),"DESCENTRALIZAÇÃO"))</f>
        <v/>
      </c>
      <c r="G12" s="19" t="str">
        <f>IFERROR(VLOOKUP($B12,'Tabelas auxiliares'!$A$67:$C$104,2,FALSE),"")</f>
        <v/>
      </c>
      <c r="H12" s="19" t="str">
        <f>IFERROR(VLOOKUP($B12,'Tabelas auxiliares'!$A$67:$C$104,3,FALSE),"")</f>
        <v/>
      </c>
      <c r="P12" s="19" t="str">
        <f t="shared" si="0"/>
        <v/>
      </c>
      <c r="Q12" s="19" t="str">
        <f>IFERROR(VLOOKUP(O12,'Tabelas auxiliares'!$A$229:$E$238,5,FALSE),"")</f>
        <v/>
      </c>
      <c r="R12" s="19" t="str">
        <f>IF(Q12&lt;&gt;"",Q12,IF(P12='Tabelas auxiliares'!$A$242,"CUSTEIO",IF(P12='Tabelas auxiliares'!$A$241,"INVESTIMENTO","")))</f>
        <v/>
      </c>
      <c r="S12" s="12"/>
    </row>
    <row r="13" spans="1:19" ht="14.45" customHeight="1" x14ac:dyDescent="0.25">
      <c r="B13" s="36"/>
      <c r="C13" s="36"/>
      <c r="F13" s="19" t="str">
        <f>IF(D13="","",IFERROR(VLOOKUP(D13,'Tabelas auxiliares'!$A$3:$B$63,2,FALSE),"DESCENTRALIZAÇÃO"))</f>
        <v/>
      </c>
      <c r="G13" s="19" t="str">
        <f>IFERROR(VLOOKUP($B13,'Tabelas auxiliares'!$A$67:$C$104,2,FALSE),"")</f>
        <v/>
      </c>
      <c r="H13" s="19" t="str">
        <f>IFERROR(VLOOKUP($B13,'Tabelas auxiliares'!$A$67:$C$104,3,FALSE),"")</f>
        <v/>
      </c>
      <c r="P13" s="19" t="str">
        <f t="shared" si="0"/>
        <v/>
      </c>
      <c r="Q13" s="19" t="str">
        <f>IFERROR(VLOOKUP(O13,'Tabelas auxiliares'!$A$229:$E$238,5,FALSE),"")</f>
        <v/>
      </c>
      <c r="R13" s="19" t="str">
        <f>IF(Q13&lt;&gt;"",Q13,IF(P13='Tabelas auxiliares'!$A$242,"CUSTEIO",IF(P13='Tabelas auxiliares'!$A$241,"INVESTIMENTO","")))</f>
        <v/>
      </c>
      <c r="S13" s="12"/>
    </row>
    <row r="14" spans="1:19" ht="14.45" customHeight="1" x14ac:dyDescent="0.25">
      <c r="B14" s="36"/>
      <c r="C14" s="36"/>
      <c r="F14" s="19" t="str">
        <f>IF(D14="","",IFERROR(VLOOKUP(D14,'Tabelas auxiliares'!$A$3:$B$63,2,FALSE),"DESCENTRALIZAÇÃO"))</f>
        <v/>
      </c>
      <c r="G14" s="19" t="str">
        <f>IFERROR(VLOOKUP($B14,'Tabelas auxiliares'!$A$67:$C$104,2,FALSE),"")</f>
        <v/>
      </c>
      <c r="H14" s="19" t="str">
        <f>IFERROR(VLOOKUP($B14,'Tabelas auxiliares'!$A$67:$C$104,3,FALSE),"")</f>
        <v/>
      </c>
      <c r="P14" s="19" t="str">
        <f t="shared" si="0"/>
        <v/>
      </c>
      <c r="Q14" s="19" t="str">
        <f>IFERROR(VLOOKUP(O14,'Tabelas auxiliares'!$A$229:$E$238,5,FALSE),"")</f>
        <v/>
      </c>
      <c r="R14" s="19" t="str">
        <f>IF(Q14&lt;&gt;"",Q14,IF(P14='Tabelas auxiliares'!$A$242,"CUSTEIO",IF(P14='Tabelas auxiliares'!$A$241,"INVESTIMENTO","")))</f>
        <v/>
      </c>
      <c r="S14" s="12"/>
    </row>
    <row r="15" spans="1:19" ht="14.45" customHeight="1" x14ac:dyDescent="0.25">
      <c r="B15" s="36"/>
      <c r="C15" s="36"/>
      <c r="F15" s="19" t="str">
        <f>IF(D15="","",IFERROR(VLOOKUP(D15,'Tabelas auxiliares'!$A$3:$B$63,2,FALSE),"DESCENTRALIZAÇÃO"))</f>
        <v/>
      </c>
      <c r="G15" s="19" t="str">
        <f>IFERROR(VLOOKUP($B15,'Tabelas auxiliares'!$A$67:$C$104,2,FALSE),"")</f>
        <v/>
      </c>
      <c r="H15" s="19" t="str">
        <f>IFERROR(VLOOKUP($B15,'Tabelas auxiliares'!$A$67:$C$104,3,FALSE),"")</f>
        <v/>
      </c>
      <c r="P15" s="19" t="str">
        <f t="shared" si="0"/>
        <v/>
      </c>
      <c r="Q15" s="19" t="str">
        <f>IFERROR(VLOOKUP(O15,'Tabelas auxiliares'!$A$229:$E$238,5,FALSE),"")</f>
        <v/>
      </c>
      <c r="R15" s="19" t="str">
        <f>IF(Q15&lt;&gt;"",Q15,IF(P15='Tabelas auxiliares'!$A$242,"CUSTEIO",IF(P15='Tabelas auxiliares'!$A$241,"INVESTIMENTO","")))</f>
        <v/>
      </c>
      <c r="S15" s="12"/>
    </row>
    <row r="16" spans="1:19" ht="14.45" customHeight="1" x14ac:dyDescent="0.25">
      <c r="B16" s="36"/>
      <c r="C16" s="36"/>
      <c r="F16" s="19" t="str">
        <f>IF(D16="","",IFERROR(VLOOKUP(D16,'Tabelas auxiliares'!$A$3:$B$63,2,FALSE),"DESCENTRALIZAÇÃO"))</f>
        <v/>
      </c>
      <c r="G16" s="19" t="str">
        <f>IFERROR(VLOOKUP($B16,'Tabelas auxiliares'!$A$67:$C$104,2,FALSE),"")</f>
        <v/>
      </c>
      <c r="H16" s="19" t="str">
        <f>IFERROR(VLOOKUP($B16,'Tabelas auxiliares'!$A$67:$C$104,3,FALSE),"")</f>
        <v/>
      </c>
      <c r="P16" s="19" t="str">
        <f t="shared" si="0"/>
        <v/>
      </c>
      <c r="Q16" s="19" t="str">
        <f>IFERROR(VLOOKUP(O16,'Tabelas auxiliares'!$A$229:$E$238,5,FALSE),"")</f>
        <v/>
      </c>
      <c r="R16" s="19" t="str">
        <f>IF(Q16&lt;&gt;"",Q16,IF(P16='Tabelas auxiliares'!$A$242,"CUSTEIO",IF(P16='Tabelas auxiliares'!$A$241,"INVESTIMENTO","")))</f>
        <v/>
      </c>
      <c r="S16" s="12"/>
    </row>
    <row r="17" spans="2:19" ht="14.45" customHeight="1" x14ac:dyDescent="0.25">
      <c r="B17" s="36"/>
      <c r="C17" s="36"/>
      <c r="F17" s="19" t="str">
        <f>IF(D17="","",IFERROR(VLOOKUP(D17,'Tabelas auxiliares'!$A$3:$B$63,2,FALSE),"DESCENTRALIZAÇÃO"))</f>
        <v/>
      </c>
      <c r="G17" s="19" t="str">
        <f>IFERROR(VLOOKUP($B17,'Tabelas auxiliares'!$A$67:$C$104,2,FALSE),"")</f>
        <v/>
      </c>
      <c r="H17" s="19" t="str">
        <f>IFERROR(VLOOKUP($B17,'Tabelas auxiliares'!$A$67:$C$104,3,FALSE),"")</f>
        <v/>
      </c>
      <c r="P17" s="19" t="str">
        <f t="shared" si="0"/>
        <v/>
      </c>
      <c r="Q17" s="19" t="str">
        <f>IFERROR(VLOOKUP(O17,'Tabelas auxiliares'!$A$229:$E$238,5,FALSE),"")</f>
        <v/>
      </c>
      <c r="R17" s="19" t="str">
        <f>IF(Q17&lt;&gt;"",Q17,IF(P17='Tabelas auxiliares'!$A$242,"CUSTEIO",IF(P17='Tabelas auxiliares'!$A$241,"INVESTIMENTO","")))</f>
        <v/>
      </c>
      <c r="S17" s="12"/>
    </row>
    <row r="18" spans="2:19" ht="14.45" customHeight="1" x14ac:dyDescent="0.25">
      <c r="B18" s="36"/>
      <c r="C18" s="36"/>
      <c r="F18" s="19" t="str">
        <f>IF(D18="","",IFERROR(VLOOKUP(D18,'Tabelas auxiliares'!$A$3:$B$63,2,FALSE),"DESCENTRALIZAÇÃO"))</f>
        <v/>
      </c>
      <c r="G18" s="19" t="str">
        <f>IFERROR(VLOOKUP($B18,'Tabelas auxiliares'!$A$67:$C$104,2,FALSE),"")</f>
        <v/>
      </c>
      <c r="H18" s="19" t="str">
        <f>IFERROR(VLOOKUP($B18,'Tabelas auxiliares'!$A$67:$C$104,3,FALSE),"")</f>
        <v/>
      </c>
      <c r="P18" s="19" t="str">
        <f t="shared" si="0"/>
        <v/>
      </c>
      <c r="Q18" s="19" t="str">
        <f>IFERROR(VLOOKUP(O18,'Tabelas auxiliares'!$A$229:$E$238,5,FALSE),"")</f>
        <v/>
      </c>
      <c r="R18" s="19" t="str">
        <f>IF(Q18&lt;&gt;"",Q18,IF(P18='Tabelas auxiliares'!$A$242,"CUSTEIO",IF(P18='Tabelas auxiliares'!$A$241,"INVESTIMENTO","")))</f>
        <v/>
      </c>
      <c r="S18" s="12"/>
    </row>
    <row r="19" spans="2:19" ht="14.45" customHeight="1" x14ac:dyDescent="0.25">
      <c r="B19" s="36"/>
      <c r="C19" s="36"/>
      <c r="F19" s="19" t="str">
        <f>IF(D19="","",IFERROR(VLOOKUP(D19,'Tabelas auxiliares'!$A$3:$B$63,2,FALSE),"DESCENTRALIZAÇÃO"))</f>
        <v/>
      </c>
      <c r="G19" s="19" t="str">
        <f>IFERROR(VLOOKUP($B19,'Tabelas auxiliares'!$A$67:$C$104,2,FALSE),"")</f>
        <v/>
      </c>
      <c r="H19" s="19" t="str">
        <f>IFERROR(VLOOKUP($B19,'Tabelas auxiliares'!$A$67:$C$104,3,FALSE),"")</f>
        <v/>
      </c>
      <c r="P19" s="19" t="str">
        <f t="shared" si="0"/>
        <v/>
      </c>
      <c r="Q19" s="19" t="str">
        <f>IFERROR(VLOOKUP(O19,'Tabelas auxiliares'!$A$229:$E$238,5,FALSE),"")</f>
        <v/>
      </c>
      <c r="R19" s="19" t="str">
        <f>IF(Q19&lt;&gt;"",Q19,IF(P19='Tabelas auxiliares'!$A$242,"CUSTEIO",IF(P19='Tabelas auxiliares'!$A$241,"INVESTIMENTO","")))</f>
        <v/>
      </c>
      <c r="S19" s="12"/>
    </row>
    <row r="20" spans="2:19" ht="14.45" customHeight="1" x14ac:dyDescent="0.25">
      <c r="B20" s="36"/>
      <c r="C20" s="36"/>
      <c r="F20" s="19" t="str">
        <f>IF(D20="","",IFERROR(VLOOKUP(D20,'Tabelas auxiliares'!$A$3:$B$63,2,FALSE),"DESCENTRALIZAÇÃO"))</f>
        <v/>
      </c>
      <c r="G20" s="19" t="str">
        <f>IFERROR(VLOOKUP($B20,'Tabelas auxiliares'!$A$67:$C$104,2,FALSE),"")</f>
        <v/>
      </c>
      <c r="H20" s="19" t="str">
        <f>IFERROR(VLOOKUP($B20,'Tabelas auxiliares'!$A$67:$C$104,3,FALSE),"")</f>
        <v/>
      </c>
      <c r="P20" s="19" t="str">
        <f t="shared" si="0"/>
        <v/>
      </c>
      <c r="Q20" s="19" t="str">
        <f>IFERROR(VLOOKUP(O20,'Tabelas auxiliares'!$A$229:$E$238,5,FALSE),"")</f>
        <v/>
      </c>
      <c r="R20" s="19" t="str">
        <f>IF(Q20&lt;&gt;"",Q20,IF(P20='Tabelas auxiliares'!$A$242,"CUSTEIO",IF(P20='Tabelas auxiliares'!$A$241,"INVESTIMENTO","")))</f>
        <v/>
      </c>
      <c r="S20" s="12"/>
    </row>
    <row r="21" spans="2:19" ht="14.45" customHeight="1" x14ac:dyDescent="0.25">
      <c r="B21" s="36"/>
      <c r="C21" s="36"/>
      <c r="F21" s="19" t="str">
        <f>IF(D21="","",IFERROR(VLOOKUP(D21,'Tabelas auxiliares'!$A$3:$B$63,2,FALSE),"DESCENTRALIZAÇÃO"))</f>
        <v/>
      </c>
      <c r="G21" s="19" t="str">
        <f>IFERROR(VLOOKUP($B21,'Tabelas auxiliares'!$A$67:$C$104,2,FALSE),"")</f>
        <v/>
      </c>
      <c r="H21" s="19" t="str">
        <f>IFERROR(VLOOKUP($B21,'Tabelas auxiliares'!$A$67:$C$104,3,FALSE),"")</f>
        <v/>
      </c>
      <c r="P21" s="19" t="str">
        <f t="shared" si="0"/>
        <v/>
      </c>
      <c r="Q21" s="19" t="str">
        <f>IFERROR(VLOOKUP(O21,'Tabelas auxiliares'!$A$229:$E$238,5,FALSE),"")</f>
        <v/>
      </c>
      <c r="R21" s="19" t="str">
        <f>IF(Q21&lt;&gt;"",Q21,IF(P21='Tabelas auxiliares'!$A$242,"CUSTEIO",IF(P21='Tabelas auxiliares'!$A$241,"INVESTIMENTO","")))</f>
        <v/>
      </c>
      <c r="S21" s="12"/>
    </row>
    <row r="22" spans="2:19" ht="14.45" customHeight="1" x14ac:dyDescent="0.25">
      <c r="B22" s="36"/>
      <c r="C22" s="36"/>
      <c r="F22" s="19" t="str">
        <f>IF(D22="","",IFERROR(VLOOKUP(D22,'Tabelas auxiliares'!$A$3:$B$63,2,FALSE),"DESCENTRALIZAÇÃO"))</f>
        <v/>
      </c>
      <c r="G22" s="19" t="str">
        <f>IFERROR(VLOOKUP($B22,'Tabelas auxiliares'!$A$67:$C$104,2,FALSE),"")</f>
        <v/>
      </c>
      <c r="H22" s="19" t="str">
        <f>IFERROR(VLOOKUP($B22,'Tabelas auxiliares'!$A$67:$C$104,3,FALSE),"")</f>
        <v/>
      </c>
      <c r="P22" s="19" t="str">
        <f t="shared" si="0"/>
        <v/>
      </c>
      <c r="Q22" s="19" t="str">
        <f>IFERROR(VLOOKUP(O22,'Tabelas auxiliares'!$A$229:$E$238,5,FALSE),"")</f>
        <v/>
      </c>
      <c r="R22" s="19" t="str">
        <f>IF(Q22&lt;&gt;"",Q22,IF(P22='Tabelas auxiliares'!$A$242,"CUSTEIO",IF(P22='Tabelas auxiliares'!$A$241,"INVESTIMENTO","")))</f>
        <v/>
      </c>
      <c r="S22" s="12"/>
    </row>
    <row r="23" spans="2:19" ht="14.45" customHeight="1" x14ac:dyDescent="0.25">
      <c r="B23" s="36"/>
      <c r="C23" s="36"/>
      <c r="F23" s="19" t="str">
        <f>IF(D23="","",IFERROR(VLOOKUP(D23,'Tabelas auxiliares'!$A$3:$B$63,2,FALSE),"DESCENTRALIZAÇÃO"))</f>
        <v/>
      </c>
      <c r="G23" s="19" t="str">
        <f>IFERROR(VLOOKUP($B23,'Tabelas auxiliares'!$A$67:$C$104,2,FALSE),"")</f>
        <v/>
      </c>
      <c r="H23" s="19" t="str">
        <f>IFERROR(VLOOKUP($B23,'Tabelas auxiliares'!$A$67:$C$104,3,FALSE),"")</f>
        <v/>
      </c>
      <c r="P23" s="19" t="str">
        <f t="shared" si="0"/>
        <v/>
      </c>
      <c r="Q23" s="19" t="str">
        <f>IFERROR(VLOOKUP(O23,'Tabelas auxiliares'!$A$229:$E$238,5,FALSE),"")</f>
        <v/>
      </c>
      <c r="R23" s="19" t="str">
        <f>IF(Q23&lt;&gt;"",Q23,IF(P23='Tabelas auxiliares'!$A$242,"CUSTEIO",IF(P23='Tabelas auxiliares'!$A$241,"INVESTIMENTO","")))</f>
        <v/>
      </c>
      <c r="S23" s="12"/>
    </row>
    <row r="24" spans="2:19" ht="14.45" customHeight="1" x14ac:dyDescent="0.25">
      <c r="B24" s="36"/>
      <c r="C24" s="36"/>
      <c r="F24" s="19" t="str">
        <f>IF(D24="","",IFERROR(VLOOKUP(D24,'Tabelas auxiliares'!$A$3:$B$63,2,FALSE),"DESCENTRALIZAÇÃO"))</f>
        <v/>
      </c>
      <c r="G24" s="19" t="str">
        <f>IFERROR(VLOOKUP($B24,'Tabelas auxiliares'!$A$67:$C$104,2,FALSE),"")</f>
        <v/>
      </c>
      <c r="H24" s="19" t="str">
        <f>IFERROR(VLOOKUP($B24,'Tabelas auxiliares'!$A$67:$C$104,3,FALSE),"")</f>
        <v/>
      </c>
      <c r="P24" s="19" t="str">
        <f t="shared" si="0"/>
        <v/>
      </c>
      <c r="Q24" s="19" t="str">
        <f>IFERROR(VLOOKUP(O24,'Tabelas auxiliares'!$A$229:$E$238,5,FALSE),"")</f>
        <v/>
      </c>
      <c r="R24" s="19" t="str">
        <f>IF(Q24&lt;&gt;"",Q24,IF(P24='Tabelas auxiliares'!$A$242,"CUSTEIO",IF(P24='Tabelas auxiliares'!$A$241,"INVESTIMENTO","")))</f>
        <v/>
      </c>
      <c r="S24" s="12"/>
    </row>
    <row r="25" spans="2:19" ht="14.45" customHeight="1" x14ac:dyDescent="0.25">
      <c r="B25" s="36"/>
      <c r="C25" s="36"/>
      <c r="F25" s="19" t="str">
        <f>IF(D25="","",IFERROR(VLOOKUP(D25,'Tabelas auxiliares'!$A$3:$B$63,2,FALSE),"DESCENTRALIZAÇÃO"))</f>
        <v/>
      </c>
      <c r="G25" s="19" t="str">
        <f>IFERROR(VLOOKUP($B25,'Tabelas auxiliares'!$A$67:$C$104,2,FALSE),"")</f>
        <v/>
      </c>
      <c r="H25" s="19" t="str">
        <f>IFERROR(VLOOKUP($B25,'Tabelas auxiliares'!$A$67:$C$104,3,FALSE),"")</f>
        <v/>
      </c>
      <c r="P25" s="19" t="str">
        <f t="shared" si="0"/>
        <v/>
      </c>
      <c r="Q25" s="19" t="str">
        <f>IFERROR(VLOOKUP(O25,'Tabelas auxiliares'!$A$229:$E$238,5,FALSE),"")</f>
        <v/>
      </c>
      <c r="R25" s="19" t="str">
        <f>IF(Q25&lt;&gt;"",Q25,IF(P25='Tabelas auxiliares'!$A$242,"CUSTEIO",IF(P25='Tabelas auxiliares'!$A$241,"INVESTIMENTO","")))</f>
        <v/>
      </c>
      <c r="S25" s="12"/>
    </row>
    <row r="26" spans="2:19" ht="14.45" customHeight="1" x14ac:dyDescent="0.25">
      <c r="B26" s="36"/>
      <c r="C26" s="36"/>
      <c r="F26" s="19" t="str">
        <f>IF(D26="","",IFERROR(VLOOKUP(D26,'Tabelas auxiliares'!$A$3:$B$63,2,FALSE),"DESCENTRALIZAÇÃO"))</f>
        <v/>
      </c>
      <c r="G26" s="19" t="str">
        <f>IFERROR(VLOOKUP($B26,'Tabelas auxiliares'!$A$67:$C$104,2,FALSE),"")</f>
        <v/>
      </c>
      <c r="H26" s="19" t="str">
        <f>IFERROR(VLOOKUP($B26,'Tabelas auxiliares'!$A$67:$C$104,3,FALSE),"")</f>
        <v/>
      </c>
      <c r="P26" s="19" t="str">
        <f t="shared" si="0"/>
        <v/>
      </c>
      <c r="Q26" s="19" t="str">
        <f>IFERROR(VLOOKUP(O26,'Tabelas auxiliares'!$A$229:$E$238,5,FALSE),"")</f>
        <v/>
      </c>
      <c r="R26" s="19" t="str">
        <f>IF(Q26&lt;&gt;"",Q26,IF(P26='Tabelas auxiliares'!$A$242,"CUSTEIO",IF(P26='Tabelas auxiliares'!$A$241,"INVESTIMENTO","")))</f>
        <v/>
      </c>
      <c r="S26" s="12"/>
    </row>
    <row r="27" spans="2:19" ht="14.45" customHeight="1" x14ac:dyDescent="0.25">
      <c r="B27" s="36"/>
      <c r="C27" s="36"/>
      <c r="F27" s="19" t="str">
        <f>IF(D27="","",IFERROR(VLOOKUP(D27,'Tabelas auxiliares'!$A$3:$B$63,2,FALSE),"DESCENTRALIZAÇÃO"))</f>
        <v/>
      </c>
      <c r="G27" s="19" t="str">
        <f>IFERROR(VLOOKUP($B27,'Tabelas auxiliares'!$A$67:$C$104,2,FALSE),"")</f>
        <v/>
      </c>
      <c r="H27" s="19" t="str">
        <f>IFERROR(VLOOKUP($B27,'Tabelas auxiliares'!$A$67:$C$104,3,FALSE),"")</f>
        <v/>
      </c>
      <c r="P27" s="19" t="str">
        <f t="shared" si="0"/>
        <v/>
      </c>
      <c r="Q27" s="19" t="str">
        <f>IFERROR(VLOOKUP(O27,'Tabelas auxiliares'!$A$229:$E$238,5,FALSE),"")</f>
        <v/>
      </c>
      <c r="R27" s="19" t="str">
        <f>IF(Q27&lt;&gt;"",Q27,IF(P27='Tabelas auxiliares'!$A$242,"CUSTEIO",IF(P27='Tabelas auxiliares'!$A$241,"INVESTIMENTO","")))</f>
        <v/>
      </c>
      <c r="S27" s="12"/>
    </row>
    <row r="28" spans="2:19" ht="14.45" customHeight="1" x14ac:dyDescent="0.25">
      <c r="B28" s="36"/>
      <c r="C28" s="36"/>
      <c r="F28" s="19" t="str">
        <f>IF(D28="","",IFERROR(VLOOKUP(D28,'Tabelas auxiliares'!$A$3:$B$63,2,FALSE),"DESCENTRALIZAÇÃO"))</f>
        <v/>
      </c>
      <c r="G28" s="19" t="str">
        <f>IFERROR(VLOOKUP($B28,'Tabelas auxiliares'!$A$67:$C$104,2,FALSE),"")</f>
        <v/>
      </c>
      <c r="H28" s="19" t="str">
        <f>IFERROR(VLOOKUP($B28,'Tabelas auxiliares'!$A$67:$C$104,3,FALSE),"")</f>
        <v/>
      </c>
      <c r="P28" s="19" t="str">
        <f t="shared" si="0"/>
        <v/>
      </c>
      <c r="Q28" s="19" t="str">
        <f>IFERROR(VLOOKUP(O28,'Tabelas auxiliares'!$A$229:$E$238,5,FALSE),"")</f>
        <v/>
      </c>
      <c r="R28" s="19" t="str">
        <f>IF(Q28&lt;&gt;"",Q28,IF(P28='Tabelas auxiliares'!$A$242,"CUSTEIO",IF(P28='Tabelas auxiliares'!$A$241,"INVESTIMENTO","")))</f>
        <v/>
      </c>
      <c r="S28" s="12"/>
    </row>
    <row r="29" spans="2:19" ht="14.45" customHeight="1" x14ac:dyDescent="0.25">
      <c r="B29" s="36"/>
      <c r="C29" s="36"/>
      <c r="F29" s="19" t="str">
        <f>IF(D29="","",IFERROR(VLOOKUP(D29,'Tabelas auxiliares'!$A$3:$B$63,2,FALSE),"DESCENTRALIZAÇÃO"))</f>
        <v/>
      </c>
      <c r="G29" s="19" t="str">
        <f>IFERROR(VLOOKUP($B29,'Tabelas auxiliares'!$A$67:$C$104,2,FALSE),"")</f>
        <v/>
      </c>
      <c r="H29" s="19" t="str">
        <f>IFERROR(VLOOKUP($B29,'Tabelas auxiliares'!$A$67:$C$104,3,FALSE),"")</f>
        <v/>
      </c>
      <c r="P29" s="19" t="str">
        <f t="shared" si="0"/>
        <v/>
      </c>
      <c r="Q29" s="19" t="str">
        <f>IFERROR(VLOOKUP(O29,'Tabelas auxiliares'!$A$229:$E$238,5,FALSE),"")</f>
        <v/>
      </c>
      <c r="R29" s="19" t="str">
        <f>IF(Q29&lt;&gt;"",Q29,IF(P29='Tabelas auxiliares'!$A$242,"CUSTEIO",IF(P29='Tabelas auxiliares'!$A$241,"INVESTIMENTO","")))</f>
        <v/>
      </c>
      <c r="S29" s="12"/>
    </row>
    <row r="30" spans="2:19" ht="14.45" customHeight="1" x14ac:dyDescent="0.25">
      <c r="B30" s="36"/>
      <c r="C30" s="36"/>
      <c r="F30" s="19" t="str">
        <f>IF(D30="","",IFERROR(VLOOKUP(D30,'Tabelas auxiliares'!$A$3:$B$63,2,FALSE),"DESCENTRALIZAÇÃO"))</f>
        <v/>
      </c>
      <c r="G30" s="19" t="str">
        <f>IFERROR(VLOOKUP($B30,'Tabelas auxiliares'!$A$67:$C$104,2,FALSE),"")</f>
        <v/>
      </c>
      <c r="H30" s="19" t="str">
        <f>IFERROR(VLOOKUP($B30,'Tabelas auxiliares'!$A$67:$C$104,3,FALSE),"")</f>
        <v/>
      </c>
      <c r="P30" s="19" t="str">
        <f t="shared" si="0"/>
        <v/>
      </c>
      <c r="Q30" s="19" t="str">
        <f>IFERROR(VLOOKUP(O30,'Tabelas auxiliares'!$A$229:$E$238,5,FALSE),"")</f>
        <v/>
      </c>
      <c r="R30" s="19" t="str">
        <f>IF(Q30&lt;&gt;"",Q30,IF(P30='Tabelas auxiliares'!$A$242,"CUSTEIO",IF(P30='Tabelas auxiliares'!$A$241,"INVESTIMENTO","")))</f>
        <v/>
      </c>
      <c r="S30" s="12"/>
    </row>
    <row r="31" spans="2:19" ht="14.45" customHeight="1" x14ac:dyDescent="0.25">
      <c r="B31" s="36"/>
      <c r="C31" s="36"/>
      <c r="F31" s="19" t="str">
        <f>IF(D31="","",IFERROR(VLOOKUP(D31,'Tabelas auxiliares'!$A$3:$B$63,2,FALSE),"DESCENTRALIZAÇÃO"))</f>
        <v/>
      </c>
      <c r="G31" s="19" t="str">
        <f>IFERROR(VLOOKUP($B31,'Tabelas auxiliares'!$A$67:$C$104,2,FALSE),"")</f>
        <v/>
      </c>
      <c r="H31" s="19" t="str">
        <f>IFERROR(VLOOKUP($B31,'Tabelas auxiliares'!$A$67:$C$104,3,FALSE),"")</f>
        <v/>
      </c>
      <c r="P31" s="19" t="str">
        <f t="shared" si="0"/>
        <v/>
      </c>
      <c r="Q31" s="19" t="str">
        <f>IFERROR(VLOOKUP(O31,'Tabelas auxiliares'!$A$229:$E$238,5,FALSE),"")</f>
        <v/>
      </c>
      <c r="R31" s="19" t="str">
        <f>IF(Q31&lt;&gt;"",Q31,IF(P31='Tabelas auxiliares'!$A$242,"CUSTEIO",IF(P31='Tabelas auxiliares'!$A$241,"INVESTIMENTO","")))</f>
        <v/>
      </c>
      <c r="S31" s="12"/>
    </row>
    <row r="32" spans="2:19" ht="14.45" customHeight="1" x14ac:dyDescent="0.25">
      <c r="B32" s="36"/>
      <c r="C32" s="36"/>
      <c r="F32" s="19" t="str">
        <f>IF(D32="","",IFERROR(VLOOKUP(D32,'Tabelas auxiliares'!$A$3:$B$63,2,FALSE),"DESCENTRALIZAÇÃO"))</f>
        <v/>
      </c>
      <c r="G32" s="19" t="str">
        <f>IFERROR(VLOOKUP($B32,'Tabelas auxiliares'!$A$67:$C$104,2,FALSE),"")</f>
        <v/>
      </c>
      <c r="H32" s="19" t="str">
        <f>IFERROR(VLOOKUP($B32,'Tabelas auxiliares'!$A$67:$C$104,3,FALSE),"")</f>
        <v/>
      </c>
      <c r="P32" s="19" t="str">
        <f t="shared" si="0"/>
        <v/>
      </c>
      <c r="Q32" s="19" t="str">
        <f>IFERROR(VLOOKUP(O32,'Tabelas auxiliares'!$A$229:$E$238,5,FALSE),"")</f>
        <v/>
      </c>
      <c r="R32" s="19" t="str">
        <f>IF(Q32&lt;&gt;"",Q32,IF(P32='Tabelas auxiliares'!$A$242,"CUSTEIO",IF(P32='Tabelas auxiliares'!$A$241,"INVESTIMENTO","")))</f>
        <v/>
      </c>
      <c r="S32" s="12"/>
    </row>
    <row r="33" spans="2:19" ht="14.45" customHeight="1" x14ac:dyDescent="0.25">
      <c r="B33" s="36"/>
      <c r="C33" s="36"/>
      <c r="F33" s="19" t="str">
        <f>IF(D33="","",IFERROR(VLOOKUP(D33,'Tabelas auxiliares'!$A$3:$B$63,2,FALSE),"DESCENTRALIZAÇÃO"))</f>
        <v/>
      </c>
      <c r="G33" s="19" t="str">
        <f>IFERROR(VLOOKUP($B33,'Tabelas auxiliares'!$A$67:$C$104,2,FALSE),"")</f>
        <v/>
      </c>
      <c r="H33" s="19" t="str">
        <f>IFERROR(VLOOKUP($B33,'Tabelas auxiliares'!$A$67:$C$104,3,FALSE),"")</f>
        <v/>
      </c>
      <c r="P33" s="19" t="str">
        <f t="shared" si="0"/>
        <v/>
      </c>
      <c r="Q33" s="19" t="str">
        <f>IFERROR(VLOOKUP(O33,'Tabelas auxiliares'!$A$229:$E$238,5,FALSE),"")</f>
        <v/>
      </c>
      <c r="R33" s="19" t="str">
        <f>IF(Q33&lt;&gt;"",Q33,IF(P33='Tabelas auxiliares'!$A$242,"CUSTEIO",IF(P33='Tabelas auxiliares'!$A$241,"INVESTIMENTO","")))</f>
        <v/>
      </c>
      <c r="S33" s="12"/>
    </row>
    <row r="34" spans="2:19" ht="14.45" customHeight="1" x14ac:dyDescent="0.25">
      <c r="B34" s="36"/>
      <c r="C34" s="36"/>
      <c r="F34" s="19" t="str">
        <f>IF(D34="","",IFERROR(VLOOKUP(D34,'Tabelas auxiliares'!$A$3:$B$63,2,FALSE),"DESCENTRALIZAÇÃO"))</f>
        <v/>
      </c>
      <c r="G34" s="19" t="str">
        <f>IFERROR(VLOOKUP($B34,'Tabelas auxiliares'!$A$67:$C$104,2,FALSE),"")</f>
        <v/>
      </c>
      <c r="H34" s="19" t="str">
        <f>IFERROR(VLOOKUP($B34,'Tabelas auxiliares'!$A$67:$C$104,3,FALSE),"")</f>
        <v/>
      </c>
      <c r="P34" s="19" t="str">
        <f t="shared" si="0"/>
        <v/>
      </c>
      <c r="Q34" s="19" t="str">
        <f>IFERROR(VLOOKUP(O34,'Tabelas auxiliares'!$A$229:$E$238,5,FALSE),"")</f>
        <v/>
      </c>
      <c r="R34" s="19" t="str">
        <f>IF(Q34&lt;&gt;"",Q34,IF(P34='Tabelas auxiliares'!$A$242,"CUSTEIO",IF(P34='Tabelas auxiliares'!$A$241,"INVESTIMENTO","")))</f>
        <v/>
      </c>
      <c r="S34" s="12"/>
    </row>
    <row r="35" spans="2:19" x14ac:dyDescent="0.25">
      <c r="F35" s="19" t="str">
        <f>IF(D35="","",IFERROR(VLOOKUP(D35,'Tabelas auxiliares'!$A$3:$B$63,2,FALSE),"DESCENTRALIZAÇÃO"))</f>
        <v/>
      </c>
      <c r="G35" s="19" t="str">
        <f>IFERROR(VLOOKUP($B35,'Tabelas auxiliares'!$A$67:$C$104,2,FALSE),"")</f>
        <v/>
      </c>
      <c r="H35" s="19" t="str">
        <f>IFERROR(VLOOKUP($B35,'Tabelas auxiliares'!$A$67:$C$104,3,FALSE),"")</f>
        <v/>
      </c>
      <c r="P35" s="19" t="str">
        <f t="shared" si="0"/>
        <v/>
      </c>
      <c r="Q35" s="19" t="str">
        <f>IFERROR(VLOOKUP(O35,'Tabelas auxiliares'!$A$229:$E$238,5,FALSE),"")</f>
        <v/>
      </c>
      <c r="R35" s="19" t="str">
        <f>IF(Q35&lt;&gt;"",Q35,IF(P35='Tabelas auxiliares'!$A$242,"CUSTEIO",IF(P35='Tabelas auxiliares'!$A$241,"INVESTIMENTO","")))</f>
        <v/>
      </c>
      <c r="S35" s="12"/>
    </row>
    <row r="36" spans="2:19" x14ac:dyDescent="0.25">
      <c r="F36" s="19" t="str">
        <f>IF(D36="","",IFERROR(VLOOKUP(D36,'Tabelas auxiliares'!$A$3:$B$63,2,FALSE),"DESCENTRALIZAÇÃO"))</f>
        <v/>
      </c>
      <c r="G36" s="19" t="str">
        <f>IFERROR(VLOOKUP($B36,'Tabelas auxiliares'!$A$67:$C$104,2,FALSE),"")</f>
        <v/>
      </c>
      <c r="H36" s="19" t="str">
        <f>IFERROR(VLOOKUP($B36,'Tabelas auxiliares'!$A$67:$C$104,3,FALSE),"")</f>
        <v/>
      </c>
      <c r="P36" s="19" t="str">
        <f t="shared" si="0"/>
        <v/>
      </c>
      <c r="Q36" s="19" t="str">
        <f>IFERROR(VLOOKUP(O36,'Tabelas auxiliares'!$A$229:$E$238,5,FALSE),"")</f>
        <v/>
      </c>
      <c r="R36" s="19" t="str">
        <f>IF(Q36&lt;&gt;"",Q36,IF(P36='Tabelas auxiliares'!$A$242,"CUSTEIO",IF(P36='Tabelas auxiliares'!$A$241,"INVESTIMENTO","")))</f>
        <v/>
      </c>
      <c r="S36" s="12"/>
    </row>
    <row r="37" spans="2:19" x14ac:dyDescent="0.25">
      <c r="F37" s="19" t="str">
        <f>IF(D37="","",IFERROR(VLOOKUP(D37,'Tabelas auxiliares'!$A$3:$B$63,2,FALSE),"DESCENTRALIZAÇÃO"))</f>
        <v/>
      </c>
      <c r="G37" s="19" t="str">
        <f>IFERROR(VLOOKUP($B37,'Tabelas auxiliares'!$A$67:$C$104,2,FALSE),"")</f>
        <v/>
      </c>
      <c r="H37" s="19" t="str">
        <f>IFERROR(VLOOKUP($B37,'Tabelas auxiliares'!$A$67:$C$104,3,FALSE),"")</f>
        <v/>
      </c>
      <c r="P37" s="19" t="str">
        <f t="shared" si="0"/>
        <v/>
      </c>
      <c r="Q37" s="19" t="str">
        <f>IFERROR(VLOOKUP(O37,'Tabelas auxiliares'!$A$229:$E$238,5,FALSE),"")</f>
        <v/>
      </c>
      <c r="R37" s="19" t="str">
        <f>IF(Q37&lt;&gt;"",Q37,IF(P37='Tabelas auxiliares'!$A$242,"CUSTEIO",IF(P37='Tabelas auxiliares'!$A$241,"INVESTIMENTO","")))</f>
        <v/>
      </c>
      <c r="S37" s="12"/>
    </row>
    <row r="38" spans="2:19" x14ac:dyDescent="0.25">
      <c r="F38" s="19" t="str">
        <f>IF(D38="","",IFERROR(VLOOKUP(D38,'Tabelas auxiliares'!$A$3:$B$63,2,FALSE),"DESCENTRALIZAÇÃO"))</f>
        <v/>
      </c>
      <c r="G38" s="19" t="str">
        <f>IFERROR(VLOOKUP($B38,'Tabelas auxiliares'!$A$67:$C$104,2,FALSE),"")</f>
        <v/>
      </c>
      <c r="H38" s="19" t="str">
        <f>IFERROR(VLOOKUP($B38,'Tabelas auxiliares'!$A$67:$C$104,3,FALSE),"")</f>
        <v/>
      </c>
      <c r="P38" s="19" t="str">
        <f t="shared" si="0"/>
        <v/>
      </c>
      <c r="Q38" s="19" t="str">
        <f>IFERROR(VLOOKUP(O38,'Tabelas auxiliares'!$A$229:$E$238,5,FALSE),"")</f>
        <v/>
      </c>
      <c r="R38" s="19" t="str">
        <f>IF(Q38&lt;&gt;"",Q38,IF(P38='Tabelas auxiliares'!$A$242,"CUSTEIO",IF(P38='Tabelas auxiliares'!$A$241,"INVESTIMENTO","")))</f>
        <v/>
      </c>
      <c r="S38" s="12"/>
    </row>
    <row r="39" spans="2:19" x14ac:dyDescent="0.25">
      <c r="F39" s="19" t="str">
        <f>IF(D39="","",IFERROR(VLOOKUP(D39,'Tabelas auxiliares'!$A$3:$B$63,2,FALSE),"DESCENTRALIZAÇÃO"))</f>
        <v/>
      </c>
      <c r="G39" s="19" t="str">
        <f>IFERROR(VLOOKUP($B39,'Tabelas auxiliares'!$A$67:$C$104,2,FALSE),"")</f>
        <v/>
      </c>
      <c r="H39" s="19" t="str">
        <f>IFERROR(VLOOKUP($B39,'Tabelas auxiliares'!$A$67:$C$104,3,FALSE),"")</f>
        <v/>
      </c>
      <c r="P39" s="19" t="str">
        <f t="shared" si="0"/>
        <v/>
      </c>
      <c r="Q39" s="19" t="str">
        <f>IFERROR(VLOOKUP(O39,'Tabelas auxiliares'!$A$229:$E$238,5,FALSE),"")</f>
        <v/>
      </c>
      <c r="R39" s="19" t="str">
        <f>IF(Q39&lt;&gt;"",Q39,IF(P39='Tabelas auxiliares'!$A$242,"CUSTEIO",IF(P39='Tabelas auxiliares'!$A$241,"INVESTIMENTO","")))</f>
        <v/>
      </c>
      <c r="S39" s="12"/>
    </row>
    <row r="40" spans="2:19" x14ac:dyDescent="0.25">
      <c r="F40" s="19" t="str">
        <f>IF(D40="","",IFERROR(VLOOKUP(D40,'Tabelas auxiliares'!$A$3:$B$63,2,FALSE),"DESCENTRALIZAÇÃO"))</f>
        <v/>
      </c>
      <c r="G40" s="19" t="str">
        <f>IFERROR(VLOOKUP($B40,'Tabelas auxiliares'!$A$67:$C$104,2,FALSE),"")</f>
        <v/>
      </c>
      <c r="H40" s="19" t="str">
        <f>IFERROR(VLOOKUP($B40,'Tabelas auxiliares'!$A$67:$C$104,3,FALSE),"")</f>
        <v/>
      </c>
      <c r="P40" s="19" t="str">
        <f t="shared" si="0"/>
        <v/>
      </c>
      <c r="Q40" s="19" t="str">
        <f>IFERROR(VLOOKUP(O40,'Tabelas auxiliares'!$A$229:$E$238,5,FALSE),"")</f>
        <v/>
      </c>
      <c r="R40" s="19" t="str">
        <f>IF(Q40&lt;&gt;"",Q40,IF(P40='Tabelas auxiliares'!$A$242,"CUSTEIO",IF(P40='Tabelas auxiliares'!$A$241,"INVESTIMENTO","")))</f>
        <v/>
      </c>
      <c r="S40" s="12"/>
    </row>
    <row r="41" spans="2:19" x14ac:dyDescent="0.25">
      <c r="F41" s="19" t="str">
        <f>IF(D41="","",IFERROR(VLOOKUP(D41,'Tabelas auxiliares'!$A$3:$B$63,2,FALSE),"DESCENTRALIZAÇÃO"))</f>
        <v/>
      </c>
      <c r="G41" s="19" t="str">
        <f>IFERROR(VLOOKUP($B41,'Tabelas auxiliares'!$A$67:$C$104,2,FALSE),"")</f>
        <v/>
      </c>
      <c r="H41" s="19" t="str">
        <f>IFERROR(VLOOKUP($B41,'Tabelas auxiliares'!$A$67:$C$104,3,FALSE),"")</f>
        <v/>
      </c>
      <c r="P41" s="19" t="str">
        <f t="shared" si="0"/>
        <v/>
      </c>
      <c r="Q41" s="19" t="str">
        <f>IFERROR(VLOOKUP(O41,'Tabelas auxiliares'!$A$229:$E$238,5,FALSE),"")</f>
        <v/>
      </c>
      <c r="R41" s="19" t="str">
        <f>IF(Q41&lt;&gt;"",Q41,IF(P41='Tabelas auxiliares'!$A$242,"CUSTEIO",IF(P41='Tabelas auxiliares'!$A$241,"INVESTIMENTO","")))</f>
        <v/>
      </c>
      <c r="S41" s="12"/>
    </row>
    <row r="42" spans="2:19" x14ac:dyDescent="0.25">
      <c r="F42" s="19" t="str">
        <f>IF(D42="","",IFERROR(VLOOKUP(D42,'Tabelas auxiliares'!$A$3:$B$63,2,FALSE),"DESCENTRALIZAÇÃO"))</f>
        <v/>
      </c>
      <c r="G42" s="19" t="str">
        <f>IFERROR(VLOOKUP($B42,'Tabelas auxiliares'!$A$67:$C$104,2,FALSE),"")</f>
        <v/>
      </c>
      <c r="H42" s="19" t="str">
        <f>IFERROR(VLOOKUP($B42,'Tabelas auxiliares'!$A$67:$C$104,3,FALSE),"")</f>
        <v/>
      </c>
      <c r="P42" s="19" t="str">
        <f t="shared" si="0"/>
        <v/>
      </c>
      <c r="Q42" s="19" t="str">
        <f>IFERROR(VLOOKUP(O42,'Tabelas auxiliares'!$A$229:$E$238,5,FALSE),"")</f>
        <v/>
      </c>
      <c r="R42" s="19" t="str">
        <f>IF(Q42&lt;&gt;"",Q42,IF(P42='Tabelas auxiliares'!$A$242,"CUSTEIO",IF(P42='Tabelas auxiliares'!$A$241,"INVESTIMENTO","")))</f>
        <v/>
      </c>
      <c r="S42" s="12"/>
    </row>
    <row r="43" spans="2:19" x14ac:dyDescent="0.25">
      <c r="F43" s="19" t="str">
        <f>IF(D43="","",IFERROR(VLOOKUP(D43,'Tabelas auxiliares'!$A$3:$B$63,2,FALSE),"DESCENTRALIZAÇÃO"))</f>
        <v/>
      </c>
      <c r="G43" s="19" t="str">
        <f>IFERROR(VLOOKUP($B43,'Tabelas auxiliares'!$A$67:$C$104,2,FALSE),"")</f>
        <v/>
      </c>
      <c r="H43" s="19" t="str">
        <f>IFERROR(VLOOKUP($B43,'Tabelas auxiliares'!$A$67:$C$104,3,FALSE),"")</f>
        <v/>
      </c>
      <c r="P43" s="19" t="str">
        <f t="shared" si="0"/>
        <v/>
      </c>
      <c r="Q43" s="19" t="str">
        <f>IFERROR(VLOOKUP(O43,'Tabelas auxiliares'!$A$229:$E$238,5,FALSE),"")</f>
        <v/>
      </c>
      <c r="R43" s="19" t="str">
        <f>IF(Q43&lt;&gt;"",Q43,IF(P43='Tabelas auxiliares'!$A$242,"CUSTEIO",IF(P43='Tabelas auxiliares'!$A$241,"INVESTIMENTO","")))</f>
        <v/>
      </c>
      <c r="S43" s="12"/>
    </row>
    <row r="44" spans="2:19" x14ac:dyDescent="0.25">
      <c r="F44" s="19" t="str">
        <f>IF(D44="","",IFERROR(VLOOKUP(D44,'Tabelas auxiliares'!$A$3:$B$63,2,FALSE),"DESCENTRALIZAÇÃO"))</f>
        <v/>
      </c>
      <c r="G44" s="19" t="str">
        <f>IFERROR(VLOOKUP($B44,'Tabelas auxiliares'!$A$67:$C$104,2,FALSE),"")</f>
        <v/>
      </c>
      <c r="H44" s="19" t="str">
        <f>IFERROR(VLOOKUP($B44,'Tabelas auxiliares'!$A$67:$C$104,3,FALSE),"")</f>
        <v/>
      </c>
      <c r="P44" s="19" t="str">
        <f t="shared" ref="P44:P67" si="1">LEFT(N44,1)</f>
        <v/>
      </c>
      <c r="Q44" s="19" t="str">
        <f>IFERROR(VLOOKUP(O44,'Tabelas auxiliares'!$A$229:$E$238,5,FALSE),"")</f>
        <v/>
      </c>
      <c r="R44" s="19" t="str">
        <f>IF(Q44&lt;&gt;"",Q44,IF(P44='Tabelas auxiliares'!$A$242,"CUSTEIO",IF(P44='Tabelas auxiliares'!$A$241,"INVESTIMENTO","")))</f>
        <v/>
      </c>
      <c r="S44" s="12"/>
    </row>
    <row r="45" spans="2:19" x14ac:dyDescent="0.25">
      <c r="F45" s="19" t="str">
        <f>IF(D45="","",IFERROR(VLOOKUP(D45,'Tabelas auxiliares'!$A$3:$B$63,2,FALSE),"DESCENTRALIZAÇÃO"))</f>
        <v/>
      </c>
      <c r="G45" s="19" t="str">
        <f>IFERROR(VLOOKUP($B45,'Tabelas auxiliares'!$A$67:$C$104,2,FALSE),"")</f>
        <v/>
      </c>
      <c r="H45" s="19" t="str">
        <f>IFERROR(VLOOKUP($B45,'Tabelas auxiliares'!$A$67:$C$104,3,FALSE),"")</f>
        <v/>
      </c>
      <c r="P45" s="19" t="str">
        <f t="shared" si="1"/>
        <v/>
      </c>
      <c r="Q45" s="19" t="str">
        <f>IFERROR(VLOOKUP(O45,'Tabelas auxiliares'!$A$229:$E$238,5,FALSE),"")</f>
        <v/>
      </c>
      <c r="R45" s="19" t="str">
        <f>IF(Q45&lt;&gt;"",Q45,IF(P45='Tabelas auxiliares'!$A$242,"CUSTEIO",IF(P45='Tabelas auxiliares'!$A$241,"INVESTIMENTO","")))</f>
        <v/>
      </c>
      <c r="S45" s="12"/>
    </row>
    <row r="46" spans="2:19" x14ac:dyDescent="0.25">
      <c r="F46" s="19" t="str">
        <f>IF(D46="","",IFERROR(VLOOKUP(D46,'Tabelas auxiliares'!$A$3:$B$63,2,FALSE),"DESCENTRALIZAÇÃO"))</f>
        <v/>
      </c>
      <c r="G46" s="19" t="str">
        <f>IFERROR(VLOOKUP($B46,'Tabelas auxiliares'!$A$67:$C$104,2,FALSE),"")</f>
        <v/>
      </c>
      <c r="H46" s="19" t="str">
        <f>IFERROR(VLOOKUP($B46,'Tabelas auxiliares'!$A$67:$C$104,3,FALSE),"")</f>
        <v/>
      </c>
      <c r="P46" s="19" t="str">
        <f t="shared" si="1"/>
        <v/>
      </c>
      <c r="Q46" s="19" t="str">
        <f>IFERROR(VLOOKUP(O46,'Tabelas auxiliares'!$A$229:$E$238,5,FALSE),"")</f>
        <v/>
      </c>
      <c r="R46" s="19" t="str">
        <f>IF(Q46&lt;&gt;"",Q46,IF(P46='Tabelas auxiliares'!$A$242,"CUSTEIO",IF(P46='Tabelas auxiliares'!$A$241,"INVESTIMENTO","")))</f>
        <v/>
      </c>
      <c r="S46" s="12"/>
    </row>
    <row r="47" spans="2:19" x14ac:dyDescent="0.25">
      <c r="F47" s="19" t="str">
        <f>IF(D47="","",IFERROR(VLOOKUP(D47,'Tabelas auxiliares'!$A$3:$B$63,2,FALSE),"DESCENTRALIZAÇÃO"))</f>
        <v/>
      </c>
      <c r="G47" s="19" t="str">
        <f>IFERROR(VLOOKUP($B47,'Tabelas auxiliares'!$A$67:$C$104,2,FALSE),"")</f>
        <v/>
      </c>
      <c r="H47" s="19" t="str">
        <f>IFERROR(VLOOKUP($B47,'Tabelas auxiliares'!$A$67:$C$104,3,FALSE),"")</f>
        <v/>
      </c>
      <c r="P47" s="19" t="str">
        <f t="shared" si="1"/>
        <v/>
      </c>
      <c r="Q47" s="19" t="str">
        <f>IFERROR(VLOOKUP(O47,'Tabelas auxiliares'!$A$229:$E$238,5,FALSE),"")</f>
        <v/>
      </c>
      <c r="R47" s="19" t="str">
        <f>IF(Q47&lt;&gt;"",Q47,IF(P47='Tabelas auxiliares'!$A$242,"CUSTEIO",IF(P47='Tabelas auxiliares'!$A$241,"INVESTIMENTO","")))</f>
        <v/>
      </c>
      <c r="S47" s="12"/>
    </row>
    <row r="48" spans="2:19" x14ac:dyDescent="0.25">
      <c r="F48" s="19" t="str">
        <f>IF(D48="","",IFERROR(VLOOKUP(D48,'Tabelas auxiliares'!$A$3:$B$63,2,FALSE),"DESCENTRALIZAÇÃO"))</f>
        <v/>
      </c>
      <c r="G48" s="19" t="str">
        <f>IFERROR(VLOOKUP($B48,'Tabelas auxiliares'!$A$67:$C$104,2,FALSE),"")</f>
        <v/>
      </c>
      <c r="H48" s="19" t="str">
        <f>IFERROR(VLOOKUP($B48,'Tabelas auxiliares'!$A$67:$C$104,3,FALSE),"")</f>
        <v/>
      </c>
      <c r="P48" s="19" t="str">
        <f t="shared" si="1"/>
        <v/>
      </c>
      <c r="Q48" s="19" t="str">
        <f>IFERROR(VLOOKUP(O48,'Tabelas auxiliares'!$A$229:$E$238,5,FALSE),"")</f>
        <v/>
      </c>
      <c r="R48" s="19" t="str">
        <f>IF(Q48&lt;&gt;"",Q48,IF(P48='Tabelas auxiliares'!$A$242,"CUSTEIO",IF(P48='Tabelas auxiliares'!$A$241,"INVESTIMENTO","")))</f>
        <v/>
      </c>
      <c r="S48" s="12"/>
    </row>
    <row r="49" spans="6:19" x14ac:dyDescent="0.25">
      <c r="F49" s="19" t="str">
        <f>IF(D49="","",IFERROR(VLOOKUP(D49,'Tabelas auxiliares'!$A$3:$B$63,2,FALSE),"DESCENTRALIZAÇÃO"))</f>
        <v/>
      </c>
      <c r="G49" s="19" t="str">
        <f>IFERROR(VLOOKUP($B49,'Tabelas auxiliares'!$A$67:$C$104,2,FALSE),"")</f>
        <v/>
      </c>
      <c r="H49" s="19" t="str">
        <f>IFERROR(VLOOKUP($B49,'Tabelas auxiliares'!$A$67:$C$104,3,FALSE),"")</f>
        <v/>
      </c>
      <c r="P49" s="19" t="str">
        <f t="shared" si="1"/>
        <v/>
      </c>
      <c r="Q49" s="19" t="str">
        <f>IFERROR(VLOOKUP(O49,'Tabelas auxiliares'!$A$229:$E$238,5,FALSE),"")</f>
        <v/>
      </c>
      <c r="R49" s="19" t="str">
        <f>IF(Q49&lt;&gt;"",Q49,IF(P49='Tabelas auxiliares'!$A$242,"CUSTEIO",IF(P49='Tabelas auxiliares'!$A$241,"INVESTIMENTO","")))</f>
        <v/>
      </c>
      <c r="S49" s="12"/>
    </row>
    <row r="50" spans="6:19" x14ac:dyDescent="0.25">
      <c r="F50" s="19" t="str">
        <f>IF(D50="","",IFERROR(VLOOKUP(D50,'Tabelas auxiliares'!$A$3:$B$63,2,FALSE),"DESCENTRALIZAÇÃO"))</f>
        <v/>
      </c>
      <c r="G50" s="19" t="str">
        <f>IFERROR(VLOOKUP($B50,'Tabelas auxiliares'!$A$67:$C$104,2,FALSE),"")</f>
        <v/>
      </c>
      <c r="H50" s="19" t="str">
        <f>IFERROR(VLOOKUP($B50,'Tabelas auxiliares'!$A$67:$C$104,3,FALSE),"")</f>
        <v/>
      </c>
      <c r="P50" s="19" t="str">
        <f t="shared" si="1"/>
        <v/>
      </c>
      <c r="Q50" s="19" t="str">
        <f>IFERROR(VLOOKUP(O50,'Tabelas auxiliares'!$A$229:$E$238,5,FALSE),"")</f>
        <v/>
      </c>
      <c r="R50" s="19" t="str">
        <f>IF(Q50&lt;&gt;"",Q50,IF(P50='Tabelas auxiliares'!$A$242,"CUSTEIO",IF(P50='Tabelas auxiliares'!$A$241,"INVESTIMENTO","")))</f>
        <v/>
      </c>
      <c r="S50" s="12"/>
    </row>
    <row r="51" spans="6:19" x14ac:dyDescent="0.25">
      <c r="F51" s="19" t="str">
        <f>IF(D51="","",IFERROR(VLOOKUP(D51,'Tabelas auxiliares'!$A$3:$B$63,2,FALSE),"DESCENTRALIZAÇÃO"))</f>
        <v/>
      </c>
      <c r="G51" s="19" t="str">
        <f>IFERROR(VLOOKUP($B51,'Tabelas auxiliares'!$A$67:$C$104,2,FALSE),"")</f>
        <v/>
      </c>
      <c r="H51" s="19" t="str">
        <f>IFERROR(VLOOKUP($B51,'Tabelas auxiliares'!$A$67:$C$104,3,FALSE),"")</f>
        <v/>
      </c>
      <c r="P51" s="19" t="str">
        <f t="shared" si="1"/>
        <v/>
      </c>
      <c r="Q51" s="19" t="str">
        <f>IFERROR(VLOOKUP(O51,'Tabelas auxiliares'!$A$229:$E$238,5,FALSE),"")</f>
        <v/>
      </c>
      <c r="R51" s="19" t="str">
        <f>IF(Q51&lt;&gt;"",Q51,IF(P51='Tabelas auxiliares'!$A$242,"CUSTEIO",IF(P51='Tabelas auxiliares'!$A$241,"INVESTIMENTO","")))</f>
        <v/>
      </c>
      <c r="S51" s="12"/>
    </row>
    <row r="52" spans="6:19" x14ac:dyDescent="0.25">
      <c r="F52" s="19" t="str">
        <f>IF(D52="","",IFERROR(VLOOKUP(D52,'Tabelas auxiliares'!$A$3:$B$63,2,FALSE),"DESCENTRALIZAÇÃO"))</f>
        <v/>
      </c>
      <c r="G52" s="19" t="str">
        <f>IFERROR(VLOOKUP($B52,'Tabelas auxiliares'!$A$67:$C$104,2,FALSE),"")</f>
        <v/>
      </c>
      <c r="H52" s="19" t="str">
        <f>IFERROR(VLOOKUP($B52,'Tabelas auxiliares'!$A$67:$C$104,3,FALSE),"")</f>
        <v/>
      </c>
      <c r="P52" s="19" t="str">
        <f t="shared" si="1"/>
        <v/>
      </c>
      <c r="Q52" s="19" t="str">
        <f>IFERROR(VLOOKUP(O52,'Tabelas auxiliares'!$A$229:$E$238,5,FALSE),"")</f>
        <v/>
      </c>
      <c r="R52" s="19" t="str">
        <f>IF(Q52&lt;&gt;"",Q52,IF(P52='Tabelas auxiliares'!$A$242,"CUSTEIO",IF(P52='Tabelas auxiliares'!$A$241,"INVESTIMENTO","")))</f>
        <v/>
      </c>
      <c r="S52" s="12"/>
    </row>
    <row r="53" spans="6:19" x14ac:dyDescent="0.25">
      <c r="F53" s="19" t="str">
        <f>IF(D53="","",IFERROR(VLOOKUP(D53,'Tabelas auxiliares'!$A$3:$B$63,2,FALSE),"DESCENTRALIZAÇÃO"))</f>
        <v/>
      </c>
      <c r="G53" s="19" t="str">
        <f>IFERROR(VLOOKUP($B53,'Tabelas auxiliares'!$A$67:$C$104,2,FALSE),"")</f>
        <v/>
      </c>
      <c r="H53" s="19" t="str">
        <f>IFERROR(VLOOKUP($B53,'Tabelas auxiliares'!$A$67:$C$104,3,FALSE),"")</f>
        <v/>
      </c>
      <c r="P53" s="19" t="str">
        <f t="shared" si="1"/>
        <v/>
      </c>
      <c r="Q53" s="19" t="str">
        <f>IFERROR(VLOOKUP(O53,'Tabelas auxiliares'!$A$229:$E$238,5,FALSE),"")</f>
        <v/>
      </c>
      <c r="R53" s="19" t="str">
        <f>IF(Q53&lt;&gt;"",Q53,IF(P53='Tabelas auxiliares'!$A$242,"CUSTEIO",IF(P53='Tabelas auxiliares'!$A$241,"INVESTIMENTO","")))</f>
        <v/>
      </c>
      <c r="S53" s="12"/>
    </row>
    <row r="54" spans="6:19" x14ac:dyDescent="0.25">
      <c r="F54" s="19" t="str">
        <f>IF(D54="","",IFERROR(VLOOKUP(D54,'Tabelas auxiliares'!$A$3:$B$63,2,FALSE),"DESCENTRALIZAÇÃO"))</f>
        <v/>
      </c>
      <c r="G54" s="19" t="str">
        <f>IFERROR(VLOOKUP($B54,'Tabelas auxiliares'!$A$67:$C$104,2,FALSE),"")</f>
        <v/>
      </c>
      <c r="H54" s="19" t="str">
        <f>IFERROR(VLOOKUP($B54,'Tabelas auxiliares'!$A$67:$C$104,3,FALSE),"")</f>
        <v/>
      </c>
      <c r="P54" s="19" t="str">
        <f t="shared" si="1"/>
        <v/>
      </c>
      <c r="Q54" s="19" t="str">
        <f>IFERROR(VLOOKUP(O54,'Tabelas auxiliares'!$A$229:$E$238,5,FALSE),"")</f>
        <v/>
      </c>
      <c r="R54" s="19" t="str">
        <f>IF(Q54&lt;&gt;"",Q54,IF(P54='Tabelas auxiliares'!$A$242,"CUSTEIO",IF(P54='Tabelas auxiliares'!$A$241,"INVESTIMENTO","")))</f>
        <v/>
      </c>
      <c r="S54" s="12"/>
    </row>
    <row r="55" spans="6:19" x14ac:dyDescent="0.25">
      <c r="F55" s="19" t="str">
        <f>IF(D55="","",IFERROR(VLOOKUP(D55,'Tabelas auxiliares'!$A$3:$B$63,2,FALSE),"DESCENTRALIZAÇÃO"))</f>
        <v/>
      </c>
      <c r="G55" s="19" t="str">
        <f>IFERROR(VLOOKUP($B55,'Tabelas auxiliares'!$A$67:$C$104,2,FALSE),"")</f>
        <v/>
      </c>
      <c r="H55" s="19" t="str">
        <f>IFERROR(VLOOKUP($B55,'Tabelas auxiliares'!$A$67:$C$104,3,FALSE),"")</f>
        <v/>
      </c>
      <c r="P55" s="19" t="str">
        <f t="shared" si="1"/>
        <v/>
      </c>
      <c r="Q55" s="19" t="str">
        <f>IFERROR(VLOOKUP(O55,'Tabelas auxiliares'!$A$229:$E$238,5,FALSE),"")</f>
        <v/>
      </c>
      <c r="R55" s="19" t="str">
        <f>IF(Q55&lt;&gt;"",Q55,IF(P55='Tabelas auxiliares'!$A$242,"CUSTEIO",IF(P55='Tabelas auxiliares'!$A$241,"INVESTIMENTO","")))</f>
        <v/>
      </c>
      <c r="S55" s="12"/>
    </row>
    <row r="56" spans="6:19" x14ac:dyDescent="0.25">
      <c r="F56" s="19" t="str">
        <f>IF(D56="","",IFERROR(VLOOKUP(D56,'Tabelas auxiliares'!$A$3:$B$63,2,FALSE),"DESCENTRALIZAÇÃO"))</f>
        <v/>
      </c>
      <c r="G56" s="19" t="str">
        <f>IFERROR(VLOOKUP($B56,'Tabelas auxiliares'!$A$67:$C$104,2,FALSE),"")</f>
        <v/>
      </c>
      <c r="H56" s="19" t="str">
        <f>IFERROR(VLOOKUP($B56,'Tabelas auxiliares'!$A$67:$C$104,3,FALSE),"")</f>
        <v/>
      </c>
      <c r="P56" s="19" t="str">
        <f t="shared" si="1"/>
        <v/>
      </c>
      <c r="Q56" s="19" t="str">
        <f>IFERROR(VLOOKUP(O56,'Tabelas auxiliares'!$A$229:$E$238,5,FALSE),"")</f>
        <v/>
      </c>
      <c r="R56" s="19" t="str">
        <f>IF(Q56&lt;&gt;"",Q56,IF(P56='Tabelas auxiliares'!$A$242,"CUSTEIO",IF(P56='Tabelas auxiliares'!$A$241,"INVESTIMENTO","")))</f>
        <v/>
      </c>
      <c r="S56" s="12"/>
    </row>
    <row r="57" spans="6:19" x14ac:dyDescent="0.25">
      <c r="F57" s="19" t="str">
        <f>IF(D57="","",IFERROR(VLOOKUP(D57,'Tabelas auxiliares'!$A$3:$B$63,2,FALSE),"DESCENTRALIZAÇÃO"))</f>
        <v/>
      </c>
      <c r="G57" s="19" t="str">
        <f>IFERROR(VLOOKUP($B57,'Tabelas auxiliares'!$A$67:$C$104,2,FALSE),"")</f>
        <v/>
      </c>
      <c r="H57" s="19" t="str">
        <f>IFERROR(VLOOKUP($B57,'Tabelas auxiliares'!$A$67:$C$104,3,FALSE),"")</f>
        <v/>
      </c>
      <c r="P57" s="19" t="str">
        <f t="shared" si="1"/>
        <v/>
      </c>
      <c r="Q57" s="19" t="str">
        <f>IFERROR(VLOOKUP(O57,'Tabelas auxiliares'!$A$229:$E$238,5,FALSE),"")</f>
        <v/>
      </c>
      <c r="R57" s="19" t="str">
        <f>IF(Q57&lt;&gt;"",Q57,IF(P57='Tabelas auxiliares'!$A$242,"CUSTEIO",IF(P57='Tabelas auxiliares'!$A$241,"INVESTIMENTO","")))</f>
        <v/>
      </c>
      <c r="S57" s="12"/>
    </row>
    <row r="58" spans="6:19" x14ac:dyDescent="0.25">
      <c r="F58" s="19" t="str">
        <f>IF(D58="","",IFERROR(VLOOKUP(D58,'Tabelas auxiliares'!$A$3:$B$63,2,FALSE),"DESCENTRALIZAÇÃO"))</f>
        <v/>
      </c>
      <c r="G58" s="19" t="str">
        <f>IFERROR(VLOOKUP($B58,'Tabelas auxiliares'!$A$67:$C$104,2,FALSE),"")</f>
        <v/>
      </c>
      <c r="H58" s="19" t="str">
        <f>IFERROR(VLOOKUP($B58,'Tabelas auxiliares'!$A$67:$C$104,3,FALSE),"")</f>
        <v/>
      </c>
      <c r="P58" s="19" t="str">
        <f t="shared" si="1"/>
        <v/>
      </c>
      <c r="Q58" s="19" t="str">
        <f>IFERROR(VLOOKUP(O58,'Tabelas auxiliares'!$A$229:$E$238,5,FALSE),"")</f>
        <v/>
      </c>
      <c r="R58" s="19" t="str">
        <f>IF(Q58&lt;&gt;"",Q58,IF(P58='Tabelas auxiliares'!$A$242,"CUSTEIO",IF(P58='Tabelas auxiliares'!$A$241,"INVESTIMENTO","")))</f>
        <v/>
      </c>
      <c r="S58" s="12"/>
    </row>
    <row r="59" spans="6:19" x14ac:dyDescent="0.25">
      <c r="F59" s="19" t="str">
        <f>IF(D59="","",IFERROR(VLOOKUP(D59,'Tabelas auxiliares'!$A$3:$B$63,2,FALSE),"DESCENTRALIZAÇÃO"))</f>
        <v/>
      </c>
      <c r="G59" s="19" t="str">
        <f>IFERROR(VLOOKUP($B59,'Tabelas auxiliares'!$A$67:$C$104,2,FALSE),"")</f>
        <v/>
      </c>
      <c r="H59" s="19" t="str">
        <f>IFERROR(VLOOKUP($B59,'Tabelas auxiliares'!$A$67:$C$104,3,FALSE),"")</f>
        <v/>
      </c>
      <c r="P59" s="19" t="str">
        <f t="shared" si="1"/>
        <v/>
      </c>
      <c r="Q59" s="19" t="str">
        <f>IFERROR(VLOOKUP(O59,'Tabelas auxiliares'!$A$229:$E$238,5,FALSE),"")</f>
        <v/>
      </c>
      <c r="R59" s="19" t="str">
        <f>IF(Q59&lt;&gt;"",Q59,IF(P59='Tabelas auxiliares'!$A$242,"CUSTEIO",IF(P59='Tabelas auxiliares'!$A$241,"INVESTIMENTO","")))</f>
        <v/>
      </c>
      <c r="S59" s="12"/>
    </row>
    <row r="60" spans="6:19" x14ac:dyDescent="0.25">
      <c r="F60" s="19" t="str">
        <f>IF(D60="","",IFERROR(VLOOKUP(D60,'Tabelas auxiliares'!$A$3:$B$63,2,FALSE),"DESCENTRALIZAÇÃO"))</f>
        <v/>
      </c>
      <c r="G60" s="19" t="str">
        <f>IFERROR(VLOOKUP($B60,'Tabelas auxiliares'!$A$67:$C$104,2,FALSE),"")</f>
        <v/>
      </c>
      <c r="H60" s="19" t="str">
        <f>IFERROR(VLOOKUP($B60,'Tabelas auxiliares'!$A$67:$C$104,3,FALSE),"")</f>
        <v/>
      </c>
      <c r="P60" s="19" t="str">
        <f t="shared" si="1"/>
        <v/>
      </c>
      <c r="Q60" s="19" t="str">
        <f>IFERROR(VLOOKUP(O60,'Tabelas auxiliares'!$A$229:$E$238,5,FALSE),"")</f>
        <v/>
      </c>
      <c r="R60" s="19" t="str">
        <f>IF(Q60&lt;&gt;"",Q60,IF(P60='Tabelas auxiliares'!$A$242,"CUSTEIO",IF(P60='Tabelas auxiliares'!$A$241,"INVESTIMENTO","")))</f>
        <v/>
      </c>
      <c r="S60" s="12"/>
    </row>
    <row r="61" spans="6:19" x14ac:dyDescent="0.25">
      <c r="F61" s="19" t="str">
        <f>IF(D61="","",IFERROR(VLOOKUP(D61,'Tabelas auxiliares'!$A$3:$B$63,2,FALSE),"DESCENTRALIZAÇÃO"))</f>
        <v/>
      </c>
      <c r="G61" s="19" t="str">
        <f>IFERROR(VLOOKUP($B61,'Tabelas auxiliares'!$A$67:$C$104,2,FALSE),"")</f>
        <v/>
      </c>
      <c r="H61" s="19" t="str">
        <f>IFERROR(VLOOKUP($B61,'Tabelas auxiliares'!$A$67:$C$104,3,FALSE),"")</f>
        <v/>
      </c>
      <c r="P61" s="19" t="str">
        <f t="shared" si="1"/>
        <v/>
      </c>
      <c r="Q61" s="19" t="str">
        <f>IFERROR(VLOOKUP(O61,'Tabelas auxiliares'!$A$229:$E$238,5,FALSE),"")</f>
        <v/>
      </c>
      <c r="R61" s="19" t="str">
        <f>IF(Q61&lt;&gt;"",Q61,IF(P61='Tabelas auxiliares'!$A$242,"CUSTEIO",IF(P61='Tabelas auxiliares'!$A$241,"INVESTIMENTO","")))</f>
        <v/>
      </c>
      <c r="S61" s="12"/>
    </row>
    <row r="62" spans="6:19" x14ac:dyDescent="0.25">
      <c r="F62" s="19" t="str">
        <f>IF(D62="","",IFERROR(VLOOKUP(D62,'Tabelas auxiliares'!$A$3:$B$63,2,FALSE),"DESCENTRALIZAÇÃO"))</f>
        <v/>
      </c>
      <c r="G62" s="19" t="str">
        <f>IFERROR(VLOOKUP($B62,'Tabelas auxiliares'!$A$67:$C$104,2,FALSE),"")</f>
        <v/>
      </c>
      <c r="H62" s="19" t="str">
        <f>IFERROR(VLOOKUP($B62,'Tabelas auxiliares'!$A$67:$C$104,3,FALSE),"")</f>
        <v/>
      </c>
      <c r="P62" s="19" t="str">
        <f t="shared" si="1"/>
        <v/>
      </c>
      <c r="Q62" s="19" t="str">
        <f>IFERROR(VLOOKUP(O62,'Tabelas auxiliares'!$A$229:$E$238,5,FALSE),"")</f>
        <v/>
      </c>
      <c r="R62" s="19" t="str">
        <f>IF(Q62&lt;&gt;"",Q62,IF(P62='Tabelas auxiliares'!$A$242,"CUSTEIO",IF(P62='Tabelas auxiliares'!$A$241,"INVESTIMENTO","")))</f>
        <v/>
      </c>
      <c r="S62" s="12"/>
    </row>
    <row r="63" spans="6:19" x14ac:dyDescent="0.25">
      <c r="F63" s="19" t="str">
        <f>IF(D63="","",IFERROR(VLOOKUP(D63,'Tabelas auxiliares'!$A$3:$B$63,2,FALSE),"DESCENTRALIZAÇÃO"))</f>
        <v/>
      </c>
      <c r="G63" s="19" t="str">
        <f>IFERROR(VLOOKUP($B63,'Tabelas auxiliares'!$A$67:$C$104,2,FALSE),"")</f>
        <v/>
      </c>
      <c r="H63" s="19" t="str">
        <f>IFERROR(VLOOKUP($B63,'Tabelas auxiliares'!$A$67:$C$104,3,FALSE),"")</f>
        <v/>
      </c>
      <c r="P63" s="19" t="str">
        <f t="shared" si="1"/>
        <v/>
      </c>
      <c r="Q63" s="19" t="str">
        <f>IFERROR(VLOOKUP(O63,'Tabelas auxiliares'!$A$229:$E$238,5,FALSE),"")</f>
        <v/>
      </c>
      <c r="R63" s="19" t="str">
        <f>IF(Q63&lt;&gt;"",Q63,IF(P63='Tabelas auxiliares'!$A$242,"CUSTEIO",IF(P63='Tabelas auxiliares'!$A$241,"INVESTIMENTO","")))</f>
        <v/>
      </c>
      <c r="S63" s="12"/>
    </row>
    <row r="64" spans="6:19" x14ac:dyDescent="0.25">
      <c r="F64" s="19" t="str">
        <f>IF(D64="","",IFERROR(VLOOKUP(D64,'Tabelas auxiliares'!$A$3:$B$63,2,FALSE),"DESCENTRALIZAÇÃO"))</f>
        <v/>
      </c>
      <c r="G64" s="19" t="str">
        <f>IFERROR(VLOOKUP($B64,'Tabelas auxiliares'!$A$67:$C$104,2,FALSE),"")</f>
        <v/>
      </c>
      <c r="H64" s="19" t="str">
        <f>IFERROR(VLOOKUP($B64,'Tabelas auxiliares'!$A$67:$C$104,3,FALSE),"")</f>
        <v/>
      </c>
      <c r="P64" s="19" t="str">
        <f t="shared" si="1"/>
        <v/>
      </c>
      <c r="Q64" s="19" t="str">
        <f>IFERROR(VLOOKUP(O64,'Tabelas auxiliares'!$A$229:$E$238,5,FALSE),"")</f>
        <v/>
      </c>
      <c r="R64" s="19" t="str">
        <f>IF(Q64&lt;&gt;"",Q64,IF(P64='Tabelas auxiliares'!$A$242,"CUSTEIO",IF(P64='Tabelas auxiliares'!$A$241,"INVESTIMENTO","")))</f>
        <v/>
      </c>
      <c r="S64" s="12"/>
    </row>
    <row r="65" spans="6:19" x14ac:dyDescent="0.25">
      <c r="F65" s="19" t="str">
        <f>IF(D65="","",IFERROR(VLOOKUP(D65,'Tabelas auxiliares'!$A$3:$B$63,2,FALSE),"DESCENTRALIZAÇÃO"))</f>
        <v/>
      </c>
      <c r="G65" s="19" t="str">
        <f>IFERROR(VLOOKUP($B65,'Tabelas auxiliares'!$A$67:$C$104,2,FALSE),"")</f>
        <v/>
      </c>
      <c r="H65" s="19" t="str">
        <f>IFERROR(VLOOKUP($B65,'Tabelas auxiliares'!$A$67:$C$104,3,FALSE),"")</f>
        <v/>
      </c>
      <c r="P65" s="19" t="str">
        <f t="shared" si="1"/>
        <v/>
      </c>
      <c r="Q65" s="19" t="str">
        <f>IFERROR(VLOOKUP(O65,'Tabelas auxiliares'!$A$229:$E$238,5,FALSE),"")</f>
        <v/>
      </c>
      <c r="R65" s="19" t="str">
        <f>IF(Q65&lt;&gt;"",Q65,IF(P65='Tabelas auxiliares'!$A$242,"CUSTEIO",IF(P65='Tabelas auxiliares'!$A$241,"INVESTIMENTO","")))</f>
        <v/>
      </c>
      <c r="S65" s="12"/>
    </row>
    <row r="66" spans="6:19" x14ac:dyDescent="0.25">
      <c r="F66" s="19" t="str">
        <f>IF(D66="","",IFERROR(VLOOKUP(D66,'Tabelas auxiliares'!$A$3:$B$63,2,FALSE),"DESCENTRALIZAÇÃO"))</f>
        <v/>
      </c>
      <c r="G66" s="19" t="str">
        <f>IFERROR(VLOOKUP($B66,'Tabelas auxiliares'!$A$67:$C$104,2,FALSE),"")</f>
        <v/>
      </c>
      <c r="H66" s="19" t="str">
        <f>IFERROR(VLOOKUP($B66,'Tabelas auxiliares'!$A$67:$C$104,3,FALSE),"")</f>
        <v/>
      </c>
      <c r="P66" s="19" t="str">
        <f t="shared" si="1"/>
        <v/>
      </c>
      <c r="Q66" s="19" t="str">
        <f>IFERROR(VLOOKUP(O66,'Tabelas auxiliares'!$A$229:$E$238,5,FALSE),"")</f>
        <v/>
      </c>
      <c r="R66" s="19" t="str">
        <f>IF(Q66&lt;&gt;"",Q66,IF(P66='Tabelas auxiliares'!$A$242,"CUSTEIO",IF(P66='Tabelas auxiliares'!$A$241,"INVESTIMENTO","")))</f>
        <v/>
      </c>
      <c r="S66" s="12"/>
    </row>
    <row r="67" spans="6:19" x14ac:dyDescent="0.25">
      <c r="F67" s="19" t="str">
        <f>IF(D67="","",IFERROR(VLOOKUP(D67,'Tabelas auxiliares'!$A$3:$B$63,2,FALSE),"DESCENTRALIZAÇÃO"))</f>
        <v/>
      </c>
      <c r="G67" s="19" t="str">
        <f>IFERROR(VLOOKUP($B67,'Tabelas auxiliares'!$A$67:$C$104,2,FALSE),"")</f>
        <v/>
      </c>
      <c r="H67" s="19" t="str">
        <f>IFERROR(VLOOKUP($B67,'Tabelas auxiliares'!$A$67:$C$104,3,FALSE),"")</f>
        <v/>
      </c>
      <c r="P67" s="19" t="str">
        <f t="shared" si="1"/>
        <v/>
      </c>
      <c r="Q67" s="19" t="str">
        <f>IFERROR(VLOOKUP(O67,'Tabelas auxiliares'!$A$229:$E$238,5,FALSE),"")</f>
        <v/>
      </c>
      <c r="R67" s="19" t="str">
        <f>IF(Q67&lt;&gt;"",Q67,IF(P67='Tabelas auxiliares'!$A$242,"CUSTEIO",IF(P67='Tabelas auxiliares'!$A$241,"INVESTIMENTO","")))</f>
        <v/>
      </c>
      <c r="S67" s="12"/>
    </row>
    <row r="68" spans="6:19" x14ac:dyDescent="0.25">
      <c r="F68" s="19" t="str">
        <f>IF(D68="","",IFERROR(VLOOKUP(D68,'Tabelas auxiliares'!$A$3:$B$63,2,FALSE),"DESCENTRALIZAÇÃO"))</f>
        <v/>
      </c>
      <c r="G68" s="19" t="str">
        <f>IFERROR(VLOOKUP($B68,'Tabelas auxiliares'!$A$67:$C$104,2,FALSE),"")</f>
        <v/>
      </c>
      <c r="H68" s="19" t="str">
        <f>IFERROR(VLOOKUP($B68,'Tabelas auxiliares'!$A$67:$C$104,3,FALSE),"")</f>
        <v/>
      </c>
      <c r="P68" s="19" t="str">
        <f t="shared" ref="P68:P131" si="2">LEFT(N68,1)</f>
        <v/>
      </c>
      <c r="Q68" s="19" t="str">
        <f>IFERROR(VLOOKUP(O68,'Tabelas auxiliares'!$A$229:$E$238,5,FALSE),"")</f>
        <v/>
      </c>
      <c r="R68" s="19" t="str">
        <f>IF(Q68&lt;&gt;"",Q68,IF(P68='Tabelas auxiliares'!$A$242,"CUSTEIO",IF(P68='Tabelas auxiliares'!$A$241,"INVESTIMENTO","")))</f>
        <v/>
      </c>
      <c r="S68" s="12"/>
    </row>
    <row r="69" spans="6:19" x14ac:dyDescent="0.25">
      <c r="F69" s="19" t="str">
        <f>IF(D69="","",IFERROR(VLOOKUP(D69,'Tabelas auxiliares'!$A$3:$B$63,2,FALSE),"DESCENTRALIZAÇÃO"))</f>
        <v/>
      </c>
      <c r="G69" s="19" t="str">
        <f>IFERROR(VLOOKUP($B69,'Tabelas auxiliares'!$A$67:$C$104,2,FALSE),"")</f>
        <v/>
      </c>
      <c r="H69" s="19" t="str">
        <f>IFERROR(VLOOKUP($B69,'Tabelas auxiliares'!$A$67:$C$104,3,FALSE),"")</f>
        <v/>
      </c>
      <c r="P69" s="19" t="str">
        <f t="shared" si="2"/>
        <v/>
      </c>
      <c r="Q69" s="19" t="str">
        <f>IFERROR(VLOOKUP(O69,'Tabelas auxiliares'!$A$229:$E$238,5,FALSE),"")</f>
        <v/>
      </c>
      <c r="R69" s="19" t="str">
        <f>IF(Q69&lt;&gt;"",Q69,IF(P69='Tabelas auxiliares'!$A$242,"CUSTEIO",IF(P69='Tabelas auxiliares'!$A$241,"INVESTIMENTO","")))</f>
        <v/>
      </c>
      <c r="S69" s="12"/>
    </row>
    <row r="70" spans="6:19" x14ac:dyDescent="0.25">
      <c r="F70" s="19" t="str">
        <f>IF(D70="","",IFERROR(VLOOKUP(D70,'Tabelas auxiliares'!$A$3:$B$63,2,FALSE),"DESCENTRALIZAÇÃO"))</f>
        <v/>
      </c>
      <c r="G70" s="19" t="str">
        <f>IFERROR(VLOOKUP($B70,'Tabelas auxiliares'!$A$67:$C$104,2,FALSE),"")</f>
        <v/>
      </c>
      <c r="H70" s="19" t="str">
        <f>IFERROR(VLOOKUP($B70,'Tabelas auxiliares'!$A$67:$C$104,3,FALSE),"")</f>
        <v/>
      </c>
      <c r="P70" s="19" t="str">
        <f t="shared" si="2"/>
        <v/>
      </c>
      <c r="Q70" s="19" t="str">
        <f>IFERROR(VLOOKUP(O70,'Tabelas auxiliares'!$A$229:$E$238,5,FALSE),"")</f>
        <v/>
      </c>
      <c r="R70" s="19" t="str">
        <f>IF(Q70&lt;&gt;"",Q70,IF(P70='Tabelas auxiliares'!$A$242,"CUSTEIO",IF(P70='Tabelas auxiliares'!$A$241,"INVESTIMENTO","")))</f>
        <v/>
      </c>
      <c r="S70" s="12"/>
    </row>
    <row r="71" spans="6:19" x14ac:dyDescent="0.25">
      <c r="F71" s="19" t="str">
        <f>IF(D71="","",IFERROR(VLOOKUP(D71,'Tabelas auxiliares'!$A$3:$B$63,2,FALSE),"DESCENTRALIZAÇÃO"))</f>
        <v/>
      </c>
      <c r="G71" s="19" t="str">
        <f>IFERROR(VLOOKUP($B71,'Tabelas auxiliares'!$A$67:$C$104,2,FALSE),"")</f>
        <v/>
      </c>
      <c r="H71" s="19" t="str">
        <f>IFERROR(VLOOKUP($B71,'Tabelas auxiliares'!$A$67:$C$104,3,FALSE),"")</f>
        <v/>
      </c>
      <c r="P71" s="19" t="str">
        <f t="shared" si="2"/>
        <v/>
      </c>
      <c r="Q71" s="19" t="str">
        <f>IFERROR(VLOOKUP(O71,'Tabelas auxiliares'!$A$229:$E$238,5,FALSE),"")</f>
        <v/>
      </c>
      <c r="R71" s="19" t="str">
        <f>IF(Q71&lt;&gt;"",Q71,IF(P71='Tabelas auxiliares'!$A$242,"CUSTEIO",IF(P71='Tabelas auxiliares'!$A$241,"INVESTIMENTO","")))</f>
        <v/>
      </c>
      <c r="S71" s="12"/>
    </row>
    <row r="72" spans="6:19" x14ac:dyDescent="0.25">
      <c r="F72" s="19" t="str">
        <f>IF(D72="","",IFERROR(VLOOKUP(D72,'Tabelas auxiliares'!$A$3:$B$63,2,FALSE),"DESCENTRALIZAÇÃO"))</f>
        <v/>
      </c>
      <c r="G72" s="19" t="str">
        <f>IFERROR(VLOOKUP($B72,'Tabelas auxiliares'!$A$67:$C$104,2,FALSE),"")</f>
        <v/>
      </c>
      <c r="H72" s="19" t="str">
        <f>IFERROR(VLOOKUP($B72,'Tabelas auxiliares'!$A$67:$C$104,3,FALSE),"")</f>
        <v/>
      </c>
      <c r="P72" s="19" t="str">
        <f t="shared" si="2"/>
        <v/>
      </c>
      <c r="Q72" s="19" t="str">
        <f>IFERROR(VLOOKUP(O72,'Tabelas auxiliares'!$A$229:$E$238,5,FALSE),"")</f>
        <v/>
      </c>
      <c r="R72" s="19" t="str">
        <f>IF(Q72&lt;&gt;"",Q72,IF(P72='Tabelas auxiliares'!$A$242,"CUSTEIO",IF(P72='Tabelas auxiliares'!$A$241,"INVESTIMENTO","")))</f>
        <v/>
      </c>
      <c r="S72" s="12"/>
    </row>
    <row r="73" spans="6:19" x14ac:dyDescent="0.25">
      <c r="F73" s="19" t="str">
        <f>IF(D73="","",IFERROR(VLOOKUP(D73,'Tabelas auxiliares'!$A$3:$B$63,2,FALSE),"DESCENTRALIZAÇÃO"))</f>
        <v/>
      </c>
      <c r="G73" s="19" t="str">
        <f>IFERROR(VLOOKUP($B73,'Tabelas auxiliares'!$A$67:$C$104,2,FALSE),"")</f>
        <v/>
      </c>
      <c r="H73" s="19" t="str">
        <f>IFERROR(VLOOKUP($B73,'Tabelas auxiliares'!$A$67:$C$104,3,FALSE),"")</f>
        <v/>
      </c>
      <c r="P73" s="19" t="str">
        <f t="shared" si="2"/>
        <v/>
      </c>
      <c r="Q73" s="19" t="str">
        <f>IFERROR(VLOOKUP(O73,'Tabelas auxiliares'!$A$229:$E$238,5,FALSE),"")</f>
        <v/>
      </c>
      <c r="R73" s="19" t="str">
        <f>IF(Q73&lt;&gt;"",Q73,IF(P73='Tabelas auxiliares'!$A$242,"CUSTEIO",IF(P73='Tabelas auxiliares'!$A$241,"INVESTIMENTO","")))</f>
        <v/>
      </c>
      <c r="S73" s="12"/>
    </row>
    <row r="74" spans="6:19" x14ac:dyDescent="0.25">
      <c r="F74" s="19" t="str">
        <f>IF(D74="","",IFERROR(VLOOKUP(D74,'Tabelas auxiliares'!$A$3:$B$63,2,FALSE),"DESCENTRALIZAÇÃO"))</f>
        <v/>
      </c>
      <c r="G74" s="19" t="str">
        <f>IFERROR(VLOOKUP($B74,'Tabelas auxiliares'!$A$67:$C$104,2,FALSE),"")</f>
        <v/>
      </c>
      <c r="H74" s="19" t="str">
        <f>IFERROR(VLOOKUP($B74,'Tabelas auxiliares'!$A$67:$C$104,3,FALSE),"")</f>
        <v/>
      </c>
      <c r="P74" s="19" t="str">
        <f t="shared" si="2"/>
        <v/>
      </c>
      <c r="Q74" s="19" t="str">
        <f>IFERROR(VLOOKUP(O74,'Tabelas auxiliares'!$A$229:$E$238,5,FALSE),"")</f>
        <v/>
      </c>
      <c r="R74" s="19" t="str">
        <f>IF(Q74&lt;&gt;"",Q74,IF(P74='Tabelas auxiliares'!$A$242,"CUSTEIO",IF(P74='Tabelas auxiliares'!$A$241,"INVESTIMENTO","")))</f>
        <v/>
      </c>
      <c r="S74" s="12"/>
    </row>
    <row r="75" spans="6:19" x14ac:dyDescent="0.25">
      <c r="F75" s="19" t="str">
        <f>IF(D75="","",IFERROR(VLOOKUP(D75,'Tabelas auxiliares'!$A$3:$B$63,2,FALSE),"DESCENTRALIZAÇÃO"))</f>
        <v/>
      </c>
      <c r="G75" s="19" t="str">
        <f>IFERROR(VLOOKUP($B75,'Tabelas auxiliares'!$A$67:$C$104,2,FALSE),"")</f>
        <v/>
      </c>
      <c r="H75" s="19" t="str">
        <f>IFERROR(VLOOKUP($B75,'Tabelas auxiliares'!$A$67:$C$104,3,FALSE),"")</f>
        <v/>
      </c>
      <c r="P75" s="19" t="str">
        <f t="shared" si="2"/>
        <v/>
      </c>
      <c r="Q75" s="19" t="str">
        <f>IFERROR(VLOOKUP(O75,'Tabelas auxiliares'!$A$229:$E$238,5,FALSE),"")</f>
        <v/>
      </c>
      <c r="R75" s="19" t="str">
        <f>IF(Q75&lt;&gt;"",Q75,IF(P75='Tabelas auxiliares'!$A$242,"CUSTEIO",IF(P75='Tabelas auxiliares'!$A$241,"INVESTIMENTO","")))</f>
        <v/>
      </c>
      <c r="S75" s="12"/>
    </row>
    <row r="76" spans="6:19" x14ac:dyDescent="0.25">
      <c r="F76" s="19" t="str">
        <f>IF(D76="","",IFERROR(VLOOKUP(D76,'Tabelas auxiliares'!$A$3:$B$63,2,FALSE),"DESCENTRALIZAÇÃO"))</f>
        <v/>
      </c>
      <c r="G76" s="19" t="str">
        <f>IFERROR(VLOOKUP($B76,'Tabelas auxiliares'!$A$67:$C$104,2,FALSE),"")</f>
        <v/>
      </c>
      <c r="H76" s="19" t="str">
        <f>IFERROR(VLOOKUP($B76,'Tabelas auxiliares'!$A$67:$C$104,3,FALSE),"")</f>
        <v/>
      </c>
      <c r="P76" s="19" t="str">
        <f t="shared" si="2"/>
        <v/>
      </c>
      <c r="Q76" s="19" t="str">
        <f>IFERROR(VLOOKUP(O76,'Tabelas auxiliares'!$A$229:$E$238,5,FALSE),"")</f>
        <v/>
      </c>
      <c r="R76" s="19" t="str">
        <f>IF(Q76&lt;&gt;"",Q76,IF(P76='Tabelas auxiliares'!$A$242,"CUSTEIO",IF(P76='Tabelas auxiliares'!$A$241,"INVESTIMENTO","")))</f>
        <v/>
      </c>
      <c r="S76" s="12"/>
    </row>
    <row r="77" spans="6:19" x14ac:dyDescent="0.25">
      <c r="F77" s="19" t="str">
        <f>IF(D77="","",IFERROR(VLOOKUP(D77,'Tabelas auxiliares'!$A$3:$B$63,2,FALSE),"DESCENTRALIZAÇÃO"))</f>
        <v/>
      </c>
      <c r="G77" s="19" t="str">
        <f>IFERROR(VLOOKUP($B77,'Tabelas auxiliares'!$A$67:$C$104,2,FALSE),"")</f>
        <v/>
      </c>
      <c r="H77" s="19" t="str">
        <f>IFERROR(VLOOKUP($B77,'Tabelas auxiliares'!$A$67:$C$104,3,FALSE),"")</f>
        <v/>
      </c>
      <c r="P77" s="19" t="str">
        <f t="shared" si="2"/>
        <v/>
      </c>
      <c r="Q77" s="19" t="str">
        <f>IFERROR(VLOOKUP(O77,'Tabelas auxiliares'!$A$229:$E$238,5,FALSE),"")</f>
        <v/>
      </c>
      <c r="R77" s="19" t="str">
        <f>IF(Q77&lt;&gt;"",Q77,IF(P77='Tabelas auxiliares'!$A$242,"CUSTEIO",IF(P77='Tabelas auxiliares'!$A$241,"INVESTIMENTO","")))</f>
        <v/>
      </c>
      <c r="S77" s="12"/>
    </row>
    <row r="78" spans="6:19" x14ac:dyDescent="0.25">
      <c r="F78" s="19" t="str">
        <f>IF(D78="","",IFERROR(VLOOKUP(D78,'Tabelas auxiliares'!$A$3:$B$63,2,FALSE),"DESCENTRALIZAÇÃO"))</f>
        <v/>
      </c>
      <c r="G78" s="19" t="str">
        <f>IFERROR(VLOOKUP($B78,'Tabelas auxiliares'!$A$67:$C$104,2,FALSE),"")</f>
        <v/>
      </c>
      <c r="H78" s="19" t="str">
        <f>IFERROR(VLOOKUP($B78,'Tabelas auxiliares'!$A$67:$C$104,3,FALSE),"")</f>
        <v/>
      </c>
      <c r="P78" s="19" t="str">
        <f t="shared" si="2"/>
        <v/>
      </c>
      <c r="Q78" s="19" t="str">
        <f>IFERROR(VLOOKUP(O78,'Tabelas auxiliares'!$A$229:$E$238,5,FALSE),"")</f>
        <v/>
      </c>
      <c r="R78" s="19" t="str">
        <f>IF(Q78&lt;&gt;"",Q78,IF(P78='Tabelas auxiliares'!$A$242,"CUSTEIO",IF(P78='Tabelas auxiliares'!$A$241,"INVESTIMENTO","")))</f>
        <v/>
      </c>
      <c r="S78" s="12"/>
    </row>
    <row r="79" spans="6:19" x14ac:dyDescent="0.25">
      <c r="F79" s="19" t="str">
        <f>IF(D79="","",IFERROR(VLOOKUP(D79,'Tabelas auxiliares'!$A$3:$B$63,2,FALSE),"DESCENTRALIZAÇÃO"))</f>
        <v/>
      </c>
      <c r="G79" s="19" t="str">
        <f>IFERROR(VLOOKUP($B79,'Tabelas auxiliares'!$A$67:$C$104,2,FALSE),"")</f>
        <v/>
      </c>
      <c r="H79" s="19" t="str">
        <f>IFERROR(VLOOKUP($B79,'Tabelas auxiliares'!$A$67:$C$104,3,FALSE),"")</f>
        <v/>
      </c>
      <c r="P79" s="19" t="str">
        <f t="shared" si="2"/>
        <v/>
      </c>
      <c r="Q79" s="19" t="str">
        <f>IFERROR(VLOOKUP(O79,'Tabelas auxiliares'!$A$229:$E$238,5,FALSE),"")</f>
        <v/>
      </c>
      <c r="R79" s="19" t="str">
        <f>IF(Q79&lt;&gt;"",Q79,IF(P79='Tabelas auxiliares'!$A$242,"CUSTEIO",IF(P79='Tabelas auxiliares'!$A$241,"INVESTIMENTO","")))</f>
        <v/>
      </c>
      <c r="S79" s="12"/>
    </row>
    <row r="80" spans="6:19" x14ac:dyDescent="0.25">
      <c r="F80" s="19" t="str">
        <f>IF(D80="","",IFERROR(VLOOKUP(D80,'Tabelas auxiliares'!$A$3:$B$63,2,FALSE),"DESCENTRALIZAÇÃO"))</f>
        <v/>
      </c>
      <c r="G80" s="19" t="str">
        <f>IFERROR(VLOOKUP($B80,'Tabelas auxiliares'!$A$67:$C$104,2,FALSE),"")</f>
        <v/>
      </c>
      <c r="H80" s="19" t="str">
        <f>IFERROR(VLOOKUP($B80,'Tabelas auxiliares'!$A$67:$C$104,3,FALSE),"")</f>
        <v/>
      </c>
      <c r="P80" s="19" t="str">
        <f t="shared" si="2"/>
        <v/>
      </c>
      <c r="Q80" s="19" t="str">
        <f>IFERROR(VLOOKUP(O80,'Tabelas auxiliares'!$A$229:$E$238,5,FALSE),"")</f>
        <v/>
      </c>
      <c r="R80" s="19" t="str">
        <f>IF(Q80&lt;&gt;"",Q80,IF(P80='Tabelas auxiliares'!$A$242,"CUSTEIO",IF(P80='Tabelas auxiliares'!$A$241,"INVESTIMENTO","")))</f>
        <v/>
      </c>
      <c r="S80" s="12"/>
    </row>
    <row r="81" spans="6:19" x14ac:dyDescent="0.25">
      <c r="F81" s="19" t="str">
        <f>IF(D81="","",IFERROR(VLOOKUP(D81,'Tabelas auxiliares'!$A$3:$B$63,2,FALSE),"DESCENTRALIZAÇÃO"))</f>
        <v/>
      </c>
      <c r="G81" s="19" t="str">
        <f>IFERROR(VLOOKUP($B81,'Tabelas auxiliares'!$A$67:$C$104,2,FALSE),"")</f>
        <v/>
      </c>
      <c r="H81" s="19" t="str">
        <f>IFERROR(VLOOKUP($B81,'Tabelas auxiliares'!$A$67:$C$104,3,FALSE),"")</f>
        <v/>
      </c>
      <c r="P81" s="19" t="str">
        <f t="shared" si="2"/>
        <v/>
      </c>
      <c r="Q81" s="19" t="str">
        <f>IFERROR(VLOOKUP(O81,'Tabelas auxiliares'!$A$229:$E$238,5,FALSE),"")</f>
        <v/>
      </c>
      <c r="R81" s="19" t="str">
        <f>IF(Q81&lt;&gt;"",Q81,IF(P81='Tabelas auxiliares'!$A$242,"CUSTEIO",IF(P81='Tabelas auxiliares'!$A$241,"INVESTIMENTO","")))</f>
        <v/>
      </c>
      <c r="S81" s="12"/>
    </row>
    <row r="82" spans="6:19" x14ac:dyDescent="0.25">
      <c r="F82" s="19" t="str">
        <f>IF(D82="","",IFERROR(VLOOKUP(D82,'Tabelas auxiliares'!$A$3:$B$63,2,FALSE),"DESCENTRALIZAÇÃO"))</f>
        <v/>
      </c>
      <c r="G82" s="19" t="str">
        <f>IFERROR(VLOOKUP($B82,'Tabelas auxiliares'!$A$67:$C$104,2,FALSE),"")</f>
        <v/>
      </c>
      <c r="H82" s="19" t="str">
        <f>IFERROR(VLOOKUP($B82,'Tabelas auxiliares'!$A$67:$C$104,3,FALSE),"")</f>
        <v/>
      </c>
      <c r="P82" s="19" t="str">
        <f t="shared" si="2"/>
        <v/>
      </c>
      <c r="Q82" s="19" t="str">
        <f>IFERROR(VLOOKUP(O82,'Tabelas auxiliares'!$A$229:$E$238,5,FALSE),"")</f>
        <v/>
      </c>
      <c r="R82" s="19" t="str">
        <f>IF(Q82&lt;&gt;"",Q82,IF(P82='Tabelas auxiliares'!$A$242,"CUSTEIO",IF(P82='Tabelas auxiliares'!$A$241,"INVESTIMENTO","")))</f>
        <v/>
      </c>
      <c r="S82" s="12"/>
    </row>
    <row r="83" spans="6:19" x14ac:dyDescent="0.25">
      <c r="F83" s="19" t="str">
        <f>IF(D83="","",IFERROR(VLOOKUP(D83,'Tabelas auxiliares'!$A$3:$B$63,2,FALSE),"DESCENTRALIZAÇÃO"))</f>
        <v/>
      </c>
      <c r="G83" s="19" t="str">
        <f>IFERROR(VLOOKUP($B83,'Tabelas auxiliares'!$A$67:$C$104,2,FALSE),"")</f>
        <v/>
      </c>
      <c r="H83" s="19" t="str">
        <f>IFERROR(VLOOKUP($B83,'Tabelas auxiliares'!$A$67:$C$104,3,FALSE),"")</f>
        <v/>
      </c>
      <c r="P83" s="19" t="str">
        <f t="shared" si="2"/>
        <v/>
      </c>
      <c r="Q83" s="19" t="str">
        <f>IFERROR(VLOOKUP(O83,'Tabelas auxiliares'!$A$229:$E$238,5,FALSE),"")</f>
        <v/>
      </c>
      <c r="R83" s="19" t="str">
        <f>IF(Q83&lt;&gt;"",Q83,IF(P83='Tabelas auxiliares'!$A$242,"CUSTEIO",IF(P83='Tabelas auxiliares'!$A$241,"INVESTIMENTO","")))</f>
        <v/>
      </c>
      <c r="S83" s="12"/>
    </row>
    <row r="84" spans="6:19" x14ac:dyDescent="0.25">
      <c r="F84" s="19" t="str">
        <f>IF(D84="","",IFERROR(VLOOKUP(D84,'Tabelas auxiliares'!$A$3:$B$63,2,FALSE),"DESCENTRALIZAÇÃO"))</f>
        <v/>
      </c>
      <c r="G84" s="19" t="str">
        <f>IFERROR(VLOOKUP($B84,'Tabelas auxiliares'!$A$67:$C$104,2,FALSE),"")</f>
        <v/>
      </c>
      <c r="H84" s="19" t="str">
        <f>IFERROR(VLOOKUP($B84,'Tabelas auxiliares'!$A$67:$C$104,3,FALSE),"")</f>
        <v/>
      </c>
      <c r="P84" s="19" t="str">
        <f t="shared" si="2"/>
        <v/>
      </c>
      <c r="Q84" s="19" t="str">
        <f>IFERROR(VLOOKUP(O84,'Tabelas auxiliares'!$A$229:$E$238,5,FALSE),"")</f>
        <v/>
      </c>
      <c r="R84" s="19" t="str">
        <f>IF(Q84&lt;&gt;"",Q84,IF(P84='Tabelas auxiliares'!$A$242,"CUSTEIO",IF(P84='Tabelas auxiliares'!$A$241,"INVESTIMENTO","")))</f>
        <v/>
      </c>
      <c r="S84" s="12"/>
    </row>
    <row r="85" spans="6:19" x14ac:dyDescent="0.25">
      <c r="F85" s="19" t="str">
        <f>IF(D85="","",IFERROR(VLOOKUP(D85,'Tabelas auxiliares'!$A$3:$B$63,2,FALSE),"DESCENTRALIZAÇÃO"))</f>
        <v/>
      </c>
      <c r="G85" s="19" t="str">
        <f>IFERROR(VLOOKUP($B85,'Tabelas auxiliares'!$A$67:$C$104,2,FALSE),"")</f>
        <v/>
      </c>
      <c r="H85" s="19" t="str">
        <f>IFERROR(VLOOKUP($B85,'Tabelas auxiliares'!$A$67:$C$104,3,FALSE),"")</f>
        <v/>
      </c>
      <c r="P85" s="19" t="str">
        <f t="shared" si="2"/>
        <v/>
      </c>
      <c r="Q85" s="19" t="str">
        <f>IFERROR(VLOOKUP(O85,'Tabelas auxiliares'!$A$229:$E$238,5,FALSE),"")</f>
        <v/>
      </c>
      <c r="R85" s="19" t="str">
        <f>IF(Q85&lt;&gt;"",Q85,IF(P85='Tabelas auxiliares'!$A$242,"CUSTEIO",IF(P85='Tabelas auxiliares'!$A$241,"INVESTIMENTO","")))</f>
        <v/>
      </c>
      <c r="S85" s="12"/>
    </row>
    <row r="86" spans="6:19" x14ac:dyDescent="0.25">
      <c r="F86" s="19" t="str">
        <f>IF(D86="","",IFERROR(VLOOKUP(D86,'Tabelas auxiliares'!$A$3:$B$63,2,FALSE),"DESCENTRALIZAÇÃO"))</f>
        <v/>
      </c>
      <c r="G86" s="19" t="str">
        <f>IFERROR(VLOOKUP($B86,'Tabelas auxiliares'!$A$67:$C$104,2,FALSE),"")</f>
        <v/>
      </c>
      <c r="H86" s="19" t="str">
        <f>IFERROR(VLOOKUP($B86,'Tabelas auxiliares'!$A$67:$C$104,3,FALSE),"")</f>
        <v/>
      </c>
      <c r="P86" s="19" t="str">
        <f t="shared" si="2"/>
        <v/>
      </c>
      <c r="Q86" s="19" t="str">
        <f>IFERROR(VLOOKUP(O86,'Tabelas auxiliares'!$A$229:$E$238,5,FALSE),"")</f>
        <v/>
      </c>
      <c r="R86" s="19" t="str">
        <f>IF(Q86&lt;&gt;"",Q86,IF(P86='Tabelas auxiliares'!$A$242,"CUSTEIO",IF(P86='Tabelas auxiliares'!$A$241,"INVESTIMENTO","")))</f>
        <v/>
      </c>
      <c r="S86" s="12"/>
    </row>
    <row r="87" spans="6:19" x14ac:dyDescent="0.25">
      <c r="F87" s="19" t="str">
        <f>IF(D87="","",IFERROR(VLOOKUP(D87,'Tabelas auxiliares'!$A$3:$B$63,2,FALSE),"DESCENTRALIZAÇÃO"))</f>
        <v/>
      </c>
      <c r="G87" s="19" t="str">
        <f>IFERROR(VLOOKUP($B87,'Tabelas auxiliares'!$A$67:$C$104,2,FALSE),"")</f>
        <v/>
      </c>
      <c r="H87" s="19" t="str">
        <f>IFERROR(VLOOKUP($B87,'Tabelas auxiliares'!$A$67:$C$104,3,FALSE),"")</f>
        <v/>
      </c>
      <c r="P87" s="19" t="str">
        <f t="shared" si="2"/>
        <v/>
      </c>
      <c r="Q87" s="19" t="str">
        <f>IFERROR(VLOOKUP(O87,'Tabelas auxiliares'!$A$229:$E$238,5,FALSE),"")</f>
        <v/>
      </c>
      <c r="R87" s="19" t="str">
        <f>IF(Q87&lt;&gt;"",Q87,IF(P87='Tabelas auxiliares'!$A$242,"CUSTEIO",IF(P87='Tabelas auxiliares'!$A$241,"INVESTIMENTO","")))</f>
        <v/>
      </c>
      <c r="S87" s="12"/>
    </row>
    <row r="88" spans="6:19" x14ac:dyDescent="0.25">
      <c r="F88" s="19" t="str">
        <f>IF(D88="","",IFERROR(VLOOKUP(D88,'Tabelas auxiliares'!$A$3:$B$63,2,FALSE),"DESCENTRALIZAÇÃO"))</f>
        <v/>
      </c>
      <c r="G88" s="19" t="str">
        <f>IFERROR(VLOOKUP($B88,'Tabelas auxiliares'!$A$67:$C$104,2,FALSE),"")</f>
        <v/>
      </c>
      <c r="H88" s="19" t="str">
        <f>IFERROR(VLOOKUP($B88,'Tabelas auxiliares'!$A$67:$C$104,3,FALSE),"")</f>
        <v/>
      </c>
      <c r="P88" s="19" t="str">
        <f t="shared" si="2"/>
        <v/>
      </c>
      <c r="Q88" s="19" t="str">
        <f>IFERROR(VLOOKUP(O88,'Tabelas auxiliares'!$A$229:$E$238,5,FALSE),"")</f>
        <v/>
      </c>
      <c r="R88" s="19" t="str">
        <f>IF(Q88&lt;&gt;"",Q88,IF(P88='Tabelas auxiliares'!$A$242,"CUSTEIO",IF(P88='Tabelas auxiliares'!$A$241,"INVESTIMENTO","")))</f>
        <v/>
      </c>
      <c r="S88" s="12"/>
    </row>
    <row r="89" spans="6:19" x14ac:dyDescent="0.25">
      <c r="F89" s="19" t="str">
        <f>IF(D89="","",IFERROR(VLOOKUP(D89,'Tabelas auxiliares'!$A$3:$B$63,2,FALSE),"DESCENTRALIZAÇÃO"))</f>
        <v/>
      </c>
      <c r="G89" s="19" t="str">
        <f>IFERROR(VLOOKUP($B89,'Tabelas auxiliares'!$A$67:$C$104,2,FALSE),"")</f>
        <v/>
      </c>
      <c r="H89" s="19" t="str">
        <f>IFERROR(VLOOKUP($B89,'Tabelas auxiliares'!$A$67:$C$104,3,FALSE),"")</f>
        <v/>
      </c>
      <c r="P89" s="19" t="str">
        <f t="shared" si="2"/>
        <v/>
      </c>
      <c r="Q89" s="19" t="str">
        <f>IFERROR(VLOOKUP(O89,'Tabelas auxiliares'!$A$229:$E$238,5,FALSE),"")</f>
        <v/>
      </c>
      <c r="R89" s="19" t="str">
        <f>IF(Q89&lt;&gt;"",Q89,IF(P89='Tabelas auxiliares'!$A$242,"CUSTEIO",IF(P89='Tabelas auxiliares'!$A$241,"INVESTIMENTO","")))</f>
        <v/>
      </c>
      <c r="S89" s="12"/>
    </row>
    <row r="90" spans="6:19" x14ac:dyDescent="0.25">
      <c r="F90" s="19" t="str">
        <f>IF(D90="","",IFERROR(VLOOKUP(D90,'Tabelas auxiliares'!$A$3:$B$63,2,FALSE),"DESCENTRALIZAÇÃO"))</f>
        <v/>
      </c>
      <c r="G90" s="19" t="str">
        <f>IFERROR(VLOOKUP($B90,'Tabelas auxiliares'!$A$67:$C$104,2,FALSE),"")</f>
        <v/>
      </c>
      <c r="H90" s="19" t="str">
        <f>IFERROR(VLOOKUP($B90,'Tabelas auxiliares'!$A$67:$C$104,3,FALSE),"")</f>
        <v/>
      </c>
      <c r="P90" s="19" t="str">
        <f t="shared" si="2"/>
        <v/>
      </c>
      <c r="Q90" s="19" t="str">
        <f>IFERROR(VLOOKUP(O90,'Tabelas auxiliares'!$A$229:$E$238,5,FALSE),"")</f>
        <v/>
      </c>
      <c r="R90" s="19" t="str">
        <f>IF(Q90&lt;&gt;"",Q90,IF(P90='Tabelas auxiliares'!$A$242,"CUSTEIO",IF(P90='Tabelas auxiliares'!$A$241,"INVESTIMENTO","")))</f>
        <v/>
      </c>
      <c r="S90" s="12"/>
    </row>
    <row r="91" spans="6:19" x14ac:dyDescent="0.25">
      <c r="F91" s="19" t="str">
        <f>IF(D91="","",IFERROR(VLOOKUP(D91,'Tabelas auxiliares'!$A$3:$B$63,2,FALSE),"DESCENTRALIZAÇÃO"))</f>
        <v/>
      </c>
      <c r="G91" s="19" t="str">
        <f>IFERROR(VLOOKUP($B91,'Tabelas auxiliares'!$A$67:$C$104,2,FALSE),"")</f>
        <v/>
      </c>
      <c r="H91" s="19" t="str">
        <f>IFERROR(VLOOKUP($B91,'Tabelas auxiliares'!$A$67:$C$104,3,FALSE),"")</f>
        <v/>
      </c>
      <c r="P91" s="19" t="str">
        <f t="shared" si="2"/>
        <v/>
      </c>
      <c r="Q91" s="19" t="str">
        <f>IFERROR(VLOOKUP(O91,'Tabelas auxiliares'!$A$229:$E$238,5,FALSE),"")</f>
        <v/>
      </c>
      <c r="R91" s="19" t="str">
        <f>IF(Q91&lt;&gt;"",Q91,IF(P91='Tabelas auxiliares'!$A$242,"CUSTEIO",IF(P91='Tabelas auxiliares'!$A$241,"INVESTIMENTO","")))</f>
        <v/>
      </c>
      <c r="S91" s="12"/>
    </row>
    <row r="92" spans="6:19" x14ac:dyDescent="0.25">
      <c r="F92" s="19" t="str">
        <f>IF(D92="","",IFERROR(VLOOKUP(D92,'Tabelas auxiliares'!$A$3:$B$63,2,FALSE),"DESCENTRALIZAÇÃO"))</f>
        <v/>
      </c>
      <c r="G92" s="19" t="str">
        <f>IFERROR(VLOOKUP($B92,'Tabelas auxiliares'!$A$67:$C$104,2,FALSE),"")</f>
        <v/>
      </c>
      <c r="H92" s="19" t="str">
        <f>IFERROR(VLOOKUP($B92,'Tabelas auxiliares'!$A$67:$C$104,3,FALSE),"")</f>
        <v/>
      </c>
      <c r="P92" s="19" t="str">
        <f t="shared" si="2"/>
        <v/>
      </c>
      <c r="Q92" s="19" t="str">
        <f>IFERROR(VLOOKUP(O92,'Tabelas auxiliares'!$A$229:$E$238,5,FALSE),"")</f>
        <v/>
      </c>
      <c r="R92" s="19" t="str">
        <f>IF(Q92&lt;&gt;"",Q92,IF(P92='Tabelas auxiliares'!$A$242,"CUSTEIO",IF(P92='Tabelas auxiliares'!$A$241,"INVESTIMENTO","")))</f>
        <v/>
      </c>
      <c r="S92" s="12"/>
    </row>
    <row r="93" spans="6:19" x14ac:dyDescent="0.25">
      <c r="F93" s="19" t="str">
        <f>IF(D93="","",IFERROR(VLOOKUP(D93,'Tabelas auxiliares'!$A$3:$B$63,2,FALSE),"DESCENTRALIZAÇÃO"))</f>
        <v/>
      </c>
      <c r="G93" s="19" t="str">
        <f>IFERROR(VLOOKUP($B93,'Tabelas auxiliares'!$A$67:$C$104,2,FALSE),"")</f>
        <v/>
      </c>
      <c r="H93" s="19" t="str">
        <f>IFERROR(VLOOKUP($B93,'Tabelas auxiliares'!$A$67:$C$104,3,FALSE),"")</f>
        <v/>
      </c>
      <c r="P93" s="19" t="str">
        <f t="shared" si="2"/>
        <v/>
      </c>
      <c r="Q93" s="19" t="str">
        <f>IFERROR(VLOOKUP(O93,'Tabelas auxiliares'!$A$229:$E$238,5,FALSE),"")</f>
        <v/>
      </c>
      <c r="R93" s="19" t="str">
        <f>IF(Q93&lt;&gt;"",Q93,IF(P93='Tabelas auxiliares'!$A$242,"CUSTEIO",IF(P93='Tabelas auxiliares'!$A$241,"INVESTIMENTO","")))</f>
        <v/>
      </c>
      <c r="S93" s="12"/>
    </row>
    <row r="94" spans="6:19" x14ac:dyDescent="0.25">
      <c r="F94" s="19" t="str">
        <f>IF(D94="","",IFERROR(VLOOKUP(D94,'Tabelas auxiliares'!$A$3:$B$63,2,FALSE),"DESCENTRALIZAÇÃO"))</f>
        <v/>
      </c>
      <c r="G94" s="19" t="str">
        <f>IFERROR(VLOOKUP($B94,'Tabelas auxiliares'!$A$67:$C$104,2,FALSE),"")</f>
        <v/>
      </c>
      <c r="H94" s="19" t="str">
        <f>IFERROR(VLOOKUP($B94,'Tabelas auxiliares'!$A$67:$C$104,3,FALSE),"")</f>
        <v/>
      </c>
      <c r="P94" s="19" t="str">
        <f t="shared" si="2"/>
        <v/>
      </c>
      <c r="Q94" s="19" t="str">
        <f>IFERROR(VLOOKUP(O94,'Tabelas auxiliares'!$A$229:$E$238,5,FALSE),"")</f>
        <v/>
      </c>
      <c r="R94" s="19" t="str">
        <f>IF(Q94&lt;&gt;"",Q94,IF(P94='Tabelas auxiliares'!$A$242,"CUSTEIO",IF(P94='Tabelas auxiliares'!$A$241,"INVESTIMENTO","")))</f>
        <v/>
      </c>
      <c r="S94" s="12"/>
    </row>
    <row r="95" spans="6:19" x14ac:dyDescent="0.25">
      <c r="F95" s="19" t="str">
        <f>IF(D95="","",IFERROR(VLOOKUP(D95,'Tabelas auxiliares'!$A$3:$B$63,2,FALSE),"DESCENTRALIZAÇÃO"))</f>
        <v/>
      </c>
      <c r="G95" s="19" t="str">
        <f>IFERROR(VLOOKUP($B95,'Tabelas auxiliares'!$A$67:$C$104,2,FALSE),"")</f>
        <v/>
      </c>
      <c r="H95" s="19" t="str">
        <f>IFERROR(VLOOKUP($B95,'Tabelas auxiliares'!$A$67:$C$104,3,FALSE),"")</f>
        <v/>
      </c>
      <c r="P95" s="19" t="str">
        <f t="shared" si="2"/>
        <v/>
      </c>
      <c r="Q95" s="19" t="str">
        <f>IFERROR(VLOOKUP(O95,'Tabelas auxiliares'!$A$229:$E$238,5,FALSE),"")</f>
        <v/>
      </c>
      <c r="R95" s="19" t="str">
        <f>IF(Q95&lt;&gt;"",Q95,IF(P95='Tabelas auxiliares'!$A$242,"CUSTEIO",IF(P95='Tabelas auxiliares'!$A$241,"INVESTIMENTO","")))</f>
        <v/>
      </c>
      <c r="S95" s="12"/>
    </row>
    <row r="96" spans="6:19" x14ac:dyDescent="0.25">
      <c r="F96" s="19" t="str">
        <f>IF(D96="","",IFERROR(VLOOKUP(D96,'Tabelas auxiliares'!$A$3:$B$63,2,FALSE),"DESCENTRALIZAÇÃO"))</f>
        <v/>
      </c>
      <c r="G96" s="19" t="str">
        <f>IFERROR(VLOOKUP($B96,'Tabelas auxiliares'!$A$67:$C$104,2,FALSE),"")</f>
        <v/>
      </c>
      <c r="H96" s="19" t="str">
        <f>IFERROR(VLOOKUP($B96,'Tabelas auxiliares'!$A$67:$C$104,3,FALSE),"")</f>
        <v/>
      </c>
      <c r="P96" s="19" t="str">
        <f t="shared" si="2"/>
        <v/>
      </c>
      <c r="Q96" s="19" t="str">
        <f>IFERROR(VLOOKUP(O96,'Tabelas auxiliares'!$A$229:$E$238,5,FALSE),"")</f>
        <v/>
      </c>
      <c r="R96" s="19" t="str">
        <f>IF(Q96&lt;&gt;"",Q96,IF(P96='Tabelas auxiliares'!$A$242,"CUSTEIO",IF(P96='Tabelas auxiliares'!$A$241,"INVESTIMENTO","")))</f>
        <v/>
      </c>
      <c r="S96" s="12"/>
    </row>
    <row r="97" spans="6:19" x14ac:dyDescent="0.25">
      <c r="F97" s="19" t="str">
        <f>IF(D97="","",IFERROR(VLOOKUP(D97,'Tabelas auxiliares'!$A$3:$B$63,2,FALSE),"DESCENTRALIZAÇÃO"))</f>
        <v/>
      </c>
      <c r="G97" s="19" t="str">
        <f>IFERROR(VLOOKUP($B97,'Tabelas auxiliares'!$A$67:$C$104,2,FALSE),"")</f>
        <v/>
      </c>
      <c r="H97" s="19" t="str">
        <f>IFERROR(VLOOKUP($B97,'Tabelas auxiliares'!$A$67:$C$104,3,FALSE),"")</f>
        <v/>
      </c>
      <c r="P97" s="19" t="str">
        <f t="shared" si="2"/>
        <v/>
      </c>
      <c r="Q97" s="19" t="str">
        <f>IFERROR(VLOOKUP(O97,'Tabelas auxiliares'!$A$229:$E$238,5,FALSE),"")</f>
        <v/>
      </c>
      <c r="R97" s="19" t="str">
        <f>IF(Q97&lt;&gt;"",Q97,IF(P97='Tabelas auxiliares'!$A$242,"CUSTEIO",IF(P97='Tabelas auxiliares'!$A$241,"INVESTIMENTO","")))</f>
        <v/>
      </c>
      <c r="S97" s="12"/>
    </row>
    <row r="98" spans="6:19" x14ac:dyDescent="0.25">
      <c r="F98" s="19" t="str">
        <f>IF(D98="","",IFERROR(VLOOKUP(D98,'Tabelas auxiliares'!$A$3:$B$63,2,FALSE),"DESCENTRALIZAÇÃO"))</f>
        <v/>
      </c>
      <c r="G98" s="19" t="str">
        <f>IFERROR(VLOOKUP($B98,'Tabelas auxiliares'!$A$67:$C$104,2,FALSE),"")</f>
        <v/>
      </c>
      <c r="H98" s="19" t="str">
        <f>IFERROR(VLOOKUP($B98,'Tabelas auxiliares'!$A$67:$C$104,3,FALSE),"")</f>
        <v/>
      </c>
      <c r="P98" s="19" t="str">
        <f t="shared" si="2"/>
        <v/>
      </c>
      <c r="Q98" s="19" t="str">
        <f>IFERROR(VLOOKUP(O98,'Tabelas auxiliares'!$A$229:$E$238,5,FALSE),"")</f>
        <v/>
      </c>
      <c r="R98" s="19" t="str">
        <f>IF(Q98&lt;&gt;"",Q98,IF(P98='Tabelas auxiliares'!$A$242,"CUSTEIO",IF(P98='Tabelas auxiliares'!$A$241,"INVESTIMENTO","")))</f>
        <v/>
      </c>
      <c r="S98" s="12"/>
    </row>
    <row r="99" spans="6:19" x14ac:dyDescent="0.25">
      <c r="F99" s="19" t="str">
        <f>IF(D99="","",IFERROR(VLOOKUP(D99,'Tabelas auxiliares'!$A$3:$B$63,2,FALSE),"DESCENTRALIZAÇÃO"))</f>
        <v/>
      </c>
      <c r="G99" s="19" t="str">
        <f>IFERROR(VLOOKUP($B99,'Tabelas auxiliares'!$A$67:$C$104,2,FALSE),"")</f>
        <v/>
      </c>
      <c r="H99" s="19" t="str">
        <f>IFERROR(VLOOKUP($B99,'Tabelas auxiliares'!$A$67:$C$104,3,FALSE),"")</f>
        <v/>
      </c>
      <c r="P99" s="19" t="str">
        <f t="shared" si="2"/>
        <v/>
      </c>
      <c r="Q99" s="19" t="str">
        <f>IFERROR(VLOOKUP(O99,'Tabelas auxiliares'!$A$229:$E$238,5,FALSE),"")</f>
        <v/>
      </c>
      <c r="R99" s="19" t="str">
        <f>IF(Q99&lt;&gt;"",Q99,IF(P99='Tabelas auxiliares'!$A$242,"CUSTEIO",IF(P99='Tabelas auxiliares'!$A$241,"INVESTIMENTO","")))</f>
        <v/>
      </c>
      <c r="S99" s="12"/>
    </row>
    <row r="100" spans="6:19" x14ac:dyDescent="0.25">
      <c r="F100" s="19" t="str">
        <f>IF(D100="","",IFERROR(VLOOKUP(D100,'Tabelas auxiliares'!$A$3:$B$63,2,FALSE),"DESCENTRALIZAÇÃO"))</f>
        <v/>
      </c>
      <c r="G100" s="19" t="str">
        <f>IFERROR(VLOOKUP($B100,'Tabelas auxiliares'!$A$67:$C$104,2,FALSE),"")</f>
        <v/>
      </c>
      <c r="H100" s="19" t="str">
        <f>IFERROR(VLOOKUP($B100,'Tabelas auxiliares'!$A$67:$C$104,3,FALSE),"")</f>
        <v/>
      </c>
      <c r="P100" s="19" t="str">
        <f t="shared" si="2"/>
        <v/>
      </c>
      <c r="Q100" s="19" t="str">
        <f>IFERROR(VLOOKUP(O100,'Tabelas auxiliares'!$A$229:$E$238,5,FALSE),"")</f>
        <v/>
      </c>
      <c r="R100" s="19" t="str">
        <f>IF(Q100&lt;&gt;"",Q100,IF(P100='Tabelas auxiliares'!$A$242,"CUSTEIO",IF(P100='Tabelas auxiliares'!$A$241,"INVESTIMENTO","")))</f>
        <v/>
      </c>
      <c r="S100" s="12"/>
    </row>
    <row r="101" spans="6:19" x14ac:dyDescent="0.25">
      <c r="F101" s="19" t="str">
        <f>IF(D101="","",IFERROR(VLOOKUP(D101,'Tabelas auxiliares'!$A$3:$B$63,2,FALSE),"DESCENTRALIZAÇÃO"))</f>
        <v/>
      </c>
      <c r="G101" s="19" t="str">
        <f>IFERROR(VLOOKUP($B101,'Tabelas auxiliares'!$A$67:$C$104,2,FALSE),"")</f>
        <v/>
      </c>
      <c r="H101" s="19" t="str">
        <f>IFERROR(VLOOKUP($B101,'Tabelas auxiliares'!$A$67:$C$104,3,FALSE),"")</f>
        <v/>
      </c>
      <c r="P101" s="19" t="str">
        <f t="shared" si="2"/>
        <v/>
      </c>
      <c r="Q101" s="19" t="str">
        <f>IFERROR(VLOOKUP(O101,'Tabelas auxiliares'!$A$229:$E$238,5,FALSE),"")</f>
        <v/>
      </c>
      <c r="R101" s="19" t="str">
        <f>IF(Q101&lt;&gt;"",Q101,IF(P101='Tabelas auxiliares'!$A$242,"CUSTEIO",IF(P101='Tabelas auxiliares'!$A$241,"INVESTIMENTO","")))</f>
        <v/>
      </c>
      <c r="S101" s="12"/>
    </row>
    <row r="102" spans="6:19" x14ac:dyDescent="0.25">
      <c r="F102" s="19" t="str">
        <f>IF(D102="","",IFERROR(VLOOKUP(D102,'Tabelas auxiliares'!$A$3:$B$63,2,FALSE),"DESCENTRALIZAÇÃO"))</f>
        <v/>
      </c>
      <c r="G102" s="19" t="str">
        <f>IFERROR(VLOOKUP($B102,'Tabelas auxiliares'!$A$67:$C$104,2,FALSE),"")</f>
        <v/>
      </c>
      <c r="H102" s="19" t="str">
        <f>IFERROR(VLOOKUP($B102,'Tabelas auxiliares'!$A$67:$C$104,3,FALSE),"")</f>
        <v/>
      </c>
      <c r="P102" s="19" t="str">
        <f t="shared" si="2"/>
        <v/>
      </c>
      <c r="Q102" s="19" t="str">
        <f>IFERROR(VLOOKUP(O102,'Tabelas auxiliares'!$A$229:$E$238,5,FALSE),"")</f>
        <v/>
      </c>
      <c r="R102" s="19" t="str">
        <f>IF(Q102&lt;&gt;"",Q102,IF(P102='Tabelas auxiliares'!$A$242,"CUSTEIO",IF(P102='Tabelas auxiliares'!$A$241,"INVESTIMENTO","")))</f>
        <v/>
      </c>
      <c r="S102" s="12"/>
    </row>
    <row r="103" spans="6:19" x14ac:dyDescent="0.25">
      <c r="F103" s="19" t="str">
        <f>IF(D103="","",IFERROR(VLOOKUP(D103,'Tabelas auxiliares'!$A$3:$B$63,2,FALSE),"DESCENTRALIZAÇÃO"))</f>
        <v/>
      </c>
      <c r="G103" s="19" t="str">
        <f>IFERROR(VLOOKUP($B103,'Tabelas auxiliares'!$A$67:$C$104,2,FALSE),"")</f>
        <v/>
      </c>
      <c r="H103" s="19" t="str">
        <f>IFERROR(VLOOKUP($B103,'Tabelas auxiliares'!$A$67:$C$104,3,FALSE),"")</f>
        <v/>
      </c>
      <c r="P103" s="19" t="str">
        <f t="shared" si="2"/>
        <v/>
      </c>
      <c r="Q103" s="19" t="str">
        <f>IFERROR(VLOOKUP(O103,'Tabelas auxiliares'!$A$229:$E$238,5,FALSE),"")</f>
        <v/>
      </c>
      <c r="R103" s="19" t="str">
        <f>IF(Q103&lt;&gt;"",Q103,IF(P103='Tabelas auxiliares'!$A$242,"CUSTEIO",IF(P103='Tabelas auxiliares'!$A$241,"INVESTIMENTO","")))</f>
        <v/>
      </c>
      <c r="S103" s="12"/>
    </row>
    <row r="104" spans="6:19" x14ac:dyDescent="0.25">
      <c r="F104" s="19" t="str">
        <f>IF(D104="","",IFERROR(VLOOKUP(D104,'Tabelas auxiliares'!$A$3:$B$63,2,FALSE),"DESCENTRALIZAÇÃO"))</f>
        <v/>
      </c>
      <c r="G104" s="19" t="str">
        <f>IFERROR(VLOOKUP($B104,'Tabelas auxiliares'!$A$67:$C$104,2,FALSE),"")</f>
        <v/>
      </c>
      <c r="H104" s="19" t="str">
        <f>IFERROR(VLOOKUP($B104,'Tabelas auxiliares'!$A$67:$C$104,3,FALSE),"")</f>
        <v/>
      </c>
      <c r="P104" s="19" t="str">
        <f t="shared" si="2"/>
        <v/>
      </c>
      <c r="Q104" s="19" t="str">
        <f>IFERROR(VLOOKUP(O104,'Tabelas auxiliares'!$A$229:$E$238,5,FALSE),"")</f>
        <v/>
      </c>
      <c r="R104" s="19" t="str">
        <f>IF(Q104&lt;&gt;"",Q104,IF(P104='Tabelas auxiliares'!$A$242,"CUSTEIO",IF(P104='Tabelas auxiliares'!$A$241,"INVESTIMENTO","")))</f>
        <v/>
      </c>
    </row>
    <row r="105" spans="6:19" x14ac:dyDescent="0.25">
      <c r="F105" s="19" t="str">
        <f>IF(D105="","",IFERROR(VLOOKUP(D105,'Tabelas auxiliares'!$A$3:$B$63,2,FALSE),"DESCENTRALIZAÇÃO"))</f>
        <v/>
      </c>
      <c r="G105" s="19" t="str">
        <f>IFERROR(VLOOKUP($B105,'Tabelas auxiliares'!$A$67:$C$104,2,FALSE),"")</f>
        <v/>
      </c>
      <c r="H105" s="19" t="str">
        <f>IFERROR(VLOOKUP($B105,'Tabelas auxiliares'!$A$67:$C$104,3,FALSE),"")</f>
        <v/>
      </c>
      <c r="P105" s="19" t="str">
        <f t="shared" si="2"/>
        <v/>
      </c>
      <c r="Q105" s="19" t="str">
        <f>IFERROR(VLOOKUP(O105,'Tabelas auxiliares'!$A$229:$E$238,5,FALSE),"")</f>
        <v/>
      </c>
      <c r="R105" s="19" t="str">
        <f>IF(Q105&lt;&gt;"",Q105,IF(P105='Tabelas auxiliares'!$A$242,"CUSTEIO",IF(P105='Tabelas auxiliares'!$A$241,"INVESTIMENTO","")))</f>
        <v/>
      </c>
    </row>
    <row r="106" spans="6:19" x14ac:dyDescent="0.25">
      <c r="F106" s="19" t="str">
        <f>IF(D106="","",IFERROR(VLOOKUP(D106,'Tabelas auxiliares'!$A$3:$B$63,2,FALSE),"DESCENTRALIZAÇÃO"))</f>
        <v/>
      </c>
      <c r="G106" s="19" t="str">
        <f>IFERROR(VLOOKUP($B106,'Tabelas auxiliares'!$A$67:$C$104,2,FALSE),"")</f>
        <v/>
      </c>
      <c r="H106" s="19" t="str">
        <f>IFERROR(VLOOKUP($B106,'Tabelas auxiliares'!$A$67:$C$104,3,FALSE),"")</f>
        <v/>
      </c>
      <c r="P106" s="19" t="str">
        <f t="shared" si="2"/>
        <v/>
      </c>
      <c r="Q106" s="19" t="str">
        <f>IFERROR(VLOOKUP(O106,'Tabelas auxiliares'!$A$229:$E$238,5,FALSE),"")</f>
        <v/>
      </c>
      <c r="R106" s="19" t="str">
        <f>IF(Q106&lt;&gt;"",Q106,IF(P106='Tabelas auxiliares'!$A$242,"CUSTEIO",IF(P106='Tabelas auxiliares'!$A$241,"INVESTIMENTO","")))</f>
        <v/>
      </c>
    </row>
    <row r="107" spans="6:19" x14ac:dyDescent="0.25">
      <c r="F107" s="19" t="str">
        <f>IF(D107="","",IFERROR(VLOOKUP(D107,'Tabelas auxiliares'!$A$3:$B$63,2,FALSE),"DESCENTRALIZAÇÃO"))</f>
        <v/>
      </c>
      <c r="G107" s="19" t="str">
        <f>IFERROR(VLOOKUP($B107,'Tabelas auxiliares'!$A$67:$C$104,2,FALSE),"")</f>
        <v/>
      </c>
      <c r="H107" s="19" t="str">
        <f>IFERROR(VLOOKUP($B107,'Tabelas auxiliares'!$A$67:$C$104,3,FALSE),"")</f>
        <v/>
      </c>
      <c r="P107" s="19" t="str">
        <f t="shared" si="2"/>
        <v/>
      </c>
      <c r="Q107" s="19" t="str">
        <f>IFERROR(VLOOKUP(O107,'Tabelas auxiliares'!$A$229:$E$238,5,FALSE),"")</f>
        <v/>
      </c>
      <c r="R107" s="19" t="str">
        <f>IF(Q107&lt;&gt;"",Q107,IF(P107='Tabelas auxiliares'!$A$242,"CUSTEIO",IF(P107='Tabelas auxiliares'!$A$241,"INVESTIMENTO","")))</f>
        <v/>
      </c>
    </row>
    <row r="108" spans="6:19" x14ac:dyDescent="0.25">
      <c r="F108" s="19" t="str">
        <f>IF(D108="","",IFERROR(VLOOKUP(D108,'Tabelas auxiliares'!$A$3:$B$63,2,FALSE),"DESCENTRALIZAÇÃO"))</f>
        <v/>
      </c>
      <c r="G108" s="19" t="str">
        <f>IFERROR(VLOOKUP($B108,'Tabelas auxiliares'!$A$67:$C$104,2,FALSE),"")</f>
        <v/>
      </c>
      <c r="H108" s="19" t="str">
        <f>IFERROR(VLOOKUP($B108,'Tabelas auxiliares'!$A$67:$C$104,3,FALSE),"")</f>
        <v/>
      </c>
      <c r="P108" s="19" t="str">
        <f t="shared" si="2"/>
        <v/>
      </c>
      <c r="Q108" s="19" t="str">
        <f>IFERROR(VLOOKUP(O108,'Tabelas auxiliares'!$A$229:$E$238,5,FALSE),"")</f>
        <v/>
      </c>
      <c r="R108" s="19" t="str">
        <f>IF(Q108&lt;&gt;"",Q108,IF(P108='Tabelas auxiliares'!$A$242,"CUSTEIO",IF(P108='Tabelas auxiliares'!$A$241,"INVESTIMENTO","")))</f>
        <v/>
      </c>
    </row>
    <row r="109" spans="6:19" x14ac:dyDescent="0.25">
      <c r="F109" s="19" t="str">
        <f>IF(D109="","",IFERROR(VLOOKUP(D109,'Tabelas auxiliares'!$A$3:$B$63,2,FALSE),"DESCENTRALIZAÇÃO"))</f>
        <v/>
      </c>
      <c r="G109" s="19" t="str">
        <f>IFERROR(VLOOKUP($B109,'Tabelas auxiliares'!$A$67:$C$104,2,FALSE),"")</f>
        <v/>
      </c>
      <c r="H109" s="19" t="str">
        <f>IFERROR(VLOOKUP($B109,'Tabelas auxiliares'!$A$67:$C$104,3,FALSE),"")</f>
        <v/>
      </c>
      <c r="P109" s="19" t="str">
        <f t="shared" si="2"/>
        <v/>
      </c>
      <c r="Q109" s="19" t="str">
        <f>IFERROR(VLOOKUP(O109,'Tabelas auxiliares'!$A$229:$E$238,5,FALSE),"")</f>
        <v/>
      </c>
      <c r="R109" s="19" t="str">
        <f>IF(Q109&lt;&gt;"",Q109,IF(P109='Tabelas auxiliares'!$A$242,"CUSTEIO",IF(P109='Tabelas auxiliares'!$A$241,"INVESTIMENTO","")))</f>
        <v/>
      </c>
    </row>
    <row r="110" spans="6:19" x14ac:dyDescent="0.25">
      <c r="F110" s="19" t="str">
        <f>IF(D110="","",IFERROR(VLOOKUP(D110,'Tabelas auxiliares'!$A$3:$B$63,2,FALSE),"DESCENTRALIZAÇÃO"))</f>
        <v/>
      </c>
      <c r="G110" s="19" t="str">
        <f>IFERROR(VLOOKUP($B110,'Tabelas auxiliares'!$A$67:$C$104,2,FALSE),"")</f>
        <v/>
      </c>
      <c r="H110" s="19" t="str">
        <f>IFERROR(VLOOKUP($B110,'Tabelas auxiliares'!$A$67:$C$104,3,FALSE),"")</f>
        <v/>
      </c>
      <c r="P110" s="19" t="str">
        <f t="shared" si="2"/>
        <v/>
      </c>
      <c r="Q110" s="19" t="str">
        <f>IFERROR(VLOOKUP(O110,'Tabelas auxiliares'!$A$229:$E$238,5,FALSE),"")</f>
        <v/>
      </c>
      <c r="R110" s="19" t="str">
        <f>IF(Q110&lt;&gt;"",Q110,IF(P110='Tabelas auxiliares'!$A$242,"CUSTEIO",IF(P110='Tabelas auxiliares'!$A$241,"INVESTIMENTO","")))</f>
        <v/>
      </c>
    </row>
    <row r="111" spans="6:19" x14ac:dyDescent="0.25">
      <c r="F111" s="19" t="str">
        <f>IF(D111="","",IFERROR(VLOOKUP(D111,'Tabelas auxiliares'!$A$3:$B$63,2,FALSE),"DESCENTRALIZAÇÃO"))</f>
        <v/>
      </c>
      <c r="G111" s="19" t="str">
        <f>IFERROR(VLOOKUP($B111,'Tabelas auxiliares'!$A$67:$C$104,2,FALSE),"")</f>
        <v/>
      </c>
      <c r="H111" s="19" t="str">
        <f>IFERROR(VLOOKUP($B111,'Tabelas auxiliares'!$A$67:$C$104,3,FALSE),"")</f>
        <v/>
      </c>
      <c r="P111" s="19" t="str">
        <f t="shared" si="2"/>
        <v/>
      </c>
      <c r="Q111" s="19" t="str">
        <f>IFERROR(VLOOKUP(O111,'Tabelas auxiliares'!$A$229:$E$238,5,FALSE),"")</f>
        <v/>
      </c>
      <c r="R111" s="19" t="str">
        <f>IF(Q111&lt;&gt;"",Q111,IF(P111='Tabelas auxiliares'!$A$242,"CUSTEIO",IF(P111='Tabelas auxiliares'!$A$241,"INVESTIMENTO","")))</f>
        <v/>
      </c>
    </row>
    <row r="112" spans="6:19" x14ac:dyDescent="0.25">
      <c r="F112" s="19" t="str">
        <f>IF(D112="","",IFERROR(VLOOKUP(D112,'Tabelas auxiliares'!$A$3:$B$63,2,FALSE),"DESCENTRALIZAÇÃO"))</f>
        <v/>
      </c>
      <c r="G112" s="19" t="str">
        <f>IFERROR(VLOOKUP($B112,'Tabelas auxiliares'!$A$67:$C$104,2,FALSE),"")</f>
        <v/>
      </c>
      <c r="H112" s="19" t="str">
        <f>IFERROR(VLOOKUP($B112,'Tabelas auxiliares'!$A$67:$C$104,3,FALSE),"")</f>
        <v/>
      </c>
      <c r="P112" s="19" t="str">
        <f t="shared" si="2"/>
        <v/>
      </c>
      <c r="Q112" s="19" t="str">
        <f>IFERROR(VLOOKUP(O112,'Tabelas auxiliares'!$A$229:$E$238,5,FALSE),"")</f>
        <v/>
      </c>
      <c r="R112" s="19" t="str">
        <f>IF(Q112&lt;&gt;"",Q112,IF(P112='Tabelas auxiliares'!$A$242,"CUSTEIO",IF(P112='Tabelas auxiliares'!$A$241,"INVESTIMENTO","")))</f>
        <v/>
      </c>
    </row>
    <row r="113" spans="6:18" x14ac:dyDescent="0.25">
      <c r="F113" s="19" t="str">
        <f>IF(D113="","",IFERROR(VLOOKUP(D113,'Tabelas auxiliares'!$A$3:$B$63,2,FALSE),"DESCENTRALIZAÇÃO"))</f>
        <v/>
      </c>
      <c r="G113" s="19" t="str">
        <f>IFERROR(VLOOKUP($B113,'Tabelas auxiliares'!$A$67:$C$104,2,FALSE),"")</f>
        <v/>
      </c>
      <c r="H113" s="19" t="str">
        <f>IFERROR(VLOOKUP($B113,'Tabelas auxiliares'!$A$67:$C$104,3,FALSE),"")</f>
        <v/>
      </c>
      <c r="P113" s="19" t="str">
        <f t="shared" si="2"/>
        <v/>
      </c>
      <c r="Q113" s="19" t="str">
        <f>IFERROR(VLOOKUP(O113,'Tabelas auxiliares'!$A$229:$E$238,5,FALSE),"")</f>
        <v/>
      </c>
      <c r="R113" s="19" t="str">
        <f>IF(Q113&lt;&gt;"",Q113,IF(P113='Tabelas auxiliares'!$A$242,"CUSTEIO",IF(P113='Tabelas auxiliares'!$A$241,"INVESTIMENTO","")))</f>
        <v/>
      </c>
    </row>
    <row r="114" spans="6:18" x14ac:dyDescent="0.25">
      <c r="F114" s="19" t="str">
        <f>IF(D114="","",IFERROR(VLOOKUP(D114,'Tabelas auxiliares'!$A$3:$B$63,2,FALSE),"DESCENTRALIZAÇÃO"))</f>
        <v/>
      </c>
      <c r="G114" s="19" t="str">
        <f>IFERROR(VLOOKUP($B114,'Tabelas auxiliares'!$A$67:$C$104,2,FALSE),"")</f>
        <v/>
      </c>
      <c r="H114" s="19" t="str">
        <f>IFERROR(VLOOKUP($B114,'Tabelas auxiliares'!$A$67:$C$104,3,FALSE),"")</f>
        <v/>
      </c>
      <c r="P114" s="19" t="str">
        <f t="shared" si="2"/>
        <v/>
      </c>
      <c r="Q114" s="19" t="str">
        <f>IFERROR(VLOOKUP(O114,'Tabelas auxiliares'!$A$229:$E$238,5,FALSE),"")</f>
        <v/>
      </c>
      <c r="R114" s="19" t="str">
        <f>IF(Q114&lt;&gt;"",Q114,IF(P114='Tabelas auxiliares'!$A$242,"CUSTEIO",IF(P114='Tabelas auxiliares'!$A$241,"INVESTIMENTO","")))</f>
        <v/>
      </c>
    </row>
    <row r="115" spans="6:18" x14ac:dyDescent="0.25">
      <c r="F115" s="19" t="str">
        <f>IF(D115="","",IFERROR(VLOOKUP(D115,'Tabelas auxiliares'!$A$3:$B$63,2,FALSE),"DESCENTRALIZAÇÃO"))</f>
        <v/>
      </c>
      <c r="G115" s="19" t="str">
        <f>IFERROR(VLOOKUP($B115,'Tabelas auxiliares'!$A$67:$C$104,2,FALSE),"")</f>
        <v/>
      </c>
      <c r="H115" s="19" t="str">
        <f>IFERROR(VLOOKUP($B115,'Tabelas auxiliares'!$A$67:$C$104,3,FALSE),"")</f>
        <v/>
      </c>
      <c r="P115" s="19" t="str">
        <f t="shared" si="2"/>
        <v/>
      </c>
      <c r="Q115" s="19" t="str">
        <f>IFERROR(VLOOKUP(O115,'Tabelas auxiliares'!$A$229:$E$238,5,FALSE),"")</f>
        <v/>
      </c>
      <c r="R115" s="19" t="str">
        <f>IF(Q115&lt;&gt;"",Q115,IF(P115='Tabelas auxiliares'!$A$242,"CUSTEIO",IF(P115='Tabelas auxiliares'!$A$241,"INVESTIMENTO","")))</f>
        <v/>
      </c>
    </row>
    <row r="116" spans="6:18" x14ac:dyDescent="0.25">
      <c r="F116" s="19" t="str">
        <f>IF(D116="","",IFERROR(VLOOKUP(D116,'Tabelas auxiliares'!$A$3:$B$63,2,FALSE),"DESCENTRALIZAÇÃO"))</f>
        <v/>
      </c>
      <c r="G116" s="19" t="str">
        <f>IFERROR(VLOOKUP($B116,'Tabelas auxiliares'!$A$67:$C$104,2,FALSE),"")</f>
        <v/>
      </c>
      <c r="H116" s="19" t="str">
        <f>IFERROR(VLOOKUP($B116,'Tabelas auxiliares'!$A$67:$C$104,3,FALSE),"")</f>
        <v/>
      </c>
      <c r="P116" s="19" t="str">
        <f t="shared" si="2"/>
        <v/>
      </c>
      <c r="Q116" s="19" t="str">
        <f>IFERROR(VLOOKUP(O116,'Tabelas auxiliares'!$A$229:$E$238,5,FALSE),"")</f>
        <v/>
      </c>
      <c r="R116" s="19" t="str">
        <f>IF(Q116&lt;&gt;"",Q116,IF(P116='Tabelas auxiliares'!$A$242,"CUSTEIO",IF(P116='Tabelas auxiliares'!$A$241,"INVESTIMENTO","")))</f>
        <v/>
      </c>
    </row>
    <row r="117" spans="6:18" x14ac:dyDescent="0.25">
      <c r="F117" s="19" t="str">
        <f>IF(D117="","",IFERROR(VLOOKUP(D117,'Tabelas auxiliares'!$A$3:$B$63,2,FALSE),"DESCENTRALIZAÇÃO"))</f>
        <v/>
      </c>
      <c r="G117" s="19" t="str">
        <f>IFERROR(VLOOKUP($B117,'Tabelas auxiliares'!$A$67:$C$104,2,FALSE),"")</f>
        <v/>
      </c>
      <c r="H117" s="19" t="str">
        <f>IFERROR(VLOOKUP($B117,'Tabelas auxiliares'!$A$67:$C$104,3,FALSE),"")</f>
        <v/>
      </c>
      <c r="P117" s="19" t="str">
        <f t="shared" si="2"/>
        <v/>
      </c>
      <c r="Q117" s="19" t="str">
        <f>IFERROR(VLOOKUP(O117,'Tabelas auxiliares'!$A$229:$E$238,5,FALSE),"")</f>
        <v/>
      </c>
      <c r="R117" s="19" t="str">
        <f>IF(Q117&lt;&gt;"",Q117,IF(P117='Tabelas auxiliares'!$A$242,"CUSTEIO",IF(P117='Tabelas auxiliares'!$A$241,"INVESTIMENTO","")))</f>
        <v/>
      </c>
    </row>
    <row r="118" spans="6:18" x14ac:dyDescent="0.25">
      <c r="F118" s="19" t="str">
        <f>IF(D118="","",IFERROR(VLOOKUP(D118,'Tabelas auxiliares'!$A$3:$B$63,2,FALSE),"DESCENTRALIZAÇÃO"))</f>
        <v/>
      </c>
      <c r="G118" s="19" t="str">
        <f>IFERROR(VLOOKUP($B118,'Tabelas auxiliares'!$A$67:$C$104,2,FALSE),"")</f>
        <v/>
      </c>
      <c r="H118" s="19" t="str">
        <f>IFERROR(VLOOKUP($B118,'Tabelas auxiliares'!$A$67:$C$104,3,FALSE),"")</f>
        <v/>
      </c>
      <c r="P118" s="19" t="str">
        <f t="shared" si="2"/>
        <v/>
      </c>
      <c r="Q118" s="19" t="str">
        <f>IFERROR(VLOOKUP(O118,'Tabelas auxiliares'!$A$229:$E$238,5,FALSE),"")</f>
        <v/>
      </c>
      <c r="R118" s="19" t="str">
        <f>IF(Q118&lt;&gt;"",Q118,IF(P118='Tabelas auxiliares'!$A$242,"CUSTEIO",IF(P118='Tabelas auxiliares'!$A$241,"INVESTIMENTO","")))</f>
        <v/>
      </c>
    </row>
    <row r="119" spans="6:18" x14ac:dyDescent="0.25">
      <c r="F119" s="19" t="str">
        <f>IF(D119="","",IFERROR(VLOOKUP(D119,'Tabelas auxiliares'!$A$3:$B$63,2,FALSE),"DESCENTRALIZAÇÃO"))</f>
        <v/>
      </c>
      <c r="G119" s="19" t="str">
        <f>IFERROR(VLOOKUP($B119,'Tabelas auxiliares'!$A$67:$C$104,2,FALSE),"")</f>
        <v/>
      </c>
      <c r="H119" s="19" t="str">
        <f>IFERROR(VLOOKUP($B119,'Tabelas auxiliares'!$A$67:$C$104,3,FALSE),"")</f>
        <v/>
      </c>
      <c r="P119" s="19" t="str">
        <f t="shared" si="2"/>
        <v/>
      </c>
      <c r="Q119" s="19" t="str">
        <f>IFERROR(VLOOKUP(O119,'Tabelas auxiliares'!$A$229:$E$238,5,FALSE),"")</f>
        <v/>
      </c>
      <c r="R119" s="19" t="str">
        <f>IF(Q119&lt;&gt;"",Q119,IF(P119='Tabelas auxiliares'!$A$242,"CUSTEIO",IF(P119='Tabelas auxiliares'!$A$241,"INVESTIMENTO","")))</f>
        <v/>
      </c>
    </row>
    <row r="120" spans="6:18" x14ac:dyDescent="0.25">
      <c r="F120" s="19" t="str">
        <f>IF(D120="","",IFERROR(VLOOKUP(D120,'Tabelas auxiliares'!$A$3:$B$63,2,FALSE),"DESCENTRALIZAÇÃO"))</f>
        <v/>
      </c>
      <c r="G120" s="19" t="str">
        <f>IFERROR(VLOOKUP($B120,'Tabelas auxiliares'!$A$67:$C$104,2,FALSE),"")</f>
        <v/>
      </c>
      <c r="H120" s="19" t="str">
        <f>IFERROR(VLOOKUP($B120,'Tabelas auxiliares'!$A$67:$C$104,3,FALSE),"")</f>
        <v/>
      </c>
      <c r="P120" s="19" t="str">
        <f t="shared" si="2"/>
        <v/>
      </c>
      <c r="Q120" s="19" t="str">
        <f>IFERROR(VLOOKUP(O120,'Tabelas auxiliares'!$A$229:$E$238,5,FALSE),"")</f>
        <v/>
      </c>
      <c r="R120" s="19" t="str">
        <f>IF(Q120&lt;&gt;"",Q120,IF(P120='Tabelas auxiliares'!$A$242,"CUSTEIO",IF(P120='Tabelas auxiliares'!$A$241,"INVESTIMENTO","")))</f>
        <v/>
      </c>
    </row>
    <row r="121" spans="6:18" x14ac:dyDescent="0.25">
      <c r="F121" s="19" t="str">
        <f>IF(D121="","",IFERROR(VLOOKUP(D121,'Tabelas auxiliares'!$A$3:$B$63,2,FALSE),"DESCENTRALIZAÇÃO"))</f>
        <v/>
      </c>
      <c r="G121" s="19" t="str">
        <f>IFERROR(VLOOKUP($B121,'Tabelas auxiliares'!$A$67:$C$104,2,FALSE),"")</f>
        <v/>
      </c>
      <c r="H121" s="19" t="str">
        <f>IFERROR(VLOOKUP($B121,'Tabelas auxiliares'!$A$67:$C$104,3,FALSE),"")</f>
        <v/>
      </c>
      <c r="P121" s="19" t="str">
        <f t="shared" si="2"/>
        <v/>
      </c>
      <c r="Q121" s="19" t="str">
        <f>IFERROR(VLOOKUP(O121,'Tabelas auxiliares'!$A$229:$E$238,5,FALSE),"")</f>
        <v/>
      </c>
      <c r="R121" s="19" t="str">
        <f>IF(Q121&lt;&gt;"",Q121,IF(P121='Tabelas auxiliares'!$A$242,"CUSTEIO",IF(P121='Tabelas auxiliares'!$A$241,"INVESTIMENTO","")))</f>
        <v/>
      </c>
    </row>
    <row r="122" spans="6:18" x14ac:dyDescent="0.25">
      <c r="F122" s="19" t="str">
        <f>IF(D122="","",IFERROR(VLOOKUP(D122,'Tabelas auxiliares'!$A$3:$B$63,2,FALSE),"DESCENTRALIZAÇÃO"))</f>
        <v/>
      </c>
      <c r="G122" s="19" t="str">
        <f>IFERROR(VLOOKUP($B122,'Tabelas auxiliares'!$A$67:$C$104,2,FALSE),"")</f>
        <v/>
      </c>
      <c r="H122" s="19" t="str">
        <f>IFERROR(VLOOKUP($B122,'Tabelas auxiliares'!$A$67:$C$104,3,FALSE),"")</f>
        <v/>
      </c>
      <c r="P122" s="19" t="str">
        <f t="shared" si="2"/>
        <v/>
      </c>
      <c r="Q122" s="19" t="str">
        <f>IFERROR(VLOOKUP(O122,'Tabelas auxiliares'!$A$229:$E$238,5,FALSE),"")</f>
        <v/>
      </c>
      <c r="R122" s="19" t="str">
        <f>IF(Q122&lt;&gt;"",Q122,IF(P122='Tabelas auxiliares'!$A$242,"CUSTEIO",IF(P122='Tabelas auxiliares'!$A$241,"INVESTIMENTO","")))</f>
        <v/>
      </c>
    </row>
    <row r="123" spans="6:18" x14ac:dyDescent="0.25">
      <c r="F123" s="19" t="str">
        <f>IF(D123="","",IFERROR(VLOOKUP(D123,'Tabelas auxiliares'!$A$3:$B$63,2,FALSE),"DESCENTRALIZAÇÃO"))</f>
        <v/>
      </c>
      <c r="G123" s="19" t="str">
        <f>IFERROR(VLOOKUP($B123,'Tabelas auxiliares'!$A$67:$C$104,2,FALSE),"")</f>
        <v/>
      </c>
      <c r="H123" s="19" t="str">
        <f>IFERROR(VLOOKUP($B123,'Tabelas auxiliares'!$A$67:$C$104,3,FALSE),"")</f>
        <v/>
      </c>
      <c r="P123" s="19" t="str">
        <f t="shared" si="2"/>
        <v/>
      </c>
      <c r="Q123" s="19" t="str">
        <f>IFERROR(VLOOKUP(O123,'Tabelas auxiliares'!$A$229:$E$238,5,FALSE),"")</f>
        <v/>
      </c>
      <c r="R123" s="19" t="str">
        <f>IF(Q123&lt;&gt;"",Q123,IF(P123='Tabelas auxiliares'!$A$242,"CUSTEIO",IF(P123='Tabelas auxiliares'!$A$241,"INVESTIMENTO","")))</f>
        <v/>
      </c>
    </row>
    <row r="124" spans="6:18" x14ac:dyDescent="0.25">
      <c r="F124" s="19" t="str">
        <f>IF(D124="","",IFERROR(VLOOKUP(D124,'Tabelas auxiliares'!$A$3:$B$63,2,FALSE),"DESCENTRALIZAÇÃO"))</f>
        <v/>
      </c>
      <c r="G124" s="19" t="str">
        <f>IFERROR(VLOOKUP($B124,'Tabelas auxiliares'!$A$67:$C$104,2,FALSE),"")</f>
        <v/>
      </c>
      <c r="H124" s="19" t="str">
        <f>IFERROR(VLOOKUP($B124,'Tabelas auxiliares'!$A$67:$C$104,3,FALSE),"")</f>
        <v/>
      </c>
      <c r="P124" s="19" t="str">
        <f t="shared" si="2"/>
        <v/>
      </c>
      <c r="Q124" s="19" t="str">
        <f>IFERROR(VLOOKUP(O124,'Tabelas auxiliares'!$A$229:$E$238,5,FALSE),"")</f>
        <v/>
      </c>
      <c r="R124" s="19" t="str">
        <f>IF(Q124&lt;&gt;"",Q124,IF(P124='Tabelas auxiliares'!$A$242,"CUSTEIO",IF(P124='Tabelas auxiliares'!$A$241,"INVESTIMENTO","")))</f>
        <v/>
      </c>
    </row>
    <row r="125" spans="6:18" x14ac:dyDescent="0.25">
      <c r="F125" s="19" t="str">
        <f>IF(D125="","",IFERROR(VLOOKUP(D125,'Tabelas auxiliares'!$A$3:$B$63,2,FALSE),"DESCENTRALIZAÇÃO"))</f>
        <v/>
      </c>
      <c r="G125" s="19" t="str">
        <f>IFERROR(VLOOKUP($B125,'Tabelas auxiliares'!$A$67:$C$104,2,FALSE),"")</f>
        <v/>
      </c>
      <c r="H125" s="19" t="str">
        <f>IFERROR(VLOOKUP($B125,'Tabelas auxiliares'!$A$67:$C$104,3,FALSE),"")</f>
        <v/>
      </c>
      <c r="P125" s="19" t="str">
        <f t="shared" si="2"/>
        <v/>
      </c>
      <c r="Q125" s="19" t="str">
        <f>IFERROR(VLOOKUP(O125,'Tabelas auxiliares'!$A$229:$E$238,5,FALSE),"")</f>
        <v/>
      </c>
      <c r="R125" s="19" t="str">
        <f>IF(Q125&lt;&gt;"",Q125,IF(P125='Tabelas auxiliares'!$A$242,"CUSTEIO",IF(P125='Tabelas auxiliares'!$A$241,"INVESTIMENTO","")))</f>
        <v/>
      </c>
    </row>
    <row r="126" spans="6:18" x14ac:dyDescent="0.25">
      <c r="F126" s="19" t="str">
        <f>IF(D126="","",IFERROR(VLOOKUP(D126,'Tabelas auxiliares'!$A$3:$B$63,2,FALSE),"DESCENTRALIZAÇÃO"))</f>
        <v/>
      </c>
      <c r="G126" s="19" t="str">
        <f>IFERROR(VLOOKUP($B126,'Tabelas auxiliares'!$A$67:$C$104,2,FALSE),"")</f>
        <v/>
      </c>
      <c r="H126" s="19" t="str">
        <f>IFERROR(VLOOKUP($B126,'Tabelas auxiliares'!$A$67:$C$104,3,FALSE),"")</f>
        <v/>
      </c>
      <c r="P126" s="19" t="str">
        <f t="shared" si="2"/>
        <v/>
      </c>
      <c r="Q126" s="19" t="str">
        <f>IFERROR(VLOOKUP(O126,'Tabelas auxiliares'!$A$229:$E$238,5,FALSE),"")</f>
        <v/>
      </c>
      <c r="R126" s="19" t="str">
        <f>IF(Q126&lt;&gt;"",Q126,IF(P126='Tabelas auxiliares'!$A$242,"CUSTEIO",IF(P126='Tabelas auxiliares'!$A$241,"INVESTIMENTO","")))</f>
        <v/>
      </c>
    </row>
    <row r="127" spans="6:18" x14ac:dyDescent="0.25">
      <c r="F127" s="19" t="str">
        <f>IF(D127="","",IFERROR(VLOOKUP(D127,'Tabelas auxiliares'!$A$3:$B$63,2,FALSE),"DESCENTRALIZAÇÃO"))</f>
        <v/>
      </c>
      <c r="G127" s="19" t="str">
        <f>IFERROR(VLOOKUP($B127,'Tabelas auxiliares'!$A$67:$C$104,2,FALSE),"")</f>
        <v/>
      </c>
      <c r="H127" s="19" t="str">
        <f>IFERROR(VLOOKUP($B127,'Tabelas auxiliares'!$A$67:$C$104,3,FALSE),"")</f>
        <v/>
      </c>
      <c r="P127" s="19" t="str">
        <f t="shared" si="2"/>
        <v/>
      </c>
      <c r="Q127" s="19" t="str">
        <f>IFERROR(VLOOKUP(O127,'Tabelas auxiliares'!$A$229:$E$238,5,FALSE),"")</f>
        <v/>
      </c>
      <c r="R127" s="19" t="str">
        <f>IF(Q127&lt;&gt;"",Q127,IF(P127='Tabelas auxiliares'!$A$242,"CUSTEIO",IF(P127='Tabelas auxiliares'!$A$241,"INVESTIMENTO","")))</f>
        <v/>
      </c>
    </row>
    <row r="128" spans="6:18" x14ac:dyDescent="0.25">
      <c r="F128" s="19" t="str">
        <f>IF(D128="","",IFERROR(VLOOKUP(D128,'Tabelas auxiliares'!$A$3:$B$63,2,FALSE),"DESCENTRALIZAÇÃO"))</f>
        <v/>
      </c>
      <c r="G128" s="19" t="str">
        <f>IFERROR(VLOOKUP($B128,'Tabelas auxiliares'!$A$67:$C$104,2,FALSE),"")</f>
        <v/>
      </c>
      <c r="H128" s="19" t="str">
        <f>IFERROR(VLOOKUP($B128,'Tabelas auxiliares'!$A$67:$C$104,3,FALSE),"")</f>
        <v/>
      </c>
      <c r="P128" s="19" t="str">
        <f t="shared" si="2"/>
        <v/>
      </c>
      <c r="Q128" s="19" t="str">
        <f>IFERROR(VLOOKUP(O128,'Tabelas auxiliares'!$A$229:$E$238,5,FALSE),"")</f>
        <v/>
      </c>
      <c r="R128" s="19" t="str">
        <f>IF(Q128&lt;&gt;"",Q128,IF(P128='Tabelas auxiliares'!$A$242,"CUSTEIO",IF(P128='Tabelas auxiliares'!$A$241,"INVESTIMENTO","")))</f>
        <v/>
      </c>
    </row>
    <row r="129" spans="6:18" x14ac:dyDescent="0.25">
      <c r="F129" s="19" t="str">
        <f>IF(D129="","",IFERROR(VLOOKUP(D129,'Tabelas auxiliares'!$A$3:$B$63,2,FALSE),"DESCENTRALIZAÇÃO"))</f>
        <v/>
      </c>
      <c r="G129" s="19" t="str">
        <f>IFERROR(VLOOKUP($B129,'Tabelas auxiliares'!$A$67:$C$104,2,FALSE),"")</f>
        <v/>
      </c>
      <c r="H129" s="19" t="str">
        <f>IFERROR(VLOOKUP($B129,'Tabelas auxiliares'!$A$67:$C$104,3,FALSE),"")</f>
        <v/>
      </c>
      <c r="P129" s="19" t="str">
        <f t="shared" si="2"/>
        <v/>
      </c>
      <c r="Q129" s="19" t="str">
        <f>IFERROR(VLOOKUP(O129,'Tabelas auxiliares'!$A$229:$E$238,5,FALSE),"")</f>
        <v/>
      </c>
      <c r="R129" s="19" t="str">
        <f>IF(Q129&lt;&gt;"",Q129,IF(P129='Tabelas auxiliares'!$A$242,"CUSTEIO",IF(P129='Tabelas auxiliares'!$A$241,"INVESTIMENTO","")))</f>
        <v/>
      </c>
    </row>
    <row r="130" spans="6:18" x14ac:dyDescent="0.25">
      <c r="F130" s="19" t="str">
        <f>IF(D130="","",IFERROR(VLOOKUP(D130,'Tabelas auxiliares'!$A$3:$B$63,2,FALSE),"DESCENTRALIZAÇÃO"))</f>
        <v/>
      </c>
      <c r="G130" s="19" t="str">
        <f>IFERROR(VLOOKUP($B130,'Tabelas auxiliares'!$A$67:$C$104,2,FALSE),"")</f>
        <v/>
      </c>
      <c r="H130" s="19" t="str">
        <f>IFERROR(VLOOKUP($B130,'Tabelas auxiliares'!$A$67:$C$104,3,FALSE),"")</f>
        <v/>
      </c>
      <c r="P130" s="19" t="str">
        <f t="shared" si="2"/>
        <v/>
      </c>
      <c r="Q130" s="19" t="str">
        <f>IFERROR(VLOOKUP(O130,'Tabelas auxiliares'!$A$229:$E$238,5,FALSE),"")</f>
        <v/>
      </c>
      <c r="R130" s="19" t="str">
        <f>IF(Q130&lt;&gt;"",Q130,IF(P130='Tabelas auxiliares'!$A$242,"CUSTEIO",IF(P130='Tabelas auxiliares'!$A$241,"INVESTIMENTO","")))</f>
        <v/>
      </c>
    </row>
    <row r="131" spans="6:18" x14ac:dyDescent="0.25">
      <c r="F131" s="19" t="str">
        <f>IF(D131="","",IFERROR(VLOOKUP(D131,'Tabelas auxiliares'!$A$3:$B$63,2,FALSE),"DESCENTRALIZAÇÃO"))</f>
        <v/>
      </c>
      <c r="G131" s="19" t="str">
        <f>IFERROR(VLOOKUP($B131,'Tabelas auxiliares'!$A$67:$C$104,2,FALSE),"")</f>
        <v/>
      </c>
      <c r="H131" s="19" t="str">
        <f>IFERROR(VLOOKUP($B131,'Tabelas auxiliares'!$A$67:$C$104,3,FALSE),"")</f>
        <v/>
      </c>
      <c r="P131" s="19" t="str">
        <f t="shared" si="2"/>
        <v/>
      </c>
      <c r="Q131" s="19" t="str">
        <f>IFERROR(VLOOKUP(O131,'Tabelas auxiliares'!$A$229:$E$238,5,FALSE),"")</f>
        <v/>
      </c>
      <c r="R131" s="19" t="str">
        <f>IF(Q131&lt;&gt;"",Q131,IF(P131='Tabelas auxiliares'!$A$242,"CUSTEIO",IF(P131='Tabelas auxiliares'!$A$241,"INVESTIMENTO","")))</f>
        <v/>
      </c>
    </row>
    <row r="132" spans="6:18" x14ac:dyDescent="0.25">
      <c r="F132" s="19" t="str">
        <f>IF(D132="","",IFERROR(VLOOKUP(D132,'Tabelas auxiliares'!$A$3:$B$63,2,FALSE),"DESCENTRALIZAÇÃO"))</f>
        <v/>
      </c>
      <c r="G132" s="19" t="str">
        <f>IFERROR(VLOOKUP($B132,'Tabelas auxiliares'!$A$67:$C$104,2,FALSE),"")</f>
        <v/>
      </c>
      <c r="H132" s="19" t="str">
        <f>IFERROR(VLOOKUP($B132,'Tabelas auxiliares'!$A$67:$C$104,3,FALSE),"")</f>
        <v/>
      </c>
      <c r="P132" s="19" t="str">
        <f t="shared" ref="P132:P195" si="3">LEFT(N132,1)</f>
        <v/>
      </c>
      <c r="Q132" s="19" t="str">
        <f>IFERROR(VLOOKUP(O132,'Tabelas auxiliares'!$A$229:$E$238,5,FALSE),"")</f>
        <v/>
      </c>
      <c r="R132" s="19" t="str">
        <f>IF(Q132&lt;&gt;"",Q132,IF(P132='Tabelas auxiliares'!$A$242,"CUSTEIO",IF(P132='Tabelas auxiliares'!$A$241,"INVESTIMENTO","")))</f>
        <v/>
      </c>
    </row>
    <row r="133" spans="6:18" x14ac:dyDescent="0.25">
      <c r="F133" s="19" t="str">
        <f>IF(D133="","",IFERROR(VLOOKUP(D133,'Tabelas auxiliares'!$A$3:$B$63,2,FALSE),"DESCENTRALIZAÇÃO"))</f>
        <v/>
      </c>
      <c r="G133" s="19" t="str">
        <f>IFERROR(VLOOKUP($B133,'Tabelas auxiliares'!$A$67:$C$104,2,FALSE),"")</f>
        <v/>
      </c>
      <c r="H133" s="19" t="str">
        <f>IFERROR(VLOOKUP($B133,'Tabelas auxiliares'!$A$67:$C$104,3,FALSE),"")</f>
        <v/>
      </c>
      <c r="P133" s="19" t="str">
        <f t="shared" si="3"/>
        <v/>
      </c>
      <c r="Q133" s="19" t="str">
        <f>IFERROR(VLOOKUP(O133,'Tabelas auxiliares'!$A$229:$E$238,5,FALSE),"")</f>
        <v/>
      </c>
      <c r="R133" s="19" t="str">
        <f>IF(Q133&lt;&gt;"",Q133,IF(P133='Tabelas auxiliares'!$A$242,"CUSTEIO",IF(P133='Tabelas auxiliares'!$A$241,"INVESTIMENTO","")))</f>
        <v/>
      </c>
    </row>
    <row r="134" spans="6:18" x14ac:dyDescent="0.25">
      <c r="F134" s="19" t="str">
        <f>IF(D134="","",IFERROR(VLOOKUP(D134,'Tabelas auxiliares'!$A$3:$B$63,2,FALSE),"DESCENTRALIZAÇÃO"))</f>
        <v/>
      </c>
      <c r="G134" s="19" t="str">
        <f>IFERROR(VLOOKUP($B134,'Tabelas auxiliares'!$A$67:$C$104,2,FALSE),"")</f>
        <v/>
      </c>
      <c r="H134" s="19" t="str">
        <f>IFERROR(VLOOKUP($B134,'Tabelas auxiliares'!$A$67:$C$104,3,FALSE),"")</f>
        <v/>
      </c>
      <c r="P134" s="19" t="str">
        <f t="shared" si="3"/>
        <v/>
      </c>
      <c r="Q134" s="19" t="str">
        <f>IFERROR(VLOOKUP(O134,'Tabelas auxiliares'!$A$229:$E$238,5,FALSE),"")</f>
        <v/>
      </c>
      <c r="R134" s="19" t="str">
        <f>IF(Q134&lt;&gt;"",Q134,IF(P134='Tabelas auxiliares'!$A$242,"CUSTEIO",IF(P134='Tabelas auxiliares'!$A$241,"INVESTIMENTO","")))</f>
        <v/>
      </c>
    </row>
    <row r="135" spans="6:18" x14ac:dyDescent="0.25">
      <c r="F135" s="19" t="str">
        <f>IF(D135="","",IFERROR(VLOOKUP(D135,'Tabelas auxiliares'!$A$3:$B$63,2,FALSE),"DESCENTRALIZAÇÃO"))</f>
        <v/>
      </c>
      <c r="G135" s="19" t="str">
        <f>IFERROR(VLOOKUP($B135,'Tabelas auxiliares'!$A$67:$C$104,2,FALSE),"")</f>
        <v/>
      </c>
      <c r="H135" s="19" t="str">
        <f>IFERROR(VLOOKUP($B135,'Tabelas auxiliares'!$A$67:$C$104,3,FALSE),"")</f>
        <v/>
      </c>
      <c r="P135" s="19" t="str">
        <f t="shared" si="3"/>
        <v/>
      </c>
      <c r="Q135" s="19" t="str">
        <f>IFERROR(VLOOKUP(O135,'Tabelas auxiliares'!$A$229:$E$238,5,FALSE),"")</f>
        <v/>
      </c>
      <c r="R135" s="19" t="str">
        <f>IF(Q135&lt;&gt;"",Q135,IF(P135='Tabelas auxiliares'!$A$242,"CUSTEIO",IF(P135='Tabelas auxiliares'!$A$241,"INVESTIMENTO","")))</f>
        <v/>
      </c>
    </row>
    <row r="136" spans="6:18" x14ac:dyDescent="0.25">
      <c r="F136" s="19" t="str">
        <f>IF(D136="","",IFERROR(VLOOKUP(D136,'Tabelas auxiliares'!$A$3:$B$63,2,FALSE),"DESCENTRALIZAÇÃO"))</f>
        <v/>
      </c>
      <c r="G136" s="19" t="str">
        <f>IFERROR(VLOOKUP($B136,'Tabelas auxiliares'!$A$67:$C$104,2,FALSE),"")</f>
        <v/>
      </c>
      <c r="H136" s="19" t="str">
        <f>IFERROR(VLOOKUP($B136,'Tabelas auxiliares'!$A$67:$C$104,3,FALSE),"")</f>
        <v/>
      </c>
      <c r="P136" s="19" t="str">
        <f t="shared" si="3"/>
        <v/>
      </c>
      <c r="Q136" s="19" t="str">
        <f>IFERROR(VLOOKUP(O136,'Tabelas auxiliares'!$A$229:$E$238,5,FALSE),"")</f>
        <v/>
      </c>
      <c r="R136" s="19" t="str">
        <f>IF(Q136&lt;&gt;"",Q136,IF(P136='Tabelas auxiliares'!$A$242,"CUSTEIO",IF(P136='Tabelas auxiliares'!$A$241,"INVESTIMENTO","")))</f>
        <v/>
      </c>
    </row>
    <row r="137" spans="6:18" x14ac:dyDescent="0.25">
      <c r="F137" s="19" t="str">
        <f>IF(D137="","",IFERROR(VLOOKUP(D137,'Tabelas auxiliares'!$A$3:$B$63,2,FALSE),"DESCENTRALIZAÇÃO"))</f>
        <v/>
      </c>
      <c r="G137" s="19" t="str">
        <f>IFERROR(VLOOKUP($B137,'Tabelas auxiliares'!$A$67:$C$104,2,FALSE),"")</f>
        <v/>
      </c>
      <c r="H137" s="19" t="str">
        <f>IFERROR(VLOOKUP($B137,'Tabelas auxiliares'!$A$67:$C$104,3,FALSE),"")</f>
        <v/>
      </c>
      <c r="P137" s="19" t="str">
        <f t="shared" si="3"/>
        <v/>
      </c>
      <c r="Q137" s="19" t="str">
        <f>IFERROR(VLOOKUP(O137,'Tabelas auxiliares'!$A$229:$E$238,5,FALSE),"")</f>
        <v/>
      </c>
      <c r="R137" s="19" t="str">
        <f>IF(Q137&lt;&gt;"",Q137,IF(P137='Tabelas auxiliares'!$A$242,"CUSTEIO",IF(P137='Tabelas auxiliares'!$A$241,"INVESTIMENTO","")))</f>
        <v/>
      </c>
    </row>
    <row r="138" spans="6:18" x14ac:dyDescent="0.25">
      <c r="F138" s="19" t="str">
        <f>IF(D138="","",IFERROR(VLOOKUP(D138,'Tabelas auxiliares'!$A$3:$B$63,2,FALSE),"DESCENTRALIZAÇÃO"))</f>
        <v/>
      </c>
      <c r="G138" s="19" t="str">
        <f>IFERROR(VLOOKUP($B138,'Tabelas auxiliares'!$A$67:$C$104,2,FALSE),"")</f>
        <v/>
      </c>
      <c r="H138" s="19" t="str">
        <f>IFERROR(VLOOKUP($B138,'Tabelas auxiliares'!$A$67:$C$104,3,FALSE),"")</f>
        <v/>
      </c>
      <c r="P138" s="19" t="str">
        <f t="shared" si="3"/>
        <v/>
      </c>
      <c r="Q138" s="19" t="str">
        <f>IFERROR(VLOOKUP(O138,'Tabelas auxiliares'!$A$229:$E$238,5,FALSE),"")</f>
        <v/>
      </c>
      <c r="R138" s="19" t="str">
        <f>IF(Q138&lt;&gt;"",Q138,IF(P138='Tabelas auxiliares'!$A$242,"CUSTEIO",IF(P138='Tabelas auxiliares'!$A$241,"INVESTIMENTO","")))</f>
        <v/>
      </c>
    </row>
    <row r="139" spans="6:18" x14ac:dyDescent="0.25">
      <c r="F139" s="19" t="str">
        <f>IF(D139="","",IFERROR(VLOOKUP(D139,'Tabelas auxiliares'!$A$3:$B$63,2,FALSE),"DESCENTRALIZAÇÃO"))</f>
        <v/>
      </c>
      <c r="G139" s="19" t="str">
        <f>IFERROR(VLOOKUP($B139,'Tabelas auxiliares'!$A$67:$C$104,2,FALSE),"")</f>
        <v/>
      </c>
      <c r="H139" s="19" t="str">
        <f>IFERROR(VLOOKUP($B139,'Tabelas auxiliares'!$A$67:$C$104,3,FALSE),"")</f>
        <v/>
      </c>
      <c r="P139" s="19" t="str">
        <f t="shared" si="3"/>
        <v/>
      </c>
      <c r="Q139" s="19" t="str">
        <f>IFERROR(VLOOKUP(O139,'Tabelas auxiliares'!$A$229:$E$238,5,FALSE),"")</f>
        <v/>
      </c>
      <c r="R139" s="19" t="str">
        <f>IF(Q139&lt;&gt;"",Q139,IF(P139='Tabelas auxiliares'!$A$242,"CUSTEIO",IF(P139='Tabelas auxiliares'!$A$241,"INVESTIMENTO","")))</f>
        <v/>
      </c>
    </row>
    <row r="140" spans="6:18" x14ac:dyDescent="0.25">
      <c r="F140" s="19" t="str">
        <f>IF(D140="","",IFERROR(VLOOKUP(D140,'Tabelas auxiliares'!$A$3:$B$63,2,FALSE),"DESCENTRALIZAÇÃO"))</f>
        <v/>
      </c>
      <c r="G140" s="19" t="str">
        <f>IFERROR(VLOOKUP($B140,'Tabelas auxiliares'!$A$67:$C$104,2,FALSE),"")</f>
        <v/>
      </c>
      <c r="H140" s="19" t="str">
        <f>IFERROR(VLOOKUP($B140,'Tabelas auxiliares'!$A$67:$C$104,3,FALSE),"")</f>
        <v/>
      </c>
      <c r="P140" s="19" t="str">
        <f t="shared" si="3"/>
        <v/>
      </c>
      <c r="Q140" s="19" t="str">
        <f>IFERROR(VLOOKUP(O140,'Tabelas auxiliares'!$A$229:$E$238,5,FALSE),"")</f>
        <v/>
      </c>
      <c r="R140" s="19" t="str">
        <f>IF(Q140&lt;&gt;"",Q140,IF(P140='Tabelas auxiliares'!$A$242,"CUSTEIO",IF(P140='Tabelas auxiliares'!$A$241,"INVESTIMENTO","")))</f>
        <v/>
      </c>
    </row>
    <row r="141" spans="6:18" x14ac:dyDescent="0.25">
      <c r="F141" s="19" t="str">
        <f>IF(D141="","",IFERROR(VLOOKUP(D141,'Tabelas auxiliares'!$A$3:$B$63,2,FALSE),"DESCENTRALIZAÇÃO"))</f>
        <v/>
      </c>
      <c r="G141" s="19" t="str">
        <f>IFERROR(VLOOKUP($B141,'Tabelas auxiliares'!$A$67:$C$104,2,FALSE),"")</f>
        <v/>
      </c>
      <c r="H141" s="19" t="str">
        <f>IFERROR(VLOOKUP($B141,'Tabelas auxiliares'!$A$67:$C$104,3,FALSE),"")</f>
        <v/>
      </c>
      <c r="P141" s="19" t="str">
        <f t="shared" si="3"/>
        <v/>
      </c>
      <c r="Q141" s="19" t="str">
        <f>IFERROR(VLOOKUP(O141,'Tabelas auxiliares'!$A$229:$E$238,5,FALSE),"")</f>
        <v/>
      </c>
      <c r="R141" s="19" t="str">
        <f>IF(Q141&lt;&gt;"",Q141,IF(P141='Tabelas auxiliares'!$A$242,"CUSTEIO",IF(P141='Tabelas auxiliares'!$A$241,"INVESTIMENTO","")))</f>
        <v/>
      </c>
    </row>
    <row r="142" spans="6:18" x14ac:dyDescent="0.25">
      <c r="F142" s="19" t="str">
        <f>IF(D142="","",IFERROR(VLOOKUP(D142,'Tabelas auxiliares'!$A$3:$B$63,2,FALSE),"DESCENTRALIZAÇÃO"))</f>
        <v/>
      </c>
      <c r="G142" s="19" t="str">
        <f>IFERROR(VLOOKUP($B142,'Tabelas auxiliares'!$A$67:$C$104,2,FALSE),"")</f>
        <v/>
      </c>
      <c r="H142" s="19" t="str">
        <f>IFERROR(VLOOKUP($B142,'Tabelas auxiliares'!$A$67:$C$104,3,FALSE),"")</f>
        <v/>
      </c>
      <c r="P142" s="19" t="str">
        <f t="shared" si="3"/>
        <v/>
      </c>
      <c r="Q142" s="19" t="str">
        <f>IFERROR(VLOOKUP(O142,'Tabelas auxiliares'!$A$229:$E$238,5,FALSE),"")</f>
        <v/>
      </c>
      <c r="R142" s="19" t="str">
        <f>IF(Q142&lt;&gt;"",Q142,IF(P142='Tabelas auxiliares'!$A$242,"CUSTEIO",IF(P142='Tabelas auxiliares'!$A$241,"INVESTIMENTO","")))</f>
        <v/>
      </c>
    </row>
    <row r="143" spans="6:18" x14ac:dyDescent="0.25">
      <c r="F143" s="19" t="str">
        <f>IF(D143="","",IFERROR(VLOOKUP(D143,'Tabelas auxiliares'!$A$3:$B$63,2,FALSE),"DESCENTRALIZAÇÃO"))</f>
        <v/>
      </c>
      <c r="G143" s="19" t="str">
        <f>IFERROR(VLOOKUP($B143,'Tabelas auxiliares'!$A$67:$C$104,2,FALSE),"")</f>
        <v/>
      </c>
      <c r="H143" s="19" t="str">
        <f>IFERROR(VLOOKUP($B143,'Tabelas auxiliares'!$A$67:$C$104,3,FALSE),"")</f>
        <v/>
      </c>
      <c r="P143" s="19" t="str">
        <f t="shared" si="3"/>
        <v/>
      </c>
      <c r="Q143" s="19" t="str">
        <f>IFERROR(VLOOKUP(O143,'Tabelas auxiliares'!$A$229:$E$238,5,FALSE),"")</f>
        <v/>
      </c>
      <c r="R143" s="19" t="str">
        <f>IF(Q143&lt;&gt;"",Q143,IF(P143='Tabelas auxiliares'!$A$242,"CUSTEIO",IF(P143='Tabelas auxiliares'!$A$241,"INVESTIMENTO","")))</f>
        <v/>
      </c>
    </row>
    <row r="144" spans="6:18" x14ac:dyDescent="0.25">
      <c r="F144" s="19" t="str">
        <f>IF(D144="","",IFERROR(VLOOKUP(D144,'Tabelas auxiliares'!$A$3:$B$63,2,FALSE),"DESCENTRALIZAÇÃO"))</f>
        <v/>
      </c>
      <c r="G144" s="19" t="str">
        <f>IFERROR(VLOOKUP($B144,'Tabelas auxiliares'!$A$67:$C$104,2,FALSE),"")</f>
        <v/>
      </c>
      <c r="H144" s="19" t="str">
        <f>IFERROR(VLOOKUP($B144,'Tabelas auxiliares'!$A$67:$C$104,3,FALSE),"")</f>
        <v/>
      </c>
      <c r="P144" s="19" t="str">
        <f t="shared" si="3"/>
        <v/>
      </c>
      <c r="Q144" s="19" t="str">
        <f>IFERROR(VLOOKUP(O144,'Tabelas auxiliares'!$A$229:$E$238,5,FALSE),"")</f>
        <v/>
      </c>
      <c r="R144" s="19" t="str">
        <f>IF(Q144&lt;&gt;"",Q144,IF(P144='Tabelas auxiliares'!$A$242,"CUSTEIO",IF(P144='Tabelas auxiliares'!$A$241,"INVESTIMENTO","")))</f>
        <v/>
      </c>
    </row>
    <row r="145" spans="6:18" x14ac:dyDescent="0.25">
      <c r="F145" s="19" t="str">
        <f>IF(D145="","",IFERROR(VLOOKUP(D145,'Tabelas auxiliares'!$A$3:$B$63,2,FALSE),"DESCENTRALIZAÇÃO"))</f>
        <v/>
      </c>
      <c r="G145" s="19" t="str">
        <f>IFERROR(VLOOKUP($B145,'Tabelas auxiliares'!$A$67:$C$104,2,FALSE),"")</f>
        <v/>
      </c>
      <c r="H145" s="19" t="str">
        <f>IFERROR(VLOOKUP($B145,'Tabelas auxiliares'!$A$67:$C$104,3,FALSE),"")</f>
        <v/>
      </c>
      <c r="P145" s="19" t="str">
        <f t="shared" si="3"/>
        <v/>
      </c>
      <c r="Q145" s="19" t="str">
        <f>IFERROR(VLOOKUP(O145,'Tabelas auxiliares'!$A$229:$E$238,5,FALSE),"")</f>
        <v/>
      </c>
      <c r="R145" s="19" t="str">
        <f>IF(Q145&lt;&gt;"",Q145,IF(P145='Tabelas auxiliares'!$A$242,"CUSTEIO",IF(P145='Tabelas auxiliares'!$A$241,"INVESTIMENTO","")))</f>
        <v/>
      </c>
    </row>
    <row r="146" spans="6:18" x14ac:dyDescent="0.25">
      <c r="F146" s="19" t="str">
        <f>IF(D146="","",IFERROR(VLOOKUP(D146,'Tabelas auxiliares'!$A$3:$B$63,2,FALSE),"DESCENTRALIZAÇÃO"))</f>
        <v/>
      </c>
      <c r="G146" s="19" t="str">
        <f>IFERROR(VLOOKUP($B146,'Tabelas auxiliares'!$A$67:$C$104,2,FALSE),"")</f>
        <v/>
      </c>
      <c r="H146" s="19" t="str">
        <f>IFERROR(VLOOKUP($B146,'Tabelas auxiliares'!$A$67:$C$104,3,FALSE),"")</f>
        <v/>
      </c>
      <c r="P146" s="19" t="str">
        <f t="shared" si="3"/>
        <v/>
      </c>
      <c r="Q146" s="19" t="str">
        <f>IFERROR(VLOOKUP(O146,'Tabelas auxiliares'!$A$229:$E$238,5,FALSE),"")</f>
        <v/>
      </c>
      <c r="R146" s="19" t="str">
        <f>IF(Q146&lt;&gt;"",Q146,IF(P146='Tabelas auxiliares'!$A$242,"CUSTEIO",IF(P146='Tabelas auxiliares'!$A$241,"INVESTIMENTO","")))</f>
        <v/>
      </c>
    </row>
    <row r="147" spans="6:18" x14ac:dyDescent="0.25">
      <c r="F147" s="19" t="str">
        <f>IF(D147="","",IFERROR(VLOOKUP(D147,'Tabelas auxiliares'!$A$3:$B$63,2,FALSE),"DESCENTRALIZAÇÃO"))</f>
        <v/>
      </c>
      <c r="G147" s="19" t="str">
        <f>IFERROR(VLOOKUP($B147,'Tabelas auxiliares'!$A$67:$C$104,2,FALSE),"")</f>
        <v/>
      </c>
      <c r="H147" s="19" t="str">
        <f>IFERROR(VLOOKUP($B147,'Tabelas auxiliares'!$A$67:$C$104,3,FALSE),"")</f>
        <v/>
      </c>
      <c r="P147" s="19" t="str">
        <f t="shared" si="3"/>
        <v/>
      </c>
      <c r="Q147" s="19" t="str">
        <f>IFERROR(VLOOKUP(O147,'Tabelas auxiliares'!$A$229:$E$238,5,FALSE),"")</f>
        <v/>
      </c>
      <c r="R147" s="19" t="str">
        <f>IF(Q147&lt;&gt;"",Q147,IF(P147='Tabelas auxiliares'!$A$242,"CUSTEIO",IF(P147='Tabelas auxiliares'!$A$241,"INVESTIMENTO","")))</f>
        <v/>
      </c>
    </row>
    <row r="148" spans="6:18" x14ac:dyDescent="0.25">
      <c r="F148" s="19" t="str">
        <f>IF(D148="","",IFERROR(VLOOKUP(D148,'Tabelas auxiliares'!$A$3:$B$63,2,FALSE),"DESCENTRALIZAÇÃO"))</f>
        <v/>
      </c>
      <c r="G148" s="19" t="str">
        <f>IFERROR(VLOOKUP($B148,'Tabelas auxiliares'!$A$67:$C$104,2,FALSE),"")</f>
        <v/>
      </c>
      <c r="H148" s="19" t="str">
        <f>IFERROR(VLOOKUP($B148,'Tabelas auxiliares'!$A$67:$C$104,3,FALSE),"")</f>
        <v/>
      </c>
      <c r="P148" s="19" t="str">
        <f t="shared" si="3"/>
        <v/>
      </c>
      <c r="Q148" s="19" t="str">
        <f>IFERROR(VLOOKUP(O148,'Tabelas auxiliares'!$A$229:$E$238,5,FALSE),"")</f>
        <v/>
      </c>
      <c r="R148" s="19" t="str">
        <f>IF(Q148&lt;&gt;"",Q148,IF(P148='Tabelas auxiliares'!$A$242,"CUSTEIO",IF(P148='Tabelas auxiliares'!$A$241,"INVESTIMENTO","")))</f>
        <v/>
      </c>
    </row>
    <row r="149" spans="6:18" x14ac:dyDescent="0.25">
      <c r="F149" s="19" t="str">
        <f>IF(D149="","",IFERROR(VLOOKUP(D149,'Tabelas auxiliares'!$A$3:$B$63,2,FALSE),"DESCENTRALIZAÇÃO"))</f>
        <v/>
      </c>
      <c r="G149" s="19" t="str">
        <f>IFERROR(VLOOKUP($B149,'Tabelas auxiliares'!$A$67:$C$104,2,FALSE),"")</f>
        <v/>
      </c>
      <c r="H149" s="19" t="str">
        <f>IFERROR(VLOOKUP($B149,'Tabelas auxiliares'!$A$67:$C$104,3,FALSE),"")</f>
        <v/>
      </c>
      <c r="P149" s="19" t="str">
        <f t="shared" si="3"/>
        <v/>
      </c>
      <c r="Q149" s="19" t="str">
        <f>IFERROR(VLOOKUP(O149,'Tabelas auxiliares'!$A$229:$E$238,5,FALSE),"")</f>
        <v/>
      </c>
      <c r="R149" s="19" t="str">
        <f>IF(Q149&lt;&gt;"",Q149,IF(P149='Tabelas auxiliares'!$A$242,"CUSTEIO",IF(P149='Tabelas auxiliares'!$A$241,"INVESTIMENTO","")))</f>
        <v/>
      </c>
    </row>
    <row r="150" spans="6:18" x14ac:dyDescent="0.25">
      <c r="F150" s="19" t="str">
        <f>IF(D150="","",IFERROR(VLOOKUP(D150,'Tabelas auxiliares'!$A$3:$B$63,2,FALSE),"DESCENTRALIZAÇÃO"))</f>
        <v/>
      </c>
      <c r="G150" s="19" t="str">
        <f>IFERROR(VLOOKUP($B150,'Tabelas auxiliares'!$A$67:$C$104,2,FALSE),"")</f>
        <v/>
      </c>
      <c r="H150" s="19" t="str">
        <f>IFERROR(VLOOKUP($B150,'Tabelas auxiliares'!$A$67:$C$104,3,FALSE),"")</f>
        <v/>
      </c>
      <c r="P150" s="19" t="str">
        <f t="shared" si="3"/>
        <v/>
      </c>
      <c r="Q150" s="19" t="str">
        <f>IFERROR(VLOOKUP(O150,'Tabelas auxiliares'!$A$229:$E$238,5,FALSE),"")</f>
        <v/>
      </c>
      <c r="R150" s="19" t="str">
        <f>IF(Q150&lt;&gt;"",Q150,IF(P150='Tabelas auxiliares'!$A$242,"CUSTEIO",IF(P150='Tabelas auxiliares'!$A$241,"INVESTIMENTO","")))</f>
        <v/>
      </c>
    </row>
    <row r="151" spans="6:18" x14ac:dyDescent="0.25">
      <c r="F151" s="19" t="str">
        <f>IF(D151="","",IFERROR(VLOOKUP(D151,'Tabelas auxiliares'!$A$3:$B$63,2,FALSE),"DESCENTRALIZAÇÃO"))</f>
        <v/>
      </c>
      <c r="G151" s="19" t="str">
        <f>IFERROR(VLOOKUP($B151,'Tabelas auxiliares'!$A$67:$C$104,2,FALSE),"")</f>
        <v/>
      </c>
      <c r="H151" s="19" t="str">
        <f>IFERROR(VLOOKUP($B151,'Tabelas auxiliares'!$A$67:$C$104,3,FALSE),"")</f>
        <v/>
      </c>
      <c r="P151" s="19" t="str">
        <f t="shared" si="3"/>
        <v/>
      </c>
      <c r="Q151" s="19" t="str">
        <f>IFERROR(VLOOKUP(O151,'Tabelas auxiliares'!$A$229:$E$238,5,FALSE),"")</f>
        <v/>
      </c>
      <c r="R151" s="19" t="str">
        <f>IF(Q151&lt;&gt;"",Q151,IF(P151='Tabelas auxiliares'!$A$242,"CUSTEIO",IF(P151='Tabelas auxiliares'!$A$241,"INVESTIMENTO","")))</f>
        <v/>
      </c>
    </row>
    <row r="152" spans="6:18" x14ac:dyDescent="0.25">
      <c r="F152" s="19" t="str">
        <f>IF(D152="","",IFERROR(VLOOKUP(D152,'Tabelas auxiliares'!$A$3:$B$63,2,FALSE),"DESCENTRALIZAÇÃO"))</f>
        <v/>
      </c>
      <c r="G152" s="19" t="str">
        <f>IFERROR(VLOOKUP($B152,'Tabelas auxiliares'!$A$67:$C$104,2,FALSE),"")</f>
        <v/>
      </c>
      <c r="H152" s="19" t="str">
        <f>IFERROR(VLOOKUP($B152,'Tabelas auxiliares'!$A$67:$C$104,3,FALSE),"")</f>
        <v/>
      </c>
      <c r="P152" s="19" t="str">
        <f t="shared" si="3"/>
        <v/>
      </c>
      <c r="Q152" s="19" t="str">
        <f>IFERROR(VLOOKUP(O152,'Tabelas auxiliares'!$A$229:$E$238,5,FALSE),"")</f>
        <v/>
      </c>
      <c r="R152" s="19" t="str">
        <f>IF(Q152&lt;&gt;"",Q152,IF(P152='Tabelas auxiliares'!$A$242,"CUSTEIO",IF(P152='Tabelas auxiliares'!$A$241,"INVESTIMENTO","")))</f>
        <v/>
      </c>
    </row>
    <row r="153" spans="6:18" x14ac:dyDescent="0.25">
      <c r="F153" s="19" t="str">
        <f>IF(D153="","",IFERROR(VLOOKUP(D153,'Tabelas auxiliares'!$A$3:$B$63,2,FALSE),"DESCENTRALIZAÇÃO"))</f>
        <v/>
      </c>
      <c r="G153" s="19" t="str">
        <f>IFERROR(VLOOKUP($B153,'Tabelas auxiliares'!$A$67:$C$104,2,FALSE),"")</f>
        <v/>
      </c>
      <c r="H153" s="19" t="str">
        <f>IFERROR(VLOOKUP($B153,'Tabelas auxiliares'!$A$67:$C$104,3,FALSE),"")</f>
        <v/>
      </c>
      <c r="P153" s="19" t="str">
        <f t="shared" si="3"/>
        <v/>
      </c>
      <c r="Q153" s="19" t="str">
        <f>IFERROR(VLOOKUP(O153,'Tabelas auxiliares'!$A$229:$E$238,5,FALSE),"")</f>
        <v/>
      </c>
      <c r="R153" s="19" t="str">
        <f>IF(Q153&lt;&gt;"",Q153,IF(P153='Tabelas auxiliares'!$A$242,"CUSTEIO",IF(P153='Tabelas auxiliares'!$A$241,"INVESTIMENTO","")))</f>
        <v/>
      </c>
    </row>
    <row r="154" spans="6:18" x14ac:dyDescent="0.25">
      <c r="F154" s="19" t="str">
        <f>IF(D154="","",IFERROR(VLOOKUP(D154,'Tabelas auxiliares'!$A$3:$B$63,2,FALSE),"DESCENTRALIZAÇÃO"))</f>
        <v/>
      </c>
      <c r="G154" s="19" t="str">
        <f>IFERROR(VLOOKUP($B154,'Tabelas auxiliares'!$A$67:$C$104,2,FALSE),"")</f>
        <v/>
      </c>
      <c r="H154" s="19" t="str">
        <f>IFERROR(VLOOKUP($B154,'Tabelas auxiliares'!$A$67:$C$104,3,FALSE),"")</f>
        <v/>
      </c>
      <c r="P154" s="19" t="str">
        <f t="shared" si="3"/>
        <v/>
      </c>
      <c r="Q154" s="19" t="str">
        <f>IFERROR(VLOOKUP(O154,'Tabelas auxiliares'!$A$229:$E$238,5,FALSE),"")</f>
        <v/>
      </c>
      <c r="R154" s="19" t="str">
        <f>IF(Q154&lt;&gt;"",Q154,IF(P154='Tabelas auxiliares'!$A$242,"CUSTEIO",IF(P154='Tabelas auxiliares'!$A$241,"INVESTIMENTO","")))</f>
        <v/>
      </c>
    </row>
    <row r="155" spans="6:18" x14ac:dyDescent="0.25">
      <c r="F155" s="19" t="str">
        <f>IF(D155="","",IFERROR(VLOOKUP(D155,'Tabelas auxiliares'!$A$3:$B$63,2,FALSE),"DESCENTRALIZAÇÃO"))</f>
        <v/>
      </c>
      <c r="G155" s="19" t="str">
        <f>IFERROR(VLOOKUP($B155,'Tabelas auxiliares'!$A$67:$C$104,2,FALSE),"")</f>
        <v/>
      </c>
      <c r="H155" s="19" t="str">
        <f>IFERROR(VLOOKUP($B155,'Tabelas auxiliares'!$A$67:$C$104,3,FALSE),"")</f>
        <v/>
      </c>
      <c r="P155" s="19" t="str">
        <f t="shared" si="3"/>
        <v/>
      </c>
      <c r="Q155" s="19" t="str">
        <f>IFERROR(VLOOKUP(O155,'Tabelas auxiliares'!$A$229:$E$238,5,FALSE),"")</f>
        <v/>
      </c>
      <c r="R155" s="19" t="str">
        <f>IF(Q155&lt;&gt;"",Q155,IF(P155='Tabelas auxiliares'!$A$242,"CUSTEIO",IF(P155='Tabelas auxiliares'!$A$241,"INVESTIMENTO","")))</f>
        <v/>
      </c>
    </row>
    <row r="156" spans="6:18" x14ac:dyDescent="0.25">
      <c r="F156" s="19" t="str">
        <f>IF(D156="","",IFERROR(VLOOKUP(D156,'Tabelas auxiliares'!$A$3:$B$63,2,FALSE),"DESCENTRALIZAÇÃO"))</f>
        <v/>
      </c>
      <c r="G156" s="19" t="str">
        <f>IFERROR(VLOOKUP($B156,'Tabelas auxiliares'!$A$67:$C$104,2,FALSE),"")</f>
        <v/>
      </c>
      <c r="H156" s="19" t="str">
        <f>IFERROR(VLOOKUP($B156,'Tabelas auxiliares'!$A$67:$C$104,3,FALSE),"")</f>
        <v/>
      </c>
      <c r="P156" s="19" t="str">
        <f t="shared" si="3"/>
        <v/>
      </c>
      <c r="Q156" s="19" t="str">
        <f>IFERROR(VLOOKUP(O156,'Tabelas auxiliares'!$A$229:$E$238,5,FALSE),"")</f>
        <v/>
      </c>
      <c r="R156" s="19" t="str">
        <f>IF(Q156&lt;&gt;"",Q156,IF(P156='Tabelas auxiliares'!$A$242,"CUSTEIO",IF(P156='Tabelas auxiliares'!$A$241,"INVESTIMENTO","")))</f>
        <v/>
      </c>
    </row>
    <row r="157" spans="6:18" x14ac:dyDescent="0.25">
      <c r="F157" s="19" t="str">
        <f>IF(D157="","",IFERROR(VLOOKUP(D157,'Tabelas auxiliares'!$A$3:$B$63,2,FALSE),"DESCENTRALIZAÇÃO"))</f>
        <v/>
      </c>
      <c r="G157" s="19" t="str">
        <f>IFERROR(VLOOKUP($B157,'Tabelas auxiliares'!$A$67:$C$104,2,FALSE),"")</f>
        <v/>
      </c>
      <c r="H157" s="19" t="str">
        <f>IFERROR(VLOOKUP($B157,'Tabelas auxiliares'!$A$67:$C$104,3,FALSE),"")</f>
        <v/>
      </c>
      <c r="P157" s="19" t="str">
        <f t="shared" si="3"/>
        <v/>
      </c>
      <c r="Q157" s="19" t="str">
        <f>IFERROR(VLOOKUP(O157,'Tabelas auxiliares'!$A$229:$E$238,5,FALSE),"")</f>
        <v/>
      </c>
      <c r="R157" s="19" t="str">
        <f>IF(Q157&lt;&gt;"",Q157,IF(P157='Tabelas auxiliares'!$A$242,"CUSTEIO",IF(P157='Tabelas auxiliares'!$A$241,"INVESTIMENTO","")))</f>
        <v/>
      </c>
    </row>
    <row r="158" spans="6:18" x14ac:dyDescent="0.25">
      <c r="F158" s="19" t="str">
        <f>IF(D158="","",IFERROR(VLOOKUP(D158,'Tabelas auxiliares'!$A$3:$B$63,2,FALSE),"DESCENTRALIZAÇÃO"))</f>
        <v/>
      </c>
      <c r="G158" s="19" t="str">
        <f>IFERROR(VLOOKUP($B158,'Tabelas auxiliares'!$A$67:$C$104,2,FALSE),"")</f>
        <v/>
      </c>
      <c r="H158" s="19" t="str">
        <f>IFERROR(VLOOKUP($B158,'Tabelas auxiliares'!$A$67:$C$104,3,FALSE),"")</f>
        <v/>
      </c>
      <c r="P158" s="19" t="str">
        <f t="shared" si="3"/>
        <v/>
      </c>
      <c r="Q158" s="19" t="str">
        <f>IFERROR(VLOOKUP(O158,'Tabelas auxiliares'!$A$229:$E$238,5,FALSE),"")</f>
        <v/>
      </c>
      <c r="R158" s="19" t="str">
        <f>IF(Q158&lt;&gt;"",Q158,IF(P158='Tabelas auxiliares'!$A$242,"CUSTEIO",IF(P158='Tabelas auxiliares'!$A$241,"INVESTIMENTO","")))</f>
        <v/>
      </c>
    </row>
    <row r="159" spans="6:18" x14ac:dyDescent="0.25">
      <c r="F159" s="19" t="str">
        <f>IF(D159="","",IFERROR(VLOOKUP(D159,'Tabelas auxiliares'!$A$3:$B$63,2,FALSE),"DESCENTRALIZAÇÃO"))</f>
        <v/>
      </c>
      <c r="G159" s="19" t="str">
        <f>IFERROR(VLOOKUP($B159,'Tabelas auxiliares'!$A$67:$C$104,2,FALSE),"")</f>
        <v/>
      </c>
      <c r="H159" s="19" t="str">
        <f>IFERROR(VLOOKUP($B159,'Tabelas auxiliares'!$A$67:$C$104,3,FALSE),"")</f>
        <v/>
      </c>
      <c r="P159" s="19" t="str">
        <f t="shared" si="3"/>
        <v/>
      </c>
      <c r="Q159" s="19" t="str">
        <f>IFERROR(VLOOKUP(O159,'Tabelas auxiliares'!$A$229:$E$238,5,FALSE),"")</f>
        <v/>
      </c>
      <c r="R159" s="19" t="str">
        <f>IF(Q159&lt;&gt;"",Q159,IF(P159='Tabelas auxiliares'!$A$242,"CUSTEIO",IF(P159='Tabelas auxiliares'!$A$241,"INVESTIMENTO","")))</f>
        <v/>
      </c>
    </row>
    <row r="160" spans="6:18" x14ac:dyDescent="0.25">
      <c r="F160" s="19" t="str">
        <f>IF(D160="","",IFERROR(VLOOKUP(D160,'Tabelas auxiliares'!$A$3:$B$63,2,FALSE),"DESCENTRALIZAÇÃO"))</f>
        <v/>
      </c>
      <c r="G160" s="19" t="str">
        <f>IFERROR(VLOOKUP($B160,'Tabelas auxiliares'!$A$67:$C$104,2,FALSE),"")</f>
        <v/>
      </c>
      <c r="H160" s="19" t="str">
        <f>IFERROR(VLOOKUP($B160,'Tabelas auxiliares'!$A$67:$C$104,3,FALSE),"")</f>
        <v/>
      </c>
      <c r="P160" s="19" t="str">
        <f t="shared" si="3"/>
        <v/>
      </c>
      <c r="Q160" s="19" t="str">
        <f>IFERROR(VLOOKUP(O160,'Tabelas auxiliares'!$A$229:$E$238,5,FALSE),"")</f>
        <v/>
      </c>
      <c r="R160" s="19" t="str">
        <f>IF(Q160&lt;&gt;"",Q160,IF(P160='Tabelas auxiliares'!$A$242,"CUSTEIO",IF(P160='Tabelas auxiliares'!$A$241,"INVESTIMENTO","")))</f>
        <v/>
      </c>
    </row>
    <row r="161" spans="6:18" x14ac:dyDescent="0.25">
      <c r="F161" s="19" t="str">
        <f>IF(D161="","",IFERROR(VLOOKUP(D161,'Tabelas auxiliares'!$A$3:$B$63,2,FALSE),"DESCENTRALIZAÇÃO"))</f>
        <v/>
      </c>
      <c r="G161" s="19" t="str">
        <f>IFERROR(VLOOKUP($B161,'Tabelas auxiliares'!$A$67:$C$104,2,FALSE),"")</f>
        <v/>
      </c>
      <c r="H161" s="19" t="str">
        <f>IFERROR(VLOOKUP($B161,'Tabelas auxiliares'!$A$67:$C$104,3,FALSE),"")</f>
        <v/>
      </c>
      <c r="P161" s="19" t="str">
        <f t="shared" si="3"/>
        <v/>
      </c>
      <c r="Q161" s="19" t="str">
        <f>IFERROR(VLOOKUP(O161,'Tabelas auxiliares'!$A$229:$E$238,5,FALSE),"")</f>
        <v/>
      </c>
      <c r="R161" s="19" t="str">
        <f>IF(Q161&lt;&gt;"",Q161,IF(P161='Tabelas auxiliares'!$A$242,"CUSTEIO",IF(P161='Tabelas auxiliares'!$A$241,"INVESTIMENTO","")))</f>
        <v/>
      </c>
    </row>
    <row r="162" spans="6:18" x14ac:dyDescent="0.25">
      <c r="F162" s="19" t="str">
        <f>IF(D162="","",IFERROR(VLOOKUP(D162,'Tabelas auxiliares'!$A$3:$B$63,2,FALSE),"DESCENTRALIZAÇÃO"))</f>
        <v/>
      </c>
      <c r="G162" s="19" t="str">
        <f>IFERROR(VLOOKUP($B162,'Tabelas auxiliares'!$A$67:$C$104,2,FALSE),"")</f>
        <v/>
      </c>
      <c r="H162" s="19" t="str">
        <f>IFERROR(VLOOKUP($B162,'Tabelas auxiliares'!$A$67:$C$104,3,FALSE),"")</f>
        <v/>
      </c>
      <c r="P162" s="19" t="str">
        <f t="shared" si="3"/>
        <v/>
      </c>
      <c r="Q162" s="19" t="str">
        <f>IFERROR(VLOOKUP(O162,'Tabelas auxiliares'!$A$229:$E$238,5,FALSE),"")</f>
        <v/>
      </c>
      <c r="R162" s="19" t="str">
        <f>IF(Q162&lt;&gt;"",Q162,IF(P162='Tabelas auxiliares'!$A$242,"CUSTEIO",IF(P162='Tabelas auxiliares'!$A$241,"INVESTIMENTO","")))</f>
        <v/>
      </c>
    </row>
    <row r="163" spans="6:18" x14ac:dyDescent="0.25">
      <c r="F163" s="19" t="str">
        <f>IF(D163="","",IFERROR(VLOOKUP(D163,'Tabelas auxiliares'!$A$3:$B$63,2,FALSE),"DESCENTRALIZAÇÃO"))</f>
        <v/>
      </c>
      <c r="G163" s="19" t="str">
        <f>IFERROR(VLOOKUP($B163,'Tabelas auxiliares'!$A$67:$C$104,2,FALSE),"")</f>
        <v/>
      </c>
      <c r="H163" s="19" t="str">
        <f>IFERROR(VLOOKUP($B163,'Tabelas auxiliares'!$A$67:$C$104,3,FALSE),"")</f>
        <v/>
      </c>
      <c r="P163" s="19" t="str">
        <f t="shared" si="3"/>
        <v/>
      </c>
      <c r="Q163" s="19" t="str">
        <f>IFERROR(VLOOKUP(O163,'Tabelas auxiliares'!$A$229:$E$238,5,FALSE),"")</f>
        <v/>
      </c>
      <c r="R163" s="19" t="str">
        <f>IF(Q163&lt;&gt;"",Q163,IF(P163='Tabelas auxiliares'!$A$242,"CUSTEIO",IF(P163='Tabelas auxiliares'!$A$241,"INVESTIMENTO","")))</f>
        <v/>
      </c>
    </row>
    <row r="164" spans="6:18" x14ac:dyDescent="0.25">
      <c r="F164" s="19" t="str">
        <f>IF(D164="","",IFERROR(VLOOKUP(D164,'Tabelas auxiliares'!$A$3:$B$63,2,FALSE),"DESCENTRALIZAÇÃO"))</f>
        <v/>
      </c>
      <c r="G164" s="19" t="str">
        <f>IFERROR(VLOOKUP($B164,'Tabelas auxiliares'!$A$67:$C$104,2,FALSE),"")</f>
        <v/>
      </c>
      <c r="H164" s="19" t="str">
        <f>IFERROR(VLOOKUP($B164,'Tabelas auxiliares'!$A$67:$C$104,3,FALSE),"")</f>
        <v/>
      </c>
      <c r="P164" s="19" t="str">
        <f t="shared" si="3"/>
        <v/>
      </c>
      <c r="Q164" s="19" t="str">
        <f>IFERROR(VLOOKUP(O164,'Tabelas auxiliares'!$A$229:$E$238,5,FALSE),"")</f>
        <v/>
      </c>
      <c r="R164" s="19" t="str">
        <f>IF(Q164&lt;&gt;"",Q164,IF(P164='Tabelas auxiliares'!$A$242,"CUSTEIO",IF(P164='Tabelas auxiliares'!$A$241,"INVESTIMENTO","")))</f>
        <v/>
      </c>
    </row>
    <row r="165" spans="6:18" x14ac:dyDescent="0.25">
      <c r="F165" s="19" t="str">
        <f>IF(D165="","",IFERROR(VLOOKUP(D165,'Tabelas auxiliares'!$A$3:$B$63,2,FALSE),"DESCENTRALIZAÇÃO"))</f>
        <v/>
      </c>
      <c r="G165" s="19" t="str">
        <f>IFERROR(VLOOKUP($B165,'Tabelas auxiliares'!$A$67:$C$104,2,FALSE),"")</f>
        <v/>
      </c>
      <c r="H165" s="19" t="str">
        <f>IFERROR(VLOOKUP($B165,'Tabelas auxiliares'!$A$67:$C$104,3,FALSE),"")</f>
        <v/>
      </c>
      <c r="P165" s="19" t="str">
        <f t="shared" si="3"/>
        <v/>
      </c>
      <c r="Q165" s="19" t="str">
        <f>IFERROR(VLOOKUP(O165,'Tabelas auxiliares'!$A$229:$E$238,5,FALSE),"")</f>
        <v/>
      </c>
      <c r="R165" s="19" t="str">
        <f>IF(Q165&lt;&gt;"",Q165,IF(P165='Tabelas auxiliares'!$A$242,"CUSTEIO",IF(P165='Tabelas auxiliares'!$A$241,"INVESTIMENTO","")))</f>
        <v/>
      </c>
    </row>
    <row r="166" spans="6:18" x14ac:dyDescent="0.25">
      <c r="F166" s="19" t="str">
        <f>IF(D166="","",IFERROR(VLOOKUP(D166,'Tabelas auxiliares'!$A$3:$B$63,2,FALSE),"DESCENTRALIZAÇÃO"))</f>
        <v/>
      </c>
      <c r="G166" s="19" t="str">
        <f>IFERROR(VLOOKUP($B166,'Tabelas auxiliares'!$A$67:$C$104,2,FALSE),"")</f>
        <v/>
      </c>
      <c r="H166" s="19" t="str">
        <f>IFERROR(VLOOKUP($B166,'Tabelas auxiliares'!$A$67:$C$104,3,FALSE),"")</f>
        <v/>
      </c>
      <c r="P166" s="19" t="str">
        <f t="shared" si="3"/>
        <v/>
      </c>
      <c r="Q166" s="19" t="str">
        <f>IFERROR(VLOOKUP(O166,'Tabelas auxiliares'!$A$229:$E$238,5,FALSE),"")</f>
        <v/>
      </c>
      <c r="R166" s="19" t="str">
        <f>IF(Q166&lt;&gt;"",Q166,IF(P166='Tabelas auxiliares'!$A$242,"CUSTEIO",IF(P166='Tabelas auxiliares'!$A$241,"INVESTIMENTO","")))</f>
        <v/>
      </c>
    </row>
    <row r="167" spans="6:18" x14ac:dyDescent="0.25">
      <c r="F167" s="19" t="str">
        <f>IF(D167="","",IFERROR(VLOOKUP(D167,'Tabelas auxiliares'!$A$3:$B$63,2,FALSE),"DESCENTRALIZAÇÃO"))</f>
        <v/>
      </c>
      <c r="G167" s="19" t="str">
        <f>IFERROR(VLOOKUP($B167,'Tabelas auxiliares'!$A$67:$C$104,2,FALSE),"")</f>
        <v/>
      </c>
      <c r="H167" s="19" t="str">
        <f>IFERROR(VLOOKUP($B167,'Tabelas auxiliares'!$A$67:$C$104,3,FALSE),"")</f>
        <v/>
      </c>
      <c r="P167" s="19" t="str">
        <f t="shared" si="3"/>
        <v/>
      </c>
      <c r="Q167" s="19" t="str">
        <f>IFERROR(VLOOKUP(O167,'Tabelas auxiliares'!$A$229:$E$238,5,FALSE),"")</f>
        <v/>
      </c>
      <c r="R167" s="19" t="str">
        <f>IF(Q167&lt;&gt;"",Q167,IF(P167='Tabelas auxiliares'!$A$242,"CUSTEIO",IF(P167='Tabelas auxiliares'!$A$241,"INVESTIMENTO","")))</f>
        <v/>
      </c>
    </row>
    <row r="168" spans="6:18" x14ac:dyDescent="0.25">
      <c r="F168" s="19" t="str">
        <f>IF(D168="","",IFERROR(VLOOKUP(D168,'Tabelas auxiliares'!$A$3:$B$63,2,FALSE),"DESCENTRALIZAÇÃO"))</f>
        <v/>
      </c>
      <c r="G168" s="19" t="str">
        <f>IFERROR(VLOOKUP($B168,'Tabelas auxiliares'!$A$67:$C$104,2,FALSE),"")</f>
        <v/>
      </c>
      <c r="H168" s="19" t="str">
        <f>IFERROR(VLOOKUP($B168,'Tabelas auxiliares'!$A$67:$C$104,3,FALSE),"")</f>
        <v/>
      </c>
      <c r="P168" s="19" t="str">
        <f t="shared" si="3"/>
        <v/>
      </c>
      <c r="Q168" s="19" t="str">
        <f>IFERROR(VLOOKUP(O168,'Tabelas auxiliares'!$A$229:$E$238,5,FALSE),"")</f>
        <v/>
      </c>
      <c r="R168" s="19" t="str">
        <f>IF(Q168&lt;&gt;"",Q168,IF(P168='Tabelas auxiliares'!$A$242,"CUSTEIO",IF(P168='Tabelas auxiliares'!$A$241,"INVESTIMENTO","")))</f>
        <v/>
      </c>
    </row>
    <row r="169" spans="6:18" x14ac:dyDescent="0.25">
      <c r="F169" s="19" t="str">
        <f>IF(D169="","",IFERROR(VLOOKUP(D169,'Tabelas auxiliares'!$A$3:$B$63,2,FALSE),"DESCENTRALIZAÇÃO"))</f>
        <v/>
      </c>
      <c r="G169" s="19" t="str">
        <f>IFERROR(VLOOKUP($B169,'Tabelas auxiliares'!$A$67:$C$104,2,FALSE),"")</f>
        <v/>
      </c>
      <c r="H169" s="19" t="str">
        <f>IFERROR(VLOOKUP($B169,'Tabelas auxiliares'!$A$67:$C$104,3,FALSE),"")</f>
        <v/>
      </c>
      <c r="P169" s="19" t="str">
        <f t="shared" si="3"/>
        <v/>
      </c>
      <c r="Q169" s="19" t="str">
        <f>IFERROR(VLOOKUP(O169,'Tabelas auxiliares'!$A$229:$E$238,5,FALSE),"")</f>
        <v/>
      </c>
      <c r="R169" s="19" t="str">
        <f>IF(Q169&lt;&gt;"",Q169,IF(P169='Tabelas auxiliares'!$A$242,"CUSTEIO",IF(P169='Tabelas auxiliares'!$A$241,"INVESTIMENTO","")))</f>
        <v/>
      </c>
    </row>
    <row r="170" spans="6:18" x14ac:dyDescent="0.25">
      <c r="F170" s="19" t="str">
        <f>IF(D170="","",IFERROR(VLOOKUP(D170,'Tabelas auxiliares'!$A$3:$B$63,2,FALSE),"DESCENTRALIZAÇÃO"))</f>
        <v/>
      </c>
      <c r="G170" s="19" t="str">
        <f>IFERROR(VLOOKUP($B170,'Tabelas auxiliares'!$A$67:$C$104,2,FALSE),"")</f>
        <v/>
      </c>
      <c r="H170" s="19" t="str">
        <f>IFERROR(VLOOKUP($B170,'Tabelas auxiliares'!$A$67:$C$104,3,FALSE),"")</f>
        <v/>
      </c>
      <c r="P170" s="19" t="str">
        <f t="shared" si="3"/>
        <v/>
      </c>
      <c r="Q170" s="19" t="str">
        <f>IFERROR(VLOOKUP(O170,'Tabelas auxiliares'!$A$229:$E$238,5,FALSE),"")</f>
        <v/>
      </c>
      <c r="R170" s="19" t="str">
        <f>IF(Q170&lt;&gt;"",Q170,IF(P170='Tabelas auxiliares'!$A$242,"CUSTEIO",IF(P170='Tabelas auxiliares'!$A$241,"INVESTIMENTO","")))</f>
        <v/>
      </c>
    </row>
    <row r="171" spans="6:18" x14ac:dyDescent="0.25">
      <c r="F171" s="19" t="str">
        <f>IF(D171="","",IFERROR(VLOOKUP(D171,'Tabelas auxiliares'!$A$3:$B$63,2,FALSE),"DESCENTRALIZAÇÃO"))</f>
        <v/>
      </c>
      <c r="G171" s="19" t="str">
        <f>IFERROR(VLOOKUP($B171,'Tabelas auxiliares'!$A$67:$C$104,2,FALSE),"")</f>
        <v/>
      </c>
      <c r="H171" s="19" t="str">
        <f>IFERROR(VLOOKUP($B171,'Tabelas auxiliares'!$A$67:$C$104,3,FALSE),"")</f>
        <v/>
      </c>
      <c r="P171" s="19" t="str">
        <f t="shared" si="3"/>
        <v/>
      </c>
      <c r="Q171" s="19" t="str">
        <f>IFERROR(VLOOKUP(O171,'Tabelas auxiliares'!$A$229:$E$238,5,FALSE),"")</f>
        <v/>
      </c>
      <c r="R171" s="19" t="str">
        <f>IF(Q171&lt;&gt;"",Q171,IF(P171='Tabelas auxiliares'!$A$242,"CUSTEIO",IF(P171='Tabelas auxiliares'!$A$241,"INVESTIMENTO","")))</f>
        <v/>
      </c>
    </row>
    <row r="172" spans="6:18" x14ac:dyDescent="0.25">
      <c r="F172" s="19" t="str">
        <f>IF(D172="","",IFERROR(VLOOKUP(D172,'Tabelas auxiliares'!$A$3:$B$63,2,FALSE),"DESCENTRALIZAÇÃO"))</f>
        <v/>
      </c>
      <c r="G172" s="19" t="str">
        <f>IFERROR(VLOOKUP($B172,'Tabelas auxiliares'!$A$67:$C$104,2,FALSE),"")</f>
        <v/>
      </c>
      <c r="H172" s="19" t="str">
        <f>IFERROR(VLOOKUP($B172,'Tabelas auxiliares'!$A$67:$C$104,3,FALSE),"")</f>
        <v/>
      </c>
      <c r="P172" s="19" t="str">
        <f t="shared" si="3"/>
        <v/>
      </c>
      <c r="Q172" s="19" t="str">
        <f>IFERROR(VLOOKUP(O172,'Tabelas auxiliares'!$A$229:$E$238,5,FALSE),"")</f>
        <v/>
      </c>
      <c r="R172" s="19" t="str">
        <f>IF(Q172&lt;&gt;"",Q172,IF(P172='Tabelas auxiliares'!$A$242,"CUSTEIO",IF(P172='Tabelas auxiliares'!$A$241,"INVESTIMENTO","")))</f>
        <v/>
      </c>
    </row>
    <row r="173" spans="6:18" x14ac:dyDescent="0.25">
      <c r="F173" s="19" t="str">
        <f>IF(D173="","",IFERROR(VLOOKUP(D173,'Tabelas auxiliares'!$A$3:$B$63,2,FALSE),"DESCENTRALIZAÇÃO"))</f>
        <v/>
      </c>
      <c r="G173" s="19" t="str">
        <f>IFERROR(VLOOKUP($B173,'Tabelas auxiliares'!$A$67:$C$104,2,FALSE),"")</f>
        <v/>
      </c>
      <c r="H173" s="19" t="str">
        <f>IFERROR(VLOOKUP($B173,'Tabelas auxiliares'!$A$67:$C$104,3,FALSE),"")</f>
        <v/>
      </c>
      <c r="P173" s="19" t="str">
        <f t="shared" si="3"/>
        <v/>
      </c>
      <c r="Q173" s="19" t="str">
        <f>IFERROR(VLOOKUP(O173,'Tabelas auxiliares'!$A$229:$E$238,5,FALSE),"")</f>
        <v/>
      </c>
      <c r="R173" s="19" t="str">
        <f>IF(Q173&lt;&gt;"",Q173,IF(P173='Tabelas auxiliares'!$A$242,"CUSTEIO",IF(P173='Tabelas auxiliares'!$A$241,"INVESTIMENTO","")))</f>
        <v/>
      </c>
    </row>
    <row r="174" spans="6:18" x14ac:dyDescent="0.25">
      <c r="F174" s="19" t="str">
        <f>IF(D174="","",IFERROR(VLOOKUP(D174,'Tabelas auxiliares'!$A$3:$B$63,2,FALSE),"DESCENTRALIZAÇÃO"))</f>
        <v/>
      </c>
      <c r="G174" s="19" t="str">
        <f>IFERROR(VLOOKUP($B174,'Tabelas auxiliares'!$A$67:$C$104,2,FALSE),"")</f>
        <v/>
      </c>
      <c r="H174" s="19" t="str">
        <f>IFERROR(VLOOKUP($B174,'Tabelas auxiliares'!$A$67:$C$104,3,FALSE),"")</f>
        <v/>
      </c>
      <c r="P174" s="19" t="str">
        <f t="shared" si="3"/>
        <v/>
      </c>
      <c r="Q174" s="19" t="str">
        <f>IFERROR(VLOOKUP(O174,'Tabelas auxiliares'!$A$229:$E$238,5,FALSE),"")</f>
        <v/>
      </c>
      <c r="R174" s="19" t="str">
        <f>IF(Q174&lt;&gt;"",Q174,IF(P174='Tabelas auxiliares'!$A$242,"CUSTEIO",IF(P174='Tabelas auxiliares'!$A$241,"INVESTIMENTO","")))</f>
        <v/>
      </c>
    </row>
    <row r="175" spans="6:18" x14ac:dyDescent="0.25">
      <c r="F175" s="19" t="str">
        <f>IF(D175="","",IFERROR(VLOOKUP(D175,'Tabelas auxiliares'!$A$3:$B$63,2,FALSE),"DESCENTRALIZAÇÃO"))</f>
        <v/>
      </c>
      <c r="G175" s="19" t="str">
        <f>IFERROR(VLOOKUP($B175,'Tabelas auxiliares'!$A$67:$C$104,2,FALSE),"")</f>
        <v/>
      </c>
      <c r="H175" s="19" t="str">
        <f>IFERROR(VLOOKUP($B175,'Tabelas auxiliares'!$A$67:$C$104,3,FALSE),"")</f>
        <v/>
      </c>
      <c r="P175" s="19" t="str">
        <f t="shared" si="3"/>
        <v/>
      </c>
      <c r="Q175" s="19" t="str">
        <f>IFERROR(VLOOKUP(O175,'Tabelas auxiliares'!$A$229:$E$238,5,FALSE),"")</f>
        <v/>
      </c>
      <c r="R175" s="19" t="str">
        <f>IF(Q175&lt;&gt;"",Q175,IF(P175='Tabelas auxiliares'!$A$242,"CUSTEIO",IF(P175='Tabelas auxiliares'!$A$241,"INVESTIMENTO","")))</f>
        <v/>
      </c>
    </row>
    <row r="176" spans="6:18" x14ac:dyDescent="0.25">
      <c r="F176" s="19" t="str">
        <f>IF(D176="","",IFERROR(VLOOKUP(D176,'Tabelas auxiliares'!$A$3:$B$63,2,FALSE),"DESCENTRALIZAÇÃO"))</f>
        <v/>
      </c>
      <c r="G176" s="19" t="str">
        <f>IFERROR(VLOOKUP($B176,'Tabelas auxiliares'!$A$67:$C$104,2,FALSE),"")</f>
        <v/>
      </c>
      <c r="H176" s="19" t="str">
        <f>IFERROR(VLOOKUP($B176,'Tabelas auxiliares'!$A$67:$C$104,3,FALSE),"")</f>
        <v/>
      </c>
      <c r="P176" s="19" t="str">
        <f t="shared" si="3"/>
        <v/>
      </c>
      <c r="Q176" s="19" t="str">
        <f>IFERROR(VLOOKUP(O176,'Tabelas auxiliares'!$A$229:$E$238,5,FALSE),"")</f>
        <v/>
      </c>
      <c r="R176" s="19" t="str">
        <f>IF(Q176&lt;&gt;"",Q176,IF(P176='Tabelas auxiliares'!$A$242,"CUSTEIO",IF(P176='Tabelas auxiliares'!$A$241,"INVESTIMENTO","")))</f>
        <v/>
      </c>
    </row>
    <row r="177" spans="6:18" x14ac:dyDescent="0.25">
      <c r="F177" s="19" t="str">
        <f>IF(D177="","",IFERROR(VLOOKUP(D177,'Tabelas auxiliares'!$A$3:$B$63,2,FALSE),"DESCENTRALIZAÇÃO"))</f>
        <v/>
      </c>
      <c r="G177" s="19" t="str">
        <f>IFERROR(VLOOKUP($B177,'Tabelas auxiliares'!$A$67:$C$104,2,FALSE),"")</f>
        <v/>
      </c>
      <c r="H177" s="19" t="str">
        <f>IFERROR(VLOOKUP($B177,'Tabelas auxiliares'!$A$67:$C$104,3,FALSE),"")</f>
        <v/>
      </c>
      <c r="P177" s="19" t="str">
        <f t="shared" si="3"/>
        <v/>
      </c>
      <c r="Q177" s="19" t="str">
        <f>IFERROR(VLOOKUP(O177,'Tabelas auxiliares'!$A$229:$E$238,5,FALSE),"")</f>
        <v/>
      </c>
      <c r="R177" s="19" t="str">
        <f>IF(Q177&lt;&gt;"",Q177,IF(P177='Tabelas auxiliares'!$A$242,"CUSTEIO",IF(P177='Tabelas auxiliares'!$A$241,"INVESTIMENTO","")))</f>
        <v/>
      </c>
    </row>
    <row r="178" spans="6:18" x14ac:dyDescent="0.25">
      <c r="F178" s="19" t="str">
        <f>IF(D178="","",IFERROR(VLOOKUP(D178,'Tabelas auxiliares'!$A$3:$B$63,2,FALSE),"DESCENTRALIZAÇÃO"))</f>
        <v/>
      </c>
      <c r="G178" s="19" t="str">
        <f>IFERROR(VLOOKUP($B178,'Tabelas auxiliares'!$A$67:$C$104,2,FALSE),"")</f>
        <v/>
      </c>
      <c r="H178" s="19" t="str">
        <f>IFERROR(VLOOKUP($B178,'Tabelas auxiliares'!$A$67:$C$104,3,FALSE),"")</f>
        <v/>
      </c>
      <c r="P178" s="19" t="str">
        <f t="shared" si="3"/>
        <v/>
      </c>
      <c r="Q178" s="19" t="str">
        <f>IFERROR(VLOOKUP(O178,'Tabelas auxiliares'!$A$229:$E$238,5,FALSE),"")</f>
        <v/>
      </c>
      <c r="R178" s="19" t="str">
        <f>IF(Q178&lt;&gt;"",Q178,IF(P178='Tabelas auxiliares'!$A$242,"CUSTEIO",IF(P178='Tabelas auxiliares'!$A$241,"INVESTIMENTO","")))</f>
        <v/>
      </c>
    </row>
    <row r="179" spans="6:18" x14ac:dyDescent="0.25">
      <c r="F179" s="19" t="str">
        <f>IF(D179="","",IFERROR(VLOOKUP(D179,'Tabelas auxiliares'!$A$3:$B$63,2,FALSE),"DESCENTRALIZAÇÃO"))</f>
        <v/>
      </c>
      <c r="G179" s="19" t="str">
        <f>IFERROR(VLOOKUP($B179,'Tabelas auxiliares'!$A$67:$C$104,2,FALSE),"")</f>
        <v/>
      </c>
      <c r="H179" s="19" t="str">
        <f>IFERROR(VLOOKUP($B179,'Tabelas auxiliares'!$A$67:$C$104,3,FALSE),"")</f>
        <v/>
      </c>
      <c r="P179" s="19" t="str">
        <f t="shared" si="3"/>
        <v/>
      </c>
      <c r="Q179" s="19" t="str">
        <f>IFERROR(VLOOKUP(O179,'Tabelas auxiliares'!$A$229:$E$238,5,FALSE),"")</f>
        <v/>
      </c>
      <c r="R179" s="19" t="str">
        <f>IF(Q179&lt;&gt;"",Q179,IF(P179='Tabelas auxiliares'!$A$242,"CUSTEIO",IF(P179='Tabelas auxiliares'!$A$241,"INVESTIMENTO","")))</f>
        <v/>
      </c>
    </row>
    <row r="180" spans="6:18" x14ac:dyDescent="0.25">
      <c r="F180" s="19" t="str">
        <f>IF(D180="","",IFERROR(VLOOKUP(D180,'Tabelas auxiliares'!$A$3:$B$63,2,FALSE),"DESCENTRALIZAÇÃO"))</f>
        <v/>
      </c>
      <c r="G180" s="19" t="str">
        <f>IFERROR(VLOOKUP($B180,'Tabelas auxiliares'!$A$67:$C$104,2,FALSE),"")</f>
        <v/>
      </c>
      <c r="H180" s="19" t="str">
        <f>IFERROR(VLOOKUP($B180,'Tabelas auxiliares'!$A$67:$C$104,3,FALSE),"")</f>
        <v/>
      </c>
      <c r="P180" s="19" t="str">
        <f t="shared" si="3"/>
        <v/>
      </c>
      <c r="Q180" s="19" t="str">
        <f>IFERROR(VLOOKUP(O180,'Tabelas auxiliares'!$A$229:$E$238,5,FALSE),"")</f>
        <v/>
      </c>
      <c r="R180" s="19" t="str">
        <f>IF(Q180&lt;&gt;"",Q180,IF(P180='Tabelas auxiliares'!$A$242,"CUSTEIO",IF(P180='Tabelas auxiliares'!$A$241,"INVESTIMENTO","")))</f>
        <v/>
      </c>
    </row>
    <row r="181" spans="6:18" x14ac:dyDescent="0.25">
      <c r="F181" s="19" t="str">
        <f>IF(D181="","",IFERROR(VLOOKUP(D181,'Tabelas auxiliares'!$A$3:$B$63,2,FALSE),"DESCENTRALIZAÇÃO"))</f>
        <v/>
      </c>
      <c r="G181" s="19" t="str">
        <f>IFERROR(VLOOKUP($B181,'Tabelas auxiliares'!$A$67:$C$104,2,FALSE),"")</f>
        <v/>
      </c>
      <c r="H181" s="19" t="str">
        <f>IFERROR(VLOOKUP($B181,'Tabelas auxiliares'!$A$67:$C$104,3,FALSE),"")</f>
        <v/>
      </c>
      <c r="P181" s="19" t="str">
        <f t="shared" si="3"/>
        <v/>
      </c>
      <c r="Q181" s="19" t="str">
        <f>IFERROR(VLOOKUP(O181,'Tabelas auxiliares'!$A$229:$E$238,5,FALSE),"")</f>
        <v/>
      </c>
      <c r="R181" s="19" t="str">
        <f>IF(Q181&lt;&gt;"",Q181,IF(P181='Tabelas auxiliares'!$A$242,"CUSTEIO",IF(P181='Tabelas auxiliares'!$A$241,"INVESTIMENTO","")))</f>
        <v/>
      </c>
    </row>
    <row r="182" spans="6:18" x14ac:dyDescent="0.25">
      <c r="F182" s="19" t="str">
        <f>IF(D182="","",IFERROR(VLOOKUP(D182,'Tabelas auxiliares'!$A$3:$B$63,2,FALSE),"DESCENTRALIZAÇÃO"))</f>
        <v/>
      </c>
      <c r="G182" s="19" t="str">
        <f>IFERROR(VLOOKUP($B182,'Tabelas auxiliares'!$A$67:$C$104,2,FALSE),"")</f>
        <v/>
      </c>
      <c r="H182" s="19" t="str">
        <f>IFERROR(VLOOKUP($B182,'Tabelas auxiliares'!$A$67:$C$104,3,FALSE),"")</f>
        <v/>
      </c>
      <c r="P182" s="19" t="str">
        <f t="shared" si="3"/>
        <v/>
      </c>
      <c r="Q182" s="19" t="str">
        <f>IFERROR(VLOOKUP(O182,'Tabelas auxiliares'!$A$229:$E$238,5,FALSE),"")</f>
        <v/>
      </c>
      <c r="R182" s="19" t="str">
        <f>IF(Q182&lt;&gt;"",Q182,IF(P182='Tabelas auxiliares'!$A$242,"CUSTEIO",IF(P182='Tabelas auxiliares'!$A$241,"INVESTIMENTO","")))</f>
        <v/>
      </c>
    </row>
    <row r="183" spans="6:18" x14ac:dyDescent="0.25">
      <c r="F183" s="19" t="str">
        <f>IF(D183="","",IFERROR(VLOOKUP(D183,'Tabelas auxiliares'!$A$3:$B$63,2,FALSE),"DESCENTRALIZAÇÃO"))</f>
        <v/>
      </c>
      <c r="G183" s="19" t="str">
        <f>IFERROR(VLOOKUP($B183,'Tabelas auxiliares'!$A$67:$C$104,2,FALSE),"")</f>
        <v/>
      </c>
      <c r="H183" s="19" t="str">
        <f>IFERROR(VLOOKUP($B183,'Tabelas auxiliares'!$A$67:$C$104,3,FALSE),"")</f>
        <v/>
      </c>
      <c r="P183" s="19" t="str">
        <f t="shared" si="3"/>
        <v/>
      </c>
      <c r="Q183" s="19" t="str">
        <f>IFERROR(VLOOKUP(O183,'Tabelas auxiliares'!$A$229:$E$238,5,FALSE),"")</f>
        <v/>
      </c>
      <c r="R183" s="19" t="str">
        <f>IF(Q183&lt;&gt;"",Q183,IF(P183='Tabelas auxiliares'!$A$242,"CUSTEIO",IF(P183='Tabelas auxiliares'!$A$241,"INVESTIMENTO","")))</f>
        <v/>
      </c>
    </row>
    <row r="184" spans="6:18" x14ac:dyDescent="0.25">
      <c r="F184" s="19" t="str">
        <f>IF(D184="","",IFERROR(VLOOKUP(D184,'Tabelas auxiliares'!$A$3:$B$63,2,FALSE),"DESCENTRALIZAÇÃO"))</f>
        <v/>
      </c>
      <c r="G184" s="19" t="str">
        <f>IFERROR(VLOOKUP($B184,'Tabelas auxiliares'!$A$67:$C$104,2,FALSE),"")</f>
        <v/>
      </c>
      <c r="H184" s="19" t="str">
        <f>IFERROR(VLOOKUP($B184,'Tabelas auxiliares'!$A$67:$C$104,3,FALSE),"")</f>
        <v/>
      </c>
      <c r="P184" s="19" t="str">
        <f t="shared" si="3"/>
        <v/>
      </c>
      <c r="Q184" s="19" t="str">
        <f>IFERROR(VLOOKUP(O184,'Tabelas auxiliares'!$A$229:$E$238,5,FALSE),"")</f>
        <v/>
      </c>
      <c r="R184" s="19" t="str">
        <f>IF(Q184&lt;&gt;"",Q184,IF(P184='Tabelas auxiliares'!$A$242,"CUSTEIO",IF(P184='Tabelas auxiliares'!$A$241,"INVESTIMENTO","")))</f>
        <v/>
      </c>
    </row>
    <row r="185" spans="6:18" x14ac:dyDescent="0.25">
      <c r="F185" s="19" t="str">
        <f>IF(D185="","",IFERROR(VLOOKUP(D185,'Tabelas auxiliares'!$A$3:$B$63,2,FALSE),"DESCENTRALIZAÇÃO"))</f>
        <v/>
      </c>
      <c r="G185" s="19" t="str">
        <f>IFERROR(VLOOKUP($B185,'Tabelas auxiliares'!$A$67:$C$104,2,FALSE),"")</f>
        <v/>
      </c>
      <c r="H185" s="19" t="str">
        <f>IFERROR(VLOOKUP($B185,'Tabelas auxiliares'!$A$67:$C$104,3,FALSE),"")</f>
        <v/>
      </c>
      <c r="P185" s="19" t="str">
        <f t="shared" si="3"/>
        <v/>
      </c>
      <c r="Q185" s="19" t="str">
        <f>IFERROR(VLOOKUP(O185,'Tabelas auxiliares'!$A$229:$E$238,5,FALSE),"")</f>
        <v/>
      </c>
      <c r="R185" s="19" t="str">
        <f>IF(Q185&lt;&gt;"",Q185,IF(P185='Tabelas auxiliares'!$A$242,"CUSTEIO",IF(P185='Tabelas auxiliares'!$A$241,"INVESTIMENTO","")))</f>
        <v/>
      </c>
    </row>
    <row r="186" spans="6:18" x14ac:dyDescent="0.25">
      <c r="F186" s="19" t="str">
        <f>IF(D186="","",IFERROR(VLOOKUP(D186,'Tabelas auxiliares'!$A$3:$B$63,2,FALSE),"DESCENTRALIZAÇÃO"))</f>
        <v/>
      </c>
      <c r="G186" s="19" t="str">
        <f>IFERROR(VLOOKUP($B186,'Tabelas auxiliares'!$A$67:$C$104,2,FALSE),"")</f>
        <v/>
      </c>
      <c r="H186" s="19" t="str">
        <f>IFERROR(VLOOKUP($B186,'Tabelas auxiliares'!$A$67:$C$104,3,FALSE),"")</f>
        <v/>
      </c>
      <c r="P186" s="19" t="str">
        <f t="shared" si="3"/>
        <v/>
      </c>
      <c r="Q186" s="19" t="str">
        <f>IFERROR(VLOOKUP(O186,'Tabelas auxiliares'!$A$229:$E$238,5,FALSE),"")</f>
        <v/>
      </c>
      <c r="R186" s="19" t="str">
        <f>IF(Q186&lt;&gt;"",Q186,IF(P186='Tabelas auxiliares'!$A$242,"CUSTEIO",IF(P186='Tabelas auxiliares'!$A$241,"INVESTIMENTO","")))</f>
        <v/>
      </c>
    </row>
    <row r="187" spans="6:18" x14ac:dyDescent="0.25">
      <c r="F187" s="19" t="str">
        <f>IF(D187="","",IFERROR(VLOOKUP(D187,'Tabelas auxiliares'!$A$3:$B$63,2,FALSE),"DESCENTRALIZAÇÃO"))</f>
        <v/>
      </c>
      <c r="G187" s="19" t="str">
        <f>IFERROR(VLOOKUP($B187,'Tabelas auxiliares'!$A$67:$C$104,2,FALSE),"")</f>
        <v/>
      </c>
      <c r="H187" s="19" t="str">
        <f>IFERROR(VLOOKUP($B187,'Tabelas auxiliares'!$A$67:$C$104,3,FALSE),"")</f>
        <v/>
      </c>
      <c r="P187" s="19" t="str">
        <f t="shared" si="3"/>
        <v/>
      </c>
      <c r="Q187" s="19" t="str">
        <f>IFERROR(VLOOKUP(O187,'Tabelas auxiliares'!$A$229:$E$238,5,FALSE),"")</f>
        <v/>
      </c>
      <c r="R187" s="19" t="str">
        <f>IF(Q187&lt;&gt;"",Q187,IF(P187='Tabelas auxiliares'!$A$242,"CUSTEIO",IF(P187='Tabelas auxiliares'!$A$241,"INVESTIMENTO","")))</f>
        <v/>
      </c>
    </row>
    <row r="188" spans="6:18" x14ac:dyDescent="0.25">
      <c r="F188" s="19" t="str">
        <f>IF(D188="","",IFERROR(VLOOKUP(D188,'Tabelas auxiliares'!$A$3:$B$63,2,FALSE),"DESCENTRALIZAÇÃO"))</f>
        <v/>
      </c>
      <c r="G188" s="19" t="str">
        <f>IFERROR(VLOOKUP($B188,'Tabelas auxiliares'!$A$67:$C$104,2,FALSE),"")</f>
        <v/>
      </c>
      <c r="H188" s="19" t="str">
        <f>IFERROR(VLOOKUP($B188,'Tabelas auxiliares'!$A$67:$C$104,3,FALSE),"")</f>
        <v/>
      </c>
      <c r="P188" s="19" t="str">
        <f t="shared" si="3"/>
        <v/>
      </c>
      <c r="Q188" s="19" t="str">
        <f>IFERROR(VLOOKUP(O188,'Tabelas auxiliares'!$A$229:$E$238,5,FALSE),"")</f>
        <v/>
      </c>
      <c r="R188" s="19" t="str">
        <f>IF(Q188&lt;&gt;"",Q188,IF(P188='Tabelas auxiliares'!$A$242,"CUSTEIO",IF(P188='Tabelas auxiliares'!$A$241,"INVESTIMENTO","")))</f>
        <v/>
      </c>
    </row>
    <row r="189" spans="6:18" x14ac:dyDescent="0.25">
      <c r="F189" s="19" t="str">
        <f>IF(D189="","",IFERROR(VLOOKUP(D189,'Tabelas auxiliares'!$A$3:$B$63,2,FALSE),"DESCENTRALIZAÇÃO"))</f>
        <v/>
      </c>
      <c r="G189" s="19" t="str">
        <f>IFERROR(VLOOKUP($B189,'Tabelas auxiliares'!$A$67:$C$104,2,FALSE),"")</f>
        <v/>
      </c>
      <c r="H189" s="19" t="str">
        <f>IFERROR(VLOOKUP($B189,'Tabelas auxiliares'!$A$67:$C$104,3,FALSE),"")</f>
        <v/>
      </c>
      <c r="P189" s="19" t="str">
        <f t="shared" si="3"/>
        <v/>
      </c>
      <c r="Q189" s="19" t="str">
        <f>IFERROR(VLOOKUP(O189,'Tabelas auxiliares'!$A$229:$E$238,5,FALSE),"")</f>
        <v/>
      </c>
      <c r="R189" s="19" t="str">
        <f>IF(Q189&lt;&gt;"",Q189,IF(P189='Tabelas auxiliares'!$A$242,"CUSTEIO",IF(P189='Tabelas auxiliares'!$A$241,"INVESTIMENTO","")))</f>
        <v/>
      </c>
    </row>
    <row r="190" spans="6:18" x14ac:dyDescent="0.25">
      <c r="F190" s="19" t="str">
        <f>IF(D190="","",IFERROR(VLOOKUP(D190,'Tabelas auxiliares'!$A$3:$B$63,2,FALSE),"DESCENTRALIZAÇÃO"))</f>
        <v/>
      </c>
      <c r="G190" s="19" t="str">
        <f>IFERROR(VLOOKUP($B190,'Tabelas auxiliares'!$A$67:$C$104,2,FALSE),"")</f>
        <v/>
      </c>
      <c r="H190" s="19" t="str">
        <f>IFERROR(VLOOKUP($B190,'Tabelas auxiliares'!$A$67:$C$104,3,FALSE),"")</f>
        <v/>
      </c>
      <c r="P190" s="19" t="str">
        <f t="shared" si="3"/>
        <v/>
      </c>
      <c r="Q190" s="19" t="str">
        <f>IFERROR(VLOOKUP(O190,'Tabelas auxiliares'!$A$229:$E$238,5,FALSE),"")</f>
        <v/>
      </c>
      <c r="R190" s="19" t="str">
        <f>IF(Q190&lt;&gt;"",Q190,IF(P190='Tabelas auxiliares'!$A$242,"CUSTEIO",IF(P190='Tabelas auxiliares'!$A$241,"INVESTIMENTO","")))</f>
        <v/>
      </c>
    </row>
    <row r="191" spans="6:18" x14ac:dyDescent="0.25">
      <c r="F191" s="19" t="str">
        <f>IF(D191="","",IFERROR(VLOOKUP(D191,'Tabelas auxiliares'!$A$3:$B$63,2,FALSE),"DESCENTRALIZAÇÃO"))</f>
        <v/>
      </c>
      <c r="G191" s="19" t="str">
        <f>IFERROR(VLOOKUP($B191,'Tabelas auxiliares'!$A$67:$C$104,2,FALSE),"")</f>
        <v/>
      </c>
      <c r="H191" s="19" t="str">
        <f>IFERROR(VLOOKUP($B191,'Tabelas auxiliares'!$A$67:$C$104,3,FALSE),"")</f>
        <v/>
      </c>
      <c r="P191" s="19" t="str">
        <f t="shared" si="3"/>
        <v/>
      </c>
      <c r="Q191" s="19" t="str">
        <f>IFERROR(VLOOKUP(O191,'Tabelas auxiliares'!$A$229:$E$238,5,FALSE),"")</f>
        <v/>
      </c>
      <c r="R191" s="19" t="str">
        <f>IF(Q191&lt;&gt;"",Q191,IF(P191='Tabelas auxiliares'!$A$242,"CUSTEIO",IF(P191='Tabelas auxiliares'!$A$241,"INVESTIMENTO","")))</f>
        <v/>
      </c>
    </row>
    <row r="192" spans="6:18" x14ac:dyDescent="0.25">
      <c r="F192" s="19" t="str">
        <f>IF(D192="","",IFERROR(VLOOKUP(D192,'Tabelas auxiliares'!$A$3:$B$63,2,FALSE),"DESCENTRALIZAÇÃO"))</f>
        <v/>
      </c>
      <c r="G192" s="19" t="str">
        <f>IFERROR(VLOOKUP($B192,'Tabelas auxiliares'!$A$67:$C$104,2,FALSE),"")</f>
        <v/>
      </c>
      <c r="H192" s="19" t="str">
        <f>IFERROR(VLOOKUP($B192,'Tabelas auxiliares'!$A$67:$C$104,3,FALSE),"")</f>
        <v/>
      </c>
      <c r="P192" s="19" t="str">
        <f t="shared" si="3"/>
        <v/>
      </c>
      <c r="Q192" s="19" t="str">
        <f>IFERROR(VLOOKUP(O192,'Tabelas auxiliares'!$A$229:$E$238,5,FALSE),"")</f>
        <v/>
      </c>
      <c r="R192" s="19" t="str">
        <f>IF(Q192&lt;&gt;"",Q192,IF(P192='Tabelas auxiliares'!$A$242,"CUSTEIO",IF(P192='Tabelas auxiliares'!$A$241,"INVESTIMENTO","")))</f>
        <v/>
      </c>
    </row>
    <row r="193" spans="6:18" x14ac:dyDescent="0.25">
      <c r="F193" s="19" t="str">
        <f>IF(D193="","",IFERROR(VLOOKUP(D193,'Tabelas auxiliares'!$A$3:$B$63,2,FALSE),"DESCENTRALIZAÇÃO"))</f>
        <v/>
      </c>
      <c r="G193" s="19" t="str">
        <f>IFERROR(VLOOKUP($B193,'Tabelas auxiliares'!$A$67:$C$104,2,FALSE),"")</f>
        <v/>
      </c>
      <c r="H193" s="19" t="str">
        <f>IFERROR(VLOOKUP($B193,'Tabelas auxiliares'!$A$67:$C$104,3,FALSE),"")</f>
        <v/>
      </c>
      <c r="P193" s="19" t="str">
        <f t="shared" si="3"/>
        <v/>
      </c>
      <c r="Q193" s="19" t="str">
        <f>IFERROR(VLOOKUP(O193,'Tabelas auxiliares'!$A$229:$E$238,5,FALSE),"")</f>
        <v/>
      </c>
      <c r="R193" s="19" t="str">
        <f>IF(Q193&lt;&gt;"",Q193,IF(P193='Tabelas auxiliares'!$A$242,"CUSTEIO",IF(P193='Tabelas auxiliares'!$A$241,"INVESTIMENTO","")))</f>
        <v/>
      </c>
    </row>
    <row r="194" spans="6:18" x14ac:dyDescent="0.25">
      <c r="F194" s="19" t="str">
        <f>IF(D194="","",IFERROR(VLOOKUP(D194,'Tabelas auxiliares'!$A$3:$B$63,2,FALSE),"DESCENTRALIZAÇÃO"))</f>
        <v/>
      </c>
      <c r="G194" s="19" t="str">
        <f>IFERROR(VLOOKUP($B194,'Tabelas auxiliares'!$A$67:$C$104,2,FALSE),"")</f>
        <v/>
      </c>
      <c r="H194" s="19" t="str">
        <f>IFERROR(VLOOKUP($B194,'Tabelas auxiliares'!$A$67:$C$104,3,FALSE),"")</f>
        <v/>
      </c>
      <c r="P194" s="19" t="str">
        <f t="shared" si="3"/>
        <v/>
      </c>
      <c r="Q194" s="19" t="str">
        <f>IFERROR(VLOOKUP(O194,'Tabelas auxiliares'!$A$229:$E$238,5,FALSE),"")</f>
        <v/>
      </c>
      <c r="R194" s="19" t="str">
        <f>IF(Q194&lt;&gt;"",Q194,IF(P194='Tabelas auxiliares'!$A$242,"CUSTEIO",IF(P194='Tabelas auxiliares'!$A$241,"INVESTIMENTO","")))</f>
        <v/>
      </c>
    </row>
    <row r="195" spans="6:18" x14ac:dyDescent="0.25">
      <c r="F195" s="19" t="str">
        <f>IF(D195="","",IFERROR(VLOOKUP(D195,'Tabelas auxiliares'!$A$3:$B$63,2,FALSE),"DESCENTRALIZAÇÃO"))</f>
        <v/>
      </c>
      <c r="G195" s="19" t="str">
        <f>IFERROR(VLOOKUP($B195,'Tabelas auxiliares'!$A$67:$C$104,2,FALSE),"")</f>
        <v/>
      </c>
      <c r="H195" s="19" t="str">
        <f>IFERROR(VLOOKUP($B195,'Tabelas auxiliares'!$A$67:$C$104,3,FALSE),"")</f>
        <v/>
      </c>
      <c r="P195" s="19" t="str">
        <f t="shared" si="3"/>
        <v/>
      </c>
      <c r="Q195" s="19" t="str">
        <f>IFERROR(VLOOKUP(O195,'Tabelas auxiliares'!$A$229:$E$238,5,FALSE),"")</f>
        <v/>
      </c>
      <c r="R195" s="19" t="str">
        <f>IF(Q195&lt;&gt;"",Q195,IF(P195='Tabelas auxiliares'!$A$242,"CUSTEIO",IF(P195='Tabelas auxiliares'!$A$241,"INVESTIMENTO","")))</f>
        <v/>
      </c>
    </row>
    <row r="196" spans="6:18" x14ac:dyDescent="0.25">
      <c r="F196" s="19" t="str">
        <f>IF(D196="","",IFERROR(VLOOKUP(D196,'Tabelas auxiliares'!$A$3:$B$63,2,FALSE),"DESCENTRALIZAÇÃO"))</f>
        <v/>
      </c>
      <c r="G196" s="19" t="str">
        <f>IFERROR(VLOOKUP($B196,'Tabelas auxiliares'!$A$67:$C$104,2,FALSE),"")</f>
        <v/>
      </c>
      <c r="H196" s="19" t="str">
        <f>IFERROR(VLOOKUP($B196,'Tabelas auxiliares'!$A$67:$C$104,3,FALSE),"")</f>
        <v/>
      </c>
      <c r="P196" s="19" t="str">
        <f t="shared" ref="P196:P260" si="4">LEFT(N196,1)</f>
        <v/>
      </c>
      <c r="Q196" s="19" t="str">
        <f>IFERROR(VLOOKUP(O196,'Tabelas auxiliares'!$A$229:$E$238,5,FALSE),"")</f>
        <v/>
      </c>
      <c r="R196" s="19" t="str">
        <f>IF(Q196&lt;&gt;"",Q196,IF(P196='Tabelas auxiliares'!$A$242,"CUSTEIO",IF(P196='Tabelas auxiliares'!$A$241,"INVESTIMENTO","")))</f>
        <v/>
      </c>
    </row>
    <row r="197" spans="6:18" x14ac:dyDescent="0.25">
      <c r="F197" s="19" t="str">
        <f>IF(D197="","",IFERROR(VLOOKUP(D197,'Tabelas auxiliares'!$A$3:$B$63,2,FALSE),"DESCENTRALIZAÇÃO"))</f>
        <v/>
      </c>
      <c r="G197" s="19" t="str">
        <f>IFERROR(VLOOKUP($B197,'Tabelas auxiliares'!$A$67:$C$104,2,FALSE),"")</f>
        <v/>
      </c>
      <c r="H197" s="19" t="str">
        <f>IFERROR(VLOOKUP($B197,'Tabelas auxiliares'!$A$67:$C$104,3,FALSE),"")</f>
        <v/>
      </c>
      <c r="P197" s="19" t="str">
        <f t="shared" si="4"/>
        <v/>
      </c>
      <c r="Q197" s="19" t="str">
        <f>IFERROR(VLOOKUP(O197,'Tabelas auxiliares'!$A$229:$E$238,5,FALSE),"")</f>
        <v/>
      </c>
      <c r="R197" s="19" t="str">
        <f>IF(Q197&lt;&gt;"",Q197,IF(P197='Tabelas auxiliares'!$A$242,"CUSTEIO",IF(P197='Tabelas auxiliares'!$A$241,"INVESTIMENTO","")))</f>
        <v/>
      </c>
    </row>
    <row r="198" spans="6:18" x14ac:dyDescent="0.25">
      <c r="F198" s="19" t="str">
        <f>IF(D198="","",IFERROR(VLOOKUP(D198,'Tabelas auxiliares'!$A$3:$B$63,2,FALSE),"DESCENTRALIZAÇÃO"))</f>
        <v/>
      </c>
      <c r="G198" s="19" t="str">
        <f>IFERROR(VLOOKUP($B198,'Tabelas auxiliares'!$A$67:$C$104,2,FALSE),"")</f>
        <v/>
      </c>
      <c r="H198" s="19" t="str">
        <f>IFERROR(VLOOKUP($B198,'Tabelas auxiliares'!$A$67:$C$104,3,FALSE),"")</f>
        <v/>
      </c>
      <c r="P198" s="19" t="str">
        <f t="shared" si="4"/>
        <v/>
      </c>
      <c r="Q198" s="19" t="str">
        <f>IFERROR(VLOOKUP(O198,'Tabelas auxiliares'!$A$229:$E$238,5,FALSE),"")</f>
        <v/>
      </c>
      <c r="R198" s="19" t="str">
        <f>IF(Q198&lt;&gt;"",Q198,IF(P198='Tabelas auxiliares'!$A$242,"CUSTEIO",IF(P198='Tabelas auxiliares'!$A$241,"INVESTIMENTO","")))</f>
        <v/>
      </c>
    </row>
    <row r="199" spans="6:18" x14ac:dyDescent="0.25">
      <c r="F199" s="19" t="str">
        <f>IF(D199="","",IFERROR(VLOOKUP(D199,'Tabelas auxiliares'!$A$3:$B$63,2,FALSE),"DESCENTRALIZAÇÃO"))</f>
        <v/>
      </c>
      <c r="G199" s="19" t="str">
        <f>IFERROR(VLOOKUP($B199,'Tabelas auxiliares'!$A$67:$C$104,2,FALSE),"")</f>
        <v/>
      </c>
      <c r="H199" s="19" t="str">
        <f>IFERROR(VLOOKUP($B199,'Tabelas auxiliares'!$A$67:$C$104,3,FALSE),"")</f>
        <v/>
      </c>
      <c r="P199" s="19" t="str">
        <f t="shared" si="4"/>
        <v/>
      </c>
      <c r="Q199" s="19" t="str">
        <f>IFERROR(VLOOKUP(O199,'Tabelas auxiliares'!$A$229:$E$238,5,FALSE),"")</f>
        <v/>
      </c>
      <c r="R199" s="19" t="str">
        <f>IF(Q199&lt;&gt;"",Q199,IF(P199='Tabelas auxiliares'!$A$242,"CUSTEIO",IF(P199='Tabelas auxiliares'!$A$241,"INVESTIMENTO","")))</f>
        <v/>
      </c>
    </row>
    <row r="200" spans="6:18" x14ac:dyDescent="0.25">
      <c r="F200" s="19" t="str">
        <f>IF(D200="","",IFERROR(VLOOKUP(D200,'Tabelas auxiliares'!$A$3:$B$63,2,FALSE),"DESCENTRALIZAÇÃO"))</f>
        <v/>
      </c>
      <c r="G200" s="19" t="str">
        <f>IFERROR(VLOOKUP($B200,'Tabelas auxiliares'!$A$67:$C$104,2,FALSE),"")</f>
        <v/>
      </c>
      <c r="H200" s="19" t="str">
        <f>IFERROR(VLOOKUP($B200,'Tabelas auxiliares'!$A$67:$C$104,3,FALSE),"")</f>
        <v/>
      </c>
      <c r="P200" s="19" t="str">
        <f t="shared" si="4"/>
        <v/>
      </c>
      <c r="Q200" s="19" t="str">
        <f>IFERROR(VLOOKUP(O200,'Tabelas auxiliares'!$A$229:$E$238,5,FALSE),"")</f>
        <v/>
      </c>
      <c r="R200" s="19" t="str">
        <f>IF(Q200&lt;&gt;"",Q200,IF(P200='Tabelas auxiliares'!$A$242,"CUSTEIO",IF(P200='Tabelas auxiliares'!$A$241,"INVESTIMENTO","")))</f>
        <v/>
      </c>
    </row>
    <row r="201" spans="6:18" x14ac:dyDescent="0.25">
      <c r="F201" s="19" t="str">
        <f>IF(D201="","",IFERROR(VLOOKUP(D201,'Tabelas auxiliares'!$A$3:$B$63,2,FALSE),"DESCENTRALIZAÇÃO"))</f>
        <v/>
      </c>
      <c r="G201" s="19" t="str">
        <f>IFERROR(VLOOKUP($B201,'Tabelas auxiliares'!$A$67:$C$104,2,FALSE),"")</f>
        <v/>
      </c>
      <c r="H201" s="19" t="str">
        <f>IFERROR(VLOOKUP($B201,'Tabelas auxiliares'!$A$67:$C$104,3,FALSE),"")</f>
        <v/>
      </c>
      <c r="P201" s="19" t="str">
        <f t="shared" si="4"/>
        <v/>
      </c>
      <c r="Q201" s="19" t="str">
        <f>IFERROR(VLOOKUP(O201,'Tabelas auxiliares'!$A$229:$E$238,5,FALSE),"")</f>
        <v/>
      </c>
      <c r="R201" s="19" t="str">
        <f>IF(Q201&lt;&gt;"",Q201,IF(P201='Tabelas auxiliares'!$A$242,"CUSTEIO",IF(P201='Tabelas auxiliares'!$A$241,"INVESTIMENTO","")))</f>
        <v/>
      </c>
    </row>
    <row r="202" spans="6:18" x14ac:dyDescent="0.25">
      <c r="F202" s="19" t="str">
        <f>IF(D202="","",IFERROR(VLOOKUP(D202,'Tabelas auxiliares'!$A$3:$B$63,2,FALSE),"DESCENTRALIZAÇÃO"))</f>
        <v/>
      </c>
      <c r="G202" s="19" t="str">
        <f>IFERROR(VLOOKUP($B202,'Tabelas auxiliares'!$A$67:$C$104,2,FALSE),"")</f>
        <v/>
      </c>
      <c r="H202" s="19" t="str">
        <f>IFERROR(VLOOKUP($B202,'Tabelas auxiliares'!$A$67:$C$104,3,FALSE),"")</f>
        <v/>
      </c>
      <c r="P202" s="19" t="str">
        <f t="shared" si="4"/>
        <v/>
      </c>
      <c r="Q202" s="19" t="str">
        <f>IFERROR(VLOOKUP(O202,'Tabelas auxiliares'!$A$229:$E$238,5,FALSE),"")</f>
        <v/>
      </c>
      <c r="R202" s="19" t="str">
        <f>IF(Q202&lt;&gt;"",Q202,IF(P202='Tabelas auxiliares'!$A$242,"CUSTEIO",IF(P202='Tabelas auxiliares'!$A$241,"INVESTIMENTO","")))</f>
        <v/>
      </c>
    </row>
    <row r="203" spans="6:18" x14ac:dyDescent="0.25">
      <c r="F203" s="19" t="str">
        <f>IF(D203="","",IFERROR(VLOOKUP(D203,'Tabelas auxiliares'!$A$3:$B$63,2,FALSE),"DESCENTRALIZAÇÃO"))</f>
        <v/>
      </c>
      <c r="G203" s="19" t="str">
        <f>IFERROR(VLOOKUP($B203,'Tabelas auxiliares'!$A$67:$C$104,2,FALSE),"")</f>
        <v/>
      </c>
      <c r="H203" s="19" t="str">
        <f>IFERROR(VLOOKUP($B203,'Tabelas auxiliares'!$A$67:$C$104,3,FALSE),"")</f>
        <v/>
      </c>
      <c r="P203" s="19" t="str">
        <f t="shared" si="4"/>
        <v/>
      </c>
      <c r="Q203" s="19" t="str">
        <f>IFERROR(VLOOKUP(O203,'Tabelas auxiliares'!$A$229:$E$238,5,FALSE),"")</f>
        <v/>
      </c>
      <c r="R203" s="19" t="str">
        <f>IF(Q203&lt;&gt;"",Q203,IF(P203='Tabelas auxiliares'!$A$242,"CUSTEIO",IF(P203='Tabelas auxiliares'!$A$241,"INVESTIMENTO","")))</f>
        <v/>
      </c>
    </row>
    <row r="204" spans="6:18" x14ac:dyDescent="0.25">
      <c r="F204" s="19" t="str">
        <f>IF(D204="","",IFERROR(VLOOKUP(D204,'Tabelas auxiliares'!$A$3:$B$63,2,FALSE),"DESCENTRALIZAÇÃO"))</f>
        <v/>
      </c>
      <c r="G204" s="19" t="str">
        <f>IFERROR(VLOOKUP($B204,'Tabelas auxiliares'!$A$67:$C$104,2,FALSE),"")</f>
        <v/>
      </c>
      <c r="H204" s="19" t="str">
        <f>IFERROR(VLOOKUP($B204,'Tabelas auxiliares'!$A$67:$C$104,3,FALSE),"")</f>
        <v/>
      </c>
      <c r="P204" s="19" t="str">
        <f t="shared" si="4"/>
        <v/>
      </c>
      <c r="Q204" s="19" t="str">
        <f>IFERROR(VLOOKUP(O204,'Tabelas auxiliares'!$A$229:$E$238,5,FALSE),"")</f>
        <v/>
      </c>
      <c r="R204" s="19" t="str">
        <f>IF(Q204&lt;&gt;"",Q204,IF(P204='Tabelas auxiliares'!$A$242,"CUSTEIO",IF(P204='Tabelas auxiliares'!$A$241,"INVESTIMENTO","")))</f>
        <v/>
      </c>
    </row>
    <row r="205" spans="6:18" x14ac:dyDescent="0.25">
      <c r="F205" s="19" t="str">
        <f>IF(D205="","",IFERROR(VLOOKUP(D205,'Tabelas auxiliares'!$A$3:$B$63,2,FALSE),"DESCENTRALIZAÇÃO"))</f>
        <v/>
      </c>
      <c r="G205" s="19" t="str">
        <f>IFERROR(VLOOKUP($B205,'Tabelas auxiliares'!$A$67:$C$104,2,FALSE),"")</f>
        <v/>
      </c>
      <c r="H205" s="19" t="str">
        <f>IFERROR(VLOOKUP($B205,'Tabelas auxiliares'!$A$67:$C$104,3,FALSE),"")</f>
        <v/>
      </c>
      <c r="P205" s="19" t="str">
        <f t="shared" si="4"/>
        <v/>
      </c>
      <c r="Q205" s="19" t="str">
        <f>IFERROR(VLOOKUP(O205,'Tabelas auxiliares'!$A$229:$E$238,5,FALSE),"")</f>
        <v/>
      </c>
      <c r="R205" s="19" t="str">
        <f>IF(Q205&lt;&gt;"",Q205,IF(P205='Tabelas auxiliares'!$A$242,"CUSTEIO",IF(P205='Tabelas auxiliares'!$A$241,"INVESTIMENTO","")))</f>
        <v/>
      </c>
    </row>
    <row r="206" spans="6:18" x14ac:dyDescent="0.25">
      <c r="F206" s="19" t="str">
        <f>IF(D206="","",IFERROR(VLOOKUP(D206,'Tabelas auxiliares'!$A$3:$B$63,2,FALSE),"DESCENTRALIZAÇÃO"))</f>
        <v/>
      </c>
      <c r="G206" s="19" t="str">
        <f>IFERROR(VLOOKUP($B206,'Tabelas auxiliares'!$A$67:$C$104,2,FALSE),"")</f>
        <v/>
      </c>
      <c r="H206" s="19" t="str">
        <f>IFERROR(VLOOKUP($B206,'Tabelas auxiliares'!$A$67:$C$104,3,FALSE),"")</f>
        <v/>
      </c>
      <c r="P206" s="19" t="str">
        <f t="shared" si="4"/>
        <v/>
      </c>
      <c r="Q206" s="19" t="str">
        <f>IFERROR(VLOOKUP(O206,'Tabelas auxiliares'!$A$229:$E$238,5,FALSE),"")</f>
        <v/>
      </c>
      <c r="R206" s="19" t="str">
        <f>IF(Q206&lt;&gt;"",Q206,IF(P206='Tabelas auxiliares'!$A$242,"CUSTEIO",IF(P206='Tabelas auxiliares'!$A$241,"INVESTIMENTO","")))</f>
        <v/>
      </c>
    </row>
    <row r="207" spans="6:18" x14ac:dyDescent="0.25">
      <c r="F207" s="19" t="str">
        <f>IF(D207="","",IFERROR(VLOOKUP(D207,'Tabelas auxiliares'!$A$3:$B$63,2,FALSE),"DESCENTRALIZAÇÃO"))</f>
        <v/>
      </c>
      <c r="G207" s="19" t="str">
        <f>IFERROR(VLOOKUP($B207,'Tabelas auxiliares'!$A$67:$C$104,2,FALSE),"")</f>
        <v/>
      </c>
      <c r="H207" s="19" t="str">
        <f>IFERROR(VLOOKUP($B207,'Tabelas auxiliares'!$A$67:$C$104,3,FALSE),"")</f>
        <v/>
      </c>
      <c r="P207" s="19" t="str">
        <f t="shared" si="4"/>
        <v/>
      </c>
      <c r="Q207" s="19" t="str">
        <f>IFERROR(VLOOKUP(O207,'Tabelas auxiliares'!$A$229:$E$238,5,FALSE),"")</f>
        <v/>
      </c>
      <c r="R207" s="19" t="str">
        <f>IF(Q207&lt;&gt;"",Q207,IF(P207='Tabelas auxiliares'!$A$242,"CUSTEIO",IF(P207='Tabelas auxiliares'!$A$241,"INVESTIMENTO","")))</f>
        <v/>
      </c>
    </row>
    <row r="208" spans="6:18" x14ac:dyDescent="0.25">
      <c r="F208" s="19" t="str">
        <f>IF(D208="","",IFERROR(VLOOKUP(D208,'Tabelas auxiliares'!$A$3:$B$63,2,FALSE),"DESCENTRALIZAÇÃO"))</f>
        <v/>
      </c>
      <c r="G208" s="19" t="str">
        <f>IFERROR(VLOOKUP($B208,'Tabelas auxiliares'!$A$67:$C$104,2,FALSE),"")</f>
        <v/>
      </c>
      <c r="H208" s="19" t="str">
        <f>IFERROR(VLOOKUP($B208,'Tabelas auxiliares'!$A$67:$C$104,3,FALSE),"")</f>
        <v/>
      </c>
      <c r="P208" s="19" t="str">
        <f t="shared" si="4"/>
        <v/>
      </c>
      <c r="Q208" s="19" t="str">
        <f>IFERROR(VLOOKUP(O208,'Tabelas auxiliares'!$A$229:$E$238,5,FALSE),"")</f>
        <v/>
      </c>
      <c r="R208" s="19" t="str">
        <f>IF(Q208&lt;&gt;"",Q208,IF(P208='Tabelas auxiliares'!$A$242,"CUSTEIO",IF(P208='Tabelas auxiliares'!$A$241,"INVESTIMENTO","")))</f>
        <v/>
      </c>
    </row>
    <row r="209" spans="6:18" x14ac:dyDescent="0.25">
      <c r="F209" s="19" t="str">
        <f>IF(D209="","",IFERROR(VLOOKUP(D209,'Tabelas auxiliares'!$A$3:$B$63,2,FALSE),"DESCENTRALIZAÇÃO"))</f>
        <v/>
      </c>
      <c r="G209" s="19" t="str">
        <f>IFERROR(VLOOKUP($B209,'Tabelas auxiliares'!$A$67:$C$104,2,FALSE),"")</f>
        <v/>
      </c>
      <c r="H209" s="19" t="str">
        <f>IFERROR(VLOOKUP($B209,'Tabelas auxiliares'!$A$67:$C$104,3,FALSE),"")</f>
        <v/>
      </c>
      <c r="P209" s="19" t="str">
        <f t="shared" si="4"/>
        <v/>
      </c>
      <c r="Q209" s="19" t="str">
        <f>IFERROR(VLOOKUP(O209,'Tabelas auxiliares'!$A$229:$E$238,5,FALSE),"")</f>
        <v/>
      </c>
      <c r="R209" s="19" t="str">
        <f>IF(Q209&lt;&gt;"",Q209,IF(P209='Tabelas auxiliares'!$A$242,"CUSTEIO",IF(P209='Tabelas auxiliares'!$A$241,"INVESTIMENTO","")))</f>
        <v/>
      </c>
    </row>
    <row r="210" spans="6:18" x14ac:dyDescent="0.25">
      <c r="F210" s="19" t="str">
        <f>IF(D210="","",IFERROR(VLOOKUP(D210,'Tabelas auxiliares'!$A$3:$B$63,2,FALSE),"DESCENTRALIZAÇÃO"))</f>
        <v/>
      </c>
      <c r="G210" s="19" t="str">
        <f>IFERROR(VLOOKUP($B210,'Tabelas auxiliares'!$A$67:$C$104,2,FALSE),"")</f>
        <v/>
      </c>
      <c r="H210" s="19" t="str">
        <f>IFERROR(VLOOKUP($B210,'Tabelas auxiliares'!$A$67:$C$104,3,FALSE),"")</f>
        <v/>
      </c>
      <c r="P210" s="19" t="str">
        <f t="shared" si="4"/>
        <v/>
      </c>
      <c r="Q210" s="19" t="str">
        <f>IFERROR(VLOOKUP(O210,'Tabelas auxiliares'!$A$229:$E$238,5,FALSE),"")</f>
        <v/>
      </c>
      <c r="R210" s="19" t="str">
        <f>IF(Q210&lt;&gt;"",Q210,IF(P210='Tabelas auxiliares'!$A$242,"CUSTEIO",IF(P210='Tabelas auxiliares'!$A$241,"INVESTIMENTO","")))</f>
        <v/>
      </c>
    </row>
    <row r="211" spans="6:18" x14ac:dyDescent="0.25">
      <c r="F211" s="19" t="str">
        <f>IF(D211="","",IFERROR(VLOOKUP(D211,'Tabelas auxiliares'!$A$3:$B$63,2,FALSE),"DESCENTRALIZAÇÃO"))</f>
        <v/>
      </c>
      <c r="G211" s="19" t="str">
        <f>IFERROR(VLOOKUP($B211,'Tabelas auxiliares'!$A$67:$C$104,2,FALSE),"")</f>
        <v/>
      </c>
      <c r="H211" s="19" t="str">
        <f>IFERROR(VLOOKUP($B211,'Tabelas auxiliares'!$A$67:$C$104,3,FALSE),"")</f>
        <v/>
      </c>
      <c r="P211" s="19" t="str">
        <f t="shared" si="4"/>
        <v/>
      </c>
      <c r="Q211" s="19" t="str">
        <f>IFERROR(VLOOKUP(O211,'Tabelas auxiliares'!$A$229:$E$238,5,FALSE),"")</f>
        <v/>
      </c>
      <c r="R211" s="19" t="str">
        <f>IF(Q211&lt;&gt;"",Q211,IF(P211='Tabelas auxiliares'!$A$242,"CUSTEIO",IF(P211='Tabelas auxiliares'!$A$241,"INVESTIMENTO","")))</f>
        <v/>
      </c>
    </row>
    <row r="212" spans="6:18" x14ac:dyDescent="0.25">
      <c r="F212" s="19" t="str">
        <f>IF(D212="","",IFERROR(VLOOKUP(D212,'Tabelas auxiliares'!$A$3:$B$63,2,FALSE),"DESCENTRALIZAÇÃO"))</f>
        <v/>
      </c>
      <c r="G212" s="19" t="str">
        <f>IFERROR(VLOOKUP($B212,'Tabelas auxiliares'!$A$67:$C$104,2,FALSE),"")</f>
        <v/>
      </c>
      <c r="H212" s="19" t="str">
        <f>IFERROR(VLOOKUP($B212,'Tabelas auxiliares'!$A$67:$C$104,3,FALSE),"")</f>
        <v/>
      </c>
      <c r="P212" s="19" t="str">
        <f t="shared" si="4"/>
        <v/>
      </c>
      <c r="Q212" s="19" t="str">
        <f>IFERROR(VLOOKUP(O212,'Tabelas auxiliares'!$A$229:$E$238,5,FALSE),"")</f>
        <v/>
      </c>
      <c r="R212" s="19" t="str">
        <f>IF(Q212&lt;&gt;"",Q212,IF(P212='Tabelas auxiliares'!$A$242,"CUSTEIO",IF(P212='Tabelas auxiliares'!$A$241,"INVESTIMENTO","")))</f>
        <v/>
      </c>
    </row>
    <row r="213" spans="6:18" x14ac:dyDescent="0.25">
      <c r="F213" s="19" t="str">
        <f>IF(D213="","",IFERROR(VLOOKUP(D213,'Tabelas auxiliares'!$A$3:$B$63,2,FALSE),"DESCENTRALIZAÇÃO"))</f>
        <v/>
      </c>
      <c r="G213" s="19" t="str">
        <f>IFERROR(VLOOKUP($B213,'Tabelas auxiliares'!$A$67:$C$104,2,FALSE),"")</f>
        <v/>
      </c>
      <c r="H213" s="19" t="str">
        <f>IFERROR(VLOOKUP($B213,'Tabelas auxiliares'!$A$67:$C$104,3,FALSE),"")</f>
        <v/>
      </c>
      <c r="P213" s="19" t="str">
        <f t="shared" si="4"/>
        <v/>
      </c>
      <c r="Q213" s="19" t="str">
        <f>IFERROR(VLOOKUP(O213,'Tabelas auxiliares'!$A$229:$E$238,5,FALSE),"")</f>
        <v/>
      </c>
      <c r="R213" s="19" t="str">
        <f>IF(Q213&lt;&gt;"",Q213,IF(P213='Tabelas auxiliares'!$A$242,"CUSTEIO",IF(P213='Tabelas auxiliares'!$A$241,"INVESTIMENTO","")))</f>
        <v/>
      </c>
    </row>
    <row r="214" spans="6:18" x14ac:dyDescent="0.25">
      <c r="F214" s="19" t="str">
        <f>IF(D214="","",IFERROR(VLOOKUP(D214,'Tabelas auxiliares'!$A$3:$B$63,2,FALSE),"DESCENTRALIZAÇÃO"))</f>
        <v/>
      </c>
      <c r="G214" s="19" t="str">
        <f>IFERROR(VLOOKUP($B214,'Tabelas auxiliares'!$A$67:$C$104,2,FALSE),"")</f>
        <v/>
      </c>
      <c r="H214" s="19" t="str">
        <f>IFERROR(VLOOKUP($B214,'Tabelas auxiliares'!$A$67:$C$104,3,FALSE),"")</f>
        <v/>
      </c>
      <c r="P214" s="19" t="str">
        <f t="shared" si="4"/>
        <v/>
      </c>
      <c r="Q214" s="19" t="str">
        <f>IFERROR(VLOOKUP(O214,'Tabelas auxiliares'!$A$229:$E$238,5,FALSE),"")</f>
        <v/>
      </c>
      <c r="R214" s="19" t="str">
        <f>IF(Q214&lt;&gt;"",Q214,IF(P214='Tabelas auxiliares'!$A$242,"CUSTEIO",IF(P214='Tabelas auxiliares'!$A$241,"INVESTIMENTO","")))</f>
        <v/>
      </c>
    </row>
    <row r="215" spans="6:18" x14ac:dyDescent="0.25">
      <c r="F215" s="19" t="str">
        <f>IF(D215="","",IFERROR(VLOOKUP(D215,'Tabelas auxiliares'!$A$3:$B$63,2,FALSE),"DESCENTRALIZAÇÃO"))</f>
        <v/>
      </c>
      <c r="G215" s="19" t="str">
        <f>IFERROR(VLOOKUP($B215,'Tabelas auxiliares'!$A$67:$C$104,2,FALSE),"")</f>
        <v/>
      </c>
      <c r="H215" s="19" t="str">
        <f>IFERROR(VLOOKUP($B215,'Tabelas auxiliares'!$A$67:$C$104,3,FALSE),"")</f>
        <v/>
      </c>
      <c r="P215" s="19" t="str">
        <f t="shared" si="4"/>
        <v/>
      </c>
      <c r="Q215" s="19" t="str">
        <f>IFERROR(VLOOKUP(O215,'Tabelas auxiliares'!$A$229:$E$238,5,FALSE),"")</f>
        <v/>
      </c>
      <c r="R215" s="19" t="str">
        <f>IF(Q215&lt;&gt;"",Q215,IF(P215='Tabelas auxiliares'!$A$242,"CUSTEIO",IF(P215='Tabelas auxiliares'!$A$241,"INVESTIMENTO","")))</f>
        <v/>
      </c>
    </row>
    <row r="216" spans="6:18" x14ac:dyDescent="0.25">
      <c r="F216" s="19" t="str">
        <f>IF(D216="","",IFERROR(VLOOKUP(D216,'Tabelas auxiliares'!$A$3:$B$63,2,FALSE),"DESCENTRALIZAÇÃO"))</f>
        <v/>
      </c>
      <c r="G216" s="19" t="str">
        <f>IFERROR(VLOOKUP($B216,'Tabelas auxiliares'!$A$67:$C$104,2,FALSE),"")</f>
        <v/>
      </c>
      <c r="H216" s="19" t="str">
        <f>IFERROR(VLOOKUP($B216,'Tabelas auxiliares'!$A$67:$C$104,3,FALSE),"")</f>
        <v/>
      </c>
      <c r="P216" s="19" t="str">
        <f t="shared" si="4"/>
        <v/>
      </c>
      <c r="Q216" s="19" t="str">
        <f>IFERROR(VLOOKUP(O216,'Tabelas auxiliares'!$A$229:$E$238,5,FALSE),"")</f>
        <v/>
      </c>
      <c r="R216" s="19" t="str">
        <f>IF(Q216&lt;&gt;"",Q216,IF(P216='Tabelas auxiliares'!$A$242,"CUSTEIO",IF(P216='Tabelas auxiliares'!$A$241,"INVESTIMENTO","")))</f>
        <v/>
      </c>
    </row>
    <row r="217" spans="6:18" x14ac:dyDescent="0.25">
      <c r="F217" s="19" t="str">
        <f>IF(D217="","",IFERROR(VLOOKUP(D217,'Tabelas auxiliares'!$A$3:$B$63,2,FALSE),"DESCENTRALIZAÇÃO"))</f>
        <v/>
      </c>
      <c r="G217" s="19" t="str">
        <f>IFERROR(VLOOKUP($B217,'Tabelas auxiliares'!$A$67:$C$104,2,FALSE),"")</f>
        <v/>
      </c>
      <c r="H217" s="19" t="str">
        <f>IFERROR(VLOOKUP($B217,'Tabelas auxiliares'!$A$67:$C$104,3,FALSE),"")</f>
        <v/>
      </c>
      <c r="P217" s="19" t="str">
        <f t="shared" si="4"/>
        <v/>
      </c>
      <c r="Q217" s="19" t="str">
        <f>IFERROR(VLOOKUP(O217,'Tabelas auxiliares'!$A$229:$E$238,5,FALSE),"")</f>
        <v/>
      </c>
      <c r="R217" s="19" t="str">
        <f>IF(Q217&lt;&gt;"",Q217,IF(P217='Tabelas auxiliares'!$A$242,"CUSTEIO",IF(P217='Tabelas auxiliares'!$A$241,"INVESTIMENTO","")))</f>
        <v/>
      </c>
    </row>
    <row r="218" spans="6:18" x14ac:dyDescent="0.25">
      <c r="F218" s="19" t="str">
        <f>IF(D218="","",IFERROR(VLOOKUP(D218,'Tabelas auxiliares'!$A$3:$B$63,2,FALSE),"DESCENTRALIZAÇÃO"))</f>
        <v/>
      </c>
      <c r="G218" s="19" t="str">
        <f>IFERROR(VLOOKUP($B218,'Tabelas auxiliares'!$A$67:$C$104,2,FALSE),"")</f>
        <v/>
      </c>
      <c r="H218" s="19" t="str">
        <f>IFERROR(VLOOKUP($B218,'Tabelas auxiliares'!$A$67:$C$104,3,FALSE),"")</f>
        <v/>
      </c>
      <c r="P218" s="19" t="str">
        <f t="shared" si="4"/>
        <v/>
      </c>
      <c r="Q218" s="19" t="str">
        <f>IFERROR(VLOOKUP(O218,'Tabelas auxiliares'!$A$229:$E$238,5,FALSE),"")</f>
        <v/>
      </c>
      <c r="R218" s="19" t="str">
        <f>IF(Q218&lt;&gt;"",Q218,IF(P218='Tabelas auxiliares'!$A$242,"CUSTEIO",IF(P218='Tabelas auxiliares'!$A$241,"INVESTIMENTO","")))</f>
        <v/>
      </c>
    </row>
    <row r="219" spans="6:18" x14ac:dyDescent="0.25">
      <c r="F219" s="19" t="str">
        <f>IF(D219="","",IFERROR(VLOOKUP(D219,'Tabelas auxiliares'!$A$3:$B$63,2,FALSE),"DESCENTRALIZAÇÃO"))</f>
        <v/>
      </c>
      <c r="G219" s="19" t="str">
        <f>IFERROR(VLOOKUP($B219,'Tabelas auxiliares'!$A$67:$C$104,2,FALSE),"")</f>
        <v/>
      </c>
      <c r="H219" s="19" t="str">
        <f>IFERROR(VLOOKUP($B219,'Tabelas auxiliares'!$A$67:$C$104,3,FALSE),"")</f>
        <v/>
      </c>
      <c r="P219" s="19" t="str">
        <f t="shared" si="4"/>
        <v/>
      </c>
      <c r="Q219" s="19" t="str">
        <f>IFERROR(VLOOKUP(O219,'Tabelas auxiliares'!$A$229:$E$238,5,FALSE),"")</f>
        <v/>
      </c>
      <c r="R219" s="19" t="str">
        <f>IF(Q219&lt;&gt;"",Q219,IF(P219='Tabelas auxiliares'!$A$242,"CUSTEIO",IF(P219='Tabelas auxiliares'!$A$241,"INVESTIMENTO","")))</f>
        <v/>
      </c>
    </row>
    <row r="220" spans="6:18" x14ac:dyDescent="0.25">
      <c r="F220" s="19" t="str">
        <f>IF(D220="","",IFERROR(VLOOKUP(D220,'Tabelas auxiliares'!$A$3:$B$63,2,FALSE),"DESCENTRALIZAÇÃO"))</f>
        <v/>
      </c>
      <c r="G220" s="19" t="str">
        <f>IFERROR(VLOOKUP($B220,'Tabelas auxiliares'!$A$67:$C$104,2,FALSE),"")</f>
        <v/>
      </c>
      <c r="H220" s="19" t="str">
        <f>IFERROR(VLOOKUP($B220,'Tabelas auxiliares'!$A$67:$C$104,3,FALSE),"")</f>
        <v/>
      </c>
      <c r="P220" s="19" t="str">
        <f t="shared" si="4"/>
        <v/>
      </c>
      <c r="Q220" s="19" t="str">
        <f>IFERROR(VLOOKUP(O220,'Tabelas auxiliares'!$A$229:$E$238,5,FALSE),"")</f>
        <v/>
      </c>
      <c r="R220" s="19" t="str">
        <f>IF(Q220&lt;&gt;"",Q220,IF(P220='Tabelas auxiliares'!$A$242,"CUSTEIO",IF(P220='Tabelas auxiliares'!$A$241,"INVESTIMENTO","")))</f>
        <v/>
      </c>
    </row>
    <row r="221" spans="6:18" x14ac:dyDescent="0.25">
      <c r="F221" s="19" t="str">
        <f>IF(D221="","",IFERROR(VLOOKUP(D221,'Tabelas auxiliares'!$A$3:$B$63,2,FALSE),"DESCENTRALIZAÇÃO"))</f>
        <v/>
      </c>
      <c r="G221" s="19" t="str">
        <f>IFERROR(VLOOKUP($B221,'Tabelas auxiliares'!$A$67:$C$104,2,FALSE),"")</f>
        <v/>
      </c>
      <c r="H221" s="19" t="str">
        <f>IFERROR(VLOOKUP($B221,'Tabelas auxiliares'!$A$67:$C$104,3,FALSE),"")</f>
        <v/>
      </c>
      <c r="P221" s="19" t="str">
        <f t="shared" si="4"/>
        <v/>
      </c>
      <c r="Q221" s="19" t="str">
        <f>IFERROR(VLOOKUP(O221,'Tabelas auxiliares'!$A$229:$E$238,5,FALSE),"")</f>
        <v/>
      </c>
      <c r="R221" s="19" t="str">
        <f>IF(Q221&lt;&gt;"",Q221,IF(P221='Tabelas auxiliares'!$A$242,"CUSTEIO",IF(P221='Tabelas auxiliares'!$A$241,"INVESTIMENTO","")))</f>
        <v/>
      </c>
    </row>
    <row r="222" spans="6:18" x14ac:dyDescent="0.25">
      <c r="F222" s="19" t="str">
        <f>IF(D222="","",IFERROR(VLOOKUP(D222,'Tabelas auxiliares'!$A$3:$B$63,2,FALSE),"DESCENTRALIZAÇÃO"))</f>
        <v/>
      </c>
      <c r="G222" s="19" t="str">
        <f>IFERROR(VLOOKUP($B222,'Tabelas auxiliares'!$A$67:$C$104,2,FALSE),"")</f>
        <v/>
      </c>
      <c r="H222" s="19" t="str">
        <f>IFERROR(VLOOKUP($B222,'Tabelas auxiliares'!$A$67:$C$104,3,FALSE),"")</f>
        <v/>
      </c>
      <c r="P222" s="19" t="str">
        <f t="shared" si="4"/>
        <v/>
      </c>
      <c r="Q222" s="19" t="str">
        <f>IFERROR(VLOOKUP(O222,'Tabelas auxiliares'!$A$229:$E$238,5,FALSE),"")</f>
        <v/>
      </c>
      <c r="R222" s="19" t="str">
        <f>IF(Q222&lt;&gt;"",Q222,IF(P222='Tabelas auxiliares'!$A$242,"CUSTEIO",IF(P222='Tabelas auxiliares'!$A$241,"INVESTIMENTO","")))</f>
        <v/>
      </c>
    </row>
    <row r="223" spans="6:18" x14ac:dyDescent="0.25">
      <c r="F223" s="19" t="str">
        <f>IF(D223="","",IFERROR(VLOOKUP(D223,'Tabelas auxiliares'!$A$3:$B$63,2,FALSE),"DESCENTRALIZAÇÃO"))</f>
        <v/>
      </c>
      <c r="G223" s="19" t="str">
        <f>IFERROR(VLOOKUP($B223,'Tabelas auxiliares'!$A$67:$C$104,2,FALSE),"")</f>
        <v/>
      </c>
      <c r="H223" s="19" t="str">
        <f>IFERROR(VLOOKUP($B223,'Tabelas auxiliares'!$A$67:$C$104,3,FALSE),"")</f>
        <v/>
      </c>
      <c r="P223" s="19" t="str">
        <f t="shared" si="4"/>
        <v/>
      </c>
      <c r="Q223" s="19" t="str">
        <f>IFERROR(VLOOKUP(O223,'Tabelas auxiliares'!$A$229:$E$238,5,FALSE),"")</f>
        <v/>
      </c>
      <c r="R223" s="19" t="str">
        <f>IF(Q223&lt;&gt;"",Q223,IF(P223='Tabelas auxiliares'!$A$242,"CUSTEIO",IF(P223='Tabelas auxiliares'!$A$241,"INVESTIMENTO","")))</f>
        <v/>
      </c>
    </row>
    <row r="224" spans="6:18" x14ac:dyDescent="0.25">
      <c r="F224" s="19" t="str">
        <f>IF(D224="","",IFERROR(VLOOKUP(D224,'Tabelas auxiliares'!$A$3:$B$63,2,FALSE),"DESCENTRALIZAÇÃO"))</f>
        <v/>
      </c>
      <c r="G224" s="19" t="str">
        <f>IFERROR(VLOOKUP($B224,'Tabelas auxiliares'!$A$67:$C$104,2,FALSE),"")</f>
        <v/>
      </c>
      <c r="H224" s="19" t="str">
        <f>IFERROR(VLOOKUP($B224,'Tabelas auxiliares'!$A$67:$C$104,3,FALSE),"")</f>
        <v/>
      </c>
      <c r="P224" s="19" t="str">
        <f t="shared" si="4"/>
        <v/>
      </c>
      <c r="Q224" s="19" t="str">
        <f>IFERROR(VLOOKUP(O224,'Tabelas auxiliares'!$A$229:$E$238,5,FALSE),"")</f>
        <v/>
      </c>
      <c r="R224" s="19" t="str">
        <f>IF(Q224&lt;&gt;"",Q224,IF(P224='Tabelas auxiliares'!$A$242,"CUSTEIO",IF(P224='Tabelas auxiliares'!$A$241,"INVESTIMENTO","")))</f>
        <v/>
      </c>
    </row>
    <row r="225" spans="6:18" x14ac:dyDescent="0.25">
      <c r="F225" s="19" t="str">
        <f>IF(D225="","",IFERROR(VLOOKUP(D225,'Tabelas auxiliares'!$A$3:$B$63,2,FALSE),"DESCENTRALIZAÇÃO"))</f>
        <v/>
      </c>
      <c r="G225" s="19" t="str">
        <f>IFERROR(VLOOKUP($B225,'Tabelas auxiliares'!$A$67:$C$104,2,FALSE),"")</f>
        <v/>
      </c>
      <c r="H225" s="19" t="str">
        <f>IFERROR(VLOOKUP($B225,'Tabelas auxiliares'!$A$67:$C$104,3,FALSE),"")</f>
        <v/>
      </c>
      <c r="P225" s="19" t="str">
        <f t="shared" si="4"/>
        <v/>
      </c>
      <c r="Q225" s="19" t="str">
        <f>IFERROR(VLOOKUP(O225,'Tabelas auxiliares'!$A$229:$E$238,5,FALSE),"")</f>
        <v/>
      </c>
      <c r="R225" s="19" t="str">
        <f>IF(Q225&lt;&gt;"",Q225,IF(P225='Tabelas auxiliares'!$A$242,"CUSTEIO",IF(P225='Tabelas auxiliares'!$A$241,"INVESTIMENTO","")))</f>
        <v/>
      </c>
    </row>
    <row r="226" spans="6:18" x14ac:dyDescent="0.25">
      <c r="F226" s="19" t="str">
        <f>IF(D226="","",IFERROR(VLOOKUP(D226,'Tabelas auxiliares'!$A$3:$B$63,2,FALSE),"DESCENTRALIZAÇÃO"))</f>
        <v/>
      </c>
      <c r="G226" s="19" t="str">
        <f>IFERROR(VLOOKUP($B226,'Tabelas auxiliares'!$A$67:$C$104,2,FALSE),"")</f>
        <v/>
      </c>
      <c r="H226" s="19" t="str">
        <f>IFERROR(VLOOKUP($B226,'Tabelas auxiliares'!$A$67:$C$104,3,FALSE),"")</f>
        <v/>
      </c>
      <c r="P226" s="19" t="str">
        <f t="shared" si="4"/>
        <v/>
      </c>
      <c r="Q226" s="19" t="str">
        <f>IFERROR(VLOOKUP(O226,'Tabelas auxiliares'!$A$229:$E$238,5,FALSE),"")</f>
        <v/>
      </c>
      <c r="R226" s="19" t="str">
        <f>IF(Q226&lt;&gt;"",Q226,IF(P226='Tabelas auxiliares'!$A$242,"CUSTEIO",IF(P226='Tabelas auxiliares'!$A$241,"INVESTIMENTO","")))</f>
        <v/>
      </c>
    </row>
    <row r="227" spans="6:18" x14ac:dyDescent="0.25">
      <c r="F227" s="19" t="str">
        <f>IF(D227="","",IFERROR(VLOOKUP(D227,'Tabelas auxiliares'!$A$3:$B$63,2,FALSE),"DESCENTRALIZAÇÃO"))</f>
        <v/>
      </c>
      <c r="G227" s="19" t="str">
        <f>IFERROR(VLOOKUP($B227,'Tabelas auxiliares'!$A$67:$C$104,2,FALSE),"")</f>
        <v/>
      </c>
      <c r="H227" s="19" t="str">
        <f>IFERROR(VLOOKUP($B227,'Tabelas auxiliares'!$A$67:$C$104,3,FALSE),"")</f>
        <v/>
      </c>
      <c r="P227" s="19" t="str">
        <f t="shared" si="4"/>
        <v/>
      </c>
      <c r="Q227" s="19" t="str">
        <f>IFERROR(VLOOKUP(O227,'Tabelas auxiliares'!$A$229:$E$238,5,FALSE),"")</f>
        <v/>
      </c>
      <c r="R227" s="19" t="str">
        <f>IF(Q227&lt;&gt;"",Q227,IF(P227='Tabelas auxiliares'!$A$242,"CUSTEIO",IF(P227='Tabelas auxiliares'!$A$241,"INVESTIMENTO","")))</f>
        <v/>
      </c>
    </row>
    <row r="228" spans="6:18" x14ac:dyDescent="0.25">
      <c r="F228" s="19" t="str">
        <f>IF(D228="","",IFERROR(VLOOKUP(D228,'Tabelas auxiliares'!$A$3:$B$63,2,FALSE),"DESCENTRALIZAÇÃO"))</f>
        <v/>
      </c>
      <c r="G228" s="19" t="str">
        <f>IFERROR(VLOOKUP($B228,'Tabelas auxiliares'!$A$67:$C$104,2,FALSE),"")</f>
        <v/>
      </c>
      <c r="H228" s="19" t="str">
        <f>IFERROR(VLOOKUP($B228,'Tabelas auxiliares'!$A$67:$C$104,3,FALSE),"")</f>
        <v/>
      </c>
      <c r="P228" s="19" t="str">
        <f t="shared" si="4"/>
        <v/>
      </c>
      <c r="Q228" s="19" t="str">
        <f>IFERROR(VLOOKUP(O228,'Tabelas auxiliares'!$A$229:$E$238,5,FALSE),"")</f>
        <v/>
      </c>
      <c r="R228" s="19" t="str">
        <f>IF(Q228&lt;&gt;"",Q228,IF(P228='Tabelas auxiliares'!$A$242,"CUSTEIO",IF(P228='Tabelas auxiliares'!$A$241,"INVESTIMENTO","")))</f>
        <v/>
      </c>
    </row>
    <row r="229" spans="6:18" x14ac:dyDescent="0.25">
      <c r="F229" s="19" t="str">
        <f>IF(D229="","",IFERROR(VLOOKUP(D229,'Tabelas auxiliares'!$A$3:$B$63,2,FALSE),"DESCENTRALIZAÇÃO"))</f>
        <v/>
      </c>
      <c r="G229" s="19" t="str">
        <f>IFERROR(VLOOKUP($B229,'Tabelas auxiliares'!$A$67:$C$104,2,FALSE),"")</f>
        <v/>
      </c>
      <c r="H229" s="19" t="str">
        <f>IFERROR(VLOOKUP($B229,'Tabelas auxiliares'!$A$67:$C$104,3,FALSE),"")</f>
        <v/>
      </c>
      <c r="P229" s="19" t="str">
        <f t="shared" si="4"/>
        <v/>
      </c>
      <c r="Q229" s="19" t="str">
        <f>IFERROR(VLOOKUP(O229,'Tabelas auxiliares'!$A$229:$E$238,5,FALSE),"")</f>
        <v/>
      </c>
      <c r="R229" s="19" t="str">
        <f>IF(Q229&lt;&gt;"",Q229,IF(P229='Tabelas auxiliares'!$A$242,"CUSTEIO",IF(P229='Tabelas auxiliares'!$A$241,"INVESTIMENTO","")))</f>
        <v/>
      </c>
    </row>
    <row r="230" spans="6:18" x14ac:dyDescent="0.25">
      <c r="F230" s="19" t="str">
        <f>IF(D230="","",IFERROR(VLOOKUP(D230,'Tabelas auxiliares'!$A$3:$B$63,2,FALSE),"DESCENTRALIZAÇÃO"))</f>
        <v/>
      </c>
      <c r="G230" s="19" t="str">
        <f>IFERROR(VLOOKUP($B230,'Tabelas auxiliares'!$A$67:$C$104,2,FALSE),"")</f>
        <v/>
      </c>
      <c r="H230" s="19" t="str">
        <f>IFERROR(VLOOKUP($B230,'Tabelas auxiliares'!$A$67:$C$104,3,FALSE),"")</f>
        <v/>
      </c>
      <c r="P230" s="19" t="str">
        <f t="shared" si="4"/>
        <v/>
      </c>
      <c r="Q230" s="19" t="str">
        <f>IFERROR(VLOOKUP(O230,'Tabelas auxiliares'!$A$229:$E$238,5,FALSE),"")</f>
        <v/>
      </c>
      <c r="R230" s="19" t="str">
        <f>IF(Q230&lt;&gt;"",Q230,IF(P230='Tabelas auxiliares'!$A$242,"CUSTEIO",IF(P230='Tabelas auxiliares'!$A$241,"INVESTIMENTO","")))</f>
        <v/>
      </c>
    </row>
    <row r="231" spans="6:18" x14ac:dyDescent="0.25">
      <c r="F231" s="19" t="str">
        <f>IF(D231="","",IFERROR(VLOOKUP(D231,'Tabelas auxiliares'!$A$3:$B$63,2,FALSE),"DESCENTRALIZAÇÃO"))</f>
        <v/>
      </c>
      <c r="G231" s="19" t="str">
        <f>IFERROR(VLOOKUP($B231,'Tabelas auxiliares'!$A$67:$C$104,2,FALSE),"")</f>
        <v/>
      </c>
      <c r="H231" s="19" t="str">
        <f>IFERROR(VLOOKUP($B231,'Tabelas auxiliares'!$A$67:$C$104,3,FALSE),"")</f>
        <v/>
      </c>
      <c r="P231" s="19" t="str">
        <f t="shared" si="4"/>
        <v/>
      </c>
      <c r="Q231" s="19" t="str">
        <f>IFERROR(VLOOKUP(O231,'Tabelas auxiliares'!$A$229:$E$238,5,FALSE),"")</f>
        <v/>
      </c>
      <c r="R231" s="19" t="str">
        <f>IF(Q231&lt;&gt;"",Q231,IF(P231='Tabelas auxiliares'!$A$242,"CUSTEIO",IF(P231='Tabelas auxiliares'!$A$241,"INVESTIMENTO","")))</f>
        <v/>
      </c>
    </row>
    <row r="232" spans="6:18" x14ac:dyDescent="0.25">
      <c r="F232" s="19" t="str">
        <f>IF(D232="","",IFERROR(VLOOKUP(D232,'Tabelas auxiliares'!$A$3:$B$63,2,FALSE),"DESCENTRALIZAÇÃO"))</f>
        <v/>
      </c>
      <c r="G232" s="19" t="str">
        <f>IFERROR(VLOOKUP($B232,'Tabelas auxiliares'!$A$67:$C$104,2,FALSE),"")</f>
        <v/>
      </c>
      <c r="H232" s="19" t="str">
        <f>IFERROR(VLOOKUP($B232,'Tabelas auxiliares'!$A$67:$C$104,3,FALSE),"")</f>
        <v/>
      </c>
      <c r="P232" s="19" t="str">
        <f t="shared" si="4"/>
        <v/>
      </c>
      <c r="Q232" s="19" t="str">
        <f>IFERROR(VLOOKUP(O232,'Tabelas auxiliares'!$A$229:$E$238,5,FALSE),"")</f>
        <v/>
      </c>
      <c r="R232" s="19" t="str">
        <f>IF(Q232&lt;&gt;"",Q232,IF(P232='Tabelas auxiliares'!$A$242,"CUSTEIO",IF(P232='Tabelas auxiliares'!$A$241,"INVESTIMENTO","")))</f>
        <v/>
      </c>
    </row>
    <row r="233" spans="6:18" x14ac:dyDescent="0.25">
      <c r="F233" s="19" t="str">
        <f>IF(D233="","",IFERROR(VLOOKUP(D233,'Tabelas auxiliares'!$A$3:$B$63,2,FALSE),"DESCENTRALIZAÇÃO"))</f>
        <v/>
      </c>
      <c r="G233" s="19" t="str">
        <f>IFERROR(VLOOKUP($B233,'Tabelas auxiliares'!$A$67:$C$104,2,FALSE),"")</f>
        <v/>
      </c>
      <c r="H233" s="19" t="str">
        <f>IFERROR(VLOOKUP($B233,'Tabelas auxiliares'!$A$67:$C$104,3,FALSE),"")</f>
        <v/>
      </c>
      <c r="P233" s="19" t="str">
        <f t="shared" si="4"/>
        <v/>
      </c>
      <c r="Q233" s="19" t="str">
        <f>IFERROR(VLOOKUP(O233,'Tabelas auxiliares'!$A$229:$E$238,5,FALSE),"")</f>
        <v/>
      </c>
      <c r="R233" s="19" t="str">
        <f>IF(Q233&lt;&gt;"",Q233,IF(P233='Tabelas auxiliares'!$A$242,"CUSTEIO",IF(P233='Tabelas auxiliares'!$A$241,"INVESTIMENTO","")))</f>
        <v/>
      </c>
    </row>
    <row r="234" spans="6:18" x14ac:dyDescent="0.25">
      <c r="F234" s="19" t="str">
        <f>IF(D234="","",IFERROR(VLOOKUP(D234,'Tabelas auxiliares'!$A$3:$B$63,2,FALSE),"DESCENTRALIZAÇÃO"))</f>
        <v/>
      </c>
      <c r="G234" s="19" t="str">
        <f>IFERROR(VLOOKUP($B234,'Tabelas auxiliares'!$A$67:$C$104,2,FALSE),"")</f>
        <v/>
      </c>
      <c r="H234" s="19" t="str">
        <f>IFERROR(VLOOKUP($B234,'Tabelas auxiliares'!$A$67:$C$104,3,FALSE),"")</f>
        <v/>
      </c>
      <c r="P234" s="19" t="str">
        <f t="shared" si="4"/>
        <v/>
      </c>
      <c r="Q234" s="19" t="str">
        <f>IFERROR(VLOOKUP(O234,'Tabelas auxiliares'!$A$229:$E$238,5,FALSE),"")</f>
        <v/>
      </c>
      <c r="R234" s="19" t="str">
        <f>IF(Q234&lt;&gt;"",Q234,IF(P234='Tabelas auxiliares'!$A$242,"CUSTEIO",IF(P234='Tabelas auxiliares'!$A$241,"INVESTIMENTO","")))</f>
        <v/>
      </c>
    </row>
    <row r="235" spans="6:18" x14ac:dyDescent="0.25">
      <c r="F235" s="19" t="str">
        <f>IF(D235="","",IFERROR(VLOOKUP(D235,'Tabelas auxiliares'!$A$3:$B$63,2,FALSE),"DESCENTRALIZAÇÃO"))</f>
        <v/>
      </c>
      <c r="G235" s="19" t="str">
        <f>IFERROR(VLOOKUP($B235,'Tabelas auxiliares'!$A$67:$C$104,2,FALSE),"")</f>
        <v/>
      </c>
      <c r="H235" s="19" t="str">
        <f>IFERROR(VLOOKUP($B235,'Tabelas auxiliares'!$A$67:$C$104,3,FALSE),"")</f>
        <v/>
      </c>
      <c r="P235" s="19" t="str">
        <f t="shared" si="4"/>
        <v/>
      </c>
      <c r="Q235" s="19" t="str">
        <f>IFERROR(VLOOKUP(O235,'Tabelas auxiliares'!$A$229:$E$238,5,FALSE),"")</f>
        <v/>
      </c>
      <c r="R235" s="19" t="str">
        <f>IF(Q235&lt;&gt;"",Q235,IF(P235='Tabelas auxiliares'!$A$242,"CUSTEIO",IF(P235='Tabelas auxiliares'!$A$241,"INVESTIMENTO","")))</f>
        <v/>
      </c>
    </row>
    <row r="236" spans="6:18" x14ac:dyDescent="0.25">
      <c r="F236" s="19" t="str">
        <f>IF(D236="","",IFERROR(VLOOKUP(D236,'Tabelas auxiliares'!$A$3:$B$63,2,FALSE),"DESCENTRALIZAÇÃO"))</f>
        <v/>
      </c>
      <c r="G236" s="19" t="str">
        <f>IFERROR(VLOOKUP($B236,'Tabelas auxiliares'!$A$67:$C$104,2,FALSE),"")</f>
        <v/>
      </c>
      <c r="H236" s="19" t="str">
        <f>IFERROR(VLOOKUP($B236,'Tabelas auxiliares'!$A$67:$C$104,3,FALSE),"")</f>
        <v/>
      </c>
      <c r="P236" s="19" t="str">
        <f t="shared" si="4"/>
        <v/>
      </c>
      <c r="Q236" s="19" t="str">
        <f>IFERROR(VLOOKUP(O236,'Tabelas auxiliares'!$A$229:$E$238,5,FALSE),"")</f>
        <v/>
      </c>
      <c r="R236" s="19" t="str">
        <f>IF(Q236&lt;&gt;"",Q236,IF(P236='Tabelas auxiliares'!$A$242,"CUSTEIO",IF(P236='Tabelas auxiliares'!$A$241,"INVESTIMENTO","")))</f>
        <v/>
      </c>
    </row>
    <row r="237" spans="6:18" x14ac:dyDescent="0.25">
      <c r="F237" s="19" t="str">
        <f>IF(D237="","",IFERROR(VLOOKUP(D237,'Tabelas auxiliares'!$A$3:$B$63,2,FALSE),"DESCENTRALIZAÇÃO"))</f>
        <v/>
      </c>
      <c r="G237" s="19" t="str">
        <f>IFERROR(VLOOKUP($B237,'Tabelas auxiliares'!$A$67:$C$104,2,FALSE),"")</f>
        <v/>
      </c>
      <c r="H237" s="19" t="str">
        <f>IFERROR(VLOOKUP($B237,'Tabelas auxiliares'!$A$67:$C$104,3,FALSE),"")</f>
        <v/>
      </c>
      <c r="P237" s="19" t="str">
        <f t="shared" si="4"/>
        <v/>
      </c>
      <c r="Q237" s="19" t="str">
        <f>IFERROR(VLOOKUP(O237,'Tabelas auxiliares'!$A$229:$E$238,5,FALSE),"")</f>
        <v/>
      </c>
      <c r="R237" s="19" t="str">
        <f>IF(Q237&lt;&gt;"",Q237,IF(P237='Tabelas auxiliares'!$A$242,"CUSTEIO",IF(P237='Tabelas auxiliares'!$A$241,"INVESTIMENTO","")))</f>
        <v/>
      </c>
    </row>
    <row r="238" spans="6:18" x14ac:dyDescent="0.25">
      <c r="F238" s="19" t="str">
        <f>IF(D238="","",IFERROR(VLOOKUP(D238,'Tabelas auxiliares'!$A$3:$B$63,2,FALSE),"DESCENTRALIZAÇÃO"))</f>
        <v/>
      </c>
      <c r="G238" s="19" t="str">
        <f>IFERROR(VLOOKUP($B238,'Tabelas auxiliares'!$A$67:$C$104,2,FALSE),"")</f>
        <v/>
      </c>
      <c r="H238" s="19" t="str">
        <f>IFERROR(VLOOKUP($B238,'Tabelas auxiliares'!$A$67:$C$104,3,FALSE),"")</f>
        <v/>
      </c>
      <c r="P238" s="19" t="str">
        <f t="shared" si="4"/>
        <v/>
      </c>
      <c r="Q238" s="19" t="str">
        <f>IFERROR(VLOOKUP(O238,'Tabelas auxiliares'!$A$229:$E$238,5,FALSE),"")</f>
        <v/>
      </c>
      <c r="R238" s="19" t="str">
        <f>IF(Q238&lt;&gt;"",Q238,IF(P238='Tabelas auxiliares'!$A$242,"CUSTEIO",IF(P238='Tabelas auxiliares'!$A$241,"INVESTIMENTO","")))</f>
        <v/>
      </c>
    </row>
    <row r="239" spans="6:18" x14ac:dyDescent="0.25">
      <c r="F239" s="19" t="str">
        <f>IF(D239="","",IFERROR(VLOOKUP(D239,'Tabelas auxiliares'!$A$3:$B$63,2,FALSE),"DESCENTRALIZAÇÃO"))</f>
        <v/>
      </c>
      <c r="G239" s="19" t="str">
        <f>IFERROR(VLOOKUP($B239,'Tabelas auxiliares'!$A$67:$C$104,2,FALSE),"")</f>
        <v/>
      </c>
      <c r="H239" s="19" t="str">
        <f>IFERROR(VLOOKUP($B239,'Tabelas auxiliares'!$A$67:$C$104,3,FALSE),"")</f>
        <v/>
      </c>
      <c r="P239" s="19" t="str">
        <f t="shared" si="4"/>
        <v/>
      </c>
      <c r="Q239" s="19" t="str">
        <f>IFERROR(VLOOKUP(O239,'Tabelas auxiliares'!$A$229:$E$238,5,FALSE),"")</f>
        <v/>
      </c>
      <c r="R239" s="19" t="str">
        <f>IF(Q239&lt;&gt;"",Q239,IF(P239='Tabelas auxiliares'!$A$242,"CUSTEIO",IF(P239='Tabelas auxiliares'!$A$241,"INVESTIMENTO","")))</f>
        <v/>
      </c>
    </row>
    <row r="240" spans="6:18" x14ac:dyDescent="0.25">
      <c r="F240" s="19" t="str">
        <f>IF(D240="","",IFERROR(VLOOKUP(D240,'Tabelas auxiliares'!$A$3:$B$63,2,FALSE),"DESCENTRALIZAÇÃO"))</f>
        <v/>
      </c>
      <c r="G240" s="19" t="str">
        <f>IFERROR(VLOOKUP($B240,'Tabelas auxiliares'!$A$67:$C$104,2,FALSE),"")</f>
        <v/>
      </c>
      <c r="H240" s="19" t="str">
        <f>IFERROR(VLOOKUP($B240,'Tabelas auxiliares'!$A$67:$C$104,3,FALSE),"")</f>
        <v/>
      </c>
      <c r="P240" s="19" t="str">
        <f t="shared" si="4"/>
        <v/>
      </c>
      <c r="Q240" s="19" t="str">
        <f>IFERROR(VLOOKUP(O240,'Tabelas auxiliares'!$A$229:$E$238,5,FALSE),"")</f>
        <v/>
      </c>
      <c r="R240" s="19" t="str">
        <f>IF(Q240&lt;&gt;"",Q240,IF(P240='Tabelas auxiliares'!$A$242,"CUSTEIO",IF(P240='Tabelas auxiliares'!$A$241,"INVESTIMENTO","")))</f>
        <v/>
      </c>
    </row>
    <row r="241" spans="6:18" x14ac:dyDescent="0.25">
      <c r="F241" s="19" t="str">
        <f>IF(D241="","",IFERROR(VLOOKUP(D241,'Tabelas auxiliares'!$A$3:$B$63,2,FALSE),"DESCENTRALIZAÇÃO"))</f>
        <v/>
      </c>
      <c r="G241" s="19" t="str">
        <f>IFERROR(VLOOKUP($B241,'Tabelas auxiliares'!$A$67:$C$104,2,FALSE),"")</f>
        <v/>
      </c>
      <c r="H241" s="19" t="str">
        <f>IFERROR(VLOOKUP($B241,'Tabelas auxiliares'!$A$67:$C$104,3,FALSE),"")</f>
        <v/>
      </c>
      <c r="P241" s="19" t="str">
        <f t="shared" si="4"/>
        <v/>
      </c>
      <c r="Q241" s="19" t="str">
        <f>IFERROR(VLOOKUP(O241,'Tabelas auxiliares'!$A$229:$E$238,5,FALSE),"")</f>
        <v/>
      </c>
      <c r="R241" s="19" t="str">
        <f>IF(Q241&lt;&gt;"",Q241,IF(P241='Tabelas auxiliares'!$A$242,"CUSTEIO",IF(P241='Tabelas auxiliares'!$A$241,"INVESTIMENTO","")))</f>
        <v/>
      </c>
    </row>
    <row r="242" spans="6:18" x14ac:dyDescent="0.25">
      <c r="F242" s="19" t="str">
        <f>IF(D242="","",IFERROR(VLOOKUP(D242,'Tabelas auxiliares'!$A$3:$B$63,2,FALSE),"DESCENTRALIZAÇÃO"))</f>
        <v/>
      </c>
      <c r="G242" s="19" t="str">
        <f>IFERROR(VLOOKUP($B242,'Tabelas auxiliares'!$A$67:$C$104,2,FALSE),"")</f>
        <v/>
      </c>
      <c r="H242" s="19" t="str">
        <f>IFERROR(VLOOKUP($B242,'Tabelas auxiliares'!$A$67:$C$104,3,FALSE),"")</f>
        <v/>
      </c>
      <c r="P242" s="19" t="str">
        <f t="shared" si="4"/>
        <v/>
      </c>
      <c r="Q242" s="19" t="str">
        <f>IFERROR(VLOOKUP(O242,'Tabelas auxiliares'!$A$229:$E$238,5,FALSE),"")</f>
        <v/>
      </c>
      <c r="R242" s="19" t="str">
        <f>IF(Q242&lt;&gt;"",Q242,IF(P242='Tabelas auxiliares'!$A$242,"CUSTEIO",IF(P242='Tabelas auxiliares'!$A$241,"INVESTIMENTO","")))</f>
        <v/>
      </c>
    </row>
    <row r="243" spans="6:18" x14ac:dyDescent="0.25">
      <c r="F243" s="19" t="str">
        <f>IF(D243="","",IFERROR(VLOOKUP(D243,'Tabelas auxiliares'!$A$3:$B$63,2,FALSE),"DESCENTRALIZAÇÃO"))</f>
        <v/>
      </c>
      <c r="G243" s="19" t="str">
        <f>IFERROR(VLOOKUP($B243,'Tabelas auxiliares'!$A$67:$C$104,2,FALSE),"")</f>
        <v/>
      </c>
      <c r="H243" s="19" t="str">
        <f>IFERROR(VLOOKUP($B243,'Tabelas auxiliares'!$A$67:$C$104,3,FALSE),"")</f>
        <v/>
      </c>
      <c r="P243" s="19" t="str">
        <f t="shared" si="4"/>
        <v/>
      </c>
      <c r="Q243" s="19" t="str">
        <f>IFERROR(VLOOKUP(O243,'Tabelas auxiliares'!$A$229:$E$238,5,FALSE),"")</f>
        <v/>
      </c>
      <c r="R243" s="19" t="str">
        <f>IF(Q243&lt;&gt;"",Q243,IF(P243='Tabelas auxiliares'!$A$242,"CUSTEIO",IF(P243='Tabelas auxiliares'!$A$241,"INVESTIMENTO","")))</f>
        <v/>
      </c>
    </row>
    <row r="244" spans="6:18" x14ac:dyDescent="0.25">
      <c r="F244" s="19" t="str">
        <f>IF(D244="","",IFERROR(VLOOKUP(D244,'Tabelas auxiliares'!$A$3:$B$63,2,FALSE),"DESCENTRALIZAÇÃO"))</f>
        <v/>
      </c>
      <c r="G244" s="19" t="str">
        <f>IFERROR(VLOOKUP($B244,'Tabelas auxiliares'!$A$67:$C$104,2,FALSE),"")</f>
        <v/>
      </c>
      <c r="H244" s="19" t="str">
        <f>IFERROR(VLOOKUP($B244,'Tabelas auxiliares'!$A$67:$C$104,3,FALSE),"")</f>
        <v/>
      </c>
      <c r="P244" s="19" t="str">
        <f t="shared" si="4"/>
        <v/>
      </c>
      <c r="Q244" s="19" t="str">
        <f>IFERROR(VLOOKUP(O244,'Tabelas auxiliares'!$A$229:$E$238,5,FALSE),"")</f>
        <v/>
      </c>
      <c r="R244" s="19" t="str">
        <f>IF(Q244&lt;&gt;"",Q244,IF(P244='Tabelas auxiliares'!$A$242,"CUSTEIO",IF(P244='Tabelas auxiliares'!$A$241,"INVESTIMENTO","")))</f>
        <v/>
      </c>
    </row>
    <row r="245" spans="6:18" x14ac:dyDescent="0.25">
      <c r="F245" s="19" t="str">
        <f>IF(D245="","",IFERROR(VLOOKUP(D245,'Tabelas auxiliares'!$A$3:$B$63,2,FALSE),"DESCENTRALIZAÇÃO"))</f>
        <v/>
      </c>
      <c r="G245" s="19" t="str">
        <f>IFERROR(VLOOKUP($B245,'Tabelas auxiliares'!$A$67:$C$104,2,FALSE),"")</f>
        <v/>
      </c>
      <c r="H245" s="19" t="str">
        <f>IFERROR(VLOOKUP($B245,'Tabelas auxiliares'!$A$67:$C$104,3,FALSE),"")</f>
        <v/>
      </c>
      <c r="P245" s="19" t="str">
        <f t="shared" si="4"/>
        <v/>
      </c>
      <c r="Q245" s="19" t="str">
        <f>IFERROR(VLOOKUP(O245,'Tabelas auxiliares'!$A$229:$E$238,5,FALSE),"")</f>
        <v/>
      </c>
      <c r="R245" s="19" t="str">
        <f>IF(Q245&lt;&gt;"",Q245,IF(P245='Tabelas auxiliares'!$A$242,"CUSTEIO",IF(P245='Tabelas auxiliares'!$A$241,"INVESTIMENTO","")))</f>
        <v/>
      </c>
    </row>
    <row r="246" spans="6:18" x14ac:dyDescent="0.25">
      <c r="F246" s="19" t="str">
        <f>IF(D246="","",IFERROR(VLOOKUP(D246,'Tabelas auxiliares'!$A$3:$B$63,2,FALSE),"DESCENTRALIZAÇÃO"))</f>
        <v/>
      </c>
      <c r="G246" s="19" t="str">
        <f>IFERROR(VLOOKUP($B246,'Tabelas auxiliares'!$A$67:$C$104,2,FALSE),"")</f>
        <v/>
      </c>
      <c r="H246" s="19" t="str">
        <f>IFERROR(VLOOKUP($B246,'Tabelas auxiliares'!$A$67:$C$104,3,FALSE),"")</f>
        <v/>
      </c>
      <c r="P246" s="19" t="str">
        <f t="shared" si="4"/>
        <v/>
      </c>
      <c r="Q246" s="19" t="str">
        <f>IFERROR(VLOOKUP(O246,'Tabelas auxiliares'!$A$229:$E$238,5,FALSE),"")</f>
        <v/>
      </c>
      <c r="R246" s="19" t="str">
        <f>IF(Q246&lt;&gt;"",Q246,IF(P246='Tabelas auxiliares'!$A$242,"CUSTEIO",IF(P246='Tabelas auxiliares'!$A$241,"INVESTIMENTO","")))</f>
        <v/>
      </c>
    </row>
    <row r="247" spans="6:18" x14ac:dyDescent="0.25">
      <c r="F247" s="19" t="str">
        <f>IF(D247="","",IFERROR(VLOOKUP(D247,'Tabelas auxiliares'!$A$3:$B$63,2,FALSE),"DESCENTRALIZAÇÃO"))</f>
        <v/>
      </c>
      <c r="G247" s="19" t="str">
        <f>IFERROR(VLOOKUP($B247,'Tabelas auxiliares'!$A$67:$C$104,2,FALSE),"")</f>
        <v/>
      </c>
      <c r="H247" s="19" t="str">
        <f>IFERROR(VLOOKUP($B247,'Tabelas auxiliares'!$A$67:$C$104,3,FALSE),"")</f>
        <v/>
      </c>
      <c r="P247" s="19" t="str">
        <f t="shared" si="4"/>
        <v/>
      </c>
      <c r="Q247" s="19" t="str">
        <f>IFERROR(VLOOKUP(O247,'Tabelas auxiliares'!$A$229:$E$238,5,FALSE),"")</f>
        <v/>
      </c>
      <c r="R247" s="19" t="str">
        <f>IF(Q247&lt;&gt;"",Q247,IF(P247='Tabelas auxiliares'!$A$242,"CUSTEIO",IF(P247='Tabelas auxiliares'!$A$241,"INVESTIMENTO","")))</f>
        <v/>
      </c>
    </row>
    <row r="248" spans="6:18" x14ac:dyDescent="0.25">
      <c r="F248" s="19" t="str">
        <f>IF(D248="","",IFERROR(VLOOKUP(D248,'Tabelas auxiliares'!$A$3:$B$63,2,FALSE),"DESCENTRALIZAÇÃO"))</f>
        <v/>
      </c>
      <c r="G248" s="19" t="str">
        <f>IFERROR(VLOOKUP($B248,'Tabelas auxiliares'!$A$67:$C$104,2,FALSE),"")</f>
        <v/>
      </c>
      <c r="H248" s="19" t="str">
        <f>IFERROR(VLOOKUP($B248,'Tabelas auxiliares'!$A$67:$C$104,3,FALSE),"")</f>
        <v/>
      </c>
      <c r="P248" s="19" t="str">
        <f t="shared" si="4"/>
        <v/>
      </c>
      <c r="Q248" s="19" t="str">
        <f>IFERROR(VLOOKUP(O248,'Tabelas auxiliares'!$A$229:$E$238,5,FALSE),"")</f>
        <v/>
      </c>
      <c r="R248" s="19" t="str">
        <f>IF(Q248&lt;&gt;"",Q248,IF(P248='Tabelas auxiliares'!$A$242,"CUSTEIO",IF(P248='Tabelas auxiliares'!$A$241,"INVESTIMENTO","")))</f>
        <v/>
      </c>
    </row>
    <row r="249" spans="6:18" x14ac:dyDescent="0.25">
      <c r="F249" s="19" t="str">
        <f>IF(D249="","",IFERROR(VLOOKUP(D249,'Tabelas auxiliares'!$A$3:$B$63,2,FALSE),"DESCENTRALIZAÇÃO"))</f>
        <v/>
      </c>
      <c r="G249" s="19" t="str">
        <f>IFERROR(VLOOKUP($B249,'Tabelas auxiliares'!$A$67:$C$104,2,FALSE),"")</f>
        <v/>
      </c>
      <c r="H249" s="19" t="str">
        <f>IFERROR(VLOOKUP($B249,'Tabelas auxiliares'!$A$67:$C$104,3,FALSE),"")</f>
        <v/>
      </c>
      <c r="P249" s="19" t="str">
        <f t="shared" si="4"/>
        <v/>
      </c>
      <c r="Q249" s="19" t="str">
        <f>IFERROR(VLOOKUP(O249,'Tabelas auxiliares'!$A$229:$E$238,5,FALSE),"")</f>
        <v/>
      </c>
      <c r="R249" s="19" t="str">
        <f>IF(Q249&lt;&gt;"",Q249,IF(P249='Tabelas auxiliares'!$A$242,"CUSTEIO",IF(P249='Tabelas auxiliares'!$A$241,"INVESTIMENTO","")))</f>
        <v/>
      </c>
    </row>
    <row r="250" spans="6:18" x14ac:dyDescent="0.25">
      <c r="F250" s="19" t="str">
        <f>IF(D250="","",IFERROR(VLOOKUP(D250,'Tabelas auxiliares'!$A$3:$B$63,2,FALSE),"DESCENTRALIZAÇÃO"))</f>
        <v/>
      </c>
      <c r="G250" s="19" t="str">
        <f>IFERROR(VLOOKUP($B250,'Tabelas auxiliares'!$A$67:$C$104,2,FALSE),"")</f>
        <v/>
      </c>
      <c r="H250" s="19" t="str">
        <f>IFERROR(VLOOKUP($B250,'Tabelas auxiliares'!$A$67:$C$104,3,FALSE),"")</f>
        <v/>
      </c>
      <c r="P250" s="19" t="str">
        <f t="shared" si="4"/>
        <v/>
      </c>
      <c r="Q250" s="19" t="str">
        <f>IFERROR(VLOOKUP(O250,'Tabelas auxiliares'!$A$229:$E$238,5,FALSE),"")</f>
        <v/>
      </c>
      <c r="R250" s="19" t="str">
        <f>IF(Q250&lt;&gt;"",Q250,IF(P250='Tabelas auxiliares'!$A$242,"CUSTEIO",IF(P250='Tabelas auxiliares'!$A$241,"INVESTIMENTO","")))</f>
        <v/>
      </c>
    </row>
    <row r="251" spans="6:18" x14ac:dyDescent="0.25">
      <c r="F251" s="19" t="str">
        <f>IF(D251="","",IFERROR(VLOOKUP(D251,'Tabelas auxiliares'!$A$3:$B$63,2,FALSE),"DESCENTRALIZAÇÃO"))</f>
        <v/>
      </c>
      <c r="G251" s="19" t="str">
        <f>IFERROR(VLOOKUP($B251,'Tabelas auxiliares'!$A$67:$C$104,2,FALSE),"")</f>
        <v/>
      </c>
      <c r="H251" s="19" t="str">
        <f>IFERROR(VLOOKUP($B251,'Tabelas auxiliares'!$A$67:$C$104,3,FALSE),"")</f>
        <v/>
      </c>
      <c r="P251" s="19" t="str">
        <f t="shared" si="4"/>
        <v/>
      </c>
      <c r="Q251" s="19" t="str">
        <f>IFERROR(VLOOKUP(O251,'Tabelas auxiliares'!$A$229:$E$238,5,FALSE),"")</f>
        <v/>
      </c>
      <c r="R251" s="19" t="str">
        <f>IF(Q251&lt;&gt;"",Q251,IF(P251='Tabelas auxiliares'!$A$242,"CUSTEIO",IF(P251='Tabelas auxiliares'!$A$241,"INVESTIMENTO","")))</f>
        <v/>
      </c>
    </row>
    <row r="252" spans="6:18" x14ac:dyDescent="0.25">
      <c r="F252" s="19" t="str">
        <f>IF(D252="","",IFERROR(VLOOKUP(D252,'Tabelas auxiliares'!$A$3:$B$63,2,FALSE),"DESCENTRALIZAÇÃO"))</f>
        <v/>
      </c>
      <c r="G252" s="19" t="str">
        <f>IFERROR(VLOOKUP($B252,'Tabelas auxiliares'!$A$67:$C$104,2,FALSE),"")</f>
        <v/>
      </c>
      <c r="H252" s="19" t="str">
        <f>IFERROR(VLOOKUP($B252,'Tabelas auxiliares'!$A$67:$C$104,3,FALSE),"")</f>
        <v/>
      </c>
      <c r="P252" s="19" t="str">
        <f t="shared" si="4"/>
        <v/>
      </c>
      <c r="Q252" s="19" t="str">
        <f>IFERROR(VLOOKUP(O252,'Tabelas auxiliares'!$A$229:$E$238,5,FALSE),"")</f>
        <v/>
      </c>
      <c r="R252" s="19" t="str">
        <f>IF(Q252&lt;&gt;"",Q252,IF(P252='Tabelas auxiliares'!$A$242,"CUSTEIO",IF(P252='Tabelas auxiliares'!$A$241,"INVESTIMENTO","")))</f>
        <v/>
      </c>
    </row>
    <row r="253" spans="6:18" x14ac:dyDescent="0.25">
      <c r="F253" s="19" t="str">
        <f>IF(D253="","",IFERROR(VLOOKUP(D253,'Tabelas auxiliares'!$A$3:$B$63,2,FALSE),"DESCENTRALIZAÇÃO"))</f>
        <v/>
      </c>
      <c r="G253" s="19" t="str">
        <f>IFERROR(VLOOKUP($B253,'Tabelas auxiliares'!$A$67:$C$104,2,FALSE),"")</f>
        <v/>
      </c>
      <c r="H253" s="19" t="str">
        <f>IFERROR(VLOOKUP($B253,'Tabelas auxiliares'!$A$67:$C$104,3,FALSE),"")</f>
        <v/>
      </c>
      <c r="P253" s="19" t="str">
        <f t="shared" si="4"/>
        <v/>
      </c>
      <c r="Q253" s="19" t="str">
        <f>IFERROR(VLOOKUP(O253,'Tabelas auxiliares'!$A$229:$E$238,5,FALSE),"")</f>
        <v/>
      </c>
      <c r="R253" s="19" t="str">
        <f>IF(Q253&lt;&gt;"",Q253,IF(P253='Tabelas auxiliares'!$A$242,"CUSTEIO",IF(P253='Tabelas auxiliares'!$A$241,"INVESTIMENTO","")))</f>
        <v/>
      </c>
    </row>
    <row r="254" spans="6:18" x14ac:dyDescent="0.25">
      <c r="F254" s="19" t="str">
        <f>IF(D254="","",IFERROR(VLOOKUP(D254,'Tabelas auxiliares'!$A$3:$B$63,2,FALSE),"DESCENTRALIZAÇÃO"))</f>
        <v/>
      </c>
      <c r="G254" s="19" t="str">
        <f>IFERROR(VLOOKUP($B254,'Tabelas auxiliares'!$A$67:$C$104,2,FALSE),"")</f>
        <v/>
      </c>
      <c r="H254" s="19" t="str">
        <f>IFERROR(VLOOKUP($B254,'Tabelas auxiliares'!$A$67:$C$104,3,FALSE),"")</f>
        <v/>
      </c>
      <c r="P254" s="19" t="str">
        <f t="shared" si="4"/>
        <v/>
      </c>
      <c r="Q254" s="19" t="str">
        <f>IFERROR(VLOOKUP(O254,'Tabelas auxiliares'!$A$229:$E$238,5,FALSE),"")</f>
        <v/>
      </c>
      <c r="R254" s="19" t="str">
        <f>IF(Q254&lt;&gt;"",Q254,IF(P254='Tabelas auxiliares'!$A$242,"CUSTEIO",IF(P254='Tabelas auxiliares'!$A$241,"INVESTIMENTO","")))</f>
        <v/>
      </c>
    </row>
    <row r="255" spans="6:18" x14ac:dyDescent="0.25">
      <c r="F255" s="19" t="str">
        <f>IF(D255="","",IFERROR(VLOOKUP(D255,'Tabelas auxiliares'!$A$3:$B$63,2,FALSE),"DESCENTRALIZAÇÃO"))</f>
        <v/>
      </c>
      <c r="G255" s="19" t="str">
        <f>IFERROR(VLOOKUP($B255,'Tabelas auxiliares'!$A$67:$C$104,2,FALSE),"")</f>
        <v/>
      </c>
      <c r="H255" s="19" t="str">
        <f>IFERROR(VLOOKUP($B255,'Tabelas auxiliares'!$A$67:$C$104,3,FALSE),"")</f>
        <v/>
      </c>
      <c r="P255" s="19" t="str">
        <f t="shared" si="4"/>
        <v/>
      </c>
      <c r="Q255" s="19" t="str">
        <f>IFERROR(VLOOKUP(O255,'Tabelas auxiliares'!$A$229:$E$238,5,FALSE),"")</f>
        <v/>
      </c>
      <c r="R255" s="19" t="str">
        <f>IF(Q255&lt;&gt;"",Q255,IF(P255='Tabelas auxiliares'!$A$242,"CUSTEIO",IF(P255='Tabelas auxiliares'!$A$241,"INVESTIMENTO","")))</f>
        <v/>
      </c>
    </row>
    <row r="256" spans="6:18" x14ac:dyDescent="0.25">
      <c r="F256" s="19" t="str">
        <f>IF(D256="","",IFERROR(VLOOKUP(D256,'Tabelas auxiliares'!$A$3:$B$63,2,FALSE),"DESCENTRALIZAÇÃO"))</f>
        <v/>
      </c>
      <c r="G256" s="19" t="str">
        <f>IFERROR(VLOOKUP($B256,'Tabelas auxiliares'!$A$67:$C$104,2,FALSE),"")</f>
        <v/>
      </c>
      <c r="H256" s="19" t="str">
        <f>IFERROR(VLOOKUP($B256,'Tabelas auxiliares'!$A$67:$C$104,3,FALSE),"")</f>
        <v/>
      </c>
      <c r="P256" s="19" t="str">
        <f t="shared" si="4"/>
        <v/>
      </c>
      <c r="Q256" s="19" t="str">
        <f>IFERROR(VLOOKUP(O256,'Tabelas auxiliares'!$A$229:$E$238,5,FALSE),"")</f>
        <v/>
      </c>
      <c r="R256" s="19" t="str">
        <f>IF(Q256&lt;&gt;"",Q256,IF(P256='Tabelas auxiliares'!$A$242,"CUSTEIO",IF(P256='Tabelas auxiliares'!$A$241,"INVESTIMENTO","")))</f>
        <v/>
      </c>
    </row>
    <row r="257" spans="6:18" x14ac:dyDescent="0.25">
      <c r="F257" s="19" t="str">
        <f>IF(D257="","",IFERROR(VLOOKUP(D257,'Tabelas auxiliares'!$A$3:$B$63,2,FALSE),"DESCENTRALIZAÇÃO"))</f>
        <v/>
      </c>
      <c r="G257" s="19" t="str">
        <f>IFERROR(VLOOKUP($B257,'Tabelas auxiliares'!$A$67:$C$104,2,FALSE),"")</f>
        <v/>
      </c>
      <c r="H257" s="19" t="str">
        <f>IFERROR(VLOOKUP($B257,'Tabelas auxiliares'!$A$67:$C$104,3,FALSE),"")</f>
        <v/>
      </c>
      <c r="P257" s="19" t="str">
        <f t="shared" si="4"/>
        <v/>
      </c>
      <c r="Q257" s="19" t="str">
        <f>IFERROR(VLOOKUP(O257,'Tabelas auxiliares'!$A$229:$E$238,5,FALSE),"")</f>
        <v/>
      </c>
      <c r="R257" s="19" t="str">
        <f>IF(Q257&lt;&gt;"",Q257,IF(P257='Tabelas auxiliares'!$A$242,"CUSTEIO",IF(P257='Tabelas auxiliares'!$A$241,"INVESTIMENTO","")))</f>
        <v/>
      </c>
    </row>
    <row r="258" spans="6:18" x14ac:dyDescent="0.25">
      <c r="F258" s="19" t="str">
        <f>IF(D258="","",IFERROR(VLOOKUP(D258,'Tabelas auxiliares'!$A$3:$B$63,2,FALSE),"DESCENTRALIZAÇÃO"))</f>
        <v/>
      </c>
      <c r="G258" s="19" t="str">
        <f>IFERROR(VLOOKUP($B258,'Tabelas auxiliares'!$A$67:$C$104,2,FALSE),"")</f>
        <v/>
      </c>
      <c r="H258" s="19" t="str">
        <f>IFERROR(VLOOKUP($B258,'Tabelas auxiliares'!$A$67:$C$104,3,FALSE),"")</f>
        <v/>
      </c>
      <c r="P258" s="19" t="str">
        <f t="shared" si="4"/>
        <v/>
      </c>
      <c r="Q258" s="19" t="str">
        <f>IFERROR(VLOOKUP(O258,'Tabelas auxiliares'!$A$229:$E$238,5,FALSE),"")</f>
        <v/>
      </c>
      <c r="R258" s="19" t="str">
        <f>IF(Q258&lt;&gt;"",Q258,IF(P258='Tabelas auxiliares'!$A$242,"CUSTEIO",IF(P258='Tabelas auxiliares'!$A$241,"INVESTIMENTO","")))</f>
        <v/>
      </c>
    </row>
    <row r="259" spans="6:18" x14ac:dyDescent="0.25">
      <c r="F259" s="19" t="str">
        <f>IF(D259="","",IFERROR(VLOOKUP(D259,'Tabelas auxiliares'!$A$3:$B$63,2,FALSE),"DESCENTRALIZAÇÃO"))</f>
        <v/>
      </c>
      <c r="G259" s="19" t="str">
        <f>IFERROR(VLOOKUP($B259,'Tabelas auxiliares'!$A$67:$C$104,2,FALSE),"")</f>
        <v/>
      </c>
      <c r="H259" s="19" t="str">
        <f>IFERROR(VLOOKUP($B259,'Tabelas auxiliares'!$A$67:$C$104,3,FALSE),"")</f>
        <v/>
      </c>
      <c r="P259" s="19" t="str">
        <f t="shared" si="4"/>
        <v/>
      </c>
      <c r="Q259" s="19" t="str">
        <f>IFERROR(VLOOKUP(O259,'Tabelas auxiliares'!$A$229:$E$238,5,FALSE),"")</f>
        <v/>
      </c>
      <c r="R259" s="19" t="str">
        <f>IF(Q259&lt;&gt;"",Q259,IF(P259='Tabelas auxiliares'!$A$242,"CUSTEIO",IF(P259='Tabelas auxiliares'!$A$241,"INVESTIMENTO","")))</f>
        <v/>
      </c>
    </row>
    <row r="260" spans="6:18" x14ac:dyDescent="0.25">
      <c r="F260" s="19" t="str">
        <f>IF(D260="","",IFERROR(VLOOKUP(D260,'Tabelas auxiliares'!$A$3:$B$63,2,FALSE),"DESCENTRALIZAÇÃO"))</f>
        <v/>
      </c>
      <c r="G260" s="19" t="str">
        <f>IFERROR(VLOOKUP($B260,'Tabelas auxiliares'!$A$67:$C$104,2,FALSE),"")</f>
        <v/>
      </c>
      <c r="H260" s="19" t="str">
        <f>IFERROR(VLOOKUP($B260,'Tabelas auxiliares'!$A$67:$C$104,3,FALSE),"")</f>
        <v/>
      </c>
      <c r="P260" s="19" t="str">
        <f t="shared" si="4"/>
        <v/>
      </c>
      <c r="Q260" s="19" t="str">
        <f>IFERROR(VLOOKUP(O260,'Tabelas auxiliares'!$A$229:$E$238,5,FALSE),"")</f>
        <v/>
      </c>
      <c r="R260" s="19" t="str">
        <f>IF(Q260&lt;&gt;"",Q260,IF(P260='Tabelas auxiliares'!$A$242,"CUSTEIO",IF(P260='Tabelas auxiliares'!$A$241,"INVESTIMENTO","")))</f>
        <v/>
      </c>
    </row>
    <row r="261" spans="6:18" x14ac:dyDescent="0.25">
      <c r="F261" s="19" t="str">
        <f>IF(D261="","",IFERROR(VLOOKUP(D261,'Tabelas auxiliares'!$A$3:$B$63,2,FALSE),"DESCENTRALIZAÇÃO"))</f>
        <v/>
      </c>
      <c r="G261" s="19" t="str">
        <f>IFERROR(VLOOKUP($B261,'Tabelas auxiliares'!$A$67:$C$104,2,FALSE),"")</f>
        <v/>
      </c>
      <c r="H261" s="19" t="str">
        <f>IFERROR(VLOOKUP($B261,'Tabelas auxiliares'!$A$67:$C$104,3,FALSE),"")</f>
        <v/>
      </c>
      <c r="P261" s="19" t="str">
        <f t="shared" ref="P261:P320" si="5">LEFT(N261,1)</f>
        <v/>
      </c>
      <c r="Q261" s="19" t="str">
        <f>IFERROR(VLOOKUP(O261,'Tabelas auxiliares'!$A$229:$E$238,5,FALSE),"")</f>
        <v/>
      </c>
      <c r="R261" s="19" t="str">
        <f>IF(Q261&lt;&gt;"",Q261,IF(P261='Tabelas auxiliares'!$A$242,"CUSTEIO",IF(P261='Tabelas auxiliares'!$A$241,"INVESTIMENTO","")))</f>
        <v/>
      </c>
    </row>
    <row r="262" spans="6:18" x14ac:dyDescent="0.25">
      <c r="F262" s="19" t="str">
        <f>IF(D262="","",IFERROR(VLOOKUP(D262,'Tabelas auxiliares'!$A$3:$B$63,2,FALSE),"DESCENTRALIZAÇÃO"))</f>
        <v/>
      </c>
      <c r="G262" s="19" t="str">
        <f>IFERROR(VLOOKUP($B262,'Tabelas auxiliares'!$A$67:$C$104,2,FALSE),"")</f>
        <v/>
      </c>
      <c r="H262" s="19" t="str">
        <f>IFERROR(VLOOKUP($B262,'Tabelas auxiliares'!$A$67:$C$104,3,FALSE),"")</f>
        <v/>
      </c>
      <c r="P262" s="19" t="str">
        <f t="shared" si="5"/>
        <v/>
      </c>
      <c r="Q262" s="19" t="str">
        <f>IFERROR(VLOOKUP(O262,'Tabelas auxiliares'!$A$229:$E$238,5,FALSE),"")</f>
        <v/>
      </c>
      <c r="R262" s="19" t="str">
        <f>IF(Q262&lt;&gt;"",Q262,IF(P262='Tabelas auxiliares'!$A$242,"CUSTEIO",IF(P262='Tabelas auxiliares'!$A$241,"INVESTIMENTO","")))</f>
        <v/>
      </c>
    </row>
    <row r="263" spans="6:18" x14ac:dyDescent="0.25">
      <c r="F263" s="19" t="str">
        <f>IF(D263="","",IFERROR(VLOOKUP(D263,'Tabelas auxiliares'!$A$3:$B$63,2,FALSE),"DESCENTRALIZAÇÃO"))</f>
        <v/>
      </c>
      <c r="G263" s="19" t="str">
        <f>IFERROR(VLOOKUP($B263,'Tabelas auxiliares'!$A$67:$C$104,2,FALSE),"")</f>
        <v/>
      </c>
      <c r="H263" s="19" t="str">
        <f>IFERROR(VLOOKUP($B263,'Tabelas auxiliares'!$A$67:$C$104,3,FALSE),"")</f>
        <v/>
      </c>
      <c r="P263" s="19" t="str">
        <f t="shared" si="5"/>
        <v/>
      </c>
      <c r="Q263" s="19" t="str">
        <f>IFERROR(VLOOKUP(O263,'Tabelas auxiliares'!$A$229:$E$238,5,FALSE),"")</f>
        <v/>
      </c>
      <c r="R263" s="19" t="str">
        <f>IF(Q263&lt;&gt;"",Q263,IF(P263='Tabelas auxiliares'!$A$242,"CUSTEIO",IF(P263='Tabelas auxiliares'!$A$241,"INVESTIMENTO","")))</f>
        <v/>
      </c>
    </row>
    <row r="264" spans="6:18" x14ac:dyDescent="0.25">
      <c r="F264" s="19" t="str">
        <f>IF(D264="","",IFERROR(VLOOKUP(D264,'Tabelas auxiliares'!$A$3:$B$63,2,FALSE),"DESCENTRALIZAÇÃO"))</f>
        <v/>
      </c>
      <c r="G264" s="19" t="str">
        <f>IFERROR(VLOOKUP($B264,'Tabelas auxiliares'!$A$67:$C$104,2,FALSE),"")</f>
        <v/>
      </c>
      <c r="H264" s="19" t="str">
        <f>IFERROR(VLOOKUP($B264,'Tabelas auxiliares'!$A$67:$C$104,3,FALSE),"")</f>
        <v/>
      </c>
      <c r="P264" s="19" t="str">
        <f t="shared" si="5"/>
        <v/>
      </c>
      <c r="Q264" s="19" t="str">
        <f>IFERROR(VLOOKUP(O264,'Tabelas auxiliares'!$A$229:$E$238,5,FALSE),"")</f>
        <v/>
      </c>
      <c r="R264" s="19" t="str">
        <f>IF(Q264&lt;&gt;"",Q264,IF(P264='Tabelas auxiliares'!$A$242,"CUSTEIO",IF(P264='Tabelas auxiliares'!$A$241,"INVESTIMENTO","")))</f>
        <v/>
      </c>
    </row>
    <row r="265" spans="6:18" x14ac:dyDescent="0.25">
      <c r="F265" s="19" t="str">
        <f>IF(D265="","",IFERROR(VLOOKUP(D265,'Tabelas auxiliares'!$A$3:$B$63,2,FALSE),"DESCENTRALIZAÇÃO"))</f>
        <v/>
      </c>
      <c r="G265" s="19" t="str">
        <f>IFERROR(VLOOKUP($B265,'Tabelas auxiliares'!$A$67:$C$104,2,FALSE),"")</f>
        <v/>
      </c>
      <c r="H265" s="19" t="str">
        <f>IFERROR(VLOOKUP($B265,'Tabelas auxiliares'!$A$67:$C$104,3,FALSE),"")</f>
        <v/>
      </c>
      <c r="P265" s="19" t="str">
        <f t="shared" si="5"/>
        <v/>
      </c>
      <c r="Q265" s="19" t="str">
        <f>IFERROR(VLOOKUP(O265,'Tabelas auxiliares'!$A$229:$E$238,5,FALSE),"")</f>
        <v/>
      </c>
      <c r="R265" s="19" t="str">
        <f>IF(Q265&lt;&gt;"",Q265,IF(P265='Tabelas auxiliares'!$A$242,"CUSTEIO",IF(P265='Tabelas auxiliares'!$A$241,"INVESTIMENTO","")))</f>
        <v/>
      </c>
    </row>
    <row r="266" spans="6:18" x14ac:dyDescent="0.25">
      <c r="F266" s="19" t="str">
        <f>IF(D266="","",IFERROR(VLOOKUP(D266,'Tabelas auxiliares'!$A$3:$B$63,2,FALSE),"DESCENTRALIZAÇÃO"))</f>
        <v/>
      </c>
      <c r="G266" s="19" t="str">
        <f>IFERROR(VLOOKUP($B266,'Tabelas auxiliares'!$A$67:$C$104,2,FALSE),"")</f>
        <v/>
      </c>
      <c r="H266" s="19" t="str">
        <f>IFERROR(VLOOKUP($B266,'Tabelas auxiliares'!$A$67:$C$104,3,FALSE),"")</f>
        <v/>
      </c>
      <c r="P266" s="19" t="str">
        <f t="shared" si="5"/>
        <v/>
      </c>
      <c r="Q266" s="19" t="str">
        <f>IFERROR(VLOOKUP(O266,'Tabelas auxiliares'!$A$229:$E$238,5,FALSE),"")</f>
        <v/>
      </c>
      <c r="R266" s="19" t="str">
        <f>IF(Q266&lt;&gt;"",Q266,IF(P266='Tabelas auxiliares'!$A$242,"CUSTEIO",IF(P266='Tabelas auxiliares'!$A$241,"INVESTIMENTO","")))</f>
        <v/>
      </c>
    </row>
    <row r="267" spans="6:18" x14ac:dyDescent="0.25">
      <c r="F267" s="19" t="str">
        <f>IF(D267="","",IFERROR(VLOOKUP(D267,'Tabelas auxiliares'!$A$3:$B$63,2,FALSE),"DESCENTRALIZAÇÃO"))</f>
        <v/>
      </c>
      <c r="G267" s="19" t="str">
        <f>IFERROR(VLOOKUP($B267,'Tabelas auxiliares'!$A$67:$C$104,2,FALSE),"")</f>
        <v/>
      </c>
      <c r="H267" s="19" t="str">
        <f>IFERROR(VLOOKUP($B267,'Tabelas auxiliares'!$A$67:$C$104,3,FALSE),"")</f>
        <v/>
      </c>
      <c r="P267" s="19" t="str">
        <f t="shared" si="5"/>
        <v/>
      </c>
      <c r="Q267" s="19" t="str">
        <f>IFERROR(VLOOKUP(O267,'Tabelas auxiliares'!$A$229:$E$238,5,FALSE),"")</f>
        <v/>
      </c>
      <c r="R267" s="19" t="str">
        <f>IF(Q267&lt;&gt;"",Q267,IF(P267='Tabelas auxiliares'!$A$242,"CUSTEIO",IF(P267='Tabelas auxiliares'!$A$241,"INVESTIMENTO","")))</f>
        <v/>
      </c>
    </row>
    <row r="268" spans="6:18" x14ac:dyDescent="0.25">
      <c r="F268" s="19" t="str">
        <f>IF(D268="","",IFERROR(VLOOKUP(D268,'Tabelas auxiliares'!$A$3:$B$63,2,FALSE),"DESCENTRALIZAÇÃO"))</f>
        <v/>
      </c>
      <c r="G268" s="19" t="str">
        <f>IFERROR(VLOOKUP($B268,'Tabelas auxiliares'!$A$67:$C$104,2,FALSE),"")</f>
        <v/>
      </c>
      <c r="H268" s="19" t="str">
        <f>IFERROR(VLOOKUP($B268,'Tabelas auxiliares'!$A$67:$C$104,3,FALSE),"")</f>
        <v/>
      </c>
      <c r="P268" s="19" t="str">
        <f t="shared" si="5"/>
        <v/>
      </c>
      <c r="Q268" s="19" t="str">
        <f>IFERROR(VLOOKUP(O268,'Tabelas auxiliares'!$A$229:$E$238,5,FALSE),"")</f>
        <v/>
      </c>
      <c r="R268" s="19" t="str">
        <f>IF(Q268&lt;&gt;"",Q268,IF(P268='Tabelas auxiliares'!$A$242,"CUSTEIO",IF(P268='Tabelas auxiliares'!$A$241,"INVESTIMENTO","")))</f>
        <v/>
      </c>
    </row>
    <row r="269" spans="6:18" x14ac:dyDescent="0.25">
      <c r="F269" s="19" t="str">
        <f>IF(D269="","",IFERROR(VLOOKUP(D269,'Tabelas auxiliares'!$A$3:$B$63,2,FALSE),"DESCENTRALIZAÇÃO"))</f>
        <v/>
      </c>
      <c r="G269" s="19" t="str">
        <f>IFERROR(VLOOKUP($B269,'Tabelas auxiliares'!$A$67:$C$104,2,FALSE),"")</f>
        <v/>
      </c>
      <c r="H269" s="19" t="str">
        <f>IFERROR(VLOOKUP($B269,'Tabelas auxiliares'!$A$67:$C$104,3,FALSE),"")</f>
        <v/>
      </c>
      <c r="P269" s="19" t="str">
        <f t="shared" si="5"/>
        <v/>
      </c>
      <c r="Q269" s="19" t="str">
        <f>IFERROR(VLOOKUP(O269,'Tabelas auxiliares'!$A$229:$E$238,5,FALSE),"")</f>
        <v/>
      </c>
      <c r="R269" s="19" t="str">
        <f>IF(Q269&lt;&gt;"",Q269,IF(P269='Tabelas auxiliares'!$A$242,"CUSTEIO",IF(P269='Tabelas auxiliares'!$A$241,"INVESTIMENTO","")))</f>
        <v/>
      </c>
    </row>
    <row r="270" spans="6:18" x14ac:dyDescent="0.25">
      <c r="F270" s="19" t="str">
        <f>IF(D270="","",IFERROR(VLOOKUP(D270,'Tabelas auxiliares'!$A$3:$B$63,2,FALSE),"DESCENTRALIZAÇÃO"))</f>
        <v/>
      </c>
      <c r="G270" s="19" t="str">
        <f>IFERROR(VLOOKUP($B270,'Tabelas auxiliares'!$A$67:$C$104,2,FALSE),"")</f>
        <v/>
      </c>
      <c r="H270" s="19" t="str">
        <f>IFERROR(VLOOKUP($B270,'Tabelas auxiliares'!$A$67:$C$104,3,FALSE),"")</f>
        <v/>
      </c>
      <c r="P270" s="19" t="str">
        <f t="shared" si="5"/>
        <v/>
      </c>
      <c r="Q270" s="19" t="str">
        <f>IFERROR(VLOOKUP(O270,'Tabelas auxiliares'!$A$229:$E$238,5,FALSE),"")</f>
        <v/>
      </c>
      <c r="R270" s="19" t="str">
        <f>IF(Q270&lt;&gt;"",Q270,IF(P270='Tabelas auxiliares'!$A$242,"CUSTEIO",IF(P270='Tabelas auxiliares'!$A$241,"INVESTIMENTO","")))</f>
        <v/>
      </c>
    </row>
    <row r="271" spans="6:18" x14ac:dyDescent="0.25">
      <c r="F271" s="19" t="str">
        <f>IF(D271="","",IFERROR(VLOOKUP(D271,'Tabelas auxiliares'!$A$3:$B$63,2,FALSE),"DESCENTRALIZAÇÃO"))</f>
        <v/>
      </c>
      <c r="G271" s="19" t="str">
        <f>IFERROR(VLOOKUP($B271,'Tabelas auxiliares'!$A$67:$C$104,2,FALSE),"")</f>
        <v/>
      </c>
      <c r="H271" s="19" t="str">
        <f>IFERROR(VLOOKUP($B271,'Tabelas auxiliares'!$A$67:$C$104,3,FALSE),"")</f>
        <v/>
      </c>
      <c r="P271" s="19" t="str">
        <f t="shared" si="5"/>
        <v/>
      </c>
      <c r="Q271" s="19" t="str">
        <f>IFERROR(VLOOKUP(O271,'Tabelas auxiliares'!$A$229:$E$238,5,FALSE),"")</f>
        <v/>
      </c>
      <c r="R271" s="19" t="str">
        <f>IF(Q271&lt;&gt;"",Q271,IF(P271='Tabelas auxiliares'!$A$242,"CUSTEIO",IF(P271='Tabelas auxiliares'!$A$241,"INVESTIMENTO","")))</f>
        <v/>
      </c>
    </row>
    <row r="272" spans="6:18" x14ac:dyDescent="0.25">
      <c r="F272" s="19" t="str">
        <f>IF(D272="","",IFERROR(VLOOKUP(D272,'Tabelas auxiliares'!$A$3:$B$63,2,FALSE),"DESCENTRALIZAÇÃO"))</f>
        <v/>
      </c>
      <c r="G272" s="19" t="str">
        <f>IFERROR(VLOOKUP($B272,'Tabelas auxiliares'!$A$67:$C$104,2,FALSE),"")</f>
        <v/>
      </c>
      <c r="H272" s="19" t="str">
        <f>IFERROR(VLOOKUP($B272,'Tabelas auxiliares'!$A$67:$C$104,3,FALSE),"")</f>
        <v/>
      </c>
      <c r="P272" s="19" t="str">
        <f t="shared" si="5"/>
        <v/>
      </c>
      <c r="Q272" s="19" t="str">
        <f>IFERROR(VLOOKUP(O272,'Tabelas auxiliares'!$A$229:$E$238,5,FALSE),"")</f>
        <v/>
      </c>
      <c r="R272" s="19" t="str">
        <f>IF(Q272&lt;&gt;"",Q272,IF(P272='Tabelas auxiliares'!$A$242,"CUSTEIO",IF(P272='Tabelas auxiliares'!$A$241,"INVESTIMENTO","")))</f>
        <v/>
      </c>
    </row>
    <row r="273" spans="6:18" x14ac:dyDescent="0.25">
      <c r="F273" s="19" t="str">
        <f>IF(D273="","",IFERROR(VLOOKUP(D273,'Tabelas auxiliares'!$A$3:$B$63,2,FALSE),"DESCENTRALIZAÇÃO"))</f>
        <v/>
      </c>
      <c r="G273" s="19" t="str">
        <f>IFERROR(VLOOKUP($B273,'Tabelas auxiliares'!$A$67:$C$104,2,FALSE),"")</f>
        <v/>
      </c>
      <c r="H273" s="19" t="str">
        <f>IFERROR(VLOOKUP($B273,'Tabelas auxiliares'!$A$67:$C$104,3,FALSE),"")</f>
        <v/>
      </c>
      <c r="P273" s="19" t="str">
        <f t="shared" si="5"/>
        <v/>
      </c>
      <c r="Q273" s="19" t="str">
        <f>IFERROR(VLOOKUP(O273,'Tabelas auxiliares'!$A$229:$E$238,5,FALSE),"")</f>
        <v/>
      </c>
      <c r="R273" s="19" t="str">
        <f>IF(Q273&lt;&gt;"",Q273,IF(P273='Tabelas auxiliares'!$A$242,"CUSTEIO",IF(P273='Tabelas auxiliares'!$A$241,"INVESTIMENTO","")))</f>
        <v/>
      </c>
    </row>
    <row r="274" spans="6:18" x14ac:dyDescent="0.25">
      <c r="F274" s="19" t="str">
        <f>IF(D274="","",IFERROR(VLOOKUP(D274,'Tabelas auxiliares'!$A$3:$B$63,2,FALSE),"DESCENTRALIZAÇÃO"))</f>
        <v/>
      </c>
      <c r="G274" s="19" t="str">
        <f>IFERROR(VLOOKUP($B274,'Tabelas auxiliares'!$A$67:$C$104,2,FALSE),"")</f>
        <v/>
      </c>
      <c r="H274" s="19" t="str">
        <f>IFERROR(VLOOKUP($B274,'Tabelas auxiliares'!$A$67:$C$104,3,FALSE),"")</f>
        <v/>
      </c>
      <c r="P274" s="19" t="str">
        <f t="shared" si="5"/>
        <v/>
      </c>
      <c r="Q274" s="19" t="str">
        <f>IFERROR(VLOOKUP(O274,'Tabelas auxiliares'!$A$229:$E$238,5,FALSE),"")</f>
        <v/>
      </c>
      <c r="R274" s="19" t="str">
        <f>IF(Q274&lt;&gt;"",Q274,IF(P274='Tabelas auxiliares'!$A$242,"CUSTEIO",IF(P274='Tabelas auxiliares'!$A$241,"INVESTIMENTO","")))</f>
        <v/>
      </c>
    </row>
    <row r="275" spans="6:18" x14ac:dyDescent="0.25">
      <c r="F275" s="19" t="str">
        <f>IF(D275="","",IFERROR(VLOOKUP(D275,'Tabelas auxiliares'!$A$3:$B$63,2,FALSE),"DESCENTRALIZAÇÃO"))</f>
        <v/>
      </c>
      <c r="G275" s="19" t="str">
        <f>IFERROR(VLOOKUP($B275,'Tabelas auxiliares'!$A$67:$C$104,2,FALSE),"")</f>
        <v/>
      </c>
      <c r="H275" s="19" t="str">
        <f>IFERROR(VLOOKUP($B275,'Tabelas auxiliares'!$A$67:$C$104,3,FALSE),"")</f>
        <v/>
      </c>
      <c r="P275" s="19" t="str">
        <f t="shared" si="5"/>
        <v/>
      </c>
      <c r="Q275" s="19" t="str">
        <f>IFERROR(VLOOKUP(O275,'Tabelas auxiliares'!$A$229:$E$238,5,FALSE),"")</f>
        <v/>
      </c>
      <c r="R275" s="19" t="str">
        <f>IF(Q275&lt;&gt;"",Q275,IF(P275='Tabelas auxiliares'!$A$242,"CUSTEIO",IF(P275='Tabelas auxiliares'!$A$241,"INVESTIMENTO","")))</f>
        <v/>
      </c>
    </row>
    <row r="276" spans="6:18" x14ac:dyDescent="0.25">
      <c r="F276" s="19" t="str">
        <f>IF(D276="","",IFERROR(VLOOKUP(D276,'Tabelas auxiliares'!$A$3:$B$63,2,FALSE),"DESCENTRALIZAÇÃO"))</f>
        <v/>
      </c>
      <c r="G276" s="19" t="str">
        <f>IFERROR(VLOOKUP($B276,'Tabelas auxiliares'!$A$67:$C$104,2,FALSE),"")</f>
        <v/>
      </c>
      <c r="H276" s="19" t="str">
        <f>IFERROR(VLOOKUP($B276,'Tabelas auxiliares'!$A$67:$C$104,3,FALSE),"")</f>
        <v/>
      </c>
      <c r="P276" s="19" t="str">
        <f t="shared" si="5"/>
        <v/>
      </c>
      <c r="Q276" s="19" t="str">
        <f>IFERROR(VLOOKUP(O276,'Tabelas auxiliares'!$A$229:$E$238,5,FALSE),"")</f>
        <v/>
      </c>
      <c r="R276" s="19" t="str">
        <f>IF(Q276&lt;&gt;"",Q276,IF(P276='Tabelas auxiliares'!$A$242,"CUSTEIO",IF(P276='Tabelas auxiliares'!$A$241,"INVESTIMENTO","")))</f>
        <v/>
      </c>
    </row>
    <row r="277" spans="6:18" x14ac:dyDescent="0.25">
      <c r="F277" s="19" t="str">
        <f>IF(D277="","",IFERROR(VLOOKUP(D277,'Tabelas auxiliares'!$A$3:$B$63,2,FALSE),"DESCENTRALIZAÇÃO"))</f>
        <v/>
      </c>
      <c r="G277" s="19" t="str">
        <f>IFERROR(VLOOKUP($B277,'Tabelas auxiliares'!$A$67:$C$104,2,FALSE),"")</f>
        <v/>
      </c>
      <c r="H277" s="19" t="str">
        <f>IFERROR(VLOOKUP($B277,'Tabelas auxiliares'!$A$67:$C$104,3,FALSE),"")</f>
        <v/>
      </c>
      <c r="P277" s="19" t="str">
        <f t="shared" si="5"/>
        <v/>
      </c>
      <c r="Q277" s="19" t="str">
        <f>IFERROR(VLOOKUP(O277,'Tabelas auxiliares'!$A$229:$E$238,5,FALSE),"")</f>
        <v/>
      </c>
      <c r="R277" s="19" t="str">
        <f>IF(Q277&lt;&gt;"",Q277,IF(P277='Tabelas auxiliares'!$A$242,"CUSTEIO",IF(P277='Tabelas auxiliares'!$A$241,"INVESTIMENTO","")))</f>
        <v/>
      </c>
    </row>
    <row r="278" spans="6:18" x14ac:dyDescent="0.25">
      <c r="F278" s="19" t="str">
        <f>IF(D278="","",IFERROR(VLOOKUP(D278,'Tabelas auxiliares'!$A$3:$B$63,2,FALSE),"DESCENTRALIZAÇÃO"))</f>
        <v/>
      </c>
      <c r="G278" s="19" t="str">
        <f>IFERROR(VLOOKUP($B278,'Tabelas auxiliares'!$A$67:$C$104,2,FALSE),"")</f>
        <v/>
      </c>
      <c r="H278" s="19" t="str">
        <f>IFERROR(VLOOKUP($B278,'Tabelas auxiliares'!$A$67:$C$104,3,FALSE),"")</f>
        <v/>
      </c>
      <c r="P278" s="19" t="str">
        <f t="shared" si="5"/>
        <v/>
      </c>
      <c r="Q278" s="19" t="str">
        <f>IFERROR(VLOOKUP(O278,'Tabelas auxiliares'!$A$229:$E$238,5,FALSE),"")</f>
        <v/>
      </c>
      <c r="R278" s="19" t="str">
        <f>IF(Q278&lt;&gt;"",Q278,IF(P278='Tabelas auxiliares'!$A$242,"CUSTEIO",IF(P278='Tabelas auxiliares'!$A$241,"INVESTIMENTO","")))</f>
        <v/>
      </c>
    </row>
    <row r="279" spans="6:18" x14ac:dyDescent="0.25">
      <c r="F279" s="19" t="str">
        <f>IF(D279="","",IFERROR(VLOOKUP(D279,'Tabelas auxiliares'!$A$3:$B$63,2,FALSE),"DESCENTRALIZAÇÃO"))</f>
        <v/>
      </c>
      <c r="G279" s="19" t="str">
        <f>IFERROR(VLOOKUP($B279,'Tabelas auxiliares'!$A$67:$C$104,2,FALSE),"")</f>
        <v/>
      </c>
      <c r="H279" s="19" t="str">
        <f>IFERROR(VLOOKUP($B279,'Tabelas auxiliares'!$A$67:$C$104,3,FALSE),"")</f>
        <v/>
      </c>
      <c r="P279" s="19" t="str">
        <f t="shared" si="5"/>
        <v/>
      </c>
      <c r="Q279" s="19" t="str">
        <f>IFERROR(VLOOKUP(O279,'Tabelas auxiliares'!$A$229:$E$238,5,FALSE),"")</f>
        <v/>
      </c>
      <c r="R279" s="19" t="str">
        <f>IF(Q279&lt;&gt;"",Q279,IF(P279='Tabelas auxiliares'!$A$242,"CUSTEIO",IF(P279='Tabelas auxiliares'!$A$241,"INVESTIMENTO","")))</f>
        <v/>
      </c>
    </row>
    <row r="280" spans="6:18" x14ac:dyDescent="0.25">
      <c r="F280" s="19" t="str">
        <f>IF(D280="","",IFERROR(VLOOKUP(D280,'Tabelas auxiliares'!$A$3:$B$63,2,FALSE),"DESCENTRALIZAÇÃO"))</f>
        <v/>
      </c>
      <c r="G280" s="19" t="str">
        <f>IFERROR(VLOOKUP($B280,'Tabelas auxiliares'!$A$67:$C$104,2,FALSE),"")</f>
        <v/>
      </c>
      <c r="H280" s="19" t="str">
        <f>IFERROR(VLOOKUP($B280,'Tabelas auxiliares'!$A$67:$C$104,3,FALSE),"")</f>
        <v/>
      </c>
      <c r="P280" s="19" t="str">
        <f t="shared" si="5"/>
        <v/>
      </c>
      <c r="Q280" s="19" t="str">
        <f>IFERROR(VLOOKUP(O280,'Tabelas auxiliares'!$A$229:$E$238,5,FALSE),"")</f>
        <v/>
      </c>
      <c r="R280" s="19" t="str">
        <f>IF(Q280&lt;&gt;"",Q280,IF(P280='Tabelas auxiliares'!$A$242,"CUSTEIO",IF(P280='Tabelas auxiliares'!$A$241,"INVESTIMENTO","")))</f>
        <v/>
      </c>
    </row>
    <row r="281" spans="6:18" x14ac:dyDescent="0.25">
      <c r="F281" s="19" t="str">
        <f>IF(D281="","",IFERROR(VLOOKUP(D281,'Tabelas auxiliares'!$A$3:$B$63,2,FALSE),"DESCENTRALIZAÇÃO"))</f>
        <v/>
      </c>
      <c r="G281" s="19" t="str">
        <f>IFERROR(VLOOKUP($B281,'Tabelas auxiliares'!$A$67:$C$104,2,FALSE),"")</f>
        <v/>
      </c>
      <c r="H281" s="19" t="str">
        <f>IFERROR(VLOOKUP($B281,'Tabelas auxiliares'!$A$67:$C$104,3,FALSE),"")</f>
        <v/>
      </c>
      <c r="P281" s="19" t="str">
        <f t="shared" si="5"/>
        <v/>
      </c>
      <c r="Q281" s="19" t="str">
        <f>IFERROR(VLOOKUP(O281,'Tabelas auxiliares'!$A$229:$E$238,5,FALSE),"")</f>
        <v/>
      </c>
      <c r="R281" s="19" t="str">
        <f>IF(Q281&lt;&gt;"",Q281,IF(P281='Tabelas auxiliares'!$A$242,"CUSTEIO",IF(P281='Tabelas auxiliares'!$A$241,"INVESTIMENTO","")))</f>
        <v/>
      </c>
    </row>
    <row r="282" spans="6:18" x14ac:dyDescent="0.25">
      <c r="F282" s="19" t="str">
        <f>IF(D282="","",IFERROR(VLOOKUP(D282,'Tabelas auxiliares'!$A$3:$B$63,2,FALSE),"DESCENTRALIZAÇÃO"))</f>
        <v/>
      </c>
      <c r="G282" s="19" t="str">
        <f>IFERROR(VLOOKUP($B282,'Tabelas auxiliares'!$A$67:$C$104,2,FALSE),"")</f>
        <v/>
      </c>
      <c r="H282" s="19" t="str">
        <f>IFERROR(VLOOKUP($B282,'Tabelas auxiliares'!$A$67:$C$104,3,FALSE),"")</f>
        <v/>
      </c>
      <c r="P282" s="19" t="str">
        <f t="shared" si="5"/>
        <v/>
      </c>
      <c r="Q282" s="19" t="str">
        <f>IFERROR(VLOOKUP(O282,'Tabelas auxiliares'!$A$229:$E$238,5,FALSE),"")</f>
        <v/>
      </c>
      <c r="R282" s="19" t="str">
        <f>IF(Q282&lt;&gt;"",Q282,IF(P282='Tabelas auxiliares'!$A$242,"CUSTEIO",IF(P282='Tabelas auxiliares'!$A$241,"INVESTIMENTO","")))</f>
        <v/>
      </c>
    </row>
    <row r="283" spans="6:18" x14ac:dyDescent="0.25">
      <c r="F283" s="19" t="str">
        <f>IF(D283="","",IFERROR(VLOOKUP(D283,'Tabelas auxiliares'!$A$3:$B$63,2,FALSE),"DESCENTRALIZAÇÃO"))</f>
        <v/>
      </c>
      <c r="G283" s="19" t="str">
        <f>IFERROR(VLOOKUP($B283,'Tabelas auxiliares'!$A$67:$C$104,2,FALSE),"")</f>
        <v/>
      </c>
      <c r="H283" s="19" t="str">
        <f>IFERROR(VLOOKUP($B283,'Tabelas auxiliares'!$A$67:$C$104,3,FALSE),"")</f>
        <v/>
      </c>
      <c r="P283" s="19" t="str">
        <f t="shared" si="5"/>
        <v/>
      </c>
      <c r="Q283" s="19" t="str">
        <f>IFERROR(VLOOKUP(O283,'Tabelas auxiliares'!$A$229:$E$238,5,FALSE),"")</f>
        <v/>
      </c>
      <c r="R283" s="19" t="str">
        <f>IF(Q283&lt;&gt;"",Q283,IF(P283='Tabelas auxiliares'!$A$242,"CUSTEIO",IF(P283='Tabelas auxiliares'!$A$241,"INVESTIMENTO","")))</f>
        <v/>
      </c>
    </row>
    <row r="284" spans="6:18" x14ac:dyDescent="0.25">
      <c r="F284" s="19" t="str">
        <f>IF(D284="","",IFERROR(VLOOKUP(D284,'Tabelas auxiliares'!$A$3:$B$63,2,FALSE),"DESCENTRALIZAÇÃO"))</f>
        <v/>
      </c>
      <c r="G284" s="19" t="str">
        <f>IFERROR(VLOOKUP($B284,'Tabelas auxiliares'!$A$67:$C$104,2,FALSE),"")</f>
        <v/>
      </c>
      <c r="H284" s="19" t="str">
        <f>IFERROR(VLOOKUP($B284,'Tabelas auxiliares'!$A$67:$C$104,3,FALSE),"")</f>
        <v/>
      </c>
      <c r="P284" s="19" t="str">
        <f t="shared" si="5"/>
        <v/>
      </c>
      <c r="Q284" s="19" t="str">
        <f>IFERROR(VLOOKUP(O284,'Tabelas auxiliares'!$A$229:$E$238,5,FALSE),"")</f>
        <v/>
      </c>
      <c r="R284" s="19" t="str">
        <f>IF(Q284&lt;&gt;"",Q284,IF(P284='Tabelas auxiliares'!$A$242,"CUSTEIO",IF(P284='Tabelas auxiliares'!$A$241,"INVESTIMENTO","")))</f>
        <v/>
      </c>
    </row>
    <row r="285" spans="6:18" x14ac:dyDescent="0.25">
      <c r="F285" s="19" t="str">
        <f>IF(D285="","",IFERROR(VLOOKUP(D285,'Tabelas auxiliares'!$A$3:$B$63,2,FALSE),"DESCENTRALIZAÇÃO"))</f>
        <v/>
      </c>
      <c r="G285" s="19" t="str">
        <f>IFERROR(VLOOKUP($B285,'Tabelas auxiliares'!$A$67:$C$104,2,FALSE),"")</f>
        <v/>
      </c>
      <c r="H285" s="19" t="str">
        <f>IFERROR(VLOOKUP($B285,'Tabelas auxiliares'!$A$67:$C$104,3,FALSE),"")</f>
        <v/>
      </c>
      <c r="P285" s="19" t="str">
        <f t="shared" si="5"/>
        <v/>
      </c>
      <c r="Q285" s="19" t="str">
        <f>IFERROR(VLOOKUP(O285,'Tabelas auxiliares'!$A$229:$E$238,5,FALSE),"")</f>
        <v/>
      </c>
      <c r="R285" s="19" t="str">
        <f>IF(Q285&lt;&gt;"",Q285,IF(P285='Tabelas auxiliares'!$A$242,"CUSTEIO",IF(P285='Tabelas auxiliares'!$A$241,"INVESTIMENTO","")))</f>
        <v/>
      </c>
    </row>
    <row r="286" spans="6:18" x14ac:dyDescent="0.25">
      <c r="F286" s="19" t="str">
        <f>IF(D286="","",IFERROR(VLOOKUP(D286,'Tabelas auxiliares'!$A$3:$B$63,2,FALSE),"DESCENTRALIZAÇÃO"))</f>
        <v/>
      </c>
      <c r="G286" s="19" t="str">
        <f>IFERROR(VLOOKUP($B286,'Tabelas auxiliares'!$A$67:$C$104,2,FALSE),"")</f>
        <v/>
      </c>
      <c r="H286" s="19" t="str">
        <f>IFERROR(VLOOKUP($B286,'Tabelas auxiliares'!$A$67:$C$104,3,FALSE),"")</f>
        <v/>
      </c>
      <c r="P286" s="19" t="str">
        <f t="shared" si="5"/>
        <v/>
      </c>
      <c r="Q286" s="19" t="str">
        <f>IFERROR(VLOOKUP(O286,'Tabelas auxiliares'!$A$229:$E$238,5,FALSE),"")</f>
        <v/>
      </c>
      <c r="R286" s="19" t="str">
        <f>IF(Q286&lt;&gt;"",Q286,IF(P286='Tabelas auxiliares'!$A$242,"CUSTEIO",IF(P286='Tabelas auxiliares'!$A$241,"INVESTIMENTO","")))</f>
        <v/>
      </c>
    </row>
    <row r="287" spans="6:18" x14ac:dyDescent="0.25">
      <c r="F287" s="19" t="str">
        <f>IF(D287="","",IFERROR(VLOOKUP(D287,'Tabelas auxiliares'!$A$3:$B$63,2,FALSE),"DESCENTRALIZAÇÃO"))</f>
        <v/>
      </c>
      <c r="G287" s="19" t="str">
        <f>IFERROR(VLOOKUP($B287,'Tabelas auxiliares'!$A$67:$C$104,2,FALSE),"")</f>
        <v/>
      </c>
      <c r="H287" s="19" t="str">
        <f>IFERROR(VLOOKUP($B287,'Tabelas auxiliares'!$A$67:$C$104,3,FALSE),"")</f>
        <v/>
      </c>
      <c r="P287" s="19" t="str">
        <f t="shared" si="5"/>
        <v/>
      </c>
      <c r="Q287" s="19" t="str">
        <f>IFERROR(VLOOKUP(O287,'Tabelas auxiliares'!$A$229:$E$238,5,FALSE),"")</f>
        <v/>
      </c>
      <c r="R287" s="19" t="str">
        <f>IF(Q287&lt;&gt;"",Q287,IF(P287='Tabelas auxiliares'!$A$242,"CUSTEIO",IF(P287='Tabelas auxiliares'!$A$241,"INVESTIMENTO","")))</f>
        <v/>
      </c>
    </row>
    <row r="288" spans="6:18" x14ac:dyDescent="0.25">
      <c r="F288" s="19" t="str">
        <f>IF(D288="","",IFERROR(VLOOKUP(D288,'Tabelas auxiliares'!$A$3:$B$63,2,FALSE),"DESCENTRALIZAÇÃO"))</f>
        <v/>
      </c>
      <c r="G288" s="19" t="str">
        <f>IFERROR(VLOOKUP($B288,'Tabelas auxiliares'!$A$67:$C$104,2,FALSE),"")</f>
        <v/>
      </c>
      <c r="H288" s="19" t="str">
        <f>IFERROR(VLOOKUP($B288,'Tabelas auxiliares'!$A$67:$C$104,3,FALSE),"")</f>
        <v/>
      </c>
      <c r="P288" s="19" t="str">
        <f t="shared" si="5"/>
        <v/>
      </c>
      <c r="Q288" s="19" t="str">
        <f>IFERROR(VLOOKUP(O288,'Tabelas auxiliares'!$A$229:$E$238,5,FALSE),"")</f>
        <v/>
      </c>
      <c r="R288" s="19" t="str">
        <f>IF(Q288&lt;&gt;"",Q288,IF(P288='Tabelas auxiliares'!$A$242,"CUSTEIO",IF(P288='Tabelas auxiliares'!$A$241,"INVESTIMENTO","")))</f>
        <v/>
      </c>
    </row>
    <row r="289" spans="6:18" x14ac:dyDescent="0.25">
      <c r="F289" s="19" t="str">
        <f>IF(D289="","",IFERROR(VLOOKUP(D289,'Tabelas auxiliares'!$A$3:$B$63,2,FALSE),"DESCENTRALIZAÇÃO"))</f>
        <v/>
      </c>
      <c r="G289" s="19" t="str">
        <f>IFERROR(VLOOKUP($B289,'Tabelas auxiliares'!$A$67:$C$104,2,FALSE),"")</f>
        <v/>
      </c>
      <c r="H289" s="19" t="str">
        <f>IFERROR(VLOOKUP($B289,'Tabelas auxiliares'!$A$67:$C$104,3,FALSE),"")</f>
        <v/>
      </c>
      <c r="P289" s="19" t="str">
        <f t="shared" si="5"/>
        <v/>
      </c>
      <c r="Q289" s="19" t="str">
        <f>IFERROR(VLOOKUP(O289,'Tabelas auxiliares'!$A$229:$E$238,5,FALSE),"")</f>
        <v/>
      </c>
      <c r="R289" s="19" t="str">
        <f>IF(Q289&lt;&gt;"",Q289,IF(P289='Tabelas auxiliares'!$A$242,"CUSTEIO",IF(P289='Tabelas auxiliares'!$A$241,"INVESTIMENTO","")))</f>
        <v/>
      </c>
    </row>
    <row r="290" spans="6:18" x14ac:dyDescent="0.25">
      <c r="F290" s="19" t="str">
        <f>IF(D290="","",IFERROR(VLOOKUP(D290,'Tabelas auxiliares'!$A$3:$B$63,2,FALSE),"DESCENTRALIZAÇÃO"))</f>
        <v/>
      </c>
      <c r="G290" s="19" t="str">
        <f>IFERROR(VLOOKUP($B290,'Tabelas auxiliares'!$A$67:$C$104,2,FALSE),"")</f>
        <v/>
      </c>
      <c r="H290" s="19" t="str">
        <f>IFERROR(VLOOKUP($B290,'Tabelas auxiliares'!$A$67:$C$104,3,FALSE),"")</f>
        <v/>
      </c>
      <c r="P290" s="19" t="str">
        <f t="shared" si="5"/>
        <v/>
      </c>
      <c r="Q290" s="19" t="str">
        <f>IFERROR(VLOOKUP(O290,'Tabelas auxiliares'!$A$229:$E$238,5,FALSE),"")</f>
        <v/>
      </c>
      <c r="R290" s="19" t="str">
        <f>IF(Q290&lt;&gt;"",Q290,IF(P290='Tabelas auxiliares'!$A$242,"CUSTEIO",IF(P290='Tabelas auxiliares'!$A$241,"INVESTIMENTO","")))</f>
        <v/>
      </c>
    </row>
    <row r="291" spans="6:18" x14ac:dyDescent="0.25">
      <c r="F291" s="19" t="str">
        <f>IF(D291="","",IFERROR(VLOOKUP(D291,'Tabelas auxiliares'!$A$3:$B$63,2,FALSE),"DESCENTRALIZAÇÃO"))</f>
        <v/>
      </c>
      <c r="G291" s="19" t="str">
        <f>IFERROR(VLOOKUP($B291,'Tabelas auxiliares'!$A$67:$C$104,2,FALSE),"")</f>
        <v/>
      </c>
      <c r="H291" s="19" t="str">
        <f>IFERROR(VLOOKUP($B291,'Tabelas auxiliares'!$A$67:$C$104,3,FALSE),"")</f>
        <v/>
      </c>
      <c r="P291" s="19" t="str">
        <f t="shared" si="5"/>
        <v/>
      </c>
      <c r="Q291" s="19" t="str">
        <f>IFERROR(VLOOKUP(O291,'Tabelas auxiliares'!$A$229:$E$238,5,FALSE),"")</f>
        <v/>
      </c>
      <c r="R291" s="19" t="str">
        <f>IF(Q291&lt;&gt;"",Q291,IF(P291='Tabelas auxiliares'!$A$242,"CUSTEIO",IF(P291='Tabelas auxiliares'!$A$241,"INVESTIMENTO","")))</f>
        <v/>
      </c>
    </row>
    <row r="292" spans="6:18" x14ac:dyDescent="0.25">
      <c r="F292" s="19" t="str">
        <f>IF(D292="","",IFERROR(VLOOKUP(D292,'Tabelas auxiliares'!$A$3:$B$63,2,FALSE),"DESCENTRALIZAÇÃO"))</f>
        <v/>
      </c>
      <c r="G292" s="19" t="str">
        <f>IFERROR(VLOOKUP($B292,'Tabelas auxiliares'!$A$67:$C$104,2,FALSE),"")</f>
        <v/>
      </c>
      <c r="H292" s="19" t="str">
        <f>IFERROR(VLOOKUP($B292,'Tabelas auxiliares'!$A$67:$C$104,3,FALSE),"")</f>
        <v/>
      </c>
      <c r="P292" s="19" t="str">
        <f t="shared" si="5"/>
        <v/>
      </c>
      <c r="Q292" s="19" t="str">
        <f>IFERROR(VLOOKUP(O292,'Tabelas auxiliares'!$A$229:$E$238,5,FALSE),"")</f>
        <v/>
      </c>
      <c r="R292" s="19" t="str">
        <f>IF(Q292&lt;&gt;"",Q292,IF(P292='Tabelas auxiliares'!$A$242,"CUSTEIO",IF(P292='Tabelas auxiliares'!$A$241,"INVESTIMENTO","")))</f>
        <v/>
      </c>
    </row>
    <row r="293" spans="6:18" x14ac:dyDescent="0.25">
      <c r="F293" s="19" t="str">
        <f>IF(D293="","",IFERROR(VLOOKUP(D293,'Tabelas auxiliares'!$A$3:$B$63,2,FALSE),"DESCENTRALIZAÇÃO"))</f>
        <v/>
      </c>
      <c r="G293" s="19" t="str">
        <f>IFERROR(VLOOKUP($B293,'Tabelas auxiliares'!$A$67:$C$104,2,FALSE),"")</f>
        <v/>
      </c>
      <c r="H293" s="19" t="str">
        <f>IFERROR(VLOOKUP($B293,'Tabelas auxiliares'!$A$67:$C$104,3,FALSE),"")</f>
        <v/>
      </c>
      <c r="P293" s="19" t="str">
        <f t="shared" si="5"/>
        <v/>
      </c>
      <c r="Q293" s="19" t="str">
        <f>IFERROR(VLOOKUP(O293,'Tabelas auxiliares'!$A$229:$E$238,5,FALSE),"")</f>
        <v/>
      </c>
      <c r="R293" s="19" t="str">
        <f>IF(Q293&lt;&gt;"",Q293,IF(P293='Tabelas auxiliares'!$A$242,"CUSTEIO",IF(P293='Tabelas auxiliares'!$A$241,"INVESTIMENTO","")))</f>
        <v/>
      </c>
    </row>
    <row r="294" spans="6:18" x14ac:dyDescent="0.25">
      <c r="F294" s="19" t="str">
        <f>IF(D294="","",IFERROR(VLOOKUP(D294,'Tabelas auxiliares'!$A$3:$B$63,2,FALSE),"DESCENTRALIZAÇÃO"))</f>
        <v/>
      </c>
      <c r="G294" s="19" t="str">
        <f>IFERROR(VLOOKUP($B294,'Tabelas auxiliares'!$A$67:$C$104,2,FALSE),"")</f>
        <v/>
      </c>
      <c r="H294" s="19" t="str">
        <f>IFERROR(VLOOKUP($B294,'Tabelas auxiliares'!$A$67:$C$104,3,FALSE),"")</f>
        <v/>
      </c>
      <c r="P294" s="19" t="str">
        <f t="shared" si="5"/>
        <v/>
      </c>
      <c r="Q294" s="19" t="str">
        <f>IFERROR(VLOOKUP(O294,'Tabelas auxiliares'!$A$229:$E$238,5,FALSE),"")</f>
        <v/>
      </c>
      <c r="R294" s="19" t="str">
        <f>IF(Q294&lt;&gt;"",Q294,IF(P294='Tabelas auxiliares'!$A$242,"CUSTEIO",IF(P294='Tabelas auxiliares'!$A$241,"INVESTIMENTO","")))</f>
        <v/>
      </c>
    </row>
    <row r="295" spans="6:18" x14ac:dyDescent="0.25">
      <c r="F295" s="19" t="str">
        <f>IF(D295="","",IFERROR(VLOOKUP(D295,'Tabelas auxiliares'!$A$3:$B$63,2,FALSE),"DESCENTRALIZAÇÃO"))</f>
        <v/>
      </c>
      <c r="G295" s="19" t="str">
        <f>IFERROR(VLOOKUP($B295,'Tabelas auxiliares'!$A$67:$C$104,2,FALSE),"")</f>
        <v/>
      </c>
      <c r="H295" s="19" t="str">
        <f>IFERROR(VLOOKUP($B295,'Tabelas auxiliares'!$A$67:$C$104,3,FALSE),"")</f>
        <v/>
      </c>
      <c r="P295" s="19" t="str">
        <f t="shared" si="5"/>
        <v/>
      </c>
      <c r="Q295" s="19" t="str">
        <f>IFERROR(VLOOKUP(O295,'Tabelas auxiliares'!$A$229:$E$238,5,FALSE),"")</f>
        <v/>
      </c>
      <c r="R295" s="19" t="str">
        <f>IF(Q295&lt;&gt;"",Q295,IF(P295='Tabelas auxiliares'!$A$242,"CUSTEIO",IF(P295='Tabelas auxiliares'!$A$241,"INVESTIMENTO","")))</f>
        <v/>
      </c>
    </row>
    <row r="296" spans="6:18" x14ac:dyDescent="0.25">
      <c r="F296" s="19" t="str">
        <f>IF(D296="","",IFERROR(VLOOKUP(D296,'Tabelas auxiliares'!$A$3:$B$63,2,FALSE),"DESCENTRALIZAÇÃO"))</f>
        <v/>
      </c>
      <c r="G296" s="19" t="str">
        <f>IFERROR(VLOOKUP($B296,'Tabelas auxiliares'!$A$67:$C$104,2,FALSE),"")</f>
        <v/>
      </c>
      <c r="H296" s="19" t="str">
        <f>IFERROR(VLOOKUP($B296,'Tabelas auxiliares'!$A$67:$C$104,3,FALSE),"")</f>
        <v/>
      </c>
      <c r="P296" s="19" t="str">
        <f t="shared" si="5"/>
        <v/>
      </c>
      <c r="Q296" s="19" t="str">
        <f>IFERROR(VLOOKUP(O296,'Tabelas auxiliares'!$A$229:$E$238,5,FALSE),"")</f>
        <v/>
      </c>
      <c r="R296" s="19" t="str">
        <f>IF(Q296&lt;&gt;"",Q296,IF(P296='Tabelas auxiliares'!$A$242,"CUSTEIO",IF(P296='Tabelas auxiliares'!$A$241,"INVESTIMENTO","")))</f>
        <v/>
      </c>
    </row>
    <row r="297" spans="6:18" x14ac:dyDescent="0.25">
      <c r="F297" s="19" t="str">
        <f>IF(D297="","",IFERROR(VLOOKUP(D297,'Tabelas auxiliares'!$A$3:$B$63,2,FALSE),"DESCENTRALIZAÇÃO"))</f>
        <v/>
      </c>
      <c r="G297" s="19" t="str">
        <f>IFERROR(VLOOKUP($B297,'Tabelas auxiliares'!$A$67:$C$104,2,FALSE),"")</f>
        <v/>
      </c>
      <c r="H297" s="19" t="str">
        <f>IFERROR(VLOOKUP($B297,'Tabelas auxiliares'!$A$67:$C$104,3,FALSE),"")</f>
        <v/>
      </c>
      <c r="P297" s="19" t="str">
        <f t="shared" si="5"/>
        <v/>
      </c>
      <c r="Q297" s="19" t="str">
        <f>IFERROR(VLOOKUP(O297,'Tabelas auxiliares'!$A$229:$E$238,5,FALSE),"")</f>
        <v/>
      </c>
      <c r="R297" s="19" t="str">
        <f>IF(Q297&lt;&gt;"",Q297,IF(P297='Tabelas auxiliares'!$A$242,"CUSTEIO",IF(P297='Tabelas auxiliares'!$A$241,"INVESTIMENTO","")))</f>
        <v/>
      </c>
    </row>
    <row r="298" spans="6:18" x14ac:dyDescent="0.25">
      <c r="F298" s="19" t="str">
        <f>IF(D298="","",IFERROR(VLOOKUP(D298,'Tabelas auxiliares'!$A$3:$B$63,2,FALSE),"DESCENTRALIZAÇÃO"))</f>
        <v/>
      </c>
      <c r="G298" s="19" t="str">
        <f>IFERROR(VLOOKUP($B298,'Tabelas auxiliares'!$A$67:$C$104,2,FALSE),"")</f>
        <v/>
      </c>
      <c r="H298" s="19" t="str">
        <f>IFERROR(VLOOKUP($B298,'Tabelas auxiliares'!$A$67:$C$104,3,FALSE),"")</f>
        <v/>
      </c>
      <c r="P298" s="19" t="str">
        <f t="shared" si="5"/>
        <v/>
      </c>
      <c r="Q298" s="19" t="str">
        <f>IFERROR(VLOOKUP(O298,'Tabelas auxiliares'!$A$229:$E$238,5,FALSE),"")</f>
        <v/>
      </c>
      <c r="R298" s="19" t="str">
        <f>IF(Q298&lt;&gt;"",Q298,IF(P298='Tabelas auxiliares'!$A$242,"CUSTEIO",IF(P298='Tabelas auxiliares'!$A$241,"INVESTIMENTO","")))</f>
        <v/>
      </c>
    </row>
    <row r="299" spans="6:18" x14ac:dyDescent="0.25">
      <c r="F299" s="19" t="str">
        <f>IF(D299="","",IFERROR(VLOOKUP(D299,'Tabelas auxiliares'!$A$3:$B$63,2,FALSE),"DESCENTRALIZAÇÃO"))</f>
        <v/>
      </c>
      <c r="G299" s="19" t="str">
        <f>IFERROR(VLOOKUP($B299,'Tabelas auxiliares'!$A$67:$C$104,2,FALSE),"")</f>
        <v/>
      </c>
      <c r="H299" s="19" t="str">
        <f>IFERROR(VLOOKUP($B299,'Tabelas auxiliares'!$A$67:$C$104,3,FALSE),"")</f>
        <v/>
      </c>
      <c r="P299" s="19" t="str">
        <f t="shared" si="5"/>
        <v/>
      </c>
      <c r="Q299" s="19" t="str">
        <f>IFERROR(VLOOKUP(O299,'Tabelas auxiliares'!$A$229:$E$238,5,FALSE),"")</f>
        <v/>
      </c>
      <c r="R299" s="19" t="str">
        <f>IF(Q299&lt;&gt;"",Q299,IF(P299='Tabelas auxiliares'!$A$242,"CUSTEIO",IF(P299='Tabelas auxiliares'!$A$241,"INVESTIMENTO","")))</f>
        <v/>
      </c>
    </row>
    <row r="300" spans="6:18" x14ac:dyDescent="0.25">
      <c r="F300" s="19" t="str">
        <f>IF(D300="","",IFERROR(VLOOKUP(D300,'Tabelas auxiliares'!$A$3:$B$63,2,FALSE),"DESCENTRALIZAÇÃO"))</f>
        <v/>
      </c>
      <c r="G300" s="19" t="str">
        <f>IFERROR(VLOOKUP($B300,'Tabelas auxiliares'!$A$67:$C$104,2,FALSE),"")</f>
        <v/>
      </c>
      <c r="H300" s="19" t="str">
        <f>IFERROR(VLOOKUP($B300,'Tabelas auxiliares'!$A$67:$C$104,3,FALSE),"")</f>
        <v/>
      </c>
      <c r="P300" s="19" t="str">
        <f t="shared" si="5"/>
        <v/>
      </c>
      <c r="Q300" s="19" t="str">
        <f>IFERROR(VLOOKUP(O300,'Tabelas auxiliares'!$A$229:$E$238,5,FALSE),"")</f>
        <v/>
      </c>
      <c r="R300" s="19" t="str">
        <f>IF(Q300&lt;&gt;"",Q300,IF(P300='Tabelas auxiliares'!$A$242,"CUSTEIO",IF(P300='Tabelas auxiliares'!$A$241,"INVESTIMENTO","")))</f>
        <v/>
      </c>
    </row>
    <row r="301" spans="6:18" x14ac:dyDescent="0.25">
      <c r="F301" s="19" t="str">
        <f>IF(D301="","",IFERROR(VLOOKUP(D301,'Tabelas auxiliares'!$A$3:$B$63,2,FALSE),"DESCENTRALIZAÇÃO"))</f>
        <v/>
      </c>
      <c r="G301" s="19" t="str">
        <f>IFERROR(VLOOKUP($B301,'Tabelas auxiliares'!$A$67:$C$104,2,FALSE),"")</f>
        <v/>
      </c>
      <c r="H301" s="19" t="str">
        <f>IFERROR(VLOOKUP($B301,'Tabelas auxiliares'!$A$67:$C$104,3,FALSE),"")</f>
        <v/>
      </c>
      <c r="P301" s="19" t="str">
        <f t="shared" si="5"/>
        <v/>
      </c>
      <c r="Q301" s="19" t="str">
        <f>IFERROR(VLOOKUP(O301,'Tabelas auxiliares'!$A$229:$E$238,5,FALSE),"")</f>
        <v/>
      </c>
      <c r="R301" s="19" t="str">
        <f>IF(Q301&lt;&gt;"",Q301,IF(P301='Tabelas auxiliares'!$A$242,"CUSTEIO",IF(P301='Tabelas auxiliares'!$A$241,"INVESTIMENTO","")))</f>
        <v/>
      </c>
    </row>
    <row r="302" spans="6:18" x14ac:dyDescent="0.25">
      <c r="F302" s="19" t="str">
        <f>IF(D302="","",IFERROR(VLOOKUP(D302,'Tabelas auxiliares'!$A$3:$B$63,2,FALSE),"DESCENTRALIZAÇÃO"))</f>
        <v/>
      </c>
      <c r="G302" s="19" t="str">
        <f>IFERROR(VLOOKUP($B302,'Tabelas auxiliares'!$A$67:$C$104,2,FALSE),"")</f>
        <v/>
      </c>
      <c r="H302" s="19" t="str">
        <f>IFERROR(VLOOKUP($B302,'Tabelas auxiliares'!$A$67:$C$104,3,FALSE),"")</f>
        <v/>
      </c>
      <c r="P302" s="19" t="str">
        <f t="shared" si="5"/>
        <v/>
      </c>
      <c r="Q302" s="19" t="str">
        <f>IFERROR(VLOOKUP(O302,'Tabelas auxiliares'!$A$229:$E$238,5,FALSE),"")</f>
        <v/>
      </c>
      <c r="R302" s="19" t="str">
        <f>IF(Q302&lt;&gt;"",Q302,IF(P302='Tabelas auxiliares'!$A$242,"CUSTEIO",IF(P302='Tabelas auxiliares'!$A$241,"INVESTIMENTO","")))</f>
        <v/>
      </c>
    </row>
    <row r="303" spans="6:18" x14ac:dyDescent="0.25">
      <c r="F303" s="19" t="str">
        <f>IF(D303="","",IFERROR(VLOOKUP(D303,'Tabelas auxiliares'!$A$3:$B$63,2,FALSE),"DESCENTRALIZAÇÃO"))</f>
        <v/>
      </c>
      <c r="G303" s="19" t="str">
        <f>IFERROR(VLOOKUP($B303,'Tabelas auxiliares'!$A$67:$C$104,2,FALSE),"")</f>
        <v/>
      </c>
      <c r="H303" s="19" t="str">
        <f>IFERROR(VLOOKUP($B303,'Tabelas auxiliares'!$A$67:$C$104,3,FALSE),"")</f>
        <v/>
      </c>
      <c r="P303" s="19" t="str">
        <f t="shared" si="5"/>
        <v/>
      </c>
      <c r="Q303" s="19" t="str">
        <f>IFERROR(VLOOKUP(O303,'Tabelas auxiliares'!$A$229:$E$238,5,FALSE),"")</f>
        <v/>
      </c>
      <c r="R303" s="19" t="str">
        <f>IF(Q303&lt;&gt;"",Q303,IF(P303='Tabelas auxiliares'!$A$242,"CUSTEIO",IF(P303='Tabelas auxiliares'!$A$241,"INVESTIMENTO","")))</f>
        <v/>
      </c>
    </row>
    <row r="304" spans="6:18" x14ac:dyDescent="0.25">
      <c r="F304" s="19" t="str">
        <f>IF(D304="","",IFERROR(VLOOKUP(D304,'Tabelas auxiliares'!$A$3:$B$63,2,FALSE),"DESCENTRALIZAÇÃO"))</f>
        <v/>
      </c>
      <c r="G304" s="19" t="str">
        <f>IFERROR(VLOOKUP($B304,'Tabelas auxiliares'!$A$67:$C$104,2,FALSE),"")</f>
        <v/>
      </c>
      <c r="H304" s="19" t="str">
        <f>IFERROR(VLOOKUP($B304,'Tabelas auxiliares'!$A$67:$C$104,3,FALSE),"")</f>
        <v/>
      </c>
      <c r="P304" s="19" t="str">
        <f t="shared" si="5"/>
        <v/>
      </c>
      <c r="Q304" s="19" t="str">
        <f>IFERROR(VLOOKUP(O304,'Tabelas auxiliares'!$A$229:$E$238,5,FALSE),"")</f>
        <v/>
      </c>
      <c r="R304" s="19" t="str">
        <f>IF(Q304&lt;&gt;"",Q304,IF(P304='Tabelas auxiliares'!$A$242,"CUSTEIO",IF(P304='Tabelas auxiliares'!$A$241,"INVESTIMENTO","")))</f>
        <v/>
      </c>
    </row>
    <row r="305" spans="6:18" x14ac:dyDescent="0.25">
      <c r="F305" s="19" t="str">
        <f>IF(D305="","",IFERROR(VLOOKUP(D305,'Tabelas auxiliares'!$A$3:$B$63,2,FALSE),"DESCENTRALIZAÇÃO"))</f>
        <v/>
      </c>
      <c r="G305" s="19" t="str">
        <f>IFERROR(VLOOKUP($B305,'Tabelas auxiliares'!$A$67:$C$104,2,FALSE),"")</f>
        <v/>
      </c>
      <c r="H305" s="19" t="str">
        <f>IFERROR(VLOOKUP($B305,'Tabelas auxiliares'!$A$67:$C$104,3,FALSE),"")</f>
        <v/>
      </c>
      <c r="P305" s="19" t="str">
        <f t="shared" si="5"/>
        <v/>
      </c>
      <c r="Q305" s="19" t="str">
        <f>IFERROR(VLOOKUP(O305,'Tabelas auxiliares'!$A$229:$E$238,5,FALSE),"")</f>
        <v/>
      </c>
      <c r="R305" s="19" t="str">
        <f>IF(Q305&lt;&gt;"",Q305,IF(P305='Tabelas auxiliares'!$A$242,"CUSTEIO",IF(P305='Tabelas auxiliares'!$A$241,"INVESTIMENTO","")))</f>
        <v/>
      </c>
    </row>
    <row r="306" spans="6:18" x14ac:dyDescent="0.25">
      <c r="F306" s="19" t="str">
        <f>IF(D306="","",IFERROR(VLOOKUP(D306,'Tabelas auxiliares'!$A$3:$B$63,2,FALSE),"DESCENTRALIZAÇÃO"))</f>
        <v/>
      </c>
      <c r="G306" s="19" t="str">
        <f>IFERROR(VLOOKUP($B306,'Tabelas auxiliares'!$A$67:$C$104,2,FALSE),"")</f>
        <v/>
      </c>
      <c r="H306" s="19" t="str">
        <f>IFERROR(VLOOKUP($B306,'Tabelas auxiliares'!$A$67:$C$104,3,FALSE),"")</f>
        <v/>
      </c>
      <c r="P306" s="19" t="str">
        <f t="shared" si="5"/>
        <v/>
      </c>
      <c r="Q306" s="19" t="str">
        <f>IFERROR(VLOOKUP(O306,'Tabelas auxiliares'!$A$229:$E$238,5,FALSE),"")</f>
        <v/>
      </c>
      <c r="R306" s="19" t="str">
        <f>IF(Q306&lt;&gt;"",Q306,IF(P306='Tabelas auxiliares'!$A$242,"CUSTEIO",IF(P306='Tabelas auxiliares'!$A$241,"INVESTIMENTO","")))</f>
        <v/>
      </c>
    </row>
    <row r="307" spans="6:18" x14ac:dyDescent="0.25">
      <c r="F307" s="19" t="str">
        <f>IF(D307="","",IFERROR(VLOOKUP(D307,'Tabelas auxiliares'!$A$3:$B$63,2,FALSE),"DESCENTRALIZAÇÃO"))</f>
        <v/>
      </c>
      <c r="G307" s="19" t="str">
        <f>IFERROR(VLOOKUP($B307,'Tabelas auxiliares'!$A$67:$C$104,2,FALSE),"")</f>
        <v/>
      </c>
      <c r="H307" s="19" t="str">
        <f>IFERROR(VLOOKUP($B307,'Tabelas auxiliares'!$A$67:$C$104,3,FALSE),"")</f>
        <v/>
      </c>
      <c r="P307" s="19" t="str">
        <f t="shared" si="5"/>
        <v/>
      </c>
      <c r="Q307" s="19" t="str">
        <f>IFERROR(VLOOKUP(O307,'Tabelas auxiliares'!$A$229:$E$238,5,FALSE),"")</f>
        <v/>
      </c>
      <c r="R307" s="19" t="str">
        <f>IF(Q307&lt;&gt;"",Q307,IF(P307='Tabelas auxiliares'!$A$242,"CUSTEIO",IF(P307='Tabelas auxiliares'!$A$241,"INVESTIMENTO","")))</f>
        <v/>
      </c>
    </row>
    <row r="308" spans="6:18" x14ac:dyDescent="0.25">
      <c r="F308" s="19" t="str">
        <f>IF(D308="","",IFERROR(VLOOKUP(D308,'Tabelas auxiliares'!$A$3:$B$63,2,FALSE),"DESCENTRALIZAÇÃO"))</f>
        <v/>
      </c>
      <c r="G308" s="19" t="str">
        <f>IFERROR(VLOOKUP($B308,'Tabelas auxiliares'!$A$67:$C$104,2,FALSE),"")</f>
        <v/>
      </c>
      <c r="H308" s="19" t="str">
        <f>IFERROR(VLOOKUP($B308,'Tabelas auxiliares'!$A$67:$C$104,3,FALSE),"")</f>
        <v/>
      </c>
      <c r="P308" s="19" t="str">
        <f t="shared" si="5"/>
        <v/>
      </c>
      <c r="Q308" s="19" t="str">
        <f>IFERROR(VLOOKUP(O308,'Tabelas auxiliares'!$A$229:$E$238,5,FALSE),"")</f>
        <v/>
      </c>
      <c r="R308" s="19" t="str">
        <f>IF(Q308&lt;&gt;"",Q308,IF(P308='Tabelas auxiliares'!$A$242,"CUSTEIO",IF(P308='Tabelas auxiliares'!$A$241,"INVESTIMENTO","")))</f>
        <v/>
      </c>
    </row>
    <row r="309" spans="6:18" x14ac:dyDescent="0.25">
      <c r="F309" s="19" t="str">
        <f>IF(D309="","",IFERROR(VLOOKUP(D309,'Tabelas auxiliares'!$A$3:$B$63,2,FALSE),"DESCENTRALIZAÇÃO"))</f>
        <v/>
      </c>
      <c r="G309" s="19" t="str">
        <f>IFERROR(VLOOKUP($B309,'Tabelas auxiliares'!$A$67:$C$104,2,FALSE),"")</f>
        <v/>
      </c>
      <c r="H309" s="19" t="str">
        <f>IFERROR(VLOOKUP($B309,'Tabelas auxiliares'!$A$67:$C$104,3,FALSE),"")</f>
        <v/>
      </c>
      <c r="P309" s="19" t="str">
        <f t="shared" si="5"/>
        <v/>
      </c>
      <c r="Q309" s="19" t="str">
        <f>IFERROR(VLOOKUP(O309,'Tabelas auxiliares'!$A$229:$E$238,5,FALSE),"")</f>
        <v/>
      </c>
      <c r="R309" s="19" t="str">
        <f>IF(Q309&lt;&gt;"",Q309,IF(P309='Tabelas auxiliares'!$A$242,"CUSTEIO",IF(P309='Tabelas auxiliares'!$A$241,"INVESTIMENTO","")))</f>
        <v/>
      </c>
    </row>
    <row r="310" spans="6:18" x14ac:dyDescent="0.25">
      <c r="F310" s="19" t="str">
        <f>IF(D310="","",IFERROR(VLOOKUP(D310,'Tabelas auxiliares'!$A$3:$B$63,2,FALSE),"DESCENTRALIZAÇÃO"))</f>
        <v/>
      </c>
      <c r="G310" s="19" t="str">
        <f>IFERROR(VLOOKUP($B310,'Tabelas auxiliares'!$A$67:$C$104,2,FALSE),"")</f>
        <v/>
      </c>
      <c r="H310" s="19" t="str">
        <f>IFERROR(VLOOKUP($B310,'Tabelas auxiliares'!$A$67:$C$104,3,FALSE),"")</f>
        <v/>
      </c>
      <c r="P310" s="19" t="str">
        <f t="shared" si="5"/>
        <v/>
      </c>
      <c r="Q310" s="19" t="str">
        <f>IFERROR(VLOOKUP(O310,'Tabelas auxiliares'!$A$229:$E$238,5,FALSE),"")</f>
        <v/>
      </c>
      <c r="R310" s="19" t="str">
        <f>IF(Q310&lt;&gt;"",Q310,IF(P310='Tabelas auxiliares'!$A$242,"CUSTEIO",IF(P310='Tabelas auxiliares'!$A$241,"INVESTIMENTO","")))</f>
        <v/>
      </c>
    </row>
    <row r="311" spans="6:18" x14ac:dyDescent="0.25">
      <c r="F311" s="19" t="str">
        <f>IF(D311="","",IFERROR(VLOOKUP(D311,'Tabelas auxiliares'!$A$3:$B$63,2,FALSE),"DESCENTRALIZAÇÃO"))</f>
        <v/>
      </c>
      <c r="G311" s="19" t="str">
        <f>IFERROR(VLOOKUP($B311,'Tabelas auxiliares'!$A$67:$C$104,2,FALSE),"")</f>
        <v/>
      </c>
      <c r="H311" s="19" t="str">
        <f>IFERROR(VLOOKUP($B311,'Tabelas auxiliares'!$A$67:$C$104,3,FALSE),"")</f>
        <v/>
      </c>
      <c r="P311" s="19" t="str">
        <f t="shared" si="5"/>
        <v/>
      </c>
      <c r="Q311" s="19" t="str">
        <f>IFERROR(VLOOKUP(O311,'Tabelas auxiliares'!$A$229:$E$238,5,FALSE),"")</f>
        <v/>
      </c>
      <c r="R311" s="19" t="str">
        <f>IF(Q311&lt;&gt;"",Q311,IF(P311='Tabelas auxiliares'!$A$242,"CUSTEIO",IF(P311='Tabelas auxiliares'!$A$241,"INVESTIMENTO","")))</f>
        <v/>
      </c>
    </row>
    <row r="312" spans="6:18" x14ac:dyDescent="0.25">
      <c r="F312" s="19" t="str">
        <f>IF(D312="","",IFERROR(VLOOKUP(D312,'Tabelas auxiliares'!$A$3:$B$63,2,FALSE),"DESCENTRALIZAÇÃO"))</f>
        <v/>
      </c>
      <c r="G312" s="19" t="str">
        <f>IFERROR(VLOOKUP($B312,'Tabelas auxiliares'!$A$67:$C$104,2,FALSE),"")</f>
        <v/>
      </c>
      <c r="H312" s="19" t="str">
        <f>IFERROR(VLOOKUP($B312,'Tabelas auxiliares'!$A$67:$C$104,3,FALSE),"")</f>
        <v/>
      </c>
      <c r="P312" s="19" t="str">
        <f t="shared" si="5"/>
        <v/>
      </c>
      <c r="Q312" s="19" t="str">
        <f>IFERROR(VLOOKUP(O312,'Tabelas auxiliares'!$A$229:$E$238,5,FALSE),"")</f>
        <v/>
      </c>
      <c r="R312" s="19" t="str">
        <f>IF(Q312&lt;&gt;"",Q312,IF(P312='Tabelas auxiliares'!$A$242,"CUSTEIO",IF(P312='Tabelas auxiliares'!$A$241,"INVESTIMENTO","")))</f>
        <v/>
      </c>
    </row>
    <row r="313" spans="6:18" x14ac:dyDescent="0.25">
      <c r="F313" s="19" t="str">
        <f>IF(D313="","",IFERROR(VLOOKUP(D313,'Tabelas auxiliares'!$A$3:$B$63,2,FALSE),"DESCENTRALIZAÇÃO"))</f>
        <v/>
      </c>
      <c r="G313" s="19" t="str">
        <f>IFERROR(VLOOKUP($B313,'Tabelas auxiliares'!$A$67:$C$104,2,FALSE),"")</f>
        <v/>
      </c>
      <c r="H313" s="19" t="str">
        <f>IFERROR(VLOOKUP($B313,'Tabelas auxiliares'!$A$67:$C$104,3,FALSE),"")</f>
        <v/>
      </c>
      <c r="P313" s="19" t="str">
        <f t="shared" si="5"/>
        <v/>
      </c>
      <c r="Q313" s="19" t="str">
        <f>IFERROR(VLOOKUP(O313,'Tabelas auxiliares'!$A$229:$E$238,5,FALSE),"")</f>
        <v/>
      </c>
      <c r="R313" s="19" t="str">
        <f>IF(Q313&lt;&gt;"",Q313,IF(P313='Tabelas auxiliares'!$A$242,"CUSTEIO",IF(P313='Tabelas auxiliares'!$A$241,"INVESTIMENTO","")))</f>
        <v/>
      </c>
    </row>
    <row r="314" spans="6:18" x14ac:dyDescent="0.25">
      <c r="F314" s="19" t="str">
        <f>IF(D314="","",IFERROR(VLOOKUP(D314,'Tabelas auxiliares'!$A$3:$B$63,2,FALSE),"DESCENTRALIZAÇÃO"))</f>
        <v/>
      </c>
      <c r="G314" s="19" t="str">
        <f>IFERROR(VLOOKUP($B314,'Tabelas auxiliares'!$A$67:$C$104,2,FALSE),"")</f>
        <v/>
      </c>
      <c r="H314" s="19" t="str">
        <f>IFERROR(VLOOKUP($B314,'Tabelas auxiliares'!$A$67:$C$104,3,FALSE),"")</f>
        <v/>
      </c>
      <c r="P314" s="19" t="str">
        <f t="shared" si="5"/>
        <v/>
      </c>
      <c r="Q314" s="19" t="str">
        <f>IFERROR(VLOOKUP(O314,'Tabelas auxiliares'!$A$229:$E$238,5,FALSE),"")</f>
        <v/>
      </c>
      <c r="R314" s="19" t="str">
        <f>IF(Q314&lt;&gt;"",Q314,IF(P314='Tabelas auxiliares'!$A$242,"CUSTEIO",IF(P314='Tabelas auxiliares'!$A$241,"INVESTIMENTO","")))</f>
        <v/>
      </c>
    </row>
    <row r="315" spans="6:18" x14ac:dyDescent="0.25">
      <c r="F315" s="19" t="str">
        <f>IF(D315="","",IFERROR(VLOOKUP(D315,'Tabelas auxiliares'!$A$3:$B$63,2,FALSE),"DESCENTRALIZAÇÃO"))</f>
        <v/>
      </c>
      <c r="G315" s="19" t="str">
        <f>IFERROR(VLOOKUP($B315,'Tabelas auxiliares'!$A$67:$C$104,2,FALSE),"")</f>
        <v/>
      </c>
      <c r="H315" s="19" t="str">
        <f>IFERROR(VLOOKUP($B315,'Tabelas auxiliares'!$A$67:$C$104,3,FALSE),"")</f>
        <v/>
      </c>
      <c r="P315" s="19" t="str">
        <f t="shared" si="5"/>
        <v/>
      </c>
      <c r="Q315" s="19" t="str">
        <f>IFERROR(VLOOKUP(O315,'Tabelas auxiliares'!$A$229:$E$238,5,FALSE),"")</f>
        <v/>
      </c>
      <c r="R315" s="19" t="str">
        <f>IF(Q315&lt;&gt;"",Q315,IF(P315='Tabelas auxiliares'!$A$242,"CUSTEIO",IF(P315='Tabelas auxiliares'!$A$241,"INVESTIMENTO","")))</f>
        <v/>
      </c>
    </row>
    <row r="316" spans="6:18" x14ac:dyDescent="0.25">
      <c r="F316" s="19" t="str">
        <f>IF(D316="","",IFERROR(VLOOKUP(D316,'Tabelas auxiliares'!$A$3:$B$63,2,FALSE),"DESCENTRALIZAÇÃO"))</f>
        <v/>
      </c>
      <c r="G316" s="19" t="str">
        <f>IFERROR(VLOOKUP($B316,'Tabelas auxiliares'!$A$67:$C$104,2,FALSE),"")</f>
        <v/>
      </c>
      <c r="H316" s="19" t="str">
        <f>IFERROR(VLOOKUP($B316,'Tabelas auxiliares'!$A$67:$C$104,3,FALSE),"")</f>
        <v/>
      </c>
      <c r="P316" s="19" t="str">
        <f t="shared" si="5"/>
        <v/>
      </c>
      <c r="Q316" s="19" t="str">
        <f>IFERROR(VLOOKUP(O316,'Tabelas auxiliares'!$A$229:$E$238,5,FALSE),"")</f>
        <v/>
      </c>
      <c r="R316" s="19" t="str">
        <f>IF(Q316&lt;&gt;"",Q316,IF(P316='Tabelas auxiliares'!$A$242,"CUSTEIO",IF(P316='Tabelas auxiliares'!$A$241,"INVESTIMENTO","")))</f>
        <v/>
      </c>
    </row>
    <row r="317" spans="6:18" x14ac:dyDescent="0.25">
      <c r="F317" s="19" t="str">
        <f>IF(D317="","",IFERROR(VLOOKUP(D317,'Tabelas auxiliares'!$A$3:$B$63,2,FALSE),"DESCENTRALIZAÇÃO"))</f>
        <v/>
      </c>
      <c r="G317" s="19" t="str">
        <f>IFERROR(VLOOKUP($B317,'Tabelas auxiliares'!$A$67:$C$104,2,FALSE),"")</f>
        <v/>
      </c>
      <c r="H317" s="19" t="str">
        <f>IFERROR(VLOOKUP($B317,'Tabelas auxiliares'!$A$67:$C$104,3,FALSE),"")</f>
        <v/>
      </c>
      <c r="P317" s="19" t="str">
        <f t="shared" si="5"/>
        <v/>
      </c>
      <c r="Q317" s="19" t="str">
        <f>IFERROR(VLOOKUP(O317,'Tabelas auxiliares'!$A$229:$E$238,5,FALSE),"")</f>
        <v/>
      </c>
      <c r="R317" s="19" t="str">
        <f>IF(Q317&lt;&gt;"",Q317,IF(P317='Tabelas auxiliares'!$A$242,"CUSTEIO",IF(P317='Tabelas auxiliares'!$A$241,"INVESTIMENTO","")))</f>
        <v/>
      </c>
    </row>
    <row r="318" spans="6:18" x14ac:dyDescent="0.25">
      <c r="F318" s="19" t="str">
        <f>IF(D318="","",IFERROR(VLOOKUP(D318,'Tabelas auxiliares'!$A$3:$B$63,2,FALSE),"DESCENTRALIZAÇÃO"))</f>
        <v/>
      </c>
      <c r="G318" s="19" t="str">
        <f>IFERROR(VLOOKUP($B318,'Tabelas auxiliares'!$A$67:$C$104,2,FALSE),"")</f>
        <v/>
      </c>
      <c r="H318" s="19" t="str">
        <f>IFERROR(VLOOKUP($B318,'Tabelas auxiliares'!$A$67:$C$104,3,FALSE),"")</f>
        <v/>
      </c>
      <c r="P318" s="19" t="str">
        <f t="shared" si="5"/>
        <v/>
      </c>
      <c r="Q318" s="19" t="str">
        <f>IFERROR(VLOOKUP(O318,'Tabelas auxiliares'!$A$229:$E$238,5,FALSE),"")</f>
        <v/>
      </c>
      <c r="R318" s="19" t="str">
        <f>IF(Q318&lt;&gt;"",Q318,IF(P318='Tabelas auxiliares'!$A$242,"CUSTEIO",IF(P318='Tabelas auxiliares'!$A$241,"INVESTIMENTO","")))</f>
        <v/>
      </c>
    </row>
    <row r="319" spans="6:18" x14ac:dyDescent="0.25">
      <c r="F319" s="19" t="str">
        <f>IF(D319="","",IFERROR(VLOOKUP(D319,'Tabelas auxiliares'!$A$3:$B$63,2,FALSE),"DESCENTRALIZAÇÃO"))</f>
        <v/>
      </c>
      <c r="G319" s="19" t="str">
        <f>IFERROR(VLOOKUP($B319,'Tabelas auxiliares'!$A$67:$C$104,2,FALSE),"")</f>
        <v/>
      </c>
      <c r="H319" s="19" t="str">
        <f>IFERROR(VLOOKUP($B319,'Tabelas auxiliares'!$A$67:$C$104,3,FALSE),"")</f>
        <v/>
      </c>
      <c r="P319" s="19" t="str">
        <f t="shared" si="5"/>
        <v/>
      </c>
      <c r="Q319" s="19" t="str">
        <f>IFERROR(VLOOKUP(O319,'Tabelas auxiliares'!$A$229:$E$238,5,FALSE),"")</f>
        <v/>
      </c>
      <c r="R319" s="19" t="str">
        <f>IF(Q319&lt;&gt;"",Q319,IF(P319='Tabelas auxiliares'!$A$242,"CUSTEIO",IF(P319='Tabelas auxiliares'!$A$241,"INVESTIMENTO","")))</f>
        <v/>
      </c>
    </row>
    <row r="320" spans="6:18" x14ac:dyDescent="0.25">
      <c r="F320" s="19" t="str">
        <f>IF(D320="","",IFERROR(VLOOKUP(D320,'Tabelas auxiliares'!$A$3:$B$63,2,FALSE),"DESCENTRALIZAÇÃO"))</f>
        <v/>
      </c>
      <c r="G320" s="19" t="str">
        <f>IFERROR(VLOOKUP($B320,'Tabelas auxiliares'!$A$67:$C$104,2,FALSE),"")</f>
        <v/>
      </c>
      <c r="H320" s="19" t="str">
        <f>IFERROR(VLOOKUP($B320,'Tabelas auxiliares'!$A$67:$C$104,3,FALSE),"")</f>
        <v/>
      </c>
      <c r="P320" s="19" t="str">
        <f t="shared" si="5"/>
        <v/>
      </c>
      <c r="Q320" s="19" t="str">
        <f>IFERROR(VLOOKUP(O320,'Tabelas auxiliares'!$A$229:$E$238,5,FALSE),"")</f>
        <v/>
      </c>
      <c r="R320" s="19" t="str">
        <f>IF(Q320&lt;&gt;"",Q320,IF(P320='Tabelas auxiliares'!$A$242,"CUSTEIO",IF(P320='Tabelas auxiliares'!$A$241,"INVESTIMENTO","")))</f>
        <v/>
      </c>
    </row>
  </sheetData>
  <sheetProtection autoFilter="0"/>
  <autoFilter ref="A3:S320" xr:uid="{00000000-0009-0000-0000-000005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topLeftCell="B4" workbookViewId="0">
      <selection activeCell="E35" sqref="E35"/>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60" t="s">
        <v>7</v>
      </c>
      <c r="C1" s="60" t="s">
        <v>7</v>
      </c>
      <c r="D1" s="2" t="s">
        <v>543</v>
      </c>
      <c r="E1" s="1" t="s">
        <v>400</v>
      </c>
      <c r="F1" s="1" t="s">
        <v>399</v>
      </c>
      <c r="G1" s="32" t="s">
        <v>562</v>
      </c>
      <c r="H1" s="1" t="s">
        <v>96</v>
      </c>
      <c r="I1" s="1" t="s">
        <v>97</v>
      </c>
      <c r="J1" s="32" t="s">
        <v>561</v>
      </c>
    </row>
    <row r="2" spans="1:10" ht="30" x14ac:dyDescent="0.25">
      <c r="A2" t="s">
        <v>268</v>
      </c>
      <c r="B2" s="10" t="s">
        <v>8</v>
      </c>
      <c r="C2" s="10" t="s">
        <v>9</v>
      </c>
      <c r="D2" s="156">
        <f>IFERROR(VLOOKUP($B2,'Orçamento Distribuído'!$A$3:$I$47,9,FALSE),0)</f>
        <v>1700000</v>
      </c>
      <c r="E2" s="158">
        <f>SUMIFS(Tabela1[VALOR],Tabela1[DE (ÁREA / ORIGEM)],'Saldos CUSTEIO AEO LOA 2025'!A2,Tabela1[CUSTEIO ou INVESTIMENTO?],'Tabelas auxiliares'!$B$226)</f>
        <v>0</v>
      </c>
      <c r="F2" s="159">
        <f>SUMIFS(Tabela1[VALOR],Tabela1[PARA (ÁREA / DESTINO)],'Saldos CUSTEIO AEO LOA 2025'!A2,Tabela1[CUSTEIO ou INVESTIMENTO?],'Tabelas auxiliares'!$B$226)</f>
        <v>0</v>
      </c>
      <c r="G2" s="160">
        <f t="shared" ref="G2:G8" si="0">D2-E2+F2</f>
        <v>1700000</v>
      </c>
      <c r="H2" s="161">
        <f>SUMIFS('1. Pré-Empenhos'!$S$4:$S$320,'1. Pré-Empenhos'!$D$4:$D$320,'Saldos CUSTEIO AEO LOA 2025'!B2,'1. Pré-Empenhos'!$R$4:$R$320,'Tabelas auxiliares'!$B$226)</f>
        <v>0</v>
      </c>
      <c r="I2" s="162">
        <f>SUMIFS('2. Empenho LOA 2025'!$AA$4:$AA$1676,'2. Empenho LOA 2025'!$D$4:$D$1676,'Saldos CUSTEIO AEO LOA 2025'!B2,'2. Empenho LOA 2025'!$Z$4:$Z$1676,'Tabelas auxiliares'!$B$226)</f>
        <v>1127223.2</v>
      </c>
      <c r="J2" s="163">
        <f t="shared" ref="J2:J61" si="1">G2-H2-I2</f>
        <v>572776.80000000005</v>
      </c>
    </row>
    <row r="3" spans="1:10" x14ac:dyDescent="0.25">
      <c r="A3" t="s">
        <v>269</v>
      </c>
      <c r="B3" s="10" t="s">
        <v>14</v>
      </c>
      <c r="C3" s="10" t="s">
        <v>15</v>
      </c>
      <c r="D3" s="156">
        <f>IFERROR(VLOOKUP($B3,'Orçamento Distribuído'!$A$3:$I$47,9,FALSE),0)</f>
        <v>135000</v>
      </c>
      <c r="E3" s="158">
        <f>SUMIFS(Tabela1[VALOR],Tabela1[DE (ÁREA / ORIGEM)],'Saldos CUSTEIO AEO LOA 2025'!A3,Tabela1[CUSTEIO ou INVESTIMENTO?],'Tabelas auxiliares'!$B$226)</f>
        <v>0</v>
      </c>
      <c r="F3" s="159">
        <f>SUMIFS(Tabela1[VALOR],Tabela1[PARA (ÁREA / DESTINO)],'Saldos CUSTEIO AEO LOA 2025'!A3,Tabela1[CUSTEIO ou INVESTIMENTO?],'Tabelas auxiliares'!$B$226)</f>
        <v>0</v>
      </c>
      <c r="G3" s="160">
        <f t="shared" si="0"/>
        <v>135000</v>
      </c>
      <c r="H3" s="161">
        <f>SUMIFS('1. Pré-Empenhos'!$S$4:$S$320,'1. Pré-Empenhos'!$D$4:$D$320,'Saldos CUSTEIO AEO LOA 2025'!B3,'1. Pré-Empenhos'!$R$4:$R$320,'Tabelas auxiliares'!$B$226)</f>
        <v>0</v>
      </c>
      <c r="I3" s="162">
        <f>SUMIFS('2. Empenho LOA 2025'!$AA$4:$AA$1676,'2. Empenho LOA 2025'!$D$4:$D$1676,'Saldos CUSTEIO AEO LOA 2025'!B3,'2. Empenho LOA 2025'!$Z$4:$Z$1676,'Tabelas auxiliares'!$B$226)</f>
        <v>67200</v>
      </c>
      <c r="J3" s="163">
        <f t="shared" si="1"/>
        <v>67800</v>
      </c>
    </row>
    <row r="4" spans="1:10" x14ac:dyDescent="0.25">
      <c r="A4" t="s">
        <v>270</v>
      </c>
      <c r="B4" s="10" t="s">
        <v>158</v>
      </c>
      <c r="C4" s="10" t="s">
        <v>174</v>
      </c>
      <c r="D4" s="156">
        <f>IFERROR(VLOOKUP($B4,'Orçamento Distribuído'!$A$3:$I$47,9,FALSE),0)</f>
        <v>0</v>
      </c>
      <c r="E4" s="158">
        <f>SUMIFS(Tabela1[VALOR],Tabela1[DE (ÁREA / ORIGEM)],'Saldos CUSTEIO AEO LOA 2025'!A4,Tabela1[CUSTEIO ou INVESTIMENTO?],'Tabelas auxiliares'!$B$226)</f>
        <v>0</v>
      </c>
      <c r="F4" s="159">
        <f>SUMIFS(Tabela1[VALOR],Tabela1[PARA (ÁREA / DESTINO)],'Saldos CUSTEIO AEO LOA 2025'!A4,Tabela1[CUSTEIO ou INVESTIMENTO?],'Tabelas auxiliares'!$B$226)+SUMIFS('Distribuição TRI'!$N$2:$N$10,'Distribuição TRI'!$J$2:$J$10,'Saldos CUSTEIO AEO LOA 2025'!B4)</f>
        <v>16334.349999999999</v>
      </c>
      <c r="G4" s="160">
        <f t="shared" si="0"/>
        <v>16334.349999999999</v>
      </c>
      <c r="H4" s="161">
        <f>SUMIFS('1. Pré-Empenhos'!$S$4:$S$320,'1. Pré-Empenhos'!$D$4:$D$320,'Saldos CUSTEIO AEO LOA 2025'!B4,'1. Pré-Empenhos'!$R$4:$R$320,'Tabelas auxiliares'!$B$226)</f>
        <v>0</v>
      </c>
      <c r="I4" s="162">
        <f>SUMIFS('2. Empenho LOA 2025'!$AA$4:$AA$1676,'2. Empenho LOA 2025'!$D$4:$D$1676,'Saldos CUSTEIO AEO LOA 2025'!B4,'2. Empenho LOA 2025'!$Z$4:$Z$1676,'Tabelas auxiliares'!$B$226)</f>
        <v>0</v>
      </c>
      <c r="J4" s="163">
        <f t="shared" si="1"/>
        <v>16334.349999999999</v>
      </c>
    </row>
    <row r="5" spans="1:10" x14ac:dyDescent="0.25">
      <c r="A5" t="s">
        <v>271</v>
      </c>
      <c r="B5" s="10" t="s">
        <v>10</v>
      </c>
      <c r="C5" s="10" t="s">
        <v>11</v>
      </c>
      <c r="D5" s="156">
        <f>IFERROR(VLOOKUP($B5,'Orçamento Distribuído'!$A$3:$I$47,9,FALSE),0)</f>
        <v>90000</v>
      </c>
      <c r="E5" s="158">
        <f>SUMIFS(Tabela1[VALOR],Tabela1[DE (ÁREA / ORIGEM)],'Saldos CUSTEIO AEO LOA 2025'!A5,Tabela1[CUSTEIO ou INVESTIMENTO?],'Tabelas auxiliares'!$B$226)</f>
        <v>0</v>
      </c>
      <c r="F5" s="159">
        <f>SUMIFS(Tabela1[VALOR],Tabela1[PARA (ÁREA / DESTINO)],'Saldos CUSTEIO AEO LOA 2025'!A5,Tabela1[CUSTEIO ou INVESTIMENTO?],'Tabelas auxiliares'!$B$226)</f>
        <v>0</v>
      </c>
      <c r="G5" s="160">
        <f t="shared" si="0"/>
        <v>90000</v>
      </c>
      <c r="H5" s="161">
        <f>SUMIFS('1. Pré-Empenhos'!$S$4:$S$320,'1. Pré-Empenhos'!$D$4:$D$320,'Saldos CUSTEIO AEO LOA 2025'!B5,'1. Pré-Empenhos'!$R$4:$R$320,'Tabelas auxiliares'!$B$226)</f>
        <v>0</v>
      </c>
      <c r="I5" s="162">
        <f>SUMIFS('2. Empenho LOA 2025'!$AA$4:$AA$1676,'2. Empenho LOA 2025'!$D$4:$D$1676,'Saldos CUSTEIO AEO LOA 2025'!B5,'2. Empenho LOA 2025'!$Z$4:$Z$1676,'Tabelas auxiliares'!$B$226)</f>
        <v>107731.76000000001</v>
      </c>
      <c r="J5" s="163">
        <f t="shared" si="1"/>
        <v>-17731.760000000009</v>
      </c>
    </row>
    <row r="6" spans="1:10" x14ac:dyDescent="0.25">
      <c r="A6" t="s">
        <v>272</v>
      </c>
      <c r="B6" s="10" t="s">
        <v>12</v>
      </c>
      <c r="C6" s="10" t="s">
        <v>13</v>
      </c>
      <c r="D6" s="156">
        <f>IFERROR(VLOOKUP($B6,'Orçamento Distribuído'!$A$3:$I$47,9,FALSE),0)</f>
        <v>6500</v>
      </c>
      <c r="E6" s="158">
        <f>SUMIFS(Tabela1[VALOR],Tabela1[DE (ÁREA / ORIGEM)],'Saldos CUSTEIO AEO LOA 2025'!A6,Tabela1[CUSTEIO ou INVESTIMENTO?],'Tabelas auxiliares'!$B$226)</f>
        <v>0</v>
      </c>
      <c r="F6" s="159">
        <f>SUMIFS(Tabela1[VALOR],Tabela1[PARA (ÁREA / DESTINO)],'Saldos CUSTEIO AEO LOA 2025'!A6,Tabela1[CUSTEIO ou INVESTIMENTO?],'Tabelas auxiliares'!$B$226)</f>
        <v>0</v>
      </c>
      <c r="G6" s="160">
        <f t="shared" si="0"/>
        <v>6500</v>
      </c>
      <c r="H6" s="161">
        <f>SUMIFS('1. Pré-Empenhos'!$S$4:$S$320,'1. Pré-Empenhos'!$D$4:$D$320,'Saldos CUSTEIO AEO LOA 2025'!B6,'1. Pré-Empenhos'!$R$4:$R$320,'Tabelas auxiliares'!$B$226)</f>
        <v>0</v>
      </c>
      <c r="I6" s="162">
        <f>SUMIFS('2. Empenho LOA 2025'!$AA$4:$AA$1676,'2. Empenho LOA 2025'!$D$4:$D$1676,'Saldos CUSTEIO AEO LOA 2025'!B6,'2. Empenho LOA 2025'!$Z$4:$Z$1676,'Tabelas auxiliares'!$B$226)</f>
        <v>6500</v>
      </c>
      <c r="J6" s="163">
        <f t="shared" si="1"/>
        <v>0</v>
      </c>
    </row>
    <row r="7" spans="1:10" x14ac:dyDescent="0.25">
      <c r="A7" t="s">
        <v>273</v>
      </c>
      <c r="B7" s="10" t="s">
        <v>16</v>
      </c>
      <c r="C7" s="10" t="s">
        <v>17</v>
      </c>
      <c r="D7" s="156">
        <f>IFERROR(VLOOKUP($B7,'Orçamento Distribuído'!$A$3:$I$47,9,FALSE),0)</f>
        <v>3000</v>
      </c>
      <c r="E7" s="158">
        <f>SUMIFS(Tabela1[VALOR],Tabela1[DE (ÁREA / ORIGEM)],'Saldos CUSTEIO AEO LOA 2025'!A7,Tabela1[CUSTEIO ou INVESTIMENTO?],'Tabelas auxiliares'!$B$226)</f>
        <v>0</v>
      </c>
      <c r="F7" s="159">
        <f>SUMIFS(Tabela1[VALOR],Tabela1[PARA (ÁREA / DESTINO)],'Saldos CUSTEIO AEO LOA 2025'!A7,Tabela1[CUSTEIO ou INVESTIMENTO?],'Tabelas auxiliares'!$B$226)</f>
        <v>0</v>
      </c>
      <c r="G7" s="160">
        <f t="shared" si="0"/>
        <v>3000</v>
      </c>
      <c r="H7" s="161">
        <f>SUMIFS('1. Pré-Empenhos'!$S$4:$S$320,'1. Pré-Empenhos'!$D$4:$D$320,'Saldos CUSTEIO AEO LOA 2025'!B7,'1. Pré-Empenhos'!$R$4:$R$320,'Tabelas auxiliares'!$B$226)</f>
        <v>0</v>
      </c>
      <c r="I7" s="162">
        <f>SUMIFS('2. Empenho LOA 2025'!$AA$4:$AA$1676,'2. Empenho LOA 2025'!$D$4:$D$1676,'Saldos CUSTEIO AEO LOA 2025'!B7,'2. Empenho LOA 2025'!$Z$4:$Z$1676,'Tabelas auxiliares'!$B$226)</f>
        <v>3000</v>
      </c>
      <c r="J7" s="163">
        <f t="shared" si="1"/>
        <v>0</v>
      </c>
    </row>
    <row r="8" spans="1:10" x14ac:dyDescent="0.25">
      <c r="A8" t="s">
        <v>274</v>
      </c>
      <c r="B8" s="10" t="s">
        <v>87</v>
      </c>
      <c r="C8" s="10" t="s">
        <v>88</v>
      </c>
      <c r="D8" s="156">
        <f>IFERROR(VLOOKUP($B8,'Orçamento Distribuído'!$A$3:$I$47,9,FALSE),0)</f>
        <v>0</v>
      </c>
      <c r="E8" s="158">
        <f>SUMIFS(Tabela1[VALOR],Tabela1[DE (ÁREA / ORIGEM)],'Saldos CUSTEIO AEO LOA 2025'!A8,Tabela1[CUSTEIO ou INVESTIMENTO?],'Tabelas auxiliares'!$B$226)</f>
        <v>0</v>
      </c>
      <c r="F8" s="159">
        <f>SUMIFS(Tabela1[VALOR],Tabela1[PARA (ÁREA / DESTINO)],'Saldos CUSTEIO AEO LOA 2025'!A8,Tabela1[CUSTEIO ou INVESTIMENTO?],'Tabelas auxiliares'!$B$226)</f>
        <v>0</v>
      </c>
      <c r="G8" s="160">
        <f t="shared" si="0"/>
        <v>0</v>
      </c>
      <c r="H8" s="161">
        <f>SUMIFS('1. Pré-Empenhos'!$S$4:$S$320,'1. Pré-Empenhos'!$D$4:$D$320,'Saldos CUSTEIO AEO LOA 2025'!B8,'1. Pré-Empenhos'!$R$4:$R$320,'Tabelas auxiliares'!$B$226)</f>
        <v>0</v>
      </c>
      <c r="I8" s="162">
        <f>SUMIFS('2. Empenho LOA 2025'!$AA$4:$AA$1676,'2. Empenho LOA 2025'!$D$4:$D$1676,'Saldos CUSTEIO AEO LOA 2025'!B8,'2. Empenho LOA 2025'!$Z$4:$Z$1676,'Tabelas auxiliares'!$B$226)</f>
        <v>0</v>
      </c>
      <c r="J8" s="163">
        <f t="shared" si="1"/>
        <v>0</v>
      </c>
    </row>
    <row r="9" spans="1:10" ht="30" x14ac:dyDescent="0.25">
      <c r="B9" s="10" t="s">
        <v>391</v>
      </c>
      <c r="C9" s="10" t="s">
        <v>392</v>
      </c>
      <c r="D9" s="156">
        <f>IFERROR(VLOOKUP($B9,'Orçamento Distribuído'!$A$3:$I$47,9,FALSE),0)</f>
        <v>2030000</v>
      </c>
      <c r="E9" s="158">
        <f>SUMIFS(Tabela1[VALOR],Tabela1[DE (ÁREA / ORIGEM)],'Saldos CUSTEIO AEO LOA 2025'!A9,Tabela1[CUSTEIO ou INVESTIMENTO?],'Tabelas auxiliares'!$B$226)</f>
        <v>0</v>
      </c>
      <c r="F9" s="159">
        <f>SUMIFS(Tabela1[VALOR],Tabela1[PARA (ÁREA / DESTINO)],'Saldos CUSTEIO AEO LOA 2025'!A9,Tabela1[CUSTEIO ou INVESTIMENTO?],'Tabelas auxiliares'!$B$226)</f>
        <v>0</v>
      </c>
      <c r="G9" s="160">
        <f t="shared" ref="G9" si="2">D9-E9+F9</f>
        <v>2030000</v>
      </c>
      <c r="H9" s="161">
        <f>SUMIFS('1. Pré-Empenhos'!$S$4:$S$320,'1. Pré-Empenhos'!$D$4:$D$320,'Saldos CUSTEIO AEO LOA 2025'!B9,'1. Pré-Empenhos'!$R$4:$R$320,'Tabelas auxiliares'!$B$226)</f>
        <v>0</v>
      </c>
      <c r="I9" s="162">
        <f>SUMIFS('2. Empenho LOA 2025'!$AA$4:$AA$1676,'2. Empenho LOA 2025'!$D$4:$D$1676,'Saldos CUSTEIO AEO LOA 2025'!B9,'2. Empenho LOA 2025'!$Z$4:$Z$1676,'Tabelas auxiliares'!$B$226)</f>
        <v>0</v>
      </c>
      <c r="J9" s="163">
        <f t="shared" si="1"/>
        <v>2030000</v>
      </c>
    </row>
    <row r="10" spans="1:10" x14ac:dyDescent="0.25">
      <c r="A10" t="s">
        <v>348</v>
      </c>
      <c r="B10" s="5" t="s">
        <v>334</v>
      </c>
      <c r="C10" s="5" t="s">
        <v>347</v>
      </c>
      <c r="D10" s="156">
        <f>IFERROR(VLOOKUP($B10,'Orçamento Distribuído'!$A$3:$I$47,9,FALSE),0)</f>
        <v>0</v>
      </c>
      <c r="E10" s="158">
        <f>SUMIFS(Tabela1[VALOR],Tabela1[DE (ÁREA / ORIGEM)],'Saldos CUSTEIO AEO LOA 2025'!A10,Tabela1[CUSTEIO ou INVESTIMENTO?],'Tabelas auxiliares'!$B$226)</f>
        <v>0</v>
      </c>
      <c r="F10" s="159">
        <f>SUMIFS(Tabela1[VALOR],Tabela1[PARA (ÁREA / DESTINO)],'Saldos CUSTEIO AEO LOA 2025'!A10,Tabela1[CUSTEIO ou INVESTIMENTO?],'Tabelas auxiliares'!$B$226)+SUMIFS('Distribuição TRI'!$N$2:$N$10,'Distribuição TRI'!$J$2:$J$10,'Saldos CUSTEIO AEO LOA 2025'!B10)</f>
        <v>16334.349999999999</v>
      </c>
      <c r="G10" s="160">
        <f t="shared" ref="G10:G41" si="3">D10-E10+F10</f>
        <v>16334.349999999999</v>
      </c>
      <c r="H10" s="161">
        <f>SUMIFS('1. Pré-Empenhos'!$S$4:$S$320,'1. Pré-Empenhos'!$D$4:$D$320,'Saldos CUSTEIO AEO LOA 2025'!B10,'1. Pré-Empenhos'!$R$4:$R$320,'Tabelas auxiliares'!$B$226)</f>
        <v>0</v>
      </c>
      <c r="I10" s="162">
        <f>SUMIFS('2. Empenho LOA 2025'!$AA$4:$AA$1676,'2. Empenho LOA 2025'!$D$4:$D$1676,'Saldos CUSTEIO AEO LOA 2025'!B10,'2. Empenho LOA 2025'!$Z$4:$Z$1676,'Tabelas auxiliares'!$B$226)</f>
        <v>0</v>
      </c>
      <c r="J10" s="163">
        <f t="shared" ref="J10" si="4">G10-H10-I10</f>
        <v>16334.349999999999</v>
      </c>
    </row>
    <row r="11" spans="1:10" x14ac:dyDescent="0.25">
      <c r="A11" t="s">
        <v>275</v>
      </c>
      <c r="B11" s="10" t="s">
        <v>18</v>
      </c>
      <c r="C11" s="10" t="s">
        <v>19</v>
      </c>
      <c r="D11" s="156">
        <f>IFERROR(VLOOKUP($B11,'Orçamento Distribuído'!$A$3:$I$47,9,FALSE),0)</f>
        <v>3500</v>
      </c>
      <c r="E11" s="158">
        <f>SUMIFS(Tabela1[VALOR],Tabela1[DE (ÁREA / ORIGEM)],'Saldos CUSTEIO AEO LOA 2025'!A11,Tabela1[CUSTEIO ou INVESTIMENTO?],'Tabelas auxiliares'!$B$226)</f>
        <v>0</v>
      </c>
      <c r="F11" s="159">
        <f>SUMIFS(Tabela1[VALOR],Tabela1[PARA (ÁREA / DESTINO)],'Saldos CUSTEIO AEO LOA 2025'!A11,Tabela1[CUSTEIO ou INVESTIMENTO?],'Tabelas auxiliares'!$B$226)</f>
        <v>0</v>
      </c>
      <c r="G11" s="160">
        <f t="shared" si="3"/>
        <v>3500</v>
      </c>
      <c r="H11" s="161">
        <f>SUMIFS('1. Pré-Empenhos'!$S$4:$S$320,'1. Pré-Empenhos'!$D$4:$D$320,'Saldos CUSTEIO AEO LOA 2025'!B11,'1. Pré-Empenhos'!$R$4:$R$320,'Tabelas auxiliares'!$B$226)</f>
        <v>0</v>
      </c>
      <c r="I11" s="162">
        <f>SUMIFS('2. Empenho LOA 2025'!$AA$4:$AA$1676,'2. Empenho LOA 2025'!$D$4:$D$1676,'Saldos CUSTEIO AEO LOA 2025'!B11,'2. Empenho LOA 2025'!$Z$4:$Z$1676,'Tabelas auxiliares'!$B$226)</f>
        <v>0</v>
      </c>
      <c r="J11" s="163">
        <f t="shared" si="1"/>
        <v>3500</v>
      </c>
    </row>
    <row r="12" spans="1:10" ht="30" x14ac:dyDescent="0.25">
      <c r="A12" t="s">
        <v>276</v>
      </c>
      <c r="B12" s="10" t="s">
        <v>20</v>
      </c>
      <c r="C12" s="10" t="s">
        <v>21</v>
      </c>
      <c r="D12" s="156">
        <f>IFERROR(VLOOKUP($B12,'Orçamento Distribuído'!$A$3:$I$47,9,FALSE),0)</f>
        <v>40000</v>
      </c>
      <c r="E12" s="158">
        <f>SUMIFS(Tabela1[VALOR],Tabela1[DE (ÁREA / ORIGEM)],'Saldos CUSTEIO AEO LOA 2025'!A12,Tabela1[CUSTEIO ou INVESTIMENTO?],'Tabelas auxiliares'!$B$226)</f>
        <v>0</v>
      </c>
      <c r="F12" s="159">
        <f>SUMIFS(Tabela1[VALOR],Tabela1[PARA (ÁREA / DESTINO)],'Saldos CUSTEIO AEO LOA 2025'!A12,Tabela1[CUSTEIO ou INVESTIMENTO?],'Tabelas auxiliares'!$B$226)</f>
        <v>0</v>
      </c>
      <c r="G12" s="160">
        <f t="shared" si="3"/>
        <v>40000</v>
      </c>
      <c r="H12" s="161">
        <f>SUMIFS('1. Pré-Empenhos'!$S$4:$S$320,'1. Pré-Empenhos'!$D$4:$D$320,'Saldos CUSTEIO AEO LOA 2025'!B12,'1. Pré-Empenhos'!$R$4:$R$320,'Tabelas auxiliares'!$B$226)</f>
        <v>0</v>
      </c>
      <c r="I12" s="162">
        <f>SUMIFS('2. Empenho LOA 2025'!$AA$4:$AA$1676,'2. Empenho LOA 2025'!$D$4:$D$1676,'Saldos CUSTEIO AEO LOA 2025'!B12,'2. Empenho LOA 2025'!$Z$4:$Z$1676,'Tabelas auxiliares'!$B$226)</f>
        <v>50840.480000000003</v>
      </c>
      <c r="J12" s="163">
        <f t="shared" si="1"/>
        <v>-10840.480000000003</v>
      </c>
    </row>
    <row r="13" spans="1:10" x14ac:dyDescent="0.25">
      <c r="A13" t="s">
        <v>277</v>
      </c>
      <c r="B13" s="10" t="s">
        <v>24</v>
      </c>
      <c r="C13" s="10" t="s">
        <v>25</v>
      </c>
      <c r="D13" s="156">
        <f>IFERROR(VLOOKUP($B13,'Orçamento Distribuído'!$A$3:$I$47,9,FALSE),0)</f>
        <v>40000</v>
      </c>
      <c r="E13" s="158">
        <f>SUMIFS(Tabela1[VALOR],Tabela1[DE (ÁREA / ORIGEM)],'Saldos CUSTEIO AEO LOA 2025'!A13,Tabela1[CUSTEIO ou INVESTIMENTO?],'Tabelas auxiliares'!$B$226)</f>
        <v>0</v>
      </c>
      <c r="F13" s="159">
        <f>SUMIFS(Tabela1[VALOR],Tabela1[PARA (ÁREA / DESTINO)],'Saldos CUSTEIO AEO LOA 2025'!A13,Tabela1[CUSTEIO ou INVESTIMENTO?],'Tabelas auxiliares'!$B$226)</f>
        <v>2400</v>
      </c>
      <c r="G13" s="160">
        <f t="shared" si="3"/>
        <v>42400</v>
      </c>
      <c r="H13" s="161">
        <f>SUMIFS('1. Pré-Empenhos'!$S$4:$S$320,'1. Pré-Empenhos'!$D$4:$D$320,'Saldos CUSTEIO AEO LOA 2025'!B13,'1. Pré-Empenhos'!$R$4:$R$320,'Tabelas auxiliares'!$B$226)</f>
        <v>0</v>
      </c>
      <c r="I13" s="162">
        <f>SUMIFS('2. Empenho LOA 2025'!$AA$4:$AA$1676,'2. Empenho LOA 2025'!$D$4:$D$1676,'Saldos CUSTEIO AEO LOA 2025'!B13,'2. Empenho LOA 2025'!$Z$4:$Z$1676,'Tabelas auxiliares'!$B$226)</f>
        <v>18673.760000000002</v>
      </c>
      <c r="J13" s="163">
        <f t="shared" si="1"/>
        <v>23726.239999999998</v>
      </c>
    </row>
    <row r="14" spans="1:10" x14ac:dyDescent="0.25">
      <c r="A14" t="s">
        <v>278</v>
      </c>
      <c r="B14" s="10" t="s">
        <v>26</v>
      </c>
      <c r="C14" s="10" t="s">
        <v>27</v>
      </c>
      <c r="D14" s="156">
        <f>IFERROR(VLOOKUP($B14,'Orçamento Distribuído'!$A$3:$I$47,9,FALSE),0)</f>
        <v>0</v>
      </c>
      <c r="E14" s="158">
        <f>SUMIFS(Tabela1[VALOR],Tabela1[DE (ÁREA / ORIGEM)],'Saldos CUSTEIO AEO LOA 2025'!A14,Tabela1[CUSTEIO ou INVESTIMENTO?],'Tabelas auxiliares'!$B$226)</f>
        <v>0</v>
      </c>
      <c r="F14" s="159">
        <f>SUMIFS(Tabela1[VALOR],Tabela1[PARA (ÁREA / DESTINO)],'Saldos CUSTEIO AEO LOA 2025'!A14,Tabela1[CUSTEIO ou INVESTIMENTO?],'Tabelas auxiliares'!$B$226)</f>
        <v>0</v>
      </c>
      <c r="G14" s="160">
        <f t="shared" si="3"/>
        <v>0</v>
      </c>
      <c r="H14" s="161">
        <f>SUMIFS('1. Pré-Empenhos'!$S$4:$S$320,'1. Pré-Empenhos'!$D$4:$D$320,'Saldos CUSTEIO AEO LOA 2025'!B14,'1. Pré-Empenhos'!$R$4:$R$320,'Tabelas auxiliares'!$B$226)</f>
        <v>0</v>
      </c>
      <c r="I14" s="162">
        <f>SUMIFS('2. Empenho LOA 2025'!$AA$4:$AA$1676,'2. Empenho LOA 2025'!$D$4:$D$1676,'Saldos CUSTEIO AEO LOA 2025'!B14,'2. Empenho LOA 2025'!$Z$4:$Z$1676,'Tabelas auxiliares'!$B$226)</f>
        <v>0</v>
      </c>
      <c r="J14" s="163">
        <f t="shared" si="1"/>
        <v>0</v>
      </c>
    </row>
    <row r="15" spans="1:10" x14ac:dyDescent="0.25">
      <c r="A15" t="s">
        <v>266</v>
      </c>
      <c r="B15" s="10" t="s">
        <v>28</v>
      </c>
      <c r="C15" s="10" t="s">
        <v>29</v>
      </c>
      <c r="D15" s="156">
        <f>IFERROR(VLOOKUP($B15,'Orçamento Distribuído'!$A$3:$I$47,9,FALSE),0)</f>
        <v>22500000</v>
      </c>
      <c r="E15" s="158">
        <f>SUMIFS(Tabela1[VALOR],Tabela1[DE (ÁREA / ORIGEM)],'Saldos CUSTEIO AEO LOA 2025'!A15,Tabela1[CUSTEIO ou INVESTIMENTO?],'Tabelas auxiliares'!$B$226)</f>
        <v>0</v>
      </c>
      <c r="F15" s="159">
        <f>SUMIFS(Tabela1[VALOR],Tabela1[PARA (ÁREA / DESTINO)],'Saldos CUSTEIO AEO LOA 2025'!A15,Tabela1[CUSTEIO ou INVESTIMENTO?],'Tabelas auxiliares'!$B$226)</f>
        <v>2000</v>
      </c>
      <c r="G15" s="160">
        <f t="shared" si="3"/>
        <v>22502000</v>
      </c>
      <c r="H15" s="161">
        <f>SUMIFS('1. Pré-Empenhos'!$S$4:$S$320,'1. Pré-Empenhos'!$D$4:$D$320,'Saldos CUSTEIO AEO LOA 2025'!B15,'1. Pré-Empenhos'!$R$4:$R$320,'Tabelas auxiliares'!$B$226)</f>
        <v>0</v>
      </c>
      <c r="I15" s="162">
        <f>SUMIFS('2. Empenho LOA 2025'!$AA$4:$AA$1676,'2. Empenho LOA 2025'!$D$4:$D$1676,'Saldos CUSTEIO AEO LOA 2025'!B15,'2. Empenho LOA 2025'!$Z$4:$Z$1676,'Tabelas auxiliares'!$B$226)</f>
        <v>16283835.159999996</v>
      </c>
      <c r="J15" s="163">
        <f t="shared" si="1"/>
        <v>6218164.8400000036</v>
      </c>
    </row>
    <row r="16" spans="1:10" x14ac:dyDescent="0.25">
      <c r="A16" t="s">
        <v>279</v>
      </c>
      <c r="B16" s="10" t="s">
        <v>30</v>
      </c>
      <c r="C16" s="10" t="s">
        <v>31</v>
      </c>
      <c r="D16" s="156">
        <f>IFERROR(VLOOKUP($B16,'Orçamento Distribuído'!$A$3:$I$47,9,FALSE),0)</f>
        <v>30000</v>
      </c>
      <c r="E16" s="158">
        <f>SUMIFS(Tabela1[VALOR],Tabela1[DE (ÁREA / ORIGEM)],'Saldos CUSTEIO AEO LOA 2025'!A16,Tabela1[CUSTEIO ou INVESTIMENTO?],'Tabelas auxiliares'!$B$226)</f>
        <v>0</v>
      </c>
      <c r="F16" s="159">
        <f>SUMIFS(Tabela1[VALOR],Tabela1[PARA (ÁREA / DESTINO)],'Saldos CUSTEIO AEO LOA 2025'!A16,Tabela1[CUSTEIO ou INVESTIMENTO?],'Tabelas auxiliares'!$B$226)</f>
        <v>0</v>
      </c>
      <c r="G16" s="160">
        <f t="shared" si="3"/>
        <v>30000</v>
      </c>
      <c r="H16" s="161">
        <f>SUMIFS('1. Pré-Empenhos'!$S$4:$S$320,'1. Pré-Empenhos'!$D$4:$D$320,'Saldos CUSTEIO AEO LOA 2025'!B16,'1. Pré-Empenhos'!$R$4:$R$320,'Tabelas auxiliares'!$B$226)</f>
        <v>0</v>
      </c>
      <c r="I16" s="162">
        <f>SUMIFS('2. Empenho LOA 2025'!$AA$4:$AA$1676,'2. Empenho LOA 2025'!$D$4:$D$1676,'Saldos CUSTEIO AEO LOA 2025'!B16,'2. Empenho LOA 2025'!$Z$4:$Z$1676,'Tabelas auxiliares'!$B$226)</f>
        <v>88400</v>
      </c>
      <c r="J16" s="163">
        <f t="shared" si="1"/>
        <v>-58400</v>
      </c>
    </row>
    <row r="17" spans="1:10" x14ac:dyDescent="0.25">
      <c r="A17" t="s">
        <v>280</v>
      </c>
      <c r="B17" s="10" t="s">
        <v>131</v>
      </c>
      <c r="C17" s="10" t="s">
        <v>135</v>
      </c>
      <c r="D17" s="156">
        <f>IFERROR(VLOOKUP($B17,'Orçamento Distribuído'!$A$3:$I$47,9,FALSE),0)</f>
        <v>0</v>
      </c>
      <c r="E17" s="158">
        <f>SUMIFS(Tabela1[VALOR],Tabela1[DE (ÁREA / ORIGEM)],'Saldos CUSTEIO AEO LOA 2025'!A17,Tabela1[CUSTEIO ou INVESTIMENTO?],'Tabelas auxiliares'!$B$226)</f>
        <v>0</v>
      </c>
      <c r="F17" s="159">
        <f>SUMIFS(Tabela1[VALOR],Tabela1[PARA (ÁREA / DESTINO)],'Saldos CUSTEIO AEO LOA 2025'!A17,Tabela1[CUSTEIO ou INVESTIMENTO?],'Tabelas auxiliares'!$B$226)</f>
        <v>0</v>
      </c>
      <c r="G17" s="160">
        <f t="shared" si="3"/>
        <v>0</v>
      </c>
      <c r="H17" s="161">
        <f>SUMIFS('1. Pré-Empenhos'!$S$4:$S$320,'1. Pré-Empenhos'!$D$4:$D$320,'Saldos CUSTEIO AEO LOA 2025'!B17,'1. Pré-Empenhos'!$R$4:$R$320,'Tabelas auxiliares'!$B$226)</f>
        <v>0</v>
      </c>
      <c r="I17" s="162">
        <f>SUMIFS('2. Empenho LOA 2025'!$AA$4:$AA$1676,'2. Empenho LOA 2025'!$D$4:$D$1676,'Saldos CUSTEIO AEO LOA 2025'!B17,'2. Empenho LOA 2025'!$Z$4:$Z$1676,'Tabelas auxiliares'!$B$226)</f>
        <v>0</v>
      </c>
      <c r="J17" s="163">
        <f t="shared" si="1"/>
        <v>0</v>
      </c>
    </row>
    <row r="18" spans="1:10" x14ac:dyDescent="0.25">
      <c r="A18" t="s">
        <v>281</v>
      </c>
      <c r="B18" s="10" t="s">
        <v>134</v>
      </c>
      <c r="C18" s="10" t="s">
        <v>136</v>
      </c>
      <c r="D18" s="156">
        <f>IFERROR(VLOOKUP($B18,'Orçamento Distribuído'!$A$3:$I$47,9,FALSE),0)</f>
        <v>0</v>
      </c>
      <c r="E18" s="158">
        <f>SUMIFS(Tabela1[VALOR],Tabela1[DE (ÁREA / ORIGEM)],'Saldos CUSTEIO AEO LOA 2025'!A18,Tabela1[CUSTEIO ou INVESTIMENTO?],'Tabelas auxiliares'!$B$226)</f>
        <v>0</v>
      </c>
      <c r="F18" s="159">
        <f>SUMIFS(Tabela1[VALOR],Tabela1[PARA (ÁREA / DESTINO)],'Saldos CUSTEIO AEO LOA 2025'!A18,Tabela1[CUSTEIO ou INVESTIMENTO?],'Tabelas auxiliares'!$B$226)</f>
        <v>0</v>
      </c>
      <c r="G18" s="160">
        <f t="shared" si="3"/>
        <v>0</v>
      </c>
      <c r="H18" s="161">
        <f>SUMIFS('1. Pré-Empenhos'!$S$4:$S$320,'1. Pré-Empenhos'!$D$4:$D$320,'Saldos CUSTEIO AEO LOA 2025'!B18,'1. Pré-Empenhos'!$R$4:$R$320,'Tabelas auxiliares'!$B$226)</f>
        <v>0</v>
      </c>
      <c r="I18" s="162">
        <f>SUMIFS('2. Empenho LOA 2025'!$AA$4:$AA$1676,'2. Empenho LOA 2025'!$D$4:$D$1676,'Saldos CUSTEIO AEO LOA 2025'!B18,'2. Empenho LOA 2025'!$Z$4:$Z$1676,'Tabelas auxiliares'!$B$226)</f>
        <v>0</v>
      </c>
      <c r="J18" s="163">
        <f t="shared" si="1"/>
        <v>0</v>
      </c>
    </row>
    <row r="19" spans="1:10" x14ac:dyDescent="0.25">
      <c r="A19" t="s">
        <v>282</v>
      </c>
      <c r="B19" s="10" t="s">
        <v>32</v>
      </c>
      <c r="C19" s="10" t="s">
        <v>33</v>
      </c>
      <c r="D19" s="156">
        <f>IFERROR(VLOOKUP($B19,'Orçamento Distribuído'!$A$3:$I$47,9,FALSE),0)</f>
        <v>290000</v>
      </c>
      <c r="E19" s="158">
        <f>SUMIFS(Tabela1[VALOR],Tabela1[DE (ÁREA / ORIGEM)],'Saldos CUSTEIO AEO LOA 2025'!A19,Tabela1[CUSTEIO ou INVESTIMENTO?],'Tabelas auxiliares'!$B$226)</f>
        <v>0</v>
      </c>
      <c r="F19" s="159">
        <f>SUMIFS(Tabela1[VALOR],Tabela1[PARA (ÁREA / DESTINO)],'Saldos CUSTEIO AEO LOA 2025'!A19,Tabela1[CUSTEIO ou INVESTIMENTO?],'Tabelas auxiliares'!$B$226)</f>
        <v>0</v>
      </c>
      <c r="G19" s="160">
        <f t="shared" si="3"/>
        <v>290000</v>
      </c>
      <c r="H19" s="161">
        <f>SUMIFS('1. Pré-Empenhos'!$S$4:$S$320,'1. Pré-Empenhos'!$D$4:$D$320,'Saldos CUSTEIO AEO LOA 2025'!B19,'1. Pré-Empenhos'!$R$4:$R$320,'Tabelas auxiliares'!$B$226)</f>
        <v>0</v>
      </c>
      <c r="I19" s="162">
        <f>SUMIFS('2. Empenho LOA 2025'!$AA$4:$AA$1676,'2. Empenho LOA 2025'!$D$4:$D$1676,'Saldos CUSTEIO AEO LOA 2025'!B19,'2. Empenho LOA 2025'!$Z$4:$Z$1676,'Tabelas auxiliares'!$B$226)</f>
        <v>237364.40000000002</v>
      </c>
      <c r="J19" s="163">
        <f t="shared" si="1"/>
        <v>52635.599999999977</v>
      </c>
    </row>
    <row r="20" spans="1:10" x14ac:dyDescent="0.25">
      <c r="A20" t="s">
        <v>283</v>
      </c>
      <c r="B20" s="10" t="s">
        <v>22</v>
      </c>
      <c r="C20" s="10" t="s">
        <v>23</v>
      </c>
      <c r="D20" s="156">
        <f>IFERROR(VLOOKUP($B20,'Orçamento Distribuído'!$A$3:$I$47,9,FALSE),0)</f>
        <v>0</v>
      </c>
      <c r="E20" s="158">
        <f>SUMIFS(Tabela1[VALOR],Tabela1[DE (ÁREA / ORIGEM)],'Saldos CUSTEIO AEO LOA 2025'!A20,Tabela1[CUSTEIO ou INVESTIMENTO?],'Tabelas auxiliares'!$B$226)</f>
        <v>0</v>
      </c>
      <c r="F20" s="159">
        <f>SUMIFS(Tabela1[VALOR],Tabela1[PARA (ÁREA / DESTINO)],'Saldos CUSTEIO AEO LOA 2025'!A20,Tabela1[CUSTEIO ou INVESTIMENTO?],'Tabelas auxiliares'!$B$226)</f>
        <v>0</v>
      </c>
      <c r="G20" s="160">
        <f t="shared" si="3"/>
        <v>0</v>
      </c>
      <c r="H20" s="161">
        <f>SUMIFS('1. Pré-Empenhos'!$S$4:$S$320,'1. Pré-Empenhos'!$D$4:$D$320,'Saldos CUSTEIO AEO LOA 2025'!B20,'1. Pré-Empenhos'!$R$4:$R$320,'Tabelas auxiliares'!$B$226)</f>
        <v>0</v>
      </c>
      <c r="I20" s="162">
        <f>SUMIFS('2. Empenho LOA 2025'!$AA$4:$AA$1676,'2. Empenho LOA 2025'!$D$4:$D$1676,'Saldos CUSTEIO AEO LOA 2025'!B20,'2. Empenho LOA 2025'!$Z$4:$Z$1676,'Tabelas auxiliares'!$B$226)</f>
        <v>0</v>
      </c>
      <c r="J20" s="163">
        <f t="shared" si="1"/>
        <v>0</v>
      </c>
    </row>
    <row r="21" spans="1:10" ht="30" x14ac:dyDescent="0.25">
      <c r="A21" t="s">
        <v>284</v>
      </c>
      <c r="B21" s="10" t="s">
        <v>34</v>
      </c>
      <c r="C21" s="10" t="s">
        <v>35</v>
      </c>
      <c r="D21" s="156">
        <f>IFERROR(VLOOKUP($B21,'Orçamento Distribuído'!$A$3:$I$47,9,FALSE),0)</f>
        <v>110000</v>
      </c>
      <c r="E21" s="158">
        <f>SUMIFS(Tabela1[VALOR],Tabela1[DE (ÁREA / ORIGEM)],'Saldos CUSTEIO AEO LOA 2025'!A21,Tabela1[CUSTEIO ou INVESTIMENTO?],'Tabelas auxiliares'!$B$226)</f>
        <v>0</v>
      </c>
      <c r="F21" s="159">
        <f>SUMIFS(Tabela1[VALOR],Tabela1[PARA (ÁREA / DESTINO)],'Saldos CUSTEIO AEO LOA 2025'!A21,Tabela1[CUSTEIO ou INVESTIMENTO?],'Tabelas auxiliares'!$B$226)</f>
        <v>0</v>
      </c>
      <c r="G21" s="160">
        <f t="shared" si="3"/>
        <v>110000</v>
      </c>
      <c r="H21" s="161">
        <f>SUMIFS('1. Pré-Empenhos'!$S$4:$S$320,'1. Pré-Empenhos'!$D$4:$D$320,'Saldos CUSTEIO AEO LOA 2025'!B21,'1. Pré-Empenhos'!$R$4:$R$320,'Tabelas auxiliares'!$B$226)</f>
        <v>0</v>
      </c>
      <c r="I21" s="162">
        <f>SUMIFS('2. Empenho LOA 2025'!$AA$4:$AA$1676,'2. Empenho LOA 2025'!$D$4:$D$1676,'Saldos CUSTEIO AEO LOA 2025'!B21,'2. Empenho LOA 2025'!$Z$4:$Z$1676,'Tabelas auxiliares'!$B$226)</f>
        <v>52500</v>
      </c>
      <c r="J21" s="163">
        <f t="shared" si="1"/>
        <v>57500</v>
      </c>
    </row>
    <row r="22" spans="1:10" x14ac:dyDescent="0.25">
      <c r="A22" t="s">
        <v>285</v>
      </c>
      <c r="B22" s="10" t="s">
        <v>36</v>
      </c>
      <c r="C22" s="10" t="s">
        <v>37</v>
      </c>
      <c r="D22" s="156">
        <f>IFERROR(VLOOKUP($B22,'Orçamento Distribuído'!$A$3:$I$47,9,FALSE),0)</f>
        <v>60000</v>
      </c>
      <c r="E22" s="158">
        <f>SUMIFS(Tabela1[VALOR],Tabela1[DE (ÁREA / ORIGEM)],'Saldos CUSTEIO AEO LOA 2025'!A22,Tabela1[CUSTEIO ou INVESTIMENTO?],'Tabelas auxiliares'!$B$226)</f>
        <v>0</v>
      </c>
      <c r="F22" s="159">
        <f>SUMIFS(Tabela1[VALOR],Tabela1[PARA (ÁREA / DESTINO)],'Saldos CUSTEIO AEO LOA 2025'!A22,Tabela1[CUSTEIO ou INVESTIMENTO?],'Tabelas auxiliares'!$B$226)</f>
        <v>0</v>
      </c>
      <c r="G22" s="160">
        <f t="shared" si="3"/>
        <v>60000</v>
      </c>
      <c r="H22" s="161">
        <f>SUMIFS('1. Pré-Empenhos'!$S$4:$S$320,'1. Pré-Empenhos'!$D$4:$D$320,'Saldos CUSTEIO AEO LOA 2025'!B22,'1. Pré-Empenhos'!$R$4:$R$320,'Tabelas auxiliares'!$B$226)</f>
        <v>0</v>
      </c>
      <c r="I22" s="162">
        <f>SUMIFS('2. Empenho LOA 2025'!$AA$4:$AA$1676,'2. Empenho LOA 2025'!$D$4:$D$1676,'Saldos CUSTEIO AEO LOA 2025'!B22,'2. Empenho LOA 2025'!$Z$4:$Z$1676,'Tabelas auxiliares'!$B$226)</f>
        <v>0</v>
      </c>
      <c r="J22" s="163">
        <f t="shared" si="1"/>
        <v>60000</v>
      </c>
    </row>
    <row r="23" spans="1:10" x14ac:dyDescent="0.25">
      <c r="A23" t="s">
        <v>286</v>
      </c>
      <c r="B23" s="10" t="s">
        <v>164</v>
      </c>
      <c r="C23" s="10" t="s">
        <v>161</v>
      </c>
      <c r="D23" s="156">
        <f>IFERROR(VLOOKUP($B23,'Orçamento Distribuído'!$A$3:$I$47,9,FALSE),0)</f>
        <v>0</v>
      </c>
      <c r="E23" s="158">
        <f>SUMIFS(Tabela1[VALOR],Tabela1[DE (ÁREA / ORIGEM)],'Saldos CUSTEIO AEO LOA 2025'!A23,Tabela1[CUSTEIO ou INVESTIMENTO?],'Tabelas auxiliares'!$B$226)</f>
        <v>0</v>
      </c>
      <c r="F23" s="159">
        <f>SUMIFS(Tabela1[VALOR],Tabela1[PARA (ÁREA / DESTINO)],'Saldos CUSTEIO AEO LOA 2025'!A23,Tabela1[CUSTEIO ou INVESTIMENTO?],'Tabelas auxiliares'!$B$226)+SUMIFS('Distribuição TRI'!$N$2:$N$10,'Distribuição TRI'!$J$2:$J$10,'Saldos CUSTEIO AEO LOA 2025'!B23)</f>
        <v>136780.18</v>
      </c>
      <c r="G23" s="160">
        <f t="shared" si="3"/>
        <v>136780.18</v>
      </c>
      <c r="H23" s="161">
        <f>SUMIFS('1. Pré-Empenhos'!$S$4:$S$320,'1. Pré-Empenhos'!$D$4:$D$320,'Saldos CUSTEIO AEO LOA 2025'!B23,'1. Pré-Empenhos'!$R$4:$R$320,'Tabelas auxiliares'!$B$226)</f>
        <v>0</v>
      </c>
      <c r="I23" s="162">
        <f>SUMIFS('2. Empenho LOA 2025'!$AA$4:$AA$1676,'2. Empenho LOA 2025'!$D$4:$D$1676,'Saldos CUSTEIO AEO LOA 2025'!B23,'2. Empenho LOA 2025'!$Z$4:$Z$1676,'Tabelas auxiliares'!$B$226)</f>
        <v>0</v>
      </c>
      <c r="J23" s="163">
        <f t="shared" si="1"/>
        <v>136780.18</v>
      </c>
    </row>
    <row r="24" spans="1:10" x14ac:dyDescent="0.25">
      <c r="A24" t="s">
        <v>287</v>
      </c>
      <c r="B24" s="10" t="s">
        <v>157</v>
      </c>
      <c r="C24" s="10" t="s">
        <v>175</v>
      </c>
      <c r="D24" s="156">
        <f>IFERROR(VLOOKUP($B24,'Orçamento Distribuído'!$A$3:$I$47,9,FALSE),0)</f>
        <v>0</v>
      </c>
      <c r="E24" s="158">
        <f>SUMIFS(Tabela1[VALOR],Tabela1[DE (ÁREA / ORIGEM)],'Saldos CUSTEIO AEO LOA 2025'!A24,Tabela1[CUSTEIO ou INVESTIMENTO?],'Tabelas auxiliares'!$B$226)</f>
        <v>0</v>
      </c>
      <c r="F24" s="159">
        <f>SUMIFS(Tabela1[VALOR],Tabela1[PARA (ÁREA / DESTINO)],'Saldos CUSTEIO AEO LOA 2025'!A24,Tabela1[CUSTEIO ou INVESTIMENTO?],'Tabelas auxiliares'!$B$226)</f>
        <v>0</v>
      </c>
      <c r="G24" s="160">
        <f t="shared" si="3"/>
        <v>0</v>
      </c>
      <c r="H24" s="161">
        <f>SUMIFS('1. Pré-Empenhos'!$S$4:$S$320,'1. Pré-Empenhos'!$D$4:$D$320,'Saldos CUSTEIO AEO LOA 2025'!B24,'1. Pré-Empenhos'!$R$4:$R$320,'Tabelas auxiliares'!$B$226)</f>
        <v>0</v>
      </c>
      <c r="I24" s="162">
        <f>SUMIFS('2. Empenho LOA 2025'!$AA$4:$AA$1676,'2. Empenho LOA 2025'!$D$4:$D$1676,'Saldos CUSTEIO AEO LOA 2025'!B24,'2. Empenho LOA 2025'!$Z$4:$Z$1676,'Tabelas auxiliares'!$B$226)</f>
        <v>0</v>
      </c>
      <c r="J24" s="163">
        <f t="shared" si="1"/>
        <v>0</v>
      </c>
    </row>
    <row r="25" spans="1:10" ht="30" x14ac:dyDescent="0.25">
      <c r="A25" t="s">
        <v>288</v>
      </c>
      <c r="B25" s="10" t="s">
        <v>38</v>
      </c>
      <c r="C25" s="10" t="s">
        <v>39</v>
      </c>
      <c r="D25" s="156">
        <f>IFERROR(VLOOKUP($B25,'Orçamento Distribuído'!$A$3:$I$47,9,FALSE),0)</f>
        <v>110000</v>
      </c>
      <c r="E25" s="158">
        <f>SUMIFS(Tabela1[VALOR],Tabela1[DE (ÁREA / ORIGEM)],'Saldos CUSTEIO AEO LOA 2025'!A25,Tabela1[CUSTEIO ou INVESTIMENTO?],'Tabelas auxiliares'!$B$226)</f>
        <v>0</v>
      </c>
      <c r="F25" s="159">
        <f>SUMIFS(Tabela1[VALOR],Tabela1[PARA (ÁREA / DESTINO)],'Saldos CUSTEIO AEO LOA 2025'!A25,Tabela1[CUSTEIO ou INVESTIMENTO?],'Tabelas auxiliares'!$B$226)</f>
        <v>0</v>
      </c>
      <c r="G25" s="160">
        <f t="shared" si="3"/>
        <v>110000</v>
      </c>
      <c r="H25" s="161">
        <f>SUMIFS('1. Pré-Empenhos'!$S$4:$S$320,'1. Pré-Empenhos'!$D$4:$D$320,'Saldos CUSTEIO AEO LOA 2025'!B25,'1. Pré-Empenhos'!$R$4:$R$320,'Tabelas auxiliares'!$B$226)</f>
        <v>0</v>
      </c>
      <c r="I25" s="162">
        <f>SUMIFS('2. Empenho LOA 2025'!$AA$4:$AA$1676,'2. Empenho LOA 2025'!$D$4:$D$1676,'Saldos CUSTEIO AEO LOA 2025'!B25,'2. Empenho LOA 2025'!$Z$4:$Z$1676,'Tabelas auxiliares'!$B$226)</f>
        <v>52909.049999999996</v>
      </c>
      <c r="J25" s="163">
        <f t="shared" si="1"/>
        <v>57090.950000000004</v>
      </c>
    </row>
    <row r="26" spans="1:10" x14ac:dyDescent="0.25">
      <c r="A26" t="s">
        <v>289</v>
      </c>
      <c r="B26" s="10" t="s">
        <v>40</v>
      </c>
      <c r="C26" s="10" t="s">
        <v>41</v>
      </c>
      <c r="D26" s="156">
        <f>IFERROR(VLOOKUP($B26,'Orçamento Distribuído'!$A$3:$I$47,9,FALSE),0)</f>
        <v>60000</v>
      </c>
      <c r="E26" s="158">
        <f>SUMIFS(Tabela1[VALOR],Tabela1[DE (ÁREA / ORIGEM)],'Saldos CUSTEIO AEO LOA 2025'!A26,Tabela1[CUSTEIO ou INVESTIMENTO?],'Tabelas auxiliares'!$B$226)</f>
        <v>0</v>
      </c>
      <c r="F26" s="159">
        <f>SUMIFS(Tabela1[VALOR],Tabela1[PARA (ÁREA / DESTINO)],'Saldos CUSTEIO AEO LOA 2025'!A26,Tabela1[CUSTEIO ou INVESTIMENTO?],'Tabelas auxiliares'!$B$226)</f>
        <v>0</v>
      </c>
      <c r="G26" s="160">
        <f t="shared" si="3"/>
        <v>60000</v>
      </c>
      <c r="H26" s="161">
        <f>SUMIFS('1. Pré-Empenhos'!$S$4:$S$320,'1. Pré-Empenhos'!$D$4:$D$320,'Saldos CUSTEIO AEO LOA 2025'!B26,'1. Pré-Empenhos'!$R$4:$R$320,'Tabelas auxiliares'!$B$226)</f>
        <v>0</v>
      </c>
      <c r="I26" s="162">
        <f>SUMIFS('2. Empenho LOA 2025'!$AA$4:$AA$1676,'2. Empenho LOA 2025'!$D$4:$D$1676,'Saldos CUSTEIO AEO LOA 2025'!B26,'2. Empenho LOA 2025'!$Z$4:$Z$1676,'Tabelas auxiliares'!$B$226)</f>
        <v>0</v>
      </c>
      <c r="J26" s="163">
        <f t="shared" si="1"/>
        <v>60000</v>
      </c>
    </row>
    <row r="27" spans="1:10" x14ac:dyDescent="0.25">
      <c r="A27" t="s">
        <v>290</v>
      </c>
      <c r="B27" s="10" t="s">
        <v>165</v>
      </c>
      <c r="C27" s="10" t="s">
        <v>162</v>
      </c>
      <c r="D27" s="156">
        <f>IFERROR(VLOOKUP($B27,'Orçamento Distribuído'!$A$3:$I$47,9,FALSE),0)</f>
        <v>0</v>
      </c>
      <c r="E27" s="158">
        <f>SUMIFS(Tabela1[VALOR],Tabela1[DE (ÁREA / ORIGEM)],'Saldos CUSTEIO AEO LOA 2025'!A27,Tabela1[CUSTEIO ou INVESTIMENTO?],'Tabelas auxiliares'!$B$226)</f>
        <v>0</v>
      </c>
      <c r="F27" s="159">
        <f>SUMIFS(Tabela1[VALOR],Tabela1[PARA (ÁREA / DESTINO)],'Saldos CUSTEIO AEO LOA 2025'!A27,Tabela1[CUSTEIO ou INVESTIMENTO?],'Tabelas auxiliares'!$B$226)+SUMIFS('Distribuição TRI'!$N$2:$N$10,'Distribuição TRI'!$J$2:$J$10,'Saldos CUSTEIO AEO LOA 2025'!B27)</f>
        <v>3776.76</v>
      </c>
      <c r="G27" s="160">
        <f t="shared" si="3"/>
        <v>3776.76</v>
      </c>
      <c r="H27" s="161">
        <f>SUMIFS('1. Pré-Empenhos'!$S$4:$S$320,'1. Pré-Empenhos'!$D$4:$D$320,'Saldos CUSTEIO AEO LOA 2025'!B27,'1. Pré-Empenhos'!$R$4:$R$320,'Tabelas auxiliares'!$B$226)</f>
        <v>0</v>
      </c>
      <c r="I27" s="162">
        <f>SUMIFS('2. Empenho LOA 2025'!$AA$4:$AA$1676,'2. Empenho LOA 2025'!$D$4:$D$1676,'Saldos CUSTEIO AEO LOA 2025'!B27,'2. Empenho LOA 2025'!$Z$4:$Z$1676,'Tabelas auxiliares'!$B$226)</f>
        <v>0</v>
      </c>
      <c r="J27" s="163">
        <f t="shared" si="1"/>
        <v>3776.76</v>
      </c>
    </row>
    <row r="28" spans="1:10" x14ac:dyDescent="0.25">
      <c r="A28" t="s">
        <v>291</v>
      </c>
      <c r="B28" s="5" t="s">
        <v>262</v>
      </c>
      <c r="C28" s="5" t="s">
        <v>263</v>
      </c>
      <c r="D28" s="156">
        <f>IFERROR(VLOOKUP($B28,'Orçamento Distribuído'!$A$3:$I$47,9,FALSE),0)</f>
        <v>0</v>
      </c>
      <c r="E28" s="158">
        <f>SUMIFS(Tabela1[VALOR],Tabela1[DE (ÁREA / ORIGEM)],'Saldos CUSTEIO AEO LOA 2025'!A28,Tabela1[CUSTEIO ou INVESTIMENTO?],'Tabelas auxiliares'!$B$226)</f>
        <v>0</v>
      </c>
      <c r="F28" s="159">
        <f>SUMIFS(Tabela1[VALOR],Tabela1[PARA (ÁREA / DESTINO)],'Saldos CUSTEIO AEO LOA 2025'!A28,Tabela1[CUSTEIO ou INVESTIMENTO?],'Tabelas auxiliares'!$B$226)</f>
        <v>0</v>
      </c>
      <c r="G28" s="160">
        <f t="shared" si="3"/>
        <v>0</v>
      </c>
      <c r="H28" s="161">
        <f>SUMIFS('1. Pré-Empenhos'!$S$4:$S$320,'1. Pré-Empenhos'!$D$4:$D$320,'Saldos CUSTEIO AEO LOA 2025'!B28,'1. Pré-Empenhos'!$R$4:$R$320,'Tabelas auxiliares'!$B$226)</f>
        <v>0</v>
      </c>
      <c r="I28" s="162">
        <f>SUMIFS('2. Empenho LOA 2025'!$AA$4:$AA$1676,'2. Empenho LOA 2025'!$D$4:$D$1676,'Saldos CUSTEIO AEO LOA 2025'!B28,'2. Empenho LOA 2025'!$Z$4:$Z$1676,'Tabelas auxiliares'!$B$226)</f>
        <v>0</v>
      </c>
      <c r="J28" s="163">
        <f t="shared" ref="J28" si="5">G28-H28-I28</f>
        <v>0</v>
      </c>
    </row>
    <row r="29" spans="1:10" ht="30" x14ac:dyDescent="0.25">
      <c r="A29" t="s">
        <v>292</v>
      </c>
      <c r="B29" s="10" t="s">
        <v>42</v>
      </c>
      <c r="C29" s="10" t="s">
        <v>43</v>
      </c>
      <c r="D29" s="156">
        <f>IFERROR(VLOOKUP($B29,'Orçamento Distribuído'!$A$3:$I$47,9,FALSE),0)</f>
        <v>110000</v>
      </c>
      <c r="E29" s="158">
        <f>SUMIFS(Tabela1[VALOR],Tabela1[DE (ÁREA / ORIGEM)],'Saldos CUSTEIO AEO LOA 2025'!A29,Tabela1[CUSTEIO ou INVESTIMENTO?],'Tabelas auxiliares'!$B$226)</f>
        <v>0</v>
      </c>
      <c r="F29" s="159">
        <f>SUMIFS(Tabela1[VALOR],Tabela1[PARA (ÁREA / DESTINO)],'Saldos CUSTEIO AEO LOA 2025'!A29,Tabela1[CUSTEIO ou INVESTIMENTO?],'Tabelas auxiliares'!$B$226)</f>
        <v>0</v>
      </c>
      <c r="G29" s="160">
        <f t="shared" si="3"/>
        <v>110000</v>
      </c>
      <c r="H29" s="161">
        <f>SUMIFS('1. Pré-Empenhos'!$S$4:$S$320,'1. Pré-Empenhos'!$D$4:$D$320,'Saldos CUSTEIO AEO LOA 2025'!B29,'1. Pré-Empenhos'!$R$4:$R$320,'Tabelas auxiliares'!$B$226)</f>
        <v>0</v>
      </c>
      <c r="I29" s="162">
        <f>SUMIFS('2. Empenho LOA 2025'!$AA$4:$AA$1676,'2. Empenho LOA 2025'!$D$4:$D$1676,'Saldos CUSTEIO AEO LOA 2025'!B29,'2. Empenho LOA 2025'!$Z$4:$Z$1676,'Tabelas auxiliares'!$B$226)</f>
        <v>54028.78</v>
      </c>
      <c r="J29" s="163">
        <f t="shared" si="1"/>
        <v>55971.22</v>
      </c>
    </row>
    <row r="30" spans="1:10" x14ac:dyDescent="0.25">
      <c r="A30" t="s">
        <v>293</v>
      </c>
      <c r="B30" s="10" t="s">
        <v>44</v>
      </c>
      <c r="C30" s="10" t="s">
        <v>45</v>
      </c>
      <c r="D30" s="156">
        <f>IFERROR(VLOOKUP($B30,'Orçamento Distribuído'!$A$3:$I$47,9,FALSE),0)</f>
        <v>150000</v>
      </c>
      <c r="E30" s="158">
        <f>SUMIFS(Tabela1[VALOR],Tabela1[DE (ÁREA / ORIGEM)],'Saldos CUSTEIO AEO LOA 2025'!A30,Tabela1[CUSTEIO ou INVESTIMENTO?],'Tabelas auxiliares'!$B$226)</f>
        <v>0</v>
      </c>
      <c r="F30" s="159">
        <f>SUMIFS(Tabela1[VALOR],Tabela1[PARA (ÁREA / DESTINO)],'Saldos CUSTEIO AEO LOA 2025'!A30,Tabela1[CUSTEIO ou INVESTIMENTO?],'Tabelas auxiliares'!$B$226)</f>
        <v>0</v>
      </c>
      <c r="G30" s="160">
        <f t="shared" si="3"/>
        <v>150000</v>
      </c>
      <c r="H30" s="161">
        <f>SUMIFS('1. Pré-Empenhos'!$S$4:$S$320,'1. Pré-Empenhos'!$D$4:$D$320,'Saldos CUSTEIO AEO LOA 2025'!B30,'1. Pré-Empenhos'!$R$4:$R$320,'Tabelas auxiliares'!$B$226)</f>
        <v>0</v>
      </c>
      <c r="I30" s="162">
        <f>SUMIFS('2. Empenho LOA 2025'!$AA$4:$AA$1676,'2. Empenho LOA 2025'!$D$4:$D$1676,'Saldos CUSTEIO AEO LOA 2025'!B30,'2. Empenho LOA 2025'!$Z$4:$Z$1676,'Tabelas auxiliares'!$B$226)</f>
        <v>114303.62999999999</v>
      </c>
      <c r="J30" s="163">
        <f t="shared" si="1"/>
        <v>35696.37000000001</v>
      </c>
    </row>
    <row r="31" spans="1:10" x14ac:dyDescent="0.25">
      <c r="A31" t="s">
        <v>294</v>
      </c>
      <c r="B31" s="10" t="s">
        <v>166</v>
      </c>
      <c r="C31" s="10" t="s">
        <v>163</v>
      </c>
      <c r="D31" s="156">
        <f>IFERROR(VLOOKUP($B31,'Orçamento Distribuído'!$A$3:$I$47,9,FALSE),0)</f>
        <v>0</v>
      </c>
      <c r="E31" s="158">
        <f>SUMIFS(Tabela1[VALOR],Tabela1[DE (ÁREA / ORIGEM)],'Saldos CUSTEIO AEO LOA 2025'!A31,Tabela1[CUSTEIO ou INVESTIMENTO?],'Tabelas auxiliares'!$B$226)</f>
        <v>0</v>
      </c>
      <c r="F31" s="159">
        <f>SUMIFS(Tabela1[VALOR],Tabela1[PARA (ÁREA / DESTINO)],'Saldos CUSTEIO AEO LOA 2025'!A31,Tabela1[CUSTEIO ou INVESTIMENTO?],'Tabelas auxiliares'!$B$226)+SUMIFS('Distribuição TRI'!$N$2:$N$10,'Distribuição TRI'!$J$2:$J$10,'Saldos CUSTEIO AEO LOA 2025'!B31)</f>
        <v>1258.5</v>
      </c>
      <c r="G31" s="160">
        <f t="shared" si="3"/>
        <v>1258.5</v>
      </c>
      <c r="H31" s="161">
        <f>SUMIFS('1. Pré-Empenhos'!$S$4:$S$320,'1. Pré-Empenhos'!$D$4:$D$320,'Saldos CUSTEIO AEO LOA 2025'!B31,'1. Pré-Empenhos'!$R$4:$R$320,'Tabelas auxiliares'!$B$226)</f>
        <v>0</v>
      </c>
      <c r="I31" s="162">
        <f>SUMIFS('2. Empenho LOA 2025'!$AA$4:$AA$1676,'2. Empenho LOA 2025'!$D$4:$D$1676,'Saldos CUSTEIO AEO LOA 2025'!B31,'2. Empenho LOA 2025'!$Z$4:$Z$1676,'Tabelas auxiliares'!$B$226)</f>
        <v>0</v>
      </c>
      <c r="J31" s="163">
        <f t="shared" si="1"/>
        <v>1258.5</v>
      </c>
    </row>
    <row r="32" spans="1:10" x14ac:dyDescent="0.25">
      <c r="A32" t="s">
        <v>295</v>
      </c>
      <c r="B32" s="10" t="s">
        <v>264</v>
      </c>
      <c r="C32" s="10" t="s">
        <v>265</v>
      </c>
      <c r="D32" s="156">
        <f>IFERROR(VLOOKUP($B32,'Orçamento Distribuído'!$A$3:$I$47,9,FALSE),0)</f>
        <v>0</v>
      </c>
      <c r="E32" s="158">
        <f>SUMIFS(Tabela1[VALOR],Tabela1[DE (ÁREA / ORIGEM)],'Saldos CUSTEIO AEO LOA 2025'!A32,Tabela1[CUSTEIO ou INVESTIMENTO?],'Tabelas auxiliares'!$B$226)</f>
        <v>0</v>
      </c>
      <c r="F32" s="159">
        <f>SUMIFS(Tabela1[VALOR],Tabela1[PARA (ÁREA / DESTINO)],'Saldos CUSTEIO AEO LOA 2025'!A32,Tabela1[CUSTEIO ou INVESTIMENTO?],'Tabelas auxiliares'!$B$226)</f>
        <v>0</v>
      </c>
      <c r="G32" s="160">
        <f t="shared" si="3"/>
        <v>0</v>
      </c>
      <c r="H32" s="161">
        <f>SUMIFS('1. Pré-Empenhos'!$S$4:$S$320,'1. Pré-Empenhos'!$D$4:$D$320,'Saldos CUSTEIO AEO LOA 2025'!B32,'1. Pré-Empenhos'!$R$4:$R$320,'Tabelas auxiliares'!$B$226)</f>
        <v>0</v>
      </c>
      <c r="I32" s="162">
        <f>SUMIFS('2. Empenho LOA 2025'!$AA$4:$AA$1676,'2. Empenho LOA 2025'!$D$4:$D$1676,'Saldos CUSTEIO AEO LOA 2025'!B32,'2. Empenho LOA 2025'!$Z$4:$Z$1676,'Tabelas auxiliares'!$B$226)</f>
        <v>0</v>
      </c>
      <c r="J32" s="163">
        <f t="shared" ref="J32" si="6">G32-H32-I32</f>
        <v>0</v>
      </c>
    </row>
    <row r="33" spans="1:10" ht="30" x14ac:dyDescent="0.25">
      <c r="A33" t="s">
        <v>296</v>
      </c>
      <c r="B33" s="10" t="s">
        <v>46</v>
      </c>
      <c r="C33" s="10" t="s">
        <v>47</v>
      </c>
      <c r="D33" s="156">
        <f>IFERROR(VLOOKUP($B33,'Orçamento Distribuído'!$A$3:$I$47,9,FALSE),0)</f>
        <v>1150000</v>
      </c>
      <c r="E33" s="158">
        <f>SUMIFS(Tabela1[VALOR],Tabela1[DE (ÁREA / ORIGEM)],'Saldos CUSTEIO AEO LOA 2025'!A33,Tabela1[CUSTEIO ou INVESTIMENTO?],'Tabelas auxiliares'!$B$226)</f>
        <v>0</v>
      </c>
      <c r="F33" s="159">
        <f>SUMIFS(Tabela1[VALOR],Tabela1[PARA (ÁREA / DESTINO)],'Saldos CUSTEIO AEO LOA 2025'!A33,Tabela1[CUSTEIO ou INVESTIMENTO?],'Tabelas auxiliares'!$B$226)</f>
        <v>0</v>
      </c>
      <c r="G33" s="160">
        <f t="shared" si="3"/>
        <v>1150000</v>
      </c>
      <c r="H33" s="161">
        <f>SUMIFS('1. Pré-Empenhos'!$S$4:$S$320,'1. Pré-Empenhos'!$D$4:$D$320,'Saldos CUSTEIO AEO LOA 2025'!B33,'1. Pré-Empenhos'!$R$4:$R$320,'Tabelas auxiliares'!$B$226)</f>
        <v>0</v>
      </c>
      <c r="I33" s="162">
        <f>SUMIFS('2. Empenho LOA 2025'!$AA$4:$AA$1676,'2. Empenho LOA 2025'!$D$4:$D$1676,'Saldos CUSTEIO AEO LOA 2025'!B33,'2. Empenho LOA 2025'!$Z$4:$Z$1676,'Tabelas auxiliares'!$B$226)</f>
        <v>834917.92999999993</v>
      </c>
      <c r="J33" s="163">
        <f t="shared" si="1"/>
        <v>315082.07000000007</v>
      </c>
    </row>
    <row r="34" spans="1:10" x14ac:dyDescent="0.25">
      <c r="A34" t="s">
        <v>297</v>
      </c>
      <c r="B34" s="10" t="s">
        <v>167</v>
      </c>
      <c r="C34" s="10" t="s">
        <v>168</v>
      </c>
      <c r="D34" s="156">
        <f>IFERROR(VLOOKUP($B34,'Orçamento Distribuído'!$A$3:$I$47,9,FALSE),0)</f>
        <v>0</v>
      </c>
      <c r="E34" s="158">
        <f>SUMIFS(Tabela1[VALOR],Tabela1[DE (ÁREA / ORIGEM)],'Saldos CUSTEIO AEO LOA 2025'!A34,Tabela1[CUSTEIO ou INVESTIMENTO?],'Tabelas auxiliares'!$B$226)</f>
        <v>0</v>
      </c>
      <c r="F34" s="159">
        <f>SUMIFS(Tabela1[VALOR],Tabela1[PARA (ÁREA / DESTINO)],'Saldos CUSTEIO AEO LOA 2025'!A34,Tabela1[CUSTEIO ou INVESTIMENTO?],'Tabelas auxiliares'!$B$226)+SUMIFS('Distribuição TRI'!$N$2:$N$10,'Distribuição TRI'!$J$2:$J$10,'Saldos CUSTEIO AEO LOA 2025'!B34)</f>
        <v>16334.349999999999</v>
      </c>
      <c r="G34" s="160">
        <f t="shared" si="3"/>
        <v>16334.349999999999</v>
      </c>
      <c r="H34" s="161">
        <f>SUMIFS('1. Pré-Empenhos'!$S$4:$S$320,'1. Pré-Empenhos'!$D$4:$D$320,'Saldos CUSTEIO AEO LOA 2025'!B34,'1. Pré-Empenhos'!$R$4:$R$320,'Tabelas auxiliares'!$B$226)</f>
        <v>0</v>
      </c>
      <c r="I34" s="162">
        <f>SUMIFS('2. Empenho LOA 2025'!$AA$4:$AA$1676,'2. Empenho LOA 2025'!$D$4:$D$1676,'Saldos CUSTEIO AEO LOA 2025'!B34,'2. Empenho LOA 2025'!$Z$4:$Z$1676,'Tabelas auxiliares'!$B$226)</f>
        <v>5623.89</v>
      </c>
      <c r="J34" s="163">
        <f t="shared" si="1"/>
        <v>10710.46</v>
      </c>
    </row>
    <row r="35" spans="1:10" ht="30" x14ac:dyDescent="0.25">
      <c r="A35" t="s">
        <v>298</v>
      </c>
      <c r="B35" s="10" t="s">
        <v>48</v>
      </c>
      <c r="C35" s="10" t="s">
        <v>49</v>
      </c>
      <c r="D35" s="156">
        <f>IFERROR(VLOOKUP($B35,'Orçamento Distribuído'!$A$3:$I$47,9,FALSE),0)</f>
        <v>1750000</v>
      </c>
      <c r="E35" s="158">
        <f>SUMIFS(Tabela1[VALOR],Tabela1[DE (ÁREA / ORIGEM)],'Saldos CUSTEIO AEO LOA 2025'!A35,Tabela1[CUSTEIO ou INVESTIMENTO?],'Tabelas auxiliares'!$B$226)</f>
        <v>2400</v>
      </c>
      <c r="F35" s="159">
        <f>SUMIFS(Tabela1[VALOR],Tabela1[PARA (ÁREA / DESTINO)],'Saldos CUSTEIO AEO LOA 2025'!A35,Tabela1[CUSTEIO ou INVESTIMENTO?],'Tabelas auxiliares'!$B$226)</f>
        <v>0</v>
      </c>
      <c r="G35" s="160">
        <f t="shared" si="3"/>
        <v>1747600</v>
      </c>
      <c r="H35" s="161">
        <f>SUMIFS('1. Pré-Empenhos'!$S$4:$S$320,'1. Pré-Empenhos'!$D$4:$D$320,'Saldos CUSTEIO AEO LOA 2025'!B35,'1. Pré-Empenhos'!$R$4:$R$320,'Tabelas auxiliares'!$B$226)</f>
        <v>0</v>
      </c>
      <c r="I35" s="162">
        <f>SUMIFS('2. Empenho LOA 2025'!$AA$4:$AA$1676,'2. Empenho LOA 2025'!$D$4:$D$1676,'Saldos CUSTEIO AEO LOA 2025'!B35,'2. Empenho LOA 2025'!$Z$4:$Z$1676,'Tabelas auxiliares'!$B$226)</f>
        <v>1427427.82</v>
      </c>
      <c r="J35" s="163">
        <f t="shared" si="1"/>
        <v>320172.17999999993</v>
      </c>
    </row>
    <row r="36" spans="1:10" x14ac:dyDescent="0.25">
      <c r="A36" t="s">
        <v>299</v>
      </c>
      <c r="B36" s="10" t="s">
        <v>50</v>
      </c>
      <c r="C36" s="10" t="s">
        <v>51</v>
      </c>
      <c r="D36" s="156">
        <f>IFERROR(VLOOKUP($B36,'Orçamento Distribuído'!$A$3:$I$47,9,FALSE),0)</f>
        <v>60000</v>
      </c>
      <c r="E36" s="158">
        <f>SUMIFS(Tabela1[VALOR],Tabela1[DE (ÁREA / ORIGEM)],'Saldos CUSTEIO AEO LOA 2025'!A36,Tabela1[CUSTEIO ou INVESTIMENTO?],'Tabelas auxiliares'!$B$226)</f>
        <v>0</v>
      </c>
      <c r="F36" s="159">
        <f>SUMIFS(Tabela1[VALOR],Tabela1[PARA (ÁREA / DESTINO)],'Saldos CUSTEIO AEO LOA 2025'!A36,Tabela1[CUSTEIO ou INVESTIMENTO?],'Tabelas auxiliares'!$B$226)</f>
        <v>0</v>
      </c>
      <c r="G36" s="160">
        <f t="shared" si="3"/>
        <v>60000</v>
      </c>
      <c r="H36" s="161">
        <f>SUMIFS('1. Pré-Empenhos'!$S$4:$S$320,'1. Pré-Empenhos'!$D$4:$D$320,'Saldos CUSTEIO AEO LOA 2025'!B36,'1. Pré-Empenhos'!$R$4:$R$320,'Tabelas auxiliares'!$B$226)</f>
        <v>0</v>
      </c>
      <c r="I36" s="162">
        <f>SUMIFS('2. Empenho LOA 2025'!$AA$4:$AA$1676,'2. Empenho LOA 2025'!$D$4:$D$1676,'Saldos CUSTEIO AEO LOA 2025'!B36,'2. Empenho LOA 2025'!$Z$4:$Z$1676,'Tabelas auxiliares'!$B$226)</f>
        <v>20894</v>
      </c>
      <c r="J36" s="163">
        <f t="shared" si="1"/>
        <v>39106</v>
      </c>
    </row>
    <row r="37" spans="1:10" ht="30" x14ac:dyDescent="0.25">
      <c r="A37" t="s">
        <v>300</v>
      </c>
      <c r="B37" s="10" t="s">
        <v>52</v>
      </c>
      <c r="C37" s="10" t="s">
        <v>53</v>
      </c>
      <c r="D37" s="156">
        <f>IFERROR(VLOOKUP($B37,'Orçamento Distribuído'!$A$3:$I$47,9,FALSE),0)</f>
        <v>250000</v>
      </c>
      <c r="E37" s="158">
        <f>SUMIFS(Tabela1[VALOR],Tabela1[DE (ÁREA / ORIGEM)],'Saldos CUSTEIO AEO LOA 2025'!A37,Tabela1[CUSTEIO ou INVESTIMENTO?],'Tabelas auxiliares'!$B$226)</f>
        <v>0</v>
      </c>
      <c r="F37" s="159">
        <f>SUMIFS(Tabela1[VALOR],Tabela1[PARA (ÁREA / DESTINO)],'Saldos CUSTEIO AEO LOA 2025'!A37,Tabela1[CUSTEIO ou INVESTIMENTO?],'Tabelas auxiliares'!$B$226)</f>
        <v>0</v>
      </c>
      <c r="G37" s="160">
        <f t="shared" si="3"/>
        <v>250000</v>
      </c>
      <c r="H37" s="161">
        <f>SUMIFS('1. Pré-Empenhos'!$S$4:$S$320,'1. Pré-Empenhos'!$D$4:$D$320,'Saldos CUSTEIO AEO LOA 2025'!B37,'1. Pré-Empenhos'!$R$4:$R$320,'Tabelas auxiliares'!$B$226)</f>
        <v>0</v>
      </c>
      <c r="I37" s="162">
        <f>SUMIFS('2. Empenho LOA 2025'!$AA$4:$AA$1676,'2. Empenho LOA 2025'!$D$4:$D$1676,'Saldos CUSTEIO AEO LOA 2025'!B37,'2. Empenho LOA 2025'!$Z$4:$Z$1676,'Tabelas auxiliares'!$B$226)</f>
        <v>46205.090000000004</v>
      </c>
      <c r="J37" s="163">
        <f t="shared" si="1"/>
        <v>203794.91</v>
      </c>
    </row>
    <row r="38" spans="1:10" x14ac:dyDescent="0.25">
      <c r="A38" t="s">
        <v>301</v>
      </c>
      <c r="B38" s="10" t="s">
        <v>160</v>
      </c>
      <c r="C38" s="10" t="s">
        <v>169</v>
      </c>
      <c r="D38" s="156">
        <f>IFERROR(VLOOKUP($B38,'Orçamento Distribuído'!$A$3:$I$47,9,FALSE),0)</f>
        <v>0</v>
      </c>
      <c r="E38" s="158">
        <f>SUMIFS(Tabela1[VALOR],Tabela1[DE (ÁREA / ORIGEM)],'Saldos CUSTEIO AEO LOA 2025'!A38,Tabela1[CUSTEIO ou INVESTIMENTO?],'Tabelas auxiliares'!$B$226)</f>
        <v>2000</v>
      </c>
      <c r="F38" s="159">
        <f>SUMIFS(Tabela1[VALOR],Tabela1[PARA (ÁREA / DESTINO)],'Saldos CUSTEIO AEO LOA 2025'!A38,Tabela1[CUSTEIO ou INVESTIMENTO?],'Tabelas auxiliares'!$B$226)+SUMIFS('Distribuição TRI'!$N$2:$N$10,'Distribuição TRI'!$J$2:$J$10,'Saldos CUSTEIO AEO LOA 2025'!B38)</f>
        <v>16334.349999999999</v>
      </c>
      <c r="G38" s="160">
        <f t="shared" si="3"/>
        <v>14334.349999999999</v>
      </c>
      <c r="H38" s="161">
        <f>SUMIFS('1. Pré-Empenhos'!$S$4:$S$320,'1. Pré-Empenhos'!$D$4:$D$320,'Saldos CUSTEIO AEO LOA 2025'!B38,'1. Pré-Empenhos'!$R$4:$R$320,'Tabelas auxiliares'!$B$226)</f>
        <v>0</v>
      </c>
      <c r="I38" s="162">
        <f>SUMIFS('2. Empenho LOA 2025'!$AA$4:$AA$1676,'2. Empenho LOA 2025'!$D$4:$D$1676,'Saldos CUSTEIO AEO LOA 2025'!B38,'2. Empenho LOA 2025'!$Z$4:$Z$1676,'Tabelas auxiliares'!$B$226)</f>
        <v>0</v>
      </c>
      <c r="J38" s="163">
        <f t="shared" si="1"/>
        <v>14334.349999999999</v>
      </c>
    </row>
    <row r="39" spans="1:10" ht="30" x14ac:dyDescent="0.25">
      <c r="A39" t="s">
        <v>302</v>
      </c>
      <c r="B39" s="10" t="s">
        <v>54</v>
      </c>
      <c r="C39" s="10" t="s">
        <v>55</v>
      </c>
      <c r="D39" s="156">
        <f>IFERROR(VLOOKUP($B39,'Orçamento Distribuído'!$A$3:$I$47,9,FALSE),0)</f>
        <v>215000</v>
      </c>
      <c r="E39" s="158">
        <f>SUMIFS(Tabela1[VALOR],Tabela1[DE (ÁREA / ORIGEM)],'Saldos CUSTEIO AEO LOA 2025'!A39,Tabela1[CUSTEIO ou INVESTIMENTO?],'Tabelas auxiliares'!$B$226)</f>
        <v>0</v>
      </c>
      <c r="F39" s="159">
        <f>SUMIFS(Tabela1[VALOR],Tabela1[PARA (ÁREA / DESTINO)],'Saldos CUSTEIO AEO LOA 2025'!A39,Tabela1[CUSTEIO ou INVESTIMENTO?],'Tabelas auxiliares'!$B$226)</f>
        <v>0</v>
      </c>
      <c r="G39" s="160">
        <f t="shared" si="3"/>
        <v>215000</v>
      </c>
      <c r="H39" s="161">
        <f>SUMIFS('1. Pré-Empenhos'!$S$4:$S$320,'1. Pré-Empenhos'!$D$4:$D$320,'Saldos CUSTEIO AEO LOA 2025'!B39,'1. Pré-Empenhos'!$R$4:$R$320,'Tabelas auxiliares'!$B$226)</f>
        <v>0</v>
      </c>
      <c r="I39" s="162">
        <f>SUMIFS('2. Empenho LOA 2025'!$AA$4:$AA$1676,'2. Empenho LOA 2025'!$D$4:$D$1676,'Saldos CUSTEIO AEO LOA 2025'!B39,'2. Empenho LOA 2025'!$Z$4:$Z$1676,'Tabelas auxiliares'!$B$226)</f>
        <v>185190.51</v>
      </c>
      <c r="J39" s="163">
        <f t="shared" si="1"/>
        <v>29809.489999999991</v>
      </c>
    </row>
    <row r="40" spans="1:10" x14ac:dyDescent="0.25">
      <c r="A40" t="s">
        <v>303</v>
      </c>
      <c r="B40" s="10" t="s">
        <v>528</v>
      </c>
      <c r="C40" s="10" t="s">
        <v>57</v>
      </c>
      <c r="D40" s="156">
        <f>IFERROR(VLOOKUP($B40,'Orçamento Distribuído'!$A$3:$I$47,9,FALSE),0)</f>
        <v>350000</v>
      </c>
      <c r="E40" s="158">
        <f>SUMIFS(Tabela1[VALOR],Tabela1[DE (ÁREA / ORIGEM)],'Saldos CUSTEIO AEO LOA 2025'!A40,Tabela1[CUSTEIO ou INVESTIMENTO?],'Tabelas auxiliares'!$B$226)</f>
        <v>0</v>
      </c>
      <c r="F40" s="159">
        <f>SUMIFS(Tabela1[VALOR],Tabela1[PARA (ÁREA / DESTINO)],'Saldos CUSTEIO AEO LOA 2025'!A40,Tabela1[CUSTEIO ou INVESTIMENTO?],'Tabelas auxiliares'!$B$226)</f>
        <v>0</v>
      </c>
      <c r="G40" s="160">
        <f t="shared" si="3"/>
        <v>350000</v>
      </c>
      <c r="H40" s="161">
        <f>SUMIFS('1. Pré-Empenhos'!$S$4:$S$320,'1. Pré-Empenhos'!$D$4:$D$320,'Saldos CUSTEIO AEO LOA 2025'!B40,'1. Pré-Empenhos'!$R$4:$R$320,'Tabelas auxiliares'!$B$226)</f>
        <v>0</v>
      </c>
      <c r="I40" s="162">
        <f>SUMIFS('2. Empenho LOA 2025'!$AA$4:$AA$1676,'2. Empenho LOA 2025'!$D$4:$D$1676,'Saldos CUSTEIO AEO LOA 2025'!B40,'2. Empenho LOA 2025'!$Z$4:$Z$1676,'Tabelas auxiliares'!$B$226)</f>
        <v>203700.14999999997</v>
      </c>
      <c r="J40" s="163">
        <f t="shared" si="1"/>
        <v>146299.85000000003</v>
      </c>
    </row>
    <row r="41" spans="1:10" ht="30" x14ac:dyDescent="0.25">
      <c r="A41" t="s">
        <v>304</v>
      </c>
      <c r="B41" s="10" t="s">
        <v>58</v>
      </c>
      <c r="C41" s="10" t="s">
        <v>59</v>
      </c>
      <c r="D41" s="156">
        <f>IFERROR(VLOOKUP($B41,'Orçamento Distribuído'!$A$3:$I$47,9,FALSE),0)</f>
        <v>12000</v>
      </c>
      <c r="E41" s="158">
        <f>SUMIFS(Tabela1[VALOR],Tabela1[DE (ÁREA / ORIGEM)],'Saldos CUSTEIO AEO LOA 2025'!A41,Tabela1[CUSTEIO ou INVESTIMENTO?],'Tabelas auxiliares'!$B$226)</f>
        <v>0</v>
      </c>
      <c r="F41" s="159">
        <f>SUMIFS(Tabela1[VALOR],Tabela1[PARA (ÁREA / DESTINO)],'Saldos CUSTEIO AEO LOA 2025'!A41,Tabela1[CUSTEIO ou INVESTIMENTO?],'Tabelas auxiliares'!$B$226)</f>
        <v>0</v>
      </c>
      <c r="G41" s="160">
        <f t="shared" si="3"/>
        <v>12000</v>
      </c>
      <c r="H41" s="161">
        <f>SUMIFS('1. Pré-Empenhos'!$S$4:$S$320,'1. Pré-Empenhos'!$D$4:$D$320,'Saldos CUSTEIO AEO LOA 2025'!B41,'1. Pré-Empenhos'!$R$4:$R$320,'Tabelas auxiliares'!$B$226)</f>
        <v>0</v>
      </c>
      <c r="I41" s="162">
        <f>SUMIFS('2. Empenho LOA 2025'!$AA$4:$AA$1676,'2. Empenho LOA 2025'!$D$4:$D$1676,'Saldos CUSTEIO AEO LOA 2025'!B41,'2. Empenho LOA 2025'!$Z$4:$Z$1676,'Tabelas auxiliares'!$B$226)</f>
        <v>10240</v>
      </c>
      <c r="J41" s="163">
        <f t="shared" si="1"/>
        <v>1760</v>
      </c>
    </row>
    <row r="42" spans="1:10" x14ac:dyDescent="0.25">
      <c r="A42" t="s">
        <v>305</v>
      </c>
      <c r="B42" s="10" t="s">
        <v>62</v>
      </c>
      <c r="C42" s="10" t="s">
        <v>63</v>
      </c>
      <c r="D42" s="156">
        <f>IFERROR(VLOOKUP($B42,'Orçamento Distribuído'!$A$3:$I$47,9,FALSE),0)</f>
        <v>10166943</v>
      </c>
      <c r="E42" s="158">
        <f>SUMIFS(Tabela1[VALOR],Tabela1[DE (ÁREA / ORIGEM)],'Saldos CUSTEIO AEO LOA 2025'!A42,Tabela1[CUSTEIO ou INVESTIMENTO?],'Tabelas auxiliares'!$B$226)</f>
        <v>0</v>
      </c>
      <c r="F42" s="159">
        <f>SUMIFS(Tabela1[VALOR],Tabela1[PARA (ÁREA / DESTINO)],'Saldos CUSTEIO AEO LOA 2025'!A42,Tabela1[CUSTEIO ou INVESTIMENTO?],'Tabelas auxiliares'!$B$226)</f>
        <v>0</v>
      </c>
      <c r="G42" s="160">
        <f t="shared" ref="G42:G60" si="7">D42-E42+F42</f>
        <v>10166943</v>
      </c>
      <c r="H42" s="161">
        <f>SUMIFS('1. Pré-Empenhos'!$S$4:$S$320,'1. Pré-Empenhos'!$D$4:$D$320,'Saldos CUSTEIO AEO LOA 2025'!B42,'1. Pré-Empenhos'!$R$4:$R$320,'Tabelas auxiliares'!$B$226)</f>
        <v>0</v>
      </c>
      <c r="I42" s="162">
        <f>SUMIFS('2. Empenho LOA 2025'!$AA$4:$AA$1676,'2. Empenho LOA 2025'!$D$4:$D$1676,'Saldos CUSTEIO AEO LOA 2025'!B42,'2. Empenho LOA 2025'!$Z$4:$Z$1676,'Tabelas auxiliares'!$B$226)</f>
        <v>5857233.9500000002</v>
      </c>
      <c r="J42" s="163">
        <f t="shared" si="1"/>
        <v>4309709.05</v>
      </c>
    </row>
    <row r="43" spans="1:10" ht="30" x14ac:dyDescent="0.25">
      <c r="A43" t="s">
        <v>306</v>
      </c>
      <c r="B43" s="10" t="s">
        <v>60</v>
      </c>
      <c r="C43" s="10" t="s">
        <v>61</v>
      </c>
      <c r="D43" s="156">
        <f>IFERROR(VLOOKUP($B43,'Orçamento Distribuído'!$A$3:$I$47,9,FALSE),0)</f>
        <v>5900000</v>
      </c>
      <c r="E43" s="158">
        <f>SUMIFS(Tabela1[VALOR],Tabela1[DE (ÁREA / ORIGEM)],'Saldos CUSTEIO AEO LOA 2025'!A43,Tabela1[CUSTEIO ou INVESTIMENTO?],'Tabelas auxiliares'!$B$226)</f>
        <v>0</v>
      </c>
      <c r="F43" s="159">
        <f>SUMIFS(Tabela1[VALOR],Tabela1[PARA (ÁREA / DESTINO)],'Saldos CUSTEIO AEO LOA 2025'!A43,Tabela1[CUSTEIO ou INVESTIMENTO?],'Tabelas auxiliares'!$B$226)</f>
        <v>0</v>
      </c>
      <c r="G43" s="160">
        <f t="shared" si="7"/>
        <v>5900000</v>
      </c>
      <c r="H43" s="161">
        <f>SUMIFS('1. Pré-Empenhos'!$S$4:$S$320,'1. Pré-Empenhos'!$D$4:$D$320,'Saldos CUSTEIO AEO LOA 2025'!B43,'1. Pré-Empenhos'!$R$4:$R$320,'Tabelas auxiliares'!$B$226)</f>
        <v>0</v>
      </c>
      <c r="I43" s="162">
        <f>SUMIFS('2. Empenho LOA 2025'!$AA$4:$AA$1676,'2. Empenho LOA 2025'!$D$4:$D$1676,'Saldos CUSTEIO AEO LOA 2025'!B43,'2. Empenho LOA 2025'!$Z$4:$Z$1676,'Tabelas auxiliares'!$B$226)</f>
        <v>4416040.47</v>
      </c>
      <c r="J43" s="163">
        <f t="shared" si="1"/>
        <v>1483959.5300000003</v>
      </c>
    </row>
    <row r="44" spans="1:10" x14ac:dyDescent="0.25">
      <c r="A44" t="s">
        <v>307</v>
      </c>
      <c r="B44" s="10" t="s">
        <v>170</v>
      </c>
      <c r="C44" s="10" t="s">
        <v>171</v>
      </c>
      <c r="D44" s="156">
        <f>IFERROR(VLOOKUP($B44,'Orçamento Distribuído'!$A$3:$I$47,9,FALSE),0)</f>
        <v>0</v>
      </c>
      <c r="E44" s="158">
        <f>SUMIFS(Tabela1[VALOR],Tabela1[DE (ÁREA / ORIGEM)],'Saldos CUSTEIO AEO LOA 2025'!A44,Tabela1[CUSTEIO ou INVESTIMENTO?],'Tabelas auxiliares'!$B$226)</f>
        <v>0</v>
      </c>
      <c r="F44" s="159">
        <f>SUMIFS(Tabela1[VALOR],Tabela1[PARA (ÁREA / DESTINO)],'Saldos CUSTEIO AEO LOA 2025'!A44,Tabela1[CUSTEIO ou INVESTIMENTO?],'Tabelas auxiliares'!$B$226)+SUMIFS('Distribuição TRI'!$N$2:$N$10,'Distribuição TRI'!$J$2:$J$10,'Saldos CUSTEIO AEO LOA 2025'!B44)</f>
        <v>0</v>
      </c>
      <c r="G44" s="160">
        <f t="shared" si="7"/>
        <v>0</v>
      </c>
      <c r="H44" s="161">
        <f>SUMIFS('1. Pré-Empenhos'!$S$4:$S$320,'1. Pré-Empenhos'!$D$4:$D$320,'Saldos CUSTEIO AEO LOA 2025'!B44,'1. Pré-Empenhos'!$R$4:$R$320,'Tabelas auxiliares'!$B$226)</f>
        <v>0</v>
      </c>
      <c r="I44" s="162">
        <f>SUMIFS('2. Empenho LOA 2025'!$AA$4:$AA$1676,'2. Empenho LOA 2025'!$D$4:$D$1676,'Saldos CUSTEIO AEO LOA 2025'!B44,'2. Empenho LOA 2025'!$Z$4:$Z$1676,'Tabelas auxiliares'!$B$226)</f>
        <v>0</v>
      </c>
      <c r="J44" s="163">
        <f t="shared" si="1"/>
        <v>0</v>
      </c>
    </row>
    <row r="45" spans="1:10" ht="30" x14ac:dyDescent="0.25">
      <c r="A45" t="s">
        <v>308</v>
      </c>
      <c r="B45" s="10" t="s">
        <v>64</v>
      </c>
      <c r="C45" s="10" t="s">
        <v>65</v>
      </c>
      <c r="D45" s="156">
        <f>IFERROR(VLOOKUP($B45,'Orçamento Distribuído'!$A$3:$I$47,9,FALSE),0)</f>
        <v>500000</v>
      </c>
      <c r="E45" s="158">
        <f>SUMIFS(Tabela1[VALOR],Tabela1[DE (ÁREA / ORIGEM)],'Saldos CUSTEIO AEO LOA 2025'!A45,Tabela1[CUSTEIO ou INVESTIMENTO?],'Tabelas auxiliares'!$B$226)</f>
        <v>0</v>
      </c>
      <c r="F45" s="159">
        <f>SUMIFS(Tabela1[VALOR],Tabela1[PARA (ÁREA / DESTINO)],'Saldos CUSTEIO AEO LOA 2025'!A45,Tabela1[CUSTEIO ou INVESTIMENTO?],'Tabelas auxiliares'!$B$226)</f>
        <v>0</v>
      </c>
      <c r="G45" s="160">
        <f t="shared" si="7"/>
        <v>500000</v>
      </c>
      <c r="H45" s="161">
        <f>SUMIFS('1. Pré-Empenhos'!$S$4:$S$320,'1. Pré-Empenhos'!$D$4:$D$320,'Saldos CUSTEIO AEO LOA 2025'!B45,'1. Pré-Empenhos'!$R$4:$R$320,'Tabelas auxiliares'!$B$226)</f>
        <v>0</v>
      </c>
      <c r="I45" s="162">
        <f>SUMIFS('2. Empenho LOA 2025'!$AA$4:$AA$1676,'2. Empenho LOA 2025'!$D$4:$D$1676,'Saldos CUSTEIO AEO LOA 2025'!B45,'2. Empenho LOA 2025'!$Z$4:$Z$1676,'Tabelas auxiliares'!$B$226)</f>
        <v>330538.15000000002</v>
      </c>
      <c r="J45" s="163">
        <f t="shared" si="1"/>
        <v>169461.84999999998</v>
      </c>
    </row>
    <row r="46" spans="1:10" ht="30" x14ac:dyDescent="0.25">
      <c r="A46" t="s">
        <v>309</v>
      </c>
      <c r="B46" s="10" t="s">
        <v>66</v>
      </c>
      <c r="C46" s="10" t="s">
        <v>67</v>
      </c>
      <c r="D46" s="156">
        <f>IFERROR(VLOOKUP($B46,'Orçamento Distribuído'!$A$3:$I$47,9,FALSE),0)</f>
        <v>3700000</v>
      </c>
      <c r="E46" s="158">
        <f>SUMIFS(Tabela1[VALOR],Tabela1[DE (ÁREA / ORIGEM)],'Saldos CUSTEIO AEO LOA 2025'!A46,Tabela1[CUSTEIO ou INVESTIMENTO?],'Tabelas auxiliares'!$B$226)</f>
        <v>0</v>
      </c>
      <c r="F46" s="159">
        <f>SUMIFS(Tabela1[VALOR],Tabela1[PARA (ÁREA / DESTINO)],'Saldos CUSTEIO AEO LOA 2025'!A46,Tabela1[CUSTEIO ou INVESTIMENTO?],'Tabelas auxiliares'!$B$226)</f>
        <v>0</v>
      </c>
      <c r="G46" s="160">
        <f t="shared" si="7"/>
        <v>3700000</v>
      </c>
      <c r="H46" s="161">
        <f>SUMIFS('1. Pré-Empenhos'!$S$4:$S$320,'1. Pré-Empenhos'!$D$4:$D$320,'Saldos CUSTEIO AEO LOA 2025'!B46,'1. Pré-Empenhos'!$R$4:$R$320,'Tabelas auxiliares'!$B$226)</f>
        <v>0</v>
      </c>
      <c r="I46" s="162">
        <f>SUMIFS('2. Empenho LOA 2025'!$AA$4:$AA$1676,'2. Empenho LOA 2025'!$D$4:$D$1676,'Saldos CUSTEIO AEO LOA 2025'!B46,'2. Empenho LOA 2025'!$Z$4:$Z$1676,'Tabelas auxiliares'!$B$226)</f>
        <v>5872631.75</v>
      </c>
      <c r="J46" s="163">
        <f t="shared" si="1"/>
        <v>-2172631.75</v>
      </c>
    </row>
    <row r="47" spans="1:10" x14ac:dyDescent="0.25">
      <c r="A47" t="s">
        <v>310</v>
      </c>
      <c r="B47" s="10" t="s">
        <v>172</v>
      </c>
      <c r="C47" s="10" t="s">
        <v>173</v>
      </c>
      <c r="D47" s="156">
        <f>IFERROR(VLOOKUP($B47,'Orçamento Distribuído'!$A$3:$I$47,9,FALSE),0)</f>
        <v>0</v>
      </c>
      <c r="E47" s="158">
        <f>SUMIFS(Tabela1[VALOR],Tabela1[DE (ÁREA / ORIGEM)],'Saldos CUSTEIO AEO LOA 2025'!A47,Tabela1[CUSTEIO ou INVESTIMENTO?],'Tabelas auxiliares'!$B$226)</f>
        <v>0</v>
      </c>
      <c r="F47" s="159">
        <f>SUMIFS(Tabela1[VALOR],Tabela1[PARA (ÁREA / DESTINO)],'Saldos CUSTEIO AEO LOA 2025'!A47,Tabela1[CUSTEIO ou INVESTIMENTO?],'Tabelas auxiliares'!$B$226)+SUMIFS('Distribuição TRI'!$N$2:$N$10,'Distribuição TRI'!$J$2:$J$10,'Saldos CUSTEIO AEO LOA 2025'!B47)</f>
        <v>16334.349999999999</v>
      </c>
      <c r="G47" s="160">
        <f t="shared" si="7"/>
        <v>16334.349999999999</v>
      </c>
      <c r="H47" s="161">
        <f>SUMIFS('1. Pré-Empenhos'!$S$4:$S$320,'1. Pré-Empenhos'!$D$4:$D$320,'Saldos CUSTEIO AEO LOA 2025'!B47,'1. Pré-Empenhos'!$R$4:$R$320,'Tabelas auxiliares'!$B$226)</f>
        <v>0</v>
      </c>
      <c r="I47" s="162">
        <f>SUMIFS('2. Empenho LOA 2025'!$AA$4:$AA$1676,'2. Empenho LOA 2025'!$D$4:$D$1676,'Saldos CUSTEIO AEO LOA 2025'!B47,'2. Empenho LOA 2025'!$Z$4:$Z$1676,'Tabelas auxiliares'!$B$226)</f>
        <v>0</v>
      </c>
      <c r="J47" s="163">
        <f t="shared" si="1"/>
        <v>16334.349999999999</v>
      </c>
    </row>
    <row r="48" spans="1:10" ht="15.75" customHeight="1" x14ac:dyDescent="0.25">
      <c r="A48" t="s">
        <v>311</v>
      </c>
      <c r="B48" s="10" t="s">
        <v>68</v>
      </c>
      <c r="C48" s="10" t="s">
        <v>69</v>
      </c>
      <c r="D48" s="156">
        <f>IFERROR(VLOOKUP($B48,'Orçamento Distribuído'!$A$3:$I$47,9,FALSE),0)</f>
        <v>700000</v>
      </c>
      <c r="E48" s="158">
        <f>SUMIFS(Tabela1[VALOR],Tabela1[DE (ÁREA / ORIGEM)],'Saldos CUSTEIO AEO LOA 2025'!A48,Tabela1[CUSTEIO ou INVESTIMENTO?],'Tabelas auxiliares'!$B$226)</f>
        <v>0</v>
      </c>
      <c r="F48" s="159">
        <f>SUMIFS(Tabela1[VALOR],Tabela1[PARA (ÁREA / DESTINO)],'Saldos CUSTEIO AEO LOA 2025'!A48,Tabela1[CUSTEIO ou INVESTIMENTO?],'Tabelas auxiliares'!$B$226)</f>
        <v>0</v>
      </c>
      <c r="G48" s="160">
        <f t="shared" si="7"/>
        <v>700000</v>
      </c>
      <c r="H48" s="161">
        <f>SUMIFS('1. Pré-Empenhos'!$S$4:$S$320,'1. Pré-Empenhos'!$D$4:$D$320,'Saldos CUSTEIO AEO LOA 2025'!B48,'1. Pré-Empenhos'!$R$4:$R$320,'Tabelas auxiliares'!$B$226)</f>
        <v>0</v>
      </c>
      <c r="I48" s="162">
        <f>SUMIFS('2. Empenho LOA 2025'!$AA$4:$AA$1676,'2. Empenho LOA 2025'!$D$4:$D$1676,'Saldos CUSTEIO AEO LOA 2025'!B48,'2. Empenho LOA 2025'!$Z$4:$Z$1676,'Tabelas auxiliares'!$B$226)</f>
        <v>602238.69999999995</v>
      </c>
      <c r="J48" s="163">
        <f t="shared" si="1"/>
        <v>97761.300000000047</v>
      </c>
    </row>
    <row r="49" spans="1:10" ht="30" x14ac:dyDescent="0.25">
      <c r="A49" t="s">
        <v>312</v>
      </c>
      <c r="B49" s="10" t="s">
        <v>70</v>
      </c>
      <c r="C49" s="10" t="s">
        <v>71</v>
      </c>
      <c r="D49" s="156">
        <f>IFERROR(VLOOKUP($B49,'Orçamento Distribuído'!$A$3:$I$47,9,FALSE),0)</f>
        <v>600000</v>
      </c>
      <c r="E49" s="158">
        <f>SUMIFS(Tabela1[VALOR],Tabela1[DE (ÁREA / ORIGEM)],'Saldos CUSTEIO AEO LOA 2025'!A49,Tabela1[CUSTEIO ou INVESTIMENTO?],'Tabelas auxiliares'!$B$226)</f>
        <v>0</v>
      </c>
      <c r="F49" s="159">
        <f>SUMIFS(Tabela1[VALOR],Tabela1[PARA (ÁREA / DESTINO)],'Saldos CUSTEIO AEO LOA 2025'!A49,Tabela1[CUSTEIO ou INVESTIMENTO?],'Tabelas auxiliares'!$B$226)</f>
        <v>0</v>
      </c>
      <c r="G49" s="160">
        <f t="shared" si="7"/>
        <v>600000</v>
      </c>
      <c r="H49" s="161">
        <f>SUMIFS('1. Pré-Empenhos'!$S$4:$S$320,'1. Pré-Empenhos'!$D$4:$D$320,'Saldos CUSTEIO AEO LOA 2025'!B49,'1. Pré-Empenhos'!$R$4:$R$320,'Tabelas auxiliares'!$B$226)</f>
        <v>0</v>
      </c>
      <c r="I49" s="162">
        <f>SUMIFS('2. Empenho LOA 2025'!$AA$4:$AA$1676,'2. Empenho LOA 2025'!$D$4:$D$1676,'Saldos CUSTEIO AEO LOA 2025'!B49,'2. Empenho LOA 2025'!$Z$4:$Z$1676,'Tabelas auxiliares'!$B$226)</f>
        <v>405369.4</v>
      </c>
      <c r="J49" s="163">
        <f t="shared" si="1"/>
        <v>194630.59999999998</v>
      </c>
    </row>
    <row r="50" spans="1:10" ht="30" x14ac:dyDescent="0.25">
      <c r="A50" t="s">
        <v>313</v>
      </c>
      <c r="B50" s="10" t="s">
        <v>132</v>
      </c>
      <c r="C50" s="10" t="s">
        <v>133</v>
      </c>
      <c r="D50" s="156">
        <f>IFERROR(VLOOKUP($B50,'Orçamento Distribuído'!$A$3:$I$47,9,FALSE),0)</f>
        <v>550000</v>
      </c>
      <c r="E50" s="158">
        <f>SUMIFS(Tabela1[VALOR],Tabela1[DE (ÁREA / ORIGEM)],'Saldos CUSTEIO AEO LOA 2025'!A50,Tabela1[CUSTEIO ou INVESTIMENTO?],'Tabelas auxiliares'!$B$226)</f>
        <v>0</v>
      </c>
      <c r="F50" s="159">
        <f>SUMIFS(Tabela1[VALOR],Tabela1[PARA (ÁREA / DESTINO)],'Saldos CUSTEIO AEO LOA 2025'!A50,Tabela1[CUSTEIO ou INVESTIMENTO?],'Tabelas auxiliares'!$B$226)</f>
        <v>0</v>
      </c>
      <c r="G50" s="160">
        <f t="shared" si="7"/>
        <v>550000</v>
      </c>
      <c r="H50" s="161">
        <f>SUMIFS('1. Pré-Empenhos'!$S$4:$S$320,'1. Pré-Empenhos'!$D$4:$D$320,'Saldos CUSTEIO AEO LOA 2025'!B50,'1. Pré-Empenhos'!$R$4:$R$320,'Tabelas auxiliares'!$B$226)</f>
        <v>0</v>
      </c>
      <c r="I50" s="162">
        <f>SUMIFS('2. Empenho LOA 2025'!$AA$4:$AA$1676,'2. Empenho LOA 2025'!$D$4:$D$1676,'Saldos CUSTEIO AEO LOA 2025'!B50,'2. Empenho LOA 2025'!$Z$4:$Z$1676,'Tabelas auxiliares'!$B$226)</f>
        <v>115894.21</v>
      </c>
      <c r="J50" s="163">
        <f t="shared" si="1"/>
        <v>434105.79</v>
      </c>
    </row>
    <row r="51" spans="1:10" ht="30" x14ac:dyDescent="0.25">
      <c r="A51" t="s">
        <v>314</v>
      </c>
      <c r="B51" s="10" t="s">
        <v>72</v>
      </c>
      <c r="C51" s="10" t="s">
        <v>73</v>
      </c>
      <c r="D51" s="156">
        <f>IFERROR(VLOOKUP($B51,'Orçamento Distribuído'!$A$3:$I$47,9,FALSE),0)</f>
        <v>150000</v>
      </c>
      <c r="E51" s="158">
        <f>SUMIFS(Tabela1[VALOR],Tabela1[DE (ÁREA / ORIGEM)],'Saldos CUSTEIO AEO LOA 2025'!A51,Tabela1[CUSTEIO ou INVESTIMENTO?],'Tabelas auxiliares'!$B$226)</f>
        <v>0</v>
      </c>
      <c r="F51" s="159">
        <f>SUMIFS(Tabela1[VALOR],Tabela1[PARA (ÁREA / DESTINO)],'Saldos CUSTEIO AEO LOA 2025'!A51,Tabela1[CUSTEIO ou INVESTIMENTO?],'Tabelas auxiliares'!$B$226)</f>
        <v>0</v>
      </c>
      <c r="G51" s="160">
        <f t="shared" si="7"/>
        <v>150000</v>
      </c>
      <c r="H51" s="161">
        <f>SUMIFS('1. Pré-Empenhos'!$S$4:$S$320,'1. Pré-Empenhos'!$D$4:$D$320,'Saldos CUSTEIO AEO LOA 2025'!B51,'1. Pré-Empenhos'!$R$4:$R$320,'Tabelas auxiliares'!$B$226)</f>
        <v>0</v>
      </c>
      <c r="I51" s="162">
        <f>SUMIFS('2. Empenho LOA 2025'!$AA$4:$AA$1676,'2. Empenho LOA 2025'!$D$4:$D$1676,'Saldos CUSTEIO AEO LOA 2025'!B51,'2. Empenho LOA 2025'!$Z$4:$Z$1676,'Tabelas auxiliares'!$B$226)</f>
        <v>15053.880000000001</v>
      </c>
      <c r="J51" s="163">
        <f t="shared" si="1"/>
        <v>134946.12</v>
      </c>
    </row>
    <row r="52" spans="1:10" x14ac:dyDescent="0.25">
      <c r="A52" t="s">
        <v>315</v>
      </c>
      <c r="B52" s="10" t="s">
        <v>74</v>
      </c>
      <c r="C52" s="10" t="s">
        <v>192</v>
      </c>
      <c r="D52" s="156">
        <f>IFERROR(VLOOKUP($B52,'Orçamento Distribuído'!$A$3:$I$47,9,FALSE),0)</f>
        <v>450000</v>
      </c>
      <c r="E52" s="158">
        <f>SUMIFS(Tabela1[VALOR],Tabela1[DE (ÁREA / ORIGEM)],'Saldos CUSTEIO AEO LOA 2025'!A52,Tabela1[CUSTEIO ou INVESTIMENTO?],'Tabelas auxiliares'!$B$226)</f>
        <v>0</v>
      </c>
      <c r="F52" s="159">
        <f>SUMIFS(Tabela1[VALOR],Tabela1[PARA (ÁREA / DESTINO)],'Saldos CUSTEIO AEO LOA 2025'!A52,Tabela1[CUSTEIO ou INVESTIMENTO?],'Tabelas auxiliares'!$B$226)</f>
        <v>0</v>
      </c>
      <c r="G52" s="160">
        <f t="shared" si="7"/>
        <v>450000</v>
      </c>
      <c r="H52" s="161">
        <f>SUMIFS('1. Pré-Empenhos'!$S$4:$S$320,'1. Pré-Empenhos'!$D$4:$D$320,'Saldos CUSTEIO AEO LOA 2025'!B52,'1. Pré-Empenhos'!$R$4:$R$320,'Tabelas auxiliares'!$B$226)</f>
        <v>0</v>
      </c>
      <c r="I52" s="162">
        <f>SUMIFS('2. Empenho LOA 2025'!$AA$4:$AA$1676,'2. Empenho LOA 2025'!$D$4:$D$1676,'Saldos CUSTEIO AEO LOA 2025'!B52,'2. Empenho LOA 2025'!$Z$4:$Z$1676,'Tabelas auxiliares'!$B$226)</f>
        <v>0</v>
      </c>
      <c r="J52" s="163">
        <f t="shared" si="1"/>
        <v>450000</v>
      </c>
    </row>
    <row r="53" spans="1:10" x14ac:dyDescent="0.25">
      <c r="A53" t="s">
        <v>316</v>
      </c>
      <c r="B53" s="10" t="s">
        <v>159</v>
      </c>
      <c r="C53" s="10" t="s">
        <v>177</v>
      </c>
      <c r="D53" s="156">
        <f>IFERROR(VLOOKUP($B53,'Orçamento Distribuído'!$A$3:$I$47,9,FALSE),0)</f>
        <v>0</v>
      </c>
      <c r="E53" s="158">
        <f>SUMIFS(Tabela1[VALOR],Tabela1[DE (ÁREA / ORIGEM)],'Saldos CUSTEIO AEO LOA 2025'!A53,Tabela1[CUSTEIO ou INVESTIMENTO?],'Tabelas auxiliares'!$B$226)</f>
        <v>0</v>
      </c>
      <c r="F53" s="159">
        <f>SUMIFS(Tabela1[VALOR],Tabela1[PARA (ÁREA / DESTINO)],'Saldos CUSTEIO AEO LOA 2025'!A53,Tabela1[CUSTEIO ou INVESTIMENTO?],'Tabelas auxiliares'!$B$226)</f>
        <v>0</v>
      </c>
      <c r="G53" s="160">
        <f t="shared" si="7"/>
        <v>0</v>
      </c>
      <c r="H53" s="161">
        <f>SUMIFS('1. Pré-Empenhos'!$S$4:$S$320,'1. Pré-Empenhos'!$D$4:$D$320,'Saldos CUSTEIO AEO LOA 2025'!B53,'1. Pré-Empenhos'!$R$4:$R$320,'Tabelas auxiliares'!$B$226)</f>
        <v>0</v>
      </c>
      <c r="I53" s="162">
        <f>SUMIFS('2. Empenho LOA 2025'!$AA$4:$AA$1676,'2. Empenho LOA 2025'!$D$4:$D$1676,'Saldos CUSTEIO AEO LOA 2025'!B53,'2. Empenho LOA 2025'!$Z$4:$Z$1676,'Tabelas auxiliares'!$B$226)</f>
        <v>3000</v>
      </c>
      <c r="J53" s="163">
        <f t="shared" si="1"/>
        <v>-3000</v>
      </c>
    </row>
    <row r="54" spans="1:10" ht="30" x14ac:dyDescent="0.25">
      <c r="A54" t="s">
        <v>317</v>
      </c>
      <c r="B54" s="10" t="s">
        <v>176</v>
      </c>
      <c r="C54" s="10" t="s">
        <v>178</v>
      </c>
      <c r="D54" s="156">
        <f>IFERROR(VLOOKUP($B54,'Orçamento Distribuído'!$A$3:$I$47,9,FALSE),0)</f>
        <v>0</v>
      </c>
      <c r="E54" s="158">
        <f>SUMIFS(Tabela1[VALOR],Tabela1[DE (ÁREA / ORIGEM)],'Saldos CUSTEIO AEO LOA 2025'!A54,Tabela1[CUSTEIO ou INVESTIMENTO?],'Tabelas auxiliares'!$B$226)</f>
        <v>0</v>
      </c>
      <c r="F54" s="159">
        <f>SUMIFS(Tabela1[VALOR],Tabela1[PARA (ÁREA / DESTINO)],'Saldos CUSTEIO AEO LOA 2025'!A54,Tabela1[CUSTEIO ou INVESTIMENTO?],'Tabelas auxiliares'!$B$226)</f>
        <v>0</v>
      </c>
      <c r="G54" s="160">
        <f t="shared" si="7"/>
        <v>0</v>
      </c>
      <c r="H54" s="161">
        <f>SUMIFS('1. Pré-Empenhos'!$S$4:$S$320,'1. Pré-Empenhos'!$D$4:$D$320,'Saldos CUSTEIO AEO LOA 2025'!B54,'1. Pré-Empenhos'!$R$4:$R$320,'Tabelas auxiliares'!$B$226)</f>
        <v>0</v>
      </c>
      <c r="I54" s="162">
        <f>SUMIFS('2. Empenho LOA 2025'!$AA$4:$AA$1676,'2. Empenho LOA 2025'!$D$4:$D$1676,'Saldos CUSTEIO AEO LOA 2025'!B54,'2. Empenho LOA 2025'!$Z$4:$Z$1676,'Tabelas auxiliares'!$B$226)</f>
        <v>0</v>
      </c>
      <c r="J54" s="163">
        <f t="shared" si="1"/>
        <v>0</v>
      </c>
    </row>
    <row r="55" spans="1:10" ht="30" x14ac:dyDescent="0.25">
      <c r="A55" t="s">
        <v>318</v>
      </c>
      <c r="B55" s="10" t="s">
        <v>76</v>
      </c>
      <c r="C55" s="10" t="s">
        <v>191</v>
      </c>
      <c r="D55" s="156">
        <f>IFERROR(VLOOKUP($B55,'Orçamento Distribuído'!$A$3:$I$47,9,FALSE),0)</f>
        <v>130000</v>
      </c>
      <c r="E55" s="158">
        <f>SUMIFS(Tabela1[VALOR],Tabela1[DE (ÁREA / ORIGEM)],'Saldos CUSTEIO AEO LOA 2025'!A55,Tabela1[CUSTEIO ou INVESTIMENTO?],'Tabelas auxiliares'!$B$226)</f>
        <v>0</v>
      </c>
      <c r="F55" s="159">
        <f>SUMIFS(Tabela1[VALOR],Tabela1[PARA (ÁREA / DESTINO)],'Saldos CUSTEIO AEO LOA 2025'!A55,Tabela1[CUSTEIO ou INVESTIMENTO?],'Tabelas auxiliares'!$B$226)</f>
        <v>0</v>
      </c>
      <c r="G55" s="160">
        <f t="shared" si="7"/>
        <v>130000</v>
      </c>
      <c r="H55" s="161">
        <f>SUMIFS('1. Pré-Empenhos'!$S$4:$S$320,'1. Pré-Empenhos'!$D$4:$D$320,'Saldos CUSTEIO AEO LOA 2025'!B55,'1. Pré-Empenhos'!$R$4:$R$320,'Tabelas auxiliares'!$B$226)</f>
        <v>0</v>
      </c>
      <c r="I55" s="162">
        <f>SUMIFS('2. Empenho LOA 2025'!$AA$4:$AA$1676,'2. Empenho LOA 2025'!$D$4:$D$1676,'Saldos CUSTEIO AEO LOA 2025'!B55,'2. Empenho LOA 2025'!$Z$4:$Z$1676,'Tabelas auxiliares'!$B$226)</f>
        <v>84400</v>
      </c>
      <c r="J55" s="163">
        <f t="shared" si="1"/>
        <v>45600</v>
      </c>
    </row>
    <row r="56" spans="1:10" x14ac:dyDescent="0.25">
      <c r="A56" t="s">
        <v>319</v>
      </c>
      <c r="B56" s="10" t="s">
        <v>77</v>
      </c>
      <c r="C56" s="10" t="s">
        <v>78</v>
      </c>
      <c r="D56" s="156">
        <f>IFERROR(VLOOKUP($B56,'Orçamento Distribuído'!$A$3:$I$47,9,FALSE),0)</f>
        <v>110000</v>
      </c>
      <c r="E56" s="158">
        <f>SUMIFS(Tabela1[VALOR],Tabela1[DE (ÁREA / ORIGEM)],'Saldos CUSTEIO AEO LOA 2025'!A56,Tabela1[CUSTEIO ou INVESTIMENTO?],'Tabelas auxiliares'!$B$226)</f>
        <v>0</v>
      </c>
      <c r="F56" s="159">
        <f>SUMIFS(Tabela1[VALOR],Tabela1[PARA (ÁREA / DESTINO)],'Saldos CUSTEIO AEO LOA 2025'!A56,Tabela1[CUSTEIO ou INVESTIMENTO?],'Tabelas auxiliares'!$B$226)</f>
        <v>0</v>
      </c>
      <c r="G56" s="160">
        <f t="shared" si="7"/>
        <v>110000</v>
      </c>
      <c r="H56" s="161">
        <f>SUMIFS('1. Pré-Empenhos'!$S$4:$S$320,'1. Pré-Empenhos'!$D$4:$D$320,'Saldos CUSTEIO AEO LOA 2025'!B56,'1. Pré-Empenhos'!$R$4:$R$320,'Tabelas auxiliares'!$B$226)</f>
        <v>0</v>
      </c>
      <c r="I56" s="162">
        <f>SUMIFS('2. Empenho LOA 2025'!$AA$4:$AA$1676,'2. Empenho LOA 2025'!$D$4:$D$1676,'Saldos CUSTEIO AEO LOA 2025'!B56,'2. Empenho LOA 2025'!$Z$4:$Z$1676,'Tabelas auxiliares'!$B$226)</f>
        <v>180968.27000000002</v>
      </c>
      <c r="J56" s="163">
        <f t="shared" si="1"/>
        <v>-70968.270000000019</v>
      </c>
    </row>
    <row r="57" spans="1:10" ht="30" x14ac:dyDescent="0.25">
      <c r="A57" t="s">
        <v>320</v>
      </c>
      <c r="B57" s="10" t="s">
        <v>81</v>
      </c>
      <c r="C57" s="10" t="s">
        <v>82</v>
      </c>
      <c r="D57" s="156">
        <f>IFERROR(VLOOKUP($B57,'Orçamento Distribuído'!$A$3:$I$47,9,FALSE),0)</f>
        <v>400000</v>
      </c>
      <c r="E57" s="158">
        <f>SUMIFS(Tabela1[VALOR],Tabela1[DE (ÁREA / ORIGEM)],'Saldos CUSTEIO AEO LOA 2025'!A57,Tabela1[CUSTEIO ou INVESTIMENTO?],'Tabelas auxiliares'!$B$226)</f>
        <v>0</v>
      </c>
      <c r="F57" s="159">
        <f>SUMIFS(Tabela1[VALOR],Tabela1[PARA (ÁREA / DESTINO)],'Saldos CUSTEIO AEO LOA 2025'!A57,Tabela1[CUSTEIO ou INVESTIMENTO?],'Tabelas auxiliares'!$B$226)</f>
        <v>0</v>
      </c>
      <c r="G57" s="160">
        <f t="shared" si="7"/>
        <v>400000</v>
      </c>
      <c r="H57" s="161">
        <f>SUMIFS('1. Pré-Empenhos'!$S$4:$S$320,'1. Pré-Empenhos'!$D$4:$D$320,'Saldos CUSTEIO AEO LOA 2025'!B57,'1. Pré-Empenhos'!$R$4:$R$320,'Tabelas auxiliares'!$B$226)</f>
        <v>0</v>
      </c>
      <c r="I57" s="162">
        <f>SUMIFS('2. Empenho LOA 2025'!$AA$4:$AA$1676,'2. Empenho LOA 2025'!$D$4:$D$1676,'Saldos CUSTEIO AEO LOA 2025'!B57,'2. Empenho LOA 2025'!$Z$4:$Z$1676,'Tabelas auxiliares'!$B$226)</f>
        <v>361826.05</v>
      </c>
      <c r="J57" s="163">
        <f t="shared" si="1"/>
        <v>38173.950000000012</v>
      </c>
    </row>
    <row r="58" spans="1:10" ht="30" x14ac:dyDescent="0.25">
      <c r="A58" t="s">
        <v>321</v>
      </c>
      <c r="B58" s="10" t="s">
        <v>83</v>
      </c>
      <c r="C58" s="10" t="s">
        <v>84</v>
      </c>
      <c r="D58" s="156">
        <f>IFERROR(VLOOKUP($B58,'Orçamento Distribuído'!$A$3:$I$47,9,FALSE),0)</f>
        <v>2575432</v>
      </c>
      <c r="E58" s="158">
        <f>SUMIFS(Tabela1[VALOR],Tabela1[DE (ÁREA / ORIGEM)],'Saldos CUSTEIO AEO LOA 2025'!A58,Tabela1[CUSTEIO ou INVESTIMENTO?],'Tabelas auxiliares'!$B$226)</f>
        <v>0</v>
      </c>
      <c r="F58" s="159">
        <f>SUMIFS(Tabela1[VALOR],Tabela1[PARA (ÁREA / DESTINO)],'Saldos CUSTEIO AEO LOA 2025'!A58,Tabela1[CUSTEIO ou INVESTIMENTO?],'Tabelas auxiliares'!$B$226)</f>
        <v>0</v>
      </c>
      <c r="G58" s="160">
        <f t="shared" si="7"/>
        <v>2575432</v>
      </c>
      <c r="H58" s="161">
        <f>SUMIFS('1. Pré-Empenhos'!$S$4:$S$320,'1. Pré-Empenhos'!$D$4:$D$320,'Saldos CUSTEIO AEO LOA 2025'!B58,'1. Pré-Empenhos'!$R$4:$R$320,'Tabelas auxiliares'!$B$226)</f>
        <v>0</v>
      </c>
      <c r="I58" s="162">
        <f>SUMIFS('2. Empenho LOA 2025'!$AA$4:$AA$1676,'2. Empenho LOA 2025'!$D$4:$D$1676,'Saldos CUSTEIO AEO LOA 2025'!B58,'2. Empenho LOA 2025'!$Z$4:$Z$1676,'Tabelas auxiliares'!$B$226)</f>
        <v>1664921.87</v>
      </c>
      <c r="J58" s="163">
        <f t="shared" si="1"/>
        <v>910510.12999999989</v>
      </c>
    </row>
    <row r="59" spans="1:10" ht="30" x14ac:dyDescent="0.25">
      <c r="A59" t="s">
        <v>322</v>
      </c>
      <c r="B59" s="10" t="s">
        <v>85</v>
      </c>
      <c r="C59" s="10" t="s">
        <v>86</v>
      </c>
      <c r="D59" s="156">
        <f>IFERROR(VLOOKUP($B59,'Orçamento Distribuído'!$A$3:$I$47,9,FALSE),0)</f>
        <v>600000</v>
      </c>
      <c r="E59" s="158">
        <f>SUMIFS(Tabela1[VALOR],Tabela1[DE (ÁREA / ORIGEM)],'Saldos CUSTEIO AEO LOA 2025'!A59,Tabela1[CUSTEIO ou INVESTIMENTO?],'Tabelas auxiliares'!$B$226)</f>
        <v>0</v>
      </c>
      <c r="F59" s="159">
        <f>SUMIFS(Tabela1[VALOR],Tabela1[PARA (ÁREA / DESTINO)],'Saldos CUSTEIO AEO LOA 2025'!A59,Tabela1[CUSTEIO ou INVESTIMENTO?],'Tabelas auxiliares'!$B$226)</f>
        <v>0</v>
      </c>
      <c r="G59" s="160">
        <f t="shared" si="7"/>
        <v>600000</v>
      </c>
      <c r="H59" s="161">
        <f>SUMIFS('1. Pré-Empenhos'!$S$4:$S$320,'1. Pré-Empenhos'!$D$4:$D$320,'Saldos CUSTEIO AEO LOA 2025'!B59,'1. Pré-Empenhos'!$R$4:$R$320,'Tabelas auxiliares'!$B$226)</f>
        <v>0</v>
      </c>
      <c r="I59" s="162">
        <f>SUMIFS('2. Empenho LOA 2025'!$AA$4:$AA$1676,'2. Empenho LOA 2025'!$D$4:$D$1676,'Saldos CUSTEIO AEO LOA 2025'!B59,'2. Empenho LOA 2025'!$Z$4:$Z$1676,'Tabelas auxiliares'!$B$226)</f>
        <v>315903.49</v>
      </c>
      <c r="J59" s="163">
        <f t="shared" si="1"/>
        <v>284096.51</v>
      </c>
    </row>
    <row r="60" spans="1:10" x14ac:dyDescent="0.25">
      <c r="A60" t="s">
        <v>323</v>
      </c>
      <c r="B60" s="10" t="s">
        <v>79</v>
      </c>
      <c r="C60" s="10" t="s">
        <v>80</v>
      </c>
      <c r="D60" s="156">
        <f>IFERROR(VLOOKUP($B60,'Orçamento Distribuído'!$A$3:$I$47,9,FALSE),0)</f>
        <v>100000</v>
      </c>
      <c r="E60" s="158">
        <f>SUMIFS(Tabela1[VALOR],Tabela1[DE (ÁREA / ORIGEM)],'Saldos CUSTEIO AEO LOA 2025'!A60,Tabela1[CUSTEIO ou INVESTIMENTO?],'Tabelas auxiliares'!$B$226)</f>
        <v>0</v>
      </c>
      <c r="F60" s="159">
        <f>SUMIFS(Tabela1[VALOR],Tabela1[PARA (ÁREA / DESTINO)],'Saldos CUSTEIO AEO LOA 2025'!A60,Tabela1[CUSTEIO ou INVESTIMENTO?],'Tabelas auxiliares'!$B$226)</f>
        <v>0</v>
      </c>
      <c r="G60" s="160">
        <f t="shared" si="7"/>
        <v>100000</v>
      </c>
      <c r="H60" s="161">
        <f>SUMIFS('1. Pré-Empenhos'!$S$4:$S$320,'1. Pré-Empenhos'!$D$4:$D$320,'Saldos CUSTEIO AEO LOA 2025'!B60,'1. Pré-Empenhos'!$R$4:$R$320,'Tabelas auxiliares'!$B$226)</f>
        <v>0</v>
      </c>
      <c r="I60" s="162">
        <f>SUMIFS('2. Empenho LOA 2025'!$AA$4:$AA$1676,'2. Empenho LOA 2025'!$D$4:$D$1676,'Saldos CUSTEIO AEO LOA 2025'!B60,'2. Empenho LOA 2025'!$Z$4:$Z$1676,'Tabelas auxiliares'!$B$226)</f>
        <v>133947.35999999999</v>
      </c>
      <c r="J60" s="163">
        <f t="shared" si="1"/>
        <v>-33947.359999999986</v>
      </c>
    </row>
    <row r="61" spans="1:10" x14ac:dyDescent="0.25">
      <c r="A61" t="s">
        <v>267</v>
      </c>
      <c r="B61" s="10" t="s">
        <v>89</v>
      </c>
      <c r="C61" s="10" t="s">
        <v>90</v>
      </c>
      <c r="D61" s="156">
        <f>IFERROR(VLOOKUP($B61,'Orçamento Distribuído'!$A$3:$I$47,9,FALSE),0)</f>
        <v>1701135</v>
      </c>
      <c r="E61" s="158">
        <f>SUMIFS(Tabela1[VALOR],Tabela1[DE (ÁREA / ORIGEM)],'Saldos CUSTEIO AEO LOA 2025'!A61,Tabela1[CUSTEIO ou INVESTIMENTO?],'Tabelas auxiliares'!$B$226)</f>
        <v>0</v>
      </c>
      <c r="F61" s="159">
        <f>SUMIFS(Tabela1[VALOR],Tabela1[PARA (ÁREA / DESTINO)],'Saldos CUSTEIO AEO LOA 2025'!A61,Tabela1[CUSTEIO ou INVESTIMENTO?],'Tabelas auxiliares'!$B$226)</f>
        <v>0</v>
      </c>
      <c r="G61" s="160">
        <f>D61-E61+F61-(F63-E63)</f>
        <v>1417504.4</v>
      </c>
      <c r="H61" s="161">
        <f>SUMIFS('1. Pré-Empenhos'!$S$4:$S$320,'1. Pré-Empenhos'!$D$4:$D$320,'Saldos CUSTEIO AEO LOA 2025'!B61,'1. Pré-Empenhos'!$R$4:$R$320,'Tabelas auxiliares'!$B$226)</f>
        <v>0</v>
      </c>
      <c r="I61" s="162">
        <f>SUMIFS('2. Empenho LOA 2025'!$AA$4:$AA$1676,'2. Empenho LOA 2025'!$D$4:$D$1676,'Saldos CUSTEIO AEO LOA 2025'!B61,'2. Empenho LOA 2025'!$Z$4:$Z$1676,'Tabelas auxiliares'!$B$226)</f>
        <v>0</v>
      </c>
      <c r="J61" s="163">
        <f t="shared" si="1"/>
        <v>1417504.4</v>
      </c>
    </row>
    <row r="62" spans="1:10" ht="30" x14ac:dyDescent="0.25">
      <c r="B62" s="194" t="s">
        <v>89</v>
      </c>
      <c r="C62" s="10" t="s">
        <v>556</v>
      </c>
      <c r="D62" s="156"/>
      <c r="E62" s="158"/>
      <c r="F62" s="159">
        <f>SUMIFS(Tabela1[VALOR],Tabela1[PARA (ÁREA / DESTINO)],'Saldos CUSTEIO AEO LOA 2025'!A62,Tabela1[CUSTEIO ou INVESTIMENTO?],'Tabelas auxiliares'!$B$226)+SUMIFS('Distribuição TRI'!$N$2:$N$10,'Distribuição TRI'!$J$2:$J$10,'Saldos CUSTEIO AEO LOA 2025'!B62)</f>
        <v>60143.409999999996</v>
      </c>
      <c r="G62" s="160">
        <f t="shared" ref="G62" si="8">D62-E62+F62</f>
        <v>60143.409999999996</v>
      </c>
      <c r="H62" s="161">
        <f>SUMIFS('1. Pré-Empenhos'!$S$4:$S$320,'1. Pré-Empenhos'!$D$4:$D$320,'Saldos CUSTEIO AEO LOA 2025'!B62,'1. Pré-Empenhos'!$R$4:$R$320,'Tabelas auxiliares'!$B$226)</f>
        <v>0</v>
      </c>
      <c r="I62" s="162">
        <f>SUMIFS('2. Empenho LOA 2025'!$AA$4:$AA$1676,'2. Empenho LOA 2025'!$D$4:$D$1676,'Saldos CUSTEIO AEO LOA 2025'!B62,'2. Empenho LOA 2025'!$Z$4:$Z$1676,'Tabelas auxiliares'!$B$226)</f>
        <v>0</v>
      </c>
      <c r="J62" s="163">
        <f t="shared" ref="J62" si="9">G62-H62-I62</f>
        <v>60143.409999999996</v>
      </c>
    </row>
    <row r="63" spans="1:10" x14ac:dyDescent="0.25">
      <c r="B63" s="19"/>
      <c r="C63" s="61" t="s">
        <v>91</v>
      </c>
      <c r="D63" s="157">
        <f t="shared" ref="D63:J63" si="10">SUBTOTAL(9,D2:D62)</f>
        <v>59588510</v>
      </c>
      <c r="E63" s="157">
        <f t="shared" si="10"/>
        <v>4400</v>
      </c>
      <c r="F63" s="157">
        <f t="shared" si="10"/>
        <v>288030.60000000003</v>
      </c>
      <c r="G63" s="157">
        <f t="shared" si="10"/>
        <v>59588510</v>
      </c>
      <c r="H63" s="157">
        <f t="shared" si="10"/>
        <v>0</v>
      </c>
      <c r="I63" s="157">
        <f t="shared" si="10"/>
        <v>41358677.159999996</v>
      </c>
      <c r="J63" s="163">
        <f t="shared" si="10"/>
        <v>18229832.84</v>
      </c>
    </row>
    <row r="64" spans="1:10" hidden="1" x14ac:dyDescent="0.25">
      <c r="D64" s="37"/>
    </row>
    <row r="65" spans="7:7" hidden="1" x14ac:dyDescent="0.25">
      <c r="G65" s="8"/>
    </row>
  </sheetData>
  <sheetProtection algorithmName="SHA-512" hashValue="KjVhsqLt1o1tcbwtCBLfAFqE6qG7Y26W06lezcOPqEbYK49ipA0AjrMNX6fURNNFAfMXMt4kn78JmftDhRQ/HQ==" saltValue="yDrRmvABwd8YhEuyBcQbq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topLeftCell="D1" workbookViewId="0">
      <selection activeCell="D2" sqref="D2:L61"/>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38" t="s">
        <v>7</v>
      </c>
      <c r="C1" s="238"/>
      <c r="D1" s="2" t="s">
        <v>463</v>
      </c>
      <c r="E1" s="1" t="s">
        <v>94</v>
      </c>
      <c r="F1" s="1" t="s">
        <v>95</v>
      </c>
      <c r="G1" s="1" t="s">
        <v>182</v>
      </c>
      <c r="H1" s="1" t="s">
        <v>183</v>
      </c>
      <c r="I1" s="32" t="s">
        <v>461</v>
      </c>
      <c r="J1" s="1" t="s">
        <v>96</v>
      </c>
      <c r="K1" s="1" t="s">
        <v>97</v>
      </c>
      <c r="L1" s="32" t="s">
        <v>462</v>
      </c>
    </row>
    <row r="2" spans="1:12" ht="30" x14ac:dyDescent="0.25">
      <c r="A2" t="s">
        <v>268</v>
      </c>
      <c r="B2" s="10" t="s">
        <v>8</v>
      </c>
      <c r="C2" s="10" t="s">
        <v>9</v>
      </c>
      <c r="D2" s="156">
        <f>IFERROR(VLOOKUP($B2,'Orçamento Distribuído'!$X$5:$Y$15,2,FALSE),0)</f>
        <v>0</v>
      </c>
      <c r="E2" s="164">
        <f>IFERROR(VLOOKUP($B2,'Tabelas auxiliares'!$A$113:$E$154,4,FALSE),0)</f>
        <v>0</v>
      </c>
      <c r="F2" s="165">
        <f>IFERROR(VLOOKUP($B2,'Tabelas auxiliares'!$A$113:$E$154,5,FALSE),0)</f>
        <v>0</v>
      </c>
      <c r="G2" s="158">
        <f>SUMIFS(Tabela1[VALOR],Tabela1[DE (ÁREA / ORIGEM)],'Saldos INVESTIMENTO AEO LOA 24'!A2,Tabela1[CUSTEIO ou INVESTIMENTO?],'Tabelas auxiliares'!$B$227)</f>
        <v>0</v>
      </c>
      <c r="H2" s="159">
        <f>SUMIFS(Tabela1[VALOR],Tabela1[PARA (ÁREA / DESTINO)],'Saldos INVESTIMENTO AEO LOA 24'!A2,Tabela1[CUSTEIO ou INVESTIMENTO?],'Tabelas auxiliares'!$B$227)</f>
        <v>0</v>
      </c>
      <c r="I2" s="160">
        <f>D2-G2+H2</f>
        <v>0</v>
      </c>
      <c r="J2" s="161">
        <f>SUMIFS('1. Pré-Empenhos'!$S$4:$S$320,'1. Pré-Empenhos'!$D$4:$D$320,'Saldos INVESTIMENTO AEO LOA 24'!B2,'1. Pré-Empenhos'!$R$4:$R$320,'Tabelas auxiliares'!$B$227)</f>
        <v>0</v>
      </c>
      <c r="K2" s="162">
        <f>SUMIFS('2. Empenho LOA 2025'!$AA$4:$AA$1676,'2. Empenho LOA 2025'!$D$4:$D$1676,'Saldos INVESTIMENTO AEO LOA 24'!B2,'2. Empenho LOA 2025'!$Z$4:$Z$1676,'Tabelas auxiliares'!$B$227)</f>
        <v>188162.45</v>
      </c>
      <c r="L2" s="163">
        <f t="shared" ref="L2:L60" si="0">I2-J2-K2</f>
        <v>-188162.45</v>
      </c>
    </row>
    <row r="3" spans="1:12" x14ac:dyDescent="0.25">
      <c r="A3" t="s">
        <v>269</v>
      </c>
      <c r="B3" s="10" t="s">
        <v>14</v>
      </c>
      <c r="C3" s="10" t="s">
        <v>15</v>
      </c>
      <c r="D3" s="156">
        <f>IFERROR(VLOOKUP($B3,'Orçamento Distribuído'!$X$5:$Y$15,2,FALSE),0)</f>
        <v>0</v>
      </c>
      <c r="E3" s="164">
        <f>IFERROR(VLOOKUP($B3,'Tabelas auxiliares'!$A$113:$E$154,4,FALSE),0)</f>
        <v>0</v>
      </c>
      <c r="F3" s="165">
        <f>IFERROR(VLOOKUP($B3,'Tabelas auxiliares'!$A$113:$E$154,5,FALSE),0)</f>
        <v>0</v>
      </c>
      <c r="G3" s="158">
        <f>SUMIFS(Tabela1[VALOR],Tabela1[DE (ÁREA / ORIGEM)],'Saldos INVESTIMENTO AEO LOA 24'!A3,Tabela1[CUSTEIO ou INVESTIMENTO?],'Tabelas auxiliares'!$B$227)</f>
        <v>0</v>
      </c>
      <c r="H3" s="159">
        <f>SUMIFS(Tabela1[VALOR],Tabela1[PARA (ÁREA / DESTINO)],'Saldos INVESTIMENTO AEO LOA 24'!A3,Tabela1[CUSTEIO ou INVESTIMENTO?],'Tabelas auxiliares'!$B$227)</f>
        <v>0</v>
      </c>
      <c r="I3" s="160">
        <f t="shared" ref="I3:I60" si="1">D3-G3+H3</f>
        <v>0</v>
      </c>
      <c r="J3" s="161">
        <f>SUMIFS('1. Pré-Empenhos'!$S$4:$S$320,'1. Pré-Empenhos'!$D$4:$D$320,'Saldos INVESTIMENTO AEO LOA 24'!B3,'1. Pré-Empenhos'!$R$4:$R$320,'Tabelas auxiliares'!$B$227)</f>
        <v>0</v>
      </c>
      <c r="K3" s="162">
        <f>SUMIFS('2. Empenho LOA 2025'!$AA$4:$AA$1676,'2. Empenho LOA 2025'!$D$4:$D$1676,'Saldos INVESTIMENTO AEO LOA 24'!B3,'2. Empenho LOA 2025'!$Z$4:$Z$1676,'Tabelas auxiliares'!$B$227)</f>
        <v>0</v>
      </c>
      <c r="L3" s="163">
        <f t="shared" si="0"/>
        <v>0</v>
      </c>
    </row>
    <row r="4" spans="1:12" x14ac:dyDescent="0.25">
      <c r="A4" t="s">
        <v>270</v>
      </c>
      <c r="B4" s="10" t="s">
        <v>158</v>
      </c>
      <c r="C4" s="10" t="s">
        <v>174</v>
      </c>
      <c r="D4" s="156">
        <f>IFERROR(VLOOKUP($B4,'Orçamento Distribuído'!$X$5:$Y$15,2,FALSE),0)</f>
        <v>0</v>
      </c>
      <c r="E4" s="164">
        <f>IFERROR(VLOOKUP($B4,'Tabelas auxiliares'!$A$113:$E$154,4,FALSE),0)</f>
        <v>0</v>
      </c>
      <c r="F4" s="165">
        <f>IFERROR(VLOOKUP($B4,'Tabelas auxiliares'!$A$113:$E$154,5,FALSE),0)</f>
        <v>0</v>
      </c>
      <c r="G4" s="158">
        <f>SUMIFS(Tabela1[VALOR],Tabela1[DE (ÁREA / ORIGEM)],'Saldos INVESTIMENTO AEO LOA 24'!A4,Tabela1[CUSTEIO ou INVESTIMENTO?],'Tabelas auxiliares'!$B$227)</f>
        <v>0</v>
      </c>
      <c r="H4" s="159">
        <f>SUMIFS(Tabela1[VALOR],Tabela1[PARA (ÁREA / DESTINO)],'Saldos INVESTIMENTO AEO LOA 24'!A4,Tabela1[CUSTEIO ou INVESTIMENTO?],'Tabelas auxiliares'!$B$227)</f>
        <v>0</v>
      </c>
      <c r="I4" s="160">
        <f t="shared" si="1"/>
        <v>0</v>
      </c>
      <c r="J4" s="161">
        <f>SUMIFS('1. Pré-Empenhos'!$S$4:$S$320,'1. Pré-Empenhos'!$D$4:$D$320,'Saldos INVESTIMENTO AEO LOA 24'!B4,'1. Pré-Empenhos'!$R$4:$R$320,'Tabelas auxiliares'!$B$227)</f>
        <v>0</v>
      </c>
      <c r="K4" s="162">
        <f>SUMIFS('2. Empenho LOA 2025'!$AA$4:$AA$1676,'2. Empenho LOA 2025'!$D$4:$D$1676,'Saldos INVESTIMENTO AEO LOA 24'!B4,'2. Empenho LOA 2025'!$Z$4:$Z$1676,'Tabelas auxiliares'!$B$227)</f>
        <v>0</v>
      </c>
      <c r="L4" s="163">
        <f t="shared" si="0"/>
        <v>0</v>
      </c>
    </row>
    <row r="5" spans="1:12" x14ac:dyDescent="0.25">
      <c r="A5" t="s">
        <v>271</v>
      </c>
      <c r="B5" s="10" t="s">
        <v>10</v>
      </c>
      <c r="C5" s="10" t="s">
        <v>11</v>
      </c>
      <c r="D5" s="156">
        <f>IFERROR(VLOOKUP($B5,'Orçamento Distribuído'!$X$5:$Y$15,2,FALSE),0)</f>
        <v>0</v>
      </c>
      <c r="E5" s="164">
        <f>IFERROR(VLOOKUP($B5,'Tabelas auxiliares'!$A$113:$E$154,4,FALSE),0)</f>
        <v>0</v>
      </c>
      <c r="F5" s="165">
        <f>IFERROR(VLOOKUP($B5,'Tabelas auxiliares'!$A$113:$E$154,5,FALSE),0)</f>
        <v>0</v>
      </c>
      <c r="G5" s="158">
        <f>SUMIFS(Tabela1[VALOR],Tabela1[DE (ÁREA / ORIGEM)],'Saldos INVESTIMENTO AEO LOA 24'!A5,Tabela1[CUSTEIO ou INVESTIMENTO?],'Tabelas auxiliares'!$B$227)</f>
        <v>0</v>
      </c>
      <c r="H5" s="159">
        <f>SUMIFS(Tabela1[VALOR],Tabela1[PARA (ÁREA / DESTINO)],'Saldos INVESTIMENTO AEO LOA 24'!A5,Tabela1[CUSTEIO ou INVESTIMENTO?],'Tabelas auxiliares'!$B$227)</f>
        <v>0</v>
      </c>
      <c r="I5" s="160">
        <f t="shared" si="1"/>
        <v>0</v>
      </c>
      <c r="J5" s="161">
        <f>SUMIFS('1. Pré-Empenhos'!$S$4:$S$320,'1. Pré-Empenhos'!$D$4:$D$320,'Saldos INVESTIMENTO AEO LOA 24'!B5,'1. Pré-Empenhos'!$R$4:$R$320,'Tabelas auxiliares'!$B$227)</f>
        <v>0</v>
      </c>
      <c r="K5" s="162">
        <f>SUMIFS('2. Empenho LOA 2025'!$AA$4:$AA$1676,'2. Empenho LOA 2025'!$D$4:$D$1676,'Saldos INVESTIMENTO AEO LOA 24'!B5,'2. Empenho LOA 2025'!$Z$4:$Z$1676,'Tabelas auxiliares'!$B$227)</f>
        <v>0</v>
      </c>
      <c r="L5" s="163">
        <f t="shared" si="0"/>
        <v>0</v>
      </c>
    </row>
    <row r="6" spans="1:12" x14ac:dyDescent="0.25">
      <c r="A6" t="s">
        <v>272</v>
      </c>
      <c r="B6" s="10" t="s">
        <v>12</v>
      </c>
      <c r="C6" s="10" t="s">
        <v>13</v>
      </c>
      <c r="D6" s="156">
        <f>IFERROR(VLOOKUP($B6,'Orçamento Distribuído'!$X$5:$Y$15,2,FALSE),0)</f>
        <v>0</v>
      </c>
      <c r="E6" s="164">
        <f>IFERROR(VLOOKUP($B6,'Tabelas auxiliares'!$A$113:$E$154,4,FALSE),0)</f>
        <v>0</v>
      </c>
      <c r="F6" s="165">
        <f>IFERROR(VLOOKUP($B6,'Tabelas auxiliares'!$A$113:$E$154,5,FALSE),0)</f>
        <v>0</v>
      </c>
      <c r="G6" s="158">
        <f>SUMIFS(Tabela1[VALOR],Tabela1[DE (ÁREA / ORIGEM)],'Saldos INVESTIMENTO AEO LOA 24'!A6,Tabela1[CUSTEIO ou INVESTIMENTO?],'Tabelas auxiliares'!$B$227)</f>
        <v>0</v>
      </c>
      <c r="H6" s="159">
        <f>SUMIFS(Tabela1[VALOR],Tabela1[PARA (ÁREA / DESTINO)],'Saldos INVESTIMENTO AEO LOA 24'!A6,Tabela1[CUSTEIO ou INVESTIMENTO?],'Tabelas auxiliares'!$B$227)</f>
        <v>0</v>
      </c>
      <c r="I6" s="160">
        <f t="shared" si="1"/>
        <v>0</v>
      </c>
      <c r="J6" s="161">
        <f>SUMIFS('1. Pré-Empenhos'!$S$4:$S$320,'1. Pré-Empenhos'!$D$4:$D$320,'Saldos INVESTIMENTO AEO LOA 24'!B6,'1. Pré-Empenhos'!$R$4:$R$320,'Tabelas auxiliares'!$B$227)</f>
        <v>0</v>
      </c>
      <c r="K6" s="162">
        <f>SUMIFS('2. Empenho LOA 2025'!$AA$4:$AA$1676,'2. Empenho LOA 2025'!$D$4:$D$1676,'Saldos INVESTIMENTO AEO LOA 24'!B6,'2. Empenho LOA 2025'!$Z$4:$Z$1676,'Tabelas auxiliares'!$B$227)</f>
        <v>0</v>
      </c>
      <c r="L6" s="163">
        <f t="shared" si="0"/>
        <v>0</v>
      </c>
    </row>
    <row r="7" spans="1:12" x14ac:dyDescent="0.25">
      <c r="A7" t="s">
        <v>273</v>
      </c>
      <c r="B7" s="10" t="s">
        <v>16</v>
      </c>
      <c r="C7" s="10" t="s">
        <v>17</v>
      </c>
      <c r="D7" s="156">
        <f>IFERROR(VLOOKUP($B7,'Orçamento Distribuído'!$X$5:$Y$15,2,FALSE),0)</f>
        <v>0</v>
      </c>
      <c r="E7" s="164">
        <f>IFERROR(VLOOKUP($B7,'Tabelas auxiliares'!$A$113:$E$154,4,FALSE),0)</f>
        <v>0</v>
      </c>
      <c r="F7" s="165">
        <f>IFERROR(VLOOKUP($B7,'Tabelas auxiliares'!$A$113:$E$154,5,FALSE),0)</f>
        <v>0</v>
      </c>
      <c r="G7" s="158">
        <f>SUMIFS(Tabela1[VALOR],Tabela1[DE (ÁREA / ORIGEM)],'Saldos INVESTIMENTO AEO LOA 24'!A7,Tabela1[CUSTEIO ou INVESTIMENTO?],'Tabelas auxiliares'!$B$227)</f>
        <v>0</v>
      </c>
      <c r="H7" s="159">
        <f>SUMIFS(Tabela1[VALOR],Tabela1[PARA (ÁREA / DESTINO)],'Saldos INVESTIMENTO AEO LOA 24'!A7,Tabela1[CUSTEIO ou INVESTIMENTO?],'Tabelas auxiliares'!$B$227)</f>
        <v>0</v>
      </c>
      <c r="I7" s="160">
        <f t="shared" si="1"/>
        <v>0</v>
      </c>
      <c r="J7" s="161">
        <f>SUMIFS('1. Pré-Empenhos'!$S$4:$S$320,'1. Pré-Empenhos'!$D$4:$D$320,'Saldos INVESTIMENTO AEO LOA 24'!B7,'1. Pré-Empenhos'!$R$4:$R$320,'Tabelas auxiliares'!$B$227)</f>
        <v>0</v>
      </c>
      <c r="K7" s="162">
        <f>SUMIFS('2. Empenho LOA 2025'!$AA$4:$AA$1676,'2. Empenho LOA 2025'!$D$4:$D$1676,'Saldos INVESTIMENTO AEO LOA 24'!B7,'2. Empenho LOA 2025'!$Z$4:$Z$1676,'Tabelas auxiliares'!$B$227)</f>
        <v>0</v>
      </c>
      <c r="L7" s="163">
        <f t="shared" si="0"/>
        <v>0</v>
      </c>
    </row>
    <row r="8" spans="1:12" x14ac:dyDescent="0.25">
      <c r="A8" t="s">
        <v>274</v>
      </c>
      <c r="B8" s="10" t="s">
        <v>87</v>
      </c>
      <c r="C8" s="10" t="s">
        <v>88</v>
      </c>
      <c r="D8" s="156">
        <f>IFERROR(VLOOKUP($B8,'Orçamento Distribuído'!$X$5:$Y$15,2,FALSE),0)</f>
        <v>0</v>
      </c>
      <c r="E8" s="164">
        <f>IFERROR(VLOOKUP($B8,'Tabelas auxiliares'!$A$113:$E$154,4,FALSE),0)</f>
        <v>0</v>
      </c>
      <c r="F8" s="165">
        <f>IFERROR(VLOOKUP($B8,'Tabelas auxiliares'!$A$113:$E$154,5,FALSE),0)</f>
        <v>0</v>
      </c>
      <c r="G8" s="158">
        <f>SUMIFS(Tabela1[VALOR],Tabela1[DE (ÁREA / ORIGEM)],'Saldos INVESTIMENTO AEO LOA 24'!A8,Tabela1[CUSTEIO ou INVESTIMENTO?],'Tabelas auxiliares'!$B$227)</f>
        <v>0</v>
      </c>
      <c r="H8" s="159">
        <f>SUMIFS(Tabela1[VALOR],Tabela1[PARA (ÁREA / DESTINO)],'Saldos INVESTIMENTO AEO LOA 24'!A8,Tabela1[CUSTEIO ou INVESTIMENTO?],'Tabelas auxiliares'!$B$227)</f>
        <v>0</v>
      </c>
      <c r="I8" s="160">
        <f t="shared" si="1"/>
        <v>0</v>
      </c>
      <c r="J8" s="161">
        <f>SUMIFS('1. Pré-Empenhos'!$S$4:$S$320,'1. Pré-Empenhos'!$D$4:$D$320,'Saldos INVESTIMENTO AEO LOA 24'!B8,'1. Pré-Empenhos'!$R$4:$R$320,'Tabelas auxiliares'!$B$227)</f>
        <v>0</v>
      </c>
      <c r="K8" s="162">
        <f>SUMIFS('2. Empenho LOA 2025'!$AA$4:$AA$1676,'2. Empenho LOA 2025'!$D$4:$D$1676,'Saldos INVESTIMENTO AEO LOA 24'!B8,'2. Empenho LOA 2025'!$Z$4:$Z$1676,'Tabelas auxiliares'!$B$227)</f>
        <v>0</v>
      </c>
      <c r="L8" s="163">
        <f t="shared" si="0"/>
        <v>0</v>
      </c>
    </row>
    <row r="9" spans="1:12" x14ac:dyDescent="0.25">
      <c r="A9" t="s">
        <v>348</v>
      </c>
      <c r="B9" s="5" t="s">
        <v>334</v>
      </c>
      <c r="C9" s="5" t="s">
        <v>347</v>
      </c>
      <c r="D9" s="156">
        <f>IFERROR(VLOOKUP($B9,'Orçamento Distribuído'!$X$5:$Y$15,2,FALSE),0)</f>
        <v>0</v>
      </c>
      <c r="E9" s="164">
        <f>IFERROR(VLOOKUP($B9,'Tabelas auxiliares'!$A$113:$E$154,4,FALSE),0)</f>
        <v>0</v>
      </c>
      <c r="F9" s="165">
        <f>IFERROR(VLOOKUP($B9,'Tabelas auxiliares'!$A$113:$E$154,5,FALSE),0)</f>
        <v>0</v>
      </c>
      <c r="G9" s="158">
        <f>SUMIFS(Tabela1[VALOR],Tabela1[DE (ÁREA / ORIGEM)],'Saldos INVESTIMENTO AEO LOA 24'!A9,Tabela1[CUSTEIO ou INVESTIMENTO?],'Tabelas auxiliares'!$B$227)</f>
        <v>0</v>
      </c>
      <c r="H9" s="159">
        <f>SUMIFS(Tabela1[VALOR],Tabela1[PARA (ÁREA / DESTINO)],'Saldos INVESTIMENTO AEO LOA 24'!A9,Tabela1[CUSTEIO ou INVESTIMENTO?],'Tabelas auxiliares'!$B$227)</f>
        <v>0</v>
      </c>
      <c r="I9" s="160">
        <f t="shared" ref="I9" si="2">D9-G9+H9</f>
        <v>0</v>
      </c>
      <c r="J9" s="161">
        <f>SUMIFS('1. Pré-Empenhos'!$S$4:$S$320,'1. Pré-Empenhos'!$D$4:$D$320,'Saldos INVESTIMENTO AEO LOA 24'!B9,'1. Pré-Empenhos'!$R$4:$R$320,'Tabelas auxiliares'!$B$227)</f>
        <v>0</v>
      </c>
      <c r="K9" s="162">
        <f>SUMIFS('2. Empenho LOA 2025'!$AA$4:$AA$1676,'2. Empenho LOA 2025'!$D$4:$D$1676,'Saldos INVESTIMENTO AEO LOA 24'!B9,'2. Empenho LOA 2025'!$Z$4:$Z$1676,'Tabelas auxiliares'!$B$227)</f>
        <v>0</v>
      </c>
      <c r="L9" s="163">
        <f t="shared" ref="L9" si="3">I9-J9-K9</f>
        <v>0</v>
      </c>
    </row>
    <row r="10" spans="1:12" x14ac:dyDescent="0.25">
      <c r="A10" t="s">
        <v>275</v>
      </c>
      <c r="B10" s="10" t="s">
        <v>18</v>
      </c>
      <c r="C10" s="10" t="s">
        <v>19</v>
      </c>
      <c r="D10" s="156">
        <f>IFERROR(VLOOKUP($B10,'Orçamento Distribuído'!$X$5:$Y$15,2,FALSE),0)</f>
        <v>0</v>
      </c>
      <c r="E10" s="164">
        <f>IFERROR(VLOOKUP($B10,'Tabelas auxiliares'!$A$113:$E$154,4,FALSE),0)</f>
        <v>0</v>
      </c>
      <c r="F10" s="165">
        <f>IFERROR(VLOOKUP($B10,'Tabelas auxiliares'!$A$113:$E$154,5,FALSE),0)</f>
        <v>0</v>
      </c>
      <c r="G10" s="158">
        <f>SUMIFS(Tabela1[VALOR],Tabela1[DE (ÁREA / ORIGEM)],'Saldos INVESTIMENTO AEO LOA 24'!A10,Tabela1[CUSTEIO ou INVESTIMENTO?],'Tabelas auxiliares'!$B$227)</f>
        <v>0</v>
      </c>
      <c r="H10" s="159">
        <f>SUMIFS(Tabela1[VALOR],Tabela1[PARA (ÁREA / DESTINO)],'Saldos INVESTIMENTO AEO LOA 24'!A10,Tabela1[CUSTEIO ou INVESTIMENTO?],'Tabelas auxiliares'!$B$227)</f>
        <v>0</v>
      </c>
      <c r="I10" s="160">
        <f t="shared" si="1"/>
        <v>0</v>
      </c>
      <c r="J10" s="161">
        <f>SUMIFS('1. Pré-Empenhos'!$S$4:$S$320,'1. Pré-Empenhos'!$D$4:$D$320,'Saldos INVESTIMENTO AEO LOA 24'!B10,'1. Pré-Empenhos'!$R$4:$R$320,'Tabelas auxiliares'!$B$227)</f>
        <v>0</v>
      </c>
      <c r="K10" s="162">
        <f>SUMIFS('2. Empenho LOA 2025'!$AA$4:$AA$1676,'2. Empenho LOA 2025'!$D$4:$D$1676,'Saldos INVESTIMENTO AEO LOA 24'!B10,'2. Empenho LOA 2025'!$Z$4:$Z$1676,'Tabelas auxiliares'!$B$227)</f>
        <v>0</v>
      </c>
      <c r="L10" s="163">
        <f t="shared" si="0"/>
        <v>0</v>
      </c>
    </row>
    <row r="11" spans="1:12" ht="30" x14ac:dyDescent="0.25">
      <c r="A11" t="s">
        <v>276</v>
      </c>
      <c r="B11" s="10" t="s">
        <v>20</v>
      </c>
      <c r="C11" s="10" t="s">
        <v>21</v>
      </c>
      <c r="D11" s="156">
        <f>IFERROR(VLOOKUP($B11,'Orçamento Distribuído'!$X$5:$Y$15,2,FALSE),0)</f>
        <v>50000</v>
      </c>
      <c r="E11" s="164">
        <f>IFERROR(VLOOKUP($B11,'Tabelas auxiliares'!$A$113:$E$154,4,FALSE),0)</f>
        <v>0</v>
      </c>
      <c r="F11" s="165">
        <f>IFERROR(VLOOKUP($B11,'Tabelas auxiliares'!$A$113:$E$154,5,FALSE),0)</f>
        <v>0</v>
      </c>
      <c r="G11" s="158">
        <f>SUMIFS(Tabela1[VALOR],Tabela1[DE (ÁREA / ORIGEM)],'Saldos INVESTIMENTO AEO LOA 24'!A11,Tabela1[CUSTEIO ou INVESTIMENTO?],'Tabelas auxiliares'!$B$227)</f>
        <v>0</v>
      </c>
      <c r="H11" s="159">
        <f>SUMIFS(Tabela1[VALOR],Tabela1[PARA (ÁREA / DESTINO)],'Saldos INVESTIMENTO AEO LOA 24'!A11,Tabela1[CUSTEIO ou INVESTIMENTO?],'Tabelas auxiliares'!$B$227)</f>
        <v>0</v>
      </c>
      <c r="I11" s="160">
        <f t="shared" si="1"/>
        <v>50000</v>
      </c>
      <c r="J11" s="161">
        <f>SUMIFS('1. Pré-Empenhos'!$S$4:$S$320,'1. Pré-Empenhos'!$D$4:$D$320,'Saldos INVESTIMENTO AEO LOA 24'!B11,'1. Pré-Empenhos'!$R$4:$R$320,'Tabelas auxiliares'!$B$227)</f>
        <v>0</v>
      </c>
      <c r="K11" s="162">
        <f>SUMIFS('2. Empenho LOA 2025'!$AA$4:$AA$1676,'2. Empenho LOA 2025'!$D$4:$D$1676,'Saldos INVESTIMENTO AEO LOA 24'!B11,'2. Empenho LOA 2025'!$Z$4:$Z$1676,'Tabelas auxiliares'!$B$227)</f>
        <v>32453.86</v>
      </c>
      <c r="L11" s="163">
        <f t="shared" si="0"/>
        <v>17546.14</v>
      </c>
    </row>
    <row r="12" spans="1:12" x14ac:dyDescent="0.25">
      <c r="A12" t="s">
        <v>277</v>
      </c>
      <c r="B12" s="10" t="s">
        <v>24</v>
      </c>
      <c r="C12" s="10" t="s">
        <v>25</v>
      </c>
      <c r="D12" s="156">
        <f>IFERROR(VLOOKUP($B12,'Orçamento Distribuído'!$X$5:$Y$15,2,FALSE),0)</f>
        <v>0</v>
      </c>
      <c r="E12" s="164">
        <f>IFERROR(VLOOKUP($B12,'Tabelas auxiliares'!$A$113:$E$154,4,FALSE),0)</f>
        <v>0</v>
      </c>
      <c r="F12" s="165">
        <f>IFERROR(VLOOKUP($B12,'Tabelas auxiliares'!$A$113:$E$154,5,FALSE),0)</f>
        <v>0</v>
      </c>
      <c r="G12" s="158">
        <f>SUMIFS(Tabela1[VALOR],Tabela1[DE (ÁREA / ORIGEM)],'Saldos INVESTIMENTO AEO LOA 24'!A12,Tabela1[CUSTEIO ou INVESTIMENTO?],'Tabelas auxiliares'!$B$227)</f>
        <v>0</v>
      </c>
      <c r="H12" s="159">
        <f>SUMIFS(Tabela1[VALOR],Tabela1[PARA (ÁREA / DESTINO)],'Saldos INVESTIMENTO AEO LOA 24'!A12,Tabela1[CUSTEIO ou INVESTIMENTO?],'Tabelas auxiliares'!$B$227)</f>
        <v>0</v>
      </c>
      <c r="I12" s="160">
        <f t="shared" si="1"/>
        <v>0</v>
      </c>
      <c r="J12" s="161">
        <f>SUMIFS('1. Pré-Empenhos'!$S$4:$S$320,'1. Pré-Empenhos'!$D$4:$D$320,'Saldos INVESTIMENTO AEO LOA 24'!B12,'1. Pré-Empenhos'!$R$4:$R$320,'Tabelas auxiliares'!$B$227)</f>
        <v>0</v>
      </c>
      <c r="K12" s="162">
        <f>SUMIFS('2. Empenho LOA 2025'!$AA$4:$AA$1676,'2. Empenho LOA 2025'!$D$4:$D$1676,'Saldos INVESTIMENTO AEO LOA 24'!B12,'2. Empenho LOA 2025'!$Z$4:$Z$1676,'Tabelas auxiliares'!$B$227)</f>
        <v>0</v>
      </c>
      <c r="L12" s="163">
        <f t="shared" si="0"/>
        <v>0</v>
      </c>
    </row>
    <row r="13" spans="1:12" x14ac:dyDescent="0.25">
      <c r="A13" t="s">
        <v>278</v>
      </c>
      <c r="B13" s="10" t="s">
        <v>26</v>
      </c>
      <c r="C13" s="10" t="s">
        <v>27</v>
      </c>
      <c r="D13" s="156">
        <f>IFERROR(VLOOKUP($B13,'Orçamento Distribuído'!$X$5:$Y$15,2,FALSE),0)</f>
        <v>0</v>
      </c>
      <c r="E13" s="164">
        <f>IFERROR(VLOOKUP($B13,'Tabelas auxiliares'!$A$113:$E$154,4,FALSE),0)</f>
        <v>0</v>
      </c>
      <c r="F13" s="165">
        <f>IFERROR(VLOOKUP($B13,'Tabelas auxiliares'!$A$113:$E$154,5,FALSE),0)</f>
        <v>0</v>
      </c>
      <c r="G13" s="158">
        <f>SUMIFS(Tabela1[VALOR],Tabela1[DE (ÁREA / ORIGEM)],'Saldos INVESTIMENTO AEO LOA 24'!A13,Tabela1[CUSTEIO ou INVESTIMENTO?],'Tabelas auxiliares'!$B$227)</f>
        <v>0</v>
      </c>
      <c r="H13" s="159">
        <f>SUMIFS(Tabela1[VALOR],Tabela1[PARA (ÁREA / DESTINO)],'Saldos INVESTIMENTO AEO LOA 24'!A13,Tabela1[CUSTEIO ou INVESTIMENTO?],'Tabelas auxiliares'!$B$227)</f>
        <v>0</v>
      </c>
      <c r="I13" s="160">
        <f t="shared" si="1"/>
        <v>0</v>
      </c>
      <c r="J13" s="161">
        <f>SUMIFS('1. Pré-Empenhos'!$S$4:$S$320,'1. Pré-Empenhos'!$D$4:$D$320,'Saldos INVESTIMENTO AEO LOA 24'!B13,'1. Pré-Empenhos'!$R$4:$R$320,'Tabelas auxiliares'!$B$227)</f>
        <v>0</v>
      </c>
      <c r="K13" s="162">
        <f>SUMIFS('2. Empenho LOA 2025'!$AA$4:$AA$1676,'2. Empenho LOA 2025'!$D$4:$D$1676,'Saldos INVESTIMENTO AEO LOA 24'!B13,'2. Empenho LOA 2025'!$Z$4:$Z$1676,'Tabelas auxiliares'!$B$227)</f>
        <v>0</v>
      </c>
      <c r="L13" s="163">
        <f t="shared" si="0"/>
        <v>0</v>
      </c>
    </row>
    <row r="14" spans="1:12" x14ac:dyDescent="0.25">
      <c r="A14" t="s">
        <v>266</v>
      </c>
      <c r="B14" s="10" t="s">
        <v>28</v>
      </c>
      <c r="C14" s="10" t="s">
        <v>29</v>
      </c>
      <c r="D14" s="156">
        <f>IFERROR(VLOOKUP($B14,'Orçamento Distribuído'!$X$5:$Y$15,2,FALSE),0)</f>
        <v>1081000</v>
      </c>
      <c r="E14" s="164">
        <f>IFERROR(VLOOKUP($B14,'Tabelas auxiliares'!$A$113:$E$154,4,FALSE),0)</f>
        <v>0</v>
      </c>
      <c r="F14" s="165">
        <f>IFERROR(VLOOKUP($B14,'Tabelas auxiliares'!$A$113:$E$154,5,FALSE),0)</f>
        <v>0</v>
      </c>
      <c r="G14" s="158">
        <f>SUMIFS(Tabela1[VALOR],Tabela1[DE (ÁREA / ORIGEM)],'Saldos INVESTIMENTO AEO LOA 24'!A14,Tabela1[CUSTEIO ou INVESTIMENTO?],'Tabelas auxiliares'!$B$227)</f>
        <v>0</v>
      </c>
      <c r="H14" s="159">
        <f>SUMIFS(Tabela1[VALOR],Tabela1[PARA (ÁREA / DESTINO)],'Saldos INVESTIMENTO AEO LOA 24'!A14,Tabela1[CUSTEIO ou INVESTIMENTO?],'Tabelas auxiliares'!$B$227)</f>
        <v>0</v>
      </c>
      <c r="I14" s="160">
        <f t="shared" si="1"/>
        <v>1081000</v>
      </c>
      <c r="J14" s="161">
        <f>SUMIFS('1. Pré-Empenhos'!$S$4:$S$320,'1. Pré-Empenhos'!$D$4:$D$320,'Saldos INVESTIMENTO AEO LOA 24'!B14,'1. Pré-Empenhos'!$R$4:$R$320,'Tabelas auxiliares'!$B$227)</f>
        <v>0</v>
      </c>
      <c r="K14" s="162">
        <f>SUMIFS('2. Empenho LOA 2025'!$AA$4:$AA$1676,'2. Empenho LOA 2025'!$D$4:$D$1676,'Saldos INVESTIMENTO AEO LOA 24'!B14,'2. Empenho LOA 2025'!$Z$4:$Z$1676,'Tabelas auxiliares'!$B$227)</f>
        <v>0</v>
      </c>
      <c r="L14" s="163">
        <f t="shared" si="0"/>
        <v>1081000</v>
      </c>
    </row>
    <row r="15" spans="1:12" x14ac:dyDescent="0.25">
      <c r="A15" t="s">
        <v>279</v>
      </c>
      <c r="B15" s="10" t="s">
        <v>30</v>
      </c>
      <c r="C15" s="10" t="s">
        <v>31</v>
      </c>
      <c r="D15" s="156">
        <f>IFERROR(VLOOKUP($B15,'Orçamento Distribuído'!$X$5:$Y$15,2,FALSE),0)</f>
        <v>0</v>
      </c>
      <c r="E15" s="164">
        <f>IFERROR(VLOOKUP($B15,'Tabelas auxiliares'!$A$113:$E$154,4,FALSE),0)</f>
        <v>0</v>
      </c>
      <c r="F15" s="165">
        <f>IFERROR(VLOOKUP($B15,'Tabelas auxiliares'!$A$113:$E$154,5,FALSE),0)</f>
        <v>0</v>
      </c>
      <c r="G15" s="158">
        <f>SUMIFS(Tabela1[VALOR],Tabela1[DE (ÁREA / ORIGEM)],'Saldos INVESTIMENTO AEO LOA 24'!A15,Tabela1[CUSTEIO ou INVESTIMENTO?],'Tabelas auxiliares'!$B$227)</f>
        <v>0</v>
      </c>
      <c r="H15" s="159">
        <f>SUMIFS(Tabela1[VALOR],Tabela1[PARA (ÁREA / DESTINO)],'Saldos INVESTIMENTO AEO LOA 24'!A15,Tabela1[CUSTEIO ou INVESTIMENTO?],'Tabelas auxiliares'!$B$227)</f>
        <v>0</v>
      </c>
      <c r="I15" s="160">
        <f t="shared" si="1"/>
        <v>0</v>
      </c>
      <c r="J15" s="161">
        <f>SUMIFS('1. Pré-Empenhos'!$S$4:$S$320,'1. Pré-Empenhos'!$D$4:$D$320,'Saldos INVESTIMENTO AEO LOA 24'!B15,'1. Pré-Empenhos'!$R$4:$R$320,'Tabelas auxiliares'!$B$227)</f>
        <v>0</v>
      </c>
      <c r="K15" s="162">
        <f>SUMIFS('2. Empenho LOA 2025'!$AA$4:$AA$1676,'2. Empenho LOA 2025'!$D$4:$D$1676,'Saldos INVESTIMENTO AEO LOA 24'!B15,'2. Empenho LOA 2025'!$Z$4:$Z$1676,'Tabelas auxiliares'!$B$227)</f>
        <v>0</v>
      </c>
      <c r="L15" s="163">
        <f t="shared" si="0"/>
        <v>0</v>
      </c>
    </row>
    <row r="16" spans="1:12" x14ac:dyDescent="0.25">
      <c r="A16" t="s">
        <v>280</v>
      </c>
      <c r="B16" s="10" t="s">
        <v>131</v>
      </c>
      <c r="C16" s="10" t="s">
        <v>135</v>
      </c>
      <c r="D16" s="156">
        <f>IFERROR(VLOOKUP($B16,'Orçamento Distribuído'!$X$5:$Y$15,2,FALSE),0)</f>
        <v>0</v>
      </c>
      <c r="E16" s="164">
        <f>IFERROR(VLOOKUP($B16,'Tabelas auxiliares'!$A$113:$E$154,4,FALSE),0)</f>
        <v>0</v>
      </c>
      <c r="F16" s="165">
        <f>IFERROR(VLOOKUP($B16,'Tabelas auxiliares'!$A$113:$E$154,5,FALSE),0)</f>
        <v>0</v>
      </c>
      <c r="G16" s="158">
        <f>SUMIFS(Tabela1[VALOR],Tabela1[DE (ÁREA / ORIGEM)],'Saldos INVESTIMENTO AEO LOA 24'!A16,Tabela1[CUSTEIO ou INVESTIMENTO?],'Tabelas auxiliares'!$B$227)</f>
        <v>0</v>
      </c>
      <c r="H16" s="159">
        <f>SUMIFS(Tabela1[VALOR],Tabela1[PARA (ÁREA / DESTINO)],'Saldos INVESTIMENTO AEO LOA 24'!A16,Tabela1[CUSTEIO ou INVESTIMENTO?],'Tabelas auxiliares'!$B$227)</f>
        <v>0</v>
      </c>
      <c r="I16" s="160">
        <f t="shared" si="1"/>
        <v>0</v>
      </c>
      <c r="J16" s="161">
        <f>SUMIFS('1. Pré-Empenhos'!$S$4:$S$320,'1. Pré-Empenhos'!$D$4:$D$320,'Saldos INVESTIMENTO AEO LOA 24'!B16,'1. Pré-Empenhos'!$R$4:$R$320,'Tabelas auxiliares'!$B$227)</f>
        <v>0</v>
      </c>
      <c r="K16" s="162">
        <f>SUMIFS('2. Empenho LOA 2025'!$AA$4:$AA$1676,'2. Empenho LOA 2025'!$D$4:$D$1676,'Saldos INVESTIMENTO AEO LOA 24'!B16,'2. Empenho LOA 2025'!$Z$4:$Z$1676,'Tabelas auxiliares'!$B$227)</f>
        <v>0</v>
      </c>
      <c r="L16" s="163">
        <f t="shared" si="0"/>
        <v>0</v>
      </c>
    </row>
    <row r="17" spans="1:12" x14ac:dyDescent="0.25">
      <c r="A17" t="s">
        <v>281</v>
      </c>
      <c r="B17" s="10" t="s">
        <v>134</v>
      </c>
      <c r="C17" s="10" t="s">
        <v>136</v>
      </c>
      <c r="D17" s="156">
        <f>IFERROR(VLOOKUP($B17,'Orçamento Distribuído'!$X$5:$Y$15,2,FALSE),0)</f>
        <v>0</v>
      </c>
      <c r="E17" s="164">
        <f>IFERROR(VLOOKUP($B17,'Tabelas auxiliares'!$A$113:$E$154,4,FALSE),0)</f>
        <v>0</v>
      </c>
      <c r="F17" s="165">
        <f>IFERROR(VLOOKUP($B17,'Tabelas auxiliares'!$A$113:$E$154,5,FALSE),0)</f>
        <v>0</v>
      </c>
      <c r="G17" s="158">
        <f>SUMIFS(Tabela1[VALOR],Tabela1[DE (ÁREA / ORIGEM)],'Saldos INVESTIMENTO AEO LOA 24'!A17,Tabela1[CUSTEIO ou INVESTIMENTO?],'Tabelas auxiliares'!$B$227)</f>
        <v>0</v>
      </c>
      <c r="H17" s="159">
        <f>SUMIFS(Tabela1[VALOR],Tabela1[PARA (ÁREA / DESTINO)],'Saldos INVESTIMENTO AEO LOA 24'!A17,Tabela1[CUSTEIO ou INVESTIMENTO?],'Tabelas auxiliares'!$B$227)</f>
        <v>0</v>
      </c>
      <c r="I17" s="160">
        <f t="shared" si="1"/>
        <v>0</v>
      </c>
      <c r="J17" s="161">
        <f>SUMIFS('1. Pré-Empenhos'!$S$4:$S$320,'1. Pré-Empenhos'!$D$4:$D$320,'Saldos INVESTIMENTO AEO LOA 24'!B17,'1. Pré-Empenhos'!$R$4:$R$320,'Tabelas auxiliares'!$B$227)</f>
        <v>0</v>
      </c>
      <c r="K17" s="162">
        <f>SUMIFS('2. Empenho LOA 2025'!$AA$4:$AA$1676,'2. Empenho LOA 2025'!$D$4:$D$1676,'Saldos INVESTIMENTO AEO LOA 24'!B17,'2. Empenho LOA 2025'!$Z$4:$Z$1676,'Tabelas auxiliares'!$B$227)</f>
        <v>0</v>
      </c>
      <c r="L17" s="163">
        <f t="shared" si="0"/>
        <v>0</v>
      </c>
    </row>
    <row r="18" spans="1:12" x14ac:dyDescent="0.25">
      <c r="A18" t="s">
        <v>282</v>
      </c>
      <c r="B18" s="10" t="s">
        <v>32</v>
      </c>
      <c r="C18" s="10" t="s">
        <v>33</v>
      </c>
      <c r="D18" s="156">
        <f>IFERROR(VLOOKUP($B18,'Orçamento Distribuído'!$X$5:$Y$15,2,FALSE),0)</f>
        <v>0</v>
      </c>
      <c r="E18" s="164">
        <f>IFERROR(VLOOKUP($B18,'Tabelas auxiliares'!$A$113:$E$154,4,FALSE),0)</f>
        <v>0</v>
      </c>
      <c r="F18" s="165">
        <f>IFERROR(VLOOKUP($B18,'Tabelas auxiliares'!$A$113:$E$154,5,FALSE),0)</f>
        <v>0</v>
      </c>
      <c r="G18" s="158">
        <f>SUMIFS(Tabela1[VALOR],Tabela1[DE (ÁREA / ORIGEM)],'Saldos INVESTIMENTO AEO LOA 24'!A18,Tabela1[CUSTEIO ou INVESTIMENTO?],'Tabelas auxiliares'!$B$227)</f>
        <v>0</v>
      </c>
      <c r="H18" s="159">
        <f>SUMIFS(Tabela1[VALOR],Tabela1[PARA (ÁREA / DESTINO)],'Saldos INVESTIMENTO AEO LOA 24'!A18,Tabela1[CUSTEIO ou INVESTIMENTO?],'Tabelas auxiliares'!$B$227)</f>
        <v>0</v>
      </c>
      <c r="I18" s="160">
        <f t="shared" si="1"/>
        <v>0</v>
      </c>
      <c r="J18" s="161">
        <f>SUMIFS('1. Pré-Empenhos'!$S$4:$S$320,'1. Pré-Empenhos'!$D$4:$D$320,'Saldos INVESTIMENTO AEO LOA 24'!B18,'1. Pré-Empenhos'!$R$4:$R$320,'Tabelas auxiliares'!$B$227)</f>
        <v>0</v>
      </c>
      <c r="K18" s="162">
        <f>SUMIFS('2. Empenho LOA 2025'!$AA$4:$AA$1676,'2. Empenho LOA 2025'!$D$4:$D$1676,'Saldos INVESTIMENTO AEO LOA 24'!B18,'2. Empenho LOA 2025'!$Z$4:$Z$1676,'Tabelas auxiliares'!$B$227)</f>
        <v>0</v>
      </c>
      <c r="L18" s="163">
        <f t="shared" si="0"/>
        <v>0</v>
      </c>
    </row>
    <row r="19" spans="1:12" x14ac:dyDescent="0.25">
      <c r="A19" t="s">
        <v>283</v>
      </c>
      <c r="B19" s="10" t="s">
        <v>22</v>
      </c>
      <c r="C19" s="10" t="s">
        <v>23</v>
      </c>
      <c r="D19" s="156">
        <f>IFERROR(VLOOKUP($B19,'Orçamento Distribuído'!$X$5:$Y$15,2,FALSE),0)</f>
        <v>0</v>
      </c>
      <c r="E19" s="164">
        <f>IFERROR(VLOOKUP($B19,'Tabelas auxiliares'!$A$113:$E$154,4,FALSE),0)</f>
        <v>0</v>
      </c>
      <c r="F19" s="165">
        <f>IFERROR(VLOOKUP($B19,'Tabelas auxiliares'!$A$113:$E$154,5,FALSE),0)</f>
        <v>0</v>
      </c>
      <c r="G19" s="158">
        <f>SUMIFS(Tabela1[VALOR],Tabela1[DE (ÁREA / ORIGEM)],'Saldos INVESTIMENTO AEO LOA 24'!A19,Tabela1[CUSTEIO ou INVESTIMENTO?],'Tabelas auxiliares'!$B$227)</f>
        <v>0</v>
      </c>
      <c r="H19" s="159">
        <f>SUMIFS(Tabela1[VALOR],Tabela1[PARA (ÁREA / DESTINO)],'Saldos INVESTIMENTO AEO LOA 24'!A19,Tabela1[CUSTEIO ou INVESTIMENTO?],'Tabelas auxiliares'!$B$227)</f>
        <v>0</v>
      </c>
      <c r="I19" s="160">
        <f t="shared" si="1"/>
        <v>0</v>
      </c>
      <c r="J19" s="161">
        <f>SUMIFS('1. Pré-Empenhos'!$S$4:$S$320,'1. Pré-Empenhos'!$D$4:$D$320,'Saldos INVESTIMENTO AEO LOA 24'!B19,'1. Pré-Empenhos'!$R$4:$R$320,'Tabelas auxiliares'!$B$227)</f>
        <v>0</v>
      </c>
      <c r="K19" s="162">
        <f>SUMIFS('2. Empenho LOA 2025'!$AA$4:$AA$1676,'2. Empenho LOA 2025'!$D$4:$D$1676,'Saldos INVESTIMENTO AEO LOA 24'!B19,'2. Empenho LOA 2025'!$Z$4:$Z$1676,'Tabelas auxiliares'!$B$227)</f>
        <v>0</v>
      </c>
      <c r="L19" s="163">
        <f t="shared" si="0"/>
        <v>0</v>
      </c>
    </row>
    <row r="20" spans="1:12" ht="30" x14ac:dyDescent="0.25">
      <c r="A20" t="s">
        <v>284</v>
      </c>
      <c r="B20" s="10" t="s">
        <v>34</v>
      </c>
      <c r="C20" s="10" t="s">
        <v>35</v>
      </c>
      <c r="D20" s="156">
        <f>IFERROR(VLOOKUP($B20,'Orçamento Distribuído'!$X$5:$Y$15,2,FALSE),0)</f>
        <v>100000</v>
      </c>
      <c r="E20" s="164">
        <f>IFERROR(VLOOKUP($B20,'Tabelas auxiliares'!$A$113:$E$154,4,FALSE),0)</f>
        <v>0</v>
      </c>
      <c r="F20" s="165">
        <f>IFERROR(VLOOKUP($B20,'Tabelas auxiliares'!$A$113:$E$154,5,FALSE),0)</f>
        <v>0</v>
      </c>
      <c r="G20" s="158">
        <f>SUMIFS(Tabela1[VALOR],Tabela1[DE (ÁREA / ORIGEM)],'Saldos INVESTIMENTO AEO LOA 24'!A20,Tabela1[CUSTEIO ou INVESTIMENTO?],'Tabelas auxiliares'!$B$227)</f>
        <v>0</v>
      </c>
      <c r="H20" s="159">
        <f>SUMIFS(Tabela1[VALOR],Tabela1[PARA (ÁREA / DESTINO)],'Saldos INVESTIMENTO AEO LOA 24'!A20,Tabela1[CUSTEIO ou INVESTIMENTO?],'Tabelas auxiliares'!$B$227)</f>
        <v>0</v>
      </c>
      <c r="I20" s="160">
        <f t="shared" si="1"/>
        <v>100000</v>
      </c>
      <c r="J20" s="161">
        <f>SUMIFS('1. Pré-Empenhos'!$S$4:$S$320,'1. Pré-Empenhos'!$D$4:$D$320,'Saldos INVESTIMENTO AEO LOA 24'!B20,'1. Pré-Empenhos'!$R$4:$R$320,'Tabelas auxiliares'!$B$227)</f>
        <v>0</v>
      </c>
      <c r="K20" s="162">
        <f>SUMIFS('2. Empenho LOA 2025'!$AA$4:$AA$1676,'2. Empenho LOA 2025'!$D$4:$D$1676,'Saldos INVESTIMENTO AEO LOA 24'!B20,'2. Empenho LOA 2025'!$Z$4:$Z$1676,'Tabelas auxiliares'!$B$227)</f>
        <v>5638.39</v>
      </c>
      <c r="L20" s="163">
        <f t="shared" si="0"/>
        <v>94361.61</v>
      </c>
    </row>
    <row r="21" spans="1:12" x14ac:dyDescent="0.25">
      <c r="A21" t="s">
        <v>285</v>
      </c>
      <c r="B21" s="10" t="s">
        <v>36</v>
      </c>
      <c r="C21" s="10" t="s">
        <v>37</v>
      </c>
      <c r="D21" s="156">
        <f>IFERROR(VLOOKUP($B21,'Orçamento Distribuído'!$X$5:$Y$15,2,FALSE),0)</f>
        <v>0</v>
      </c>
      <c r="E21" s="164">
        <f>IFERROR(VLOOKUP($B21,'Tabelas auxiliares'!$A$113:$E$154,4,FALSE),0)</f>
        <v>0</v>
      </c>
      <c r="F21" s="165">
        <f>IFERROR(VLOOKUP($B21,'Tabelas auxiliares'!$A$113:$E$154,5,FALSE),0)</f>
        <v>0</v>
      </c>
      <c r="G21" s="158">
        <f>SUMIFS(Tabela1[VALOR],Tabela1[DE (ÁREA / ORIGEM)],'Saldos INVESTIMENTO AEO LOA 24'!A21,Tabela1[CUSTEIO ou INVESTIMENTO?],'Tabelas auxiliares'!$B$227)</f>
        <v>0</v>
      </c>
      <c r="H21" s="159">
        <f>SUMIFS(Tabela1[VALOR],Tabela1[PARA (ÁREA / DESTINO)],'Saldos INVESTIMENTO AEO LOA 24'!A21,Tabela1[CUSTEIO ou INVESTIMENTO?],'Tabelas auxiliares'!$B$227)</f>
        <v>0</v>
      </c>
      <c r="I21" s="160">
        <f t="shared" si="1"/>
        <v>0</v>
      </c>
      <c r="J21" s="161">
        <f>SUMIFS('1. Pré-Empenhos'!$S$4:$S$320,'1. Pré-Empenhos'!$D$4:$D$320,'Saldos INVESTIMENTO AEO LOA 24'!B21,'1. Pré-Empenhos'!$R$4:$R$320,'Tabelas auxiliares'!$B$227)</f>
        <v>0</v>
      </c>
      <c r="K21" s="162">
        <f>SUMIFS('2. Empenho LOA 2025'!$AA$4:$AA$1676,'2. Empenho LOA 2025'!$D$4:$D$1676,'Saldos INVESTIMENTO AEO LOA 24'!B21,'2. Empenho LOA 2025'!$Z$4:$Z$1676,'Tabelas auxiliares'!$B$227)</f>
        <v>0</v>
      </c>
      <c r="L21" s="163">
        <f t="shared" si="0"/>
        <v>0</v>
      </c>
    </row>
    <row r="22" spans="1:12" x14ac:dyDescent="0.25">
      <c r="A22" t="s">
        <v>286</v>
      </c>
      <c r="B22" s="10" t="s">
        <v>164</v>
      </c>
      <c r="C22" s="10" t="s">
        <v>161</v>
      </c>
      <c r="D22" s="156">
        <f>IFERROR(VLOOKUP($B22,'Orçamento Distribuído'!$X$5:$Y$15,2,FALSE),0)</f>
        <v>0</v>
      </c>
      <c r="E22" s="164">
        <f>IFERROR(VLOOKUP($B22,'Tabelas auxiliares'!$A$113:$E$154,4,FALSE),0)</f>
        <v>0</v>
      </c>
      <c r="F22" s="165">
        <f>IFERROR(VLOOKUP($B22,'Tabelas auxiliares'!$A$113:$E$154,5,FALSE),0)</f>
        <v>0</v>
      </c>
      <c r="G22" s="158">
        <f>SUMIFS(Tabela1[VALOR],Tabela1[DE (ÁREA / ORIGEM)],'Saldos INVESTIMENTO AEO LOA 24'!A22,Tabela1[CUSTEIO ou INVESTIMENTO?],'Tabelas auxiliares'!$B$227)</f>
        <v>0</v>
      </c>
      <c r="H22" s="159">
        <f>SUMIFS(Tabela1[VALOR],Tabela1[PARA (ÁREA / DESTINO)],'Saldos INVESTIMENTO AEO LOA 24'!A22,Tabela1[CUSTEIO ou INVESTIMENTO?],'Tabelas auxiliares'!$B$227)</f>
        <v>0</v>
      </c>
      <c r="I22" s="160">
        <f t="shared" si="1"/>
        <v>0</v>
      </c>
      <c r="J22" s="161">
        <f>SUMIFS('1. Pré-Empenhos'!$S$4:$S$320,'1. Pré-Empenhos'!$D$4:$D$320,'Saldos INVESTIMENTO AEO LOA 24'!B22,'1. Pré-Empenhos'!$R$4:$R$320,'Tabelas auxiliares'!$B$227)</f>
        <v>0</v>
      </c>
      <c r="K22" s="162">
        <f>SUMIFS('2. Empenho LOA 2025'!$AA$4:$AA$1676,'2. Empenho LOA 2025'!$D$4:$D$1676,'Saldos INVESTIMENTO AEO LOA 24'!B22,'2. Empenho LOA 2025'!$Z$4:$Z$1676,'Tabelas auxiliares'!$B$227)</f>
        <v>0</v>
      </c>
      <c r="L22" s="163">
        <f t="shared" si="0"/>
        <v>0</v>
      </c>
    </row>
    <row r="23" spans="1:12" x14ac:dyDescent="0.25">
      <c r="A23" t="s">
        <v>287</v>
      </c>
      <c r="B23" s="10" t="s">
        <v>157</v>
      </c>
      <c r="C23" s="10" t="s">
        <v>175</v>
      </c>
      <c r="D23" s="156">
        <f>IFERROR(VLOOKUP($B23,'Orçamento Distribuído'!$X$5:$Y$15,2,FALSE),0)</f>
        <v>0</v>
      </c>
      <c r="E23" s="164">
        <f>IFERROR(VLOOKUP($B23,'Tabelas auxiliares'!$A$113:$E$154,4,FALSE),0)</f>
        <v>0</v>
      </c>
      <c r="F23" s="165">
        <f>IFERROR(VLOOKUP($B23,'Tabelas auxiliares'!$A$113:$E$154,5,FALSE),0)</f>
        <v>0</v>
      </c>
      <c r="G23" s="158">
        <f>SUMIFS(Tabela1[VALOR],Tabela1[DE (ÁREA / ORIGEM)],'Saldos INVESTIMENTO AEO LOA 24'!A23,Tabela1[CUSTEIO ou INVESTIMENTO?],'Tabelas auxiliares'!$B$227)</f>
        <v>0</v>
      </c>
      <c r="H23" s="159">
        <f>SUMIFS(Tabela1[VALOR],Tabela1[PARA (ÁREA / DESTINO)],'Saldos INVESTIMENTO AEO LOA 24'!A23,Tabela1[CUSTEIO ou INVESTIMENTO?],'Tabelas auxiliares'!$B$227)</f>
        <v>0</v>
      </c>
      <c r="I23" s="160">
        <f t="shared" si="1"/>
        <v>0</v>
      </c>
      <c r="J23" s="161">
        <f>SUMIFS('1. Pré-Empenhos'!$S$4:$S$320,'1. Pré-Empenhos'!$D$4:$D$320,'Saldos INVESTIMENTO AEO LOA 24'!B23,'1. Pré-Empenhos'!$R$4:$R$320,'Tabelas auxiliares'!$B$227)</f>
        <v>0</v>
      </c>
      <c r="K23" s="162">
        <f>SUMIFS('2. Empenho LOA 2025'!$AA$4:$AA$1676,'2. Empenho LOA 2025'!$D$4:$D$1676,'Saldos INVESTIMENTO AEO LOA 24'!B23,'2. Empenho LOA 2025'!$Z$4:$Z$1676,'Tabelas auxiliares'!$B$227)</f>
        <v>0</v>
      </c>
      <c r="L23" s="163">
        <f t="shared" si="0"/>
        <v>0</v>
      </c>
    </row>
    <row r="24" spans="1:12" ht="30" x14ac:dyDescent="0.25">
      <c r="A24" t="s">
        <v>288</v>
      </c>
      <c r="B24" s="10" t="s">
        <v>38</v>
      </c>
      <c r="C24" s="10" t="s">
        <v>39</v>
      </c>
      <c r="D24" s="156">
        <f>IFERROR(VLOOKUP($B24,'Orçamento Distribuído'!$X$5:$Y$15,2,FALSE),0)</f>
        <v>100000</v>
      </c>
      <c r="E24" s="164">
        <f>IFERROR(VLOOKUP($B24,'Tabelas auxiliares'!$A$113:$E$154,4,FALSE),0)</f>
        <v>0</v>
      </c>
      <c r="F24" s="165">
        <f>IFERROR(VLOOKUP($B24,'Tabelas auxiliares'!$A$113:$E$154,5,FALSE),0)</f>
        <v>0</v>
      </c>
      <c r="G24" s="158">
        <f>SUMIFS(Tabela1[VALOR],Tabela1[DE (ÁREA / ORIGEM)],'Saldos INVESTIMENTO AEO LOA 24'!A24,Tabela1[CUSTEIO ou INVESTIMENTO?],'Tabelas auxiliares'!$B$227)</f>
        <v>0</v>
      </c>
      <c r="H24" s="159">
        <f>SUMIFS(Tabela1[VALOR],Tabela1[PARA (ÁREA / DESTINO)],'Saldos INVESTIMENTO AEO LOA 24'!A24,Tabela1[CUSTEIO ou INVESTIMENTO?],'Tabelas auxiliares'!$B$227)</f>
        <v>0</v>
      </c>
      <c r="I24" s="160">
        <f t="shared" si="1"/>
        <v>100000</v>
      </c>
      <c r="J24" s="161">
        <f>SUMIFS('1. Pré-Empenhos'!$S$4:$S$320,'1. Pré-Empenhos'!$D$4:$D$320,'Saldos INVESTIMENTO AEO LOA 24'!B24,'1. Pré-Empenhos'!$R$4:$R$320,'Tabelas auxiliares'!$B$227)</f>
        <v>0</v>
      </c>
      <c r="K24" s="162">
        <f>SUMIFS('2. Empenho LOA 2025'!$AA$4:$AA$1676,'2. Empenho LOA 2025'!$D$4:$D$1676,'Saldos INVESTIMENTO AEO LOA 24'!B24,'2. Empenho LOA 2025'!$Z$4:$Z$1676,'Tabelas auxiliares'!$B$227)</f>
        <v>6712</v>
      </c>
      <c r="L24" s="163">
        <f t="shared" si="0"/>
        <v>93288</v>
      </c>
    </row>
    <row r="25" spans="1:12" x14ac:dyDescent="0.25">
      <c r="A25" t="s">
        <v>289</v>
      </c>
      <c r="B25" s="10" t="s">
        <v>40</v>
      </c>
      <c r="C25" s="10" t="s">
        <v>41</v>
      </c>
      <c r="D25" s="156">
        <f>IFERROR(VLOOKUP($B25,'Orçamento Distribuído'!$X$5:$Y$15,2,FALSE),0)</f>
        <v>0</v>
      </c>
      <c r="E25" s="164">
        <f>IFERROR(VLOOKUP($B25,'Tabelas auxiliares'!$A$113:$E$154,4,FALSE),0)</f>
        <v>0</v>
      </c>
      <c r="F25" s="165">
        <f>IFERROR(VLOOKUP($B25,'Tabelas auxiliares'!$A$113:$E$154,5,FALSE),0)</f>
        <v>0</v>
      </c>
      <c r="G25" s="158">
        <f>SUMIFS(Tabela1[VALOR],Tabela1[DE (ÁREA / ORIGEM)],'Saldos INVESTIMENTO AEO LOA 24'!A25,Tabela1[CUSTEIO ou INVESTIMENTO?],'Tabelas auxiliares'!$B$227)</f>
        <v>0</v>
      </c>
      <c r="H25" s="159">
        <f>SUMIFS(Tabela1[VALOR],Tabela1[PARA (ÁREA / DESTINO)],'Saldos INVESTIMENTO AEO LOA 24'!A25,Tabela1[CUSTEIO ou INVESTIMENTO?],'Tabelas auxiliares'!$B$227)</f>
        <v>0</v>
      </c>
      <c r="I25" s="160">
        <f t="shared" si="1"/>
        <v>0</v>
      </c>
      <c r="J25" s="161">
        <f>SUMIFS('1. Pré-Empenhos'!$S$4:$S$320,'1. Pré-Empenhos'!$D$4:$D$320,'Saldos INVESTIMENTO AEO LOA 24'!B25,'1. Pré-Empenhos'!$R$4:$R$320,'Tabelas auxiliares'!$B$227)</f>
        <v>0</v>
      </c>
      <c r="K25" s="162">
        <f>SUMIFS('2. Empenho LOA 2025'!$AA$4:$AA$1676,'2. Empenho LOA 2025'!$D$4:$D$1676,'Saldos INVESTIMENTO AEO LOA 24'!B25,'2. Empenho LOA 2025'!$Z$4:$Z$1676,'Tabelas auxiliares'!$B$227)</f>
        <v>0</v>
      </c>
      <c r="L25" s="163">
        <f t="shared" si="0"/>
        <v>0</v>
      </c>
    </row>
    <row r="26" spans="1:12" x14ac:dyDescent="0.25">
      <c r="A26" t="s">
        <v>290</v>
      </c>
      <c r="B26" s="10" t="s">
        <v>165</v>
      </c>
      <c r="C26" s="10" t="s">
        <v>162</v>
      </c>
      <c r="D26" s="156">
        <f>IFERROR(VLOOKUP($B26,'Orçamento Distribuído'!$X$5:$Y$15,2,FALSE),0)</f>
        <v>0</v>
      </c>
      <c r="E26" s="164">
        <f>IFERROR(VLOOKUP($B26,'Tabelas auxiliares'!$A$113:$E$154,4,FALSE),0)</f>
        <v>0</v>
      </c>
      <c r="F26" s="165">
        <f>IFERROR(VLOOKUP($B26,'Tabelas auxiliares'!$A$113:$E$154,5,FALSE),0)</f>
        <v>0</v>
      </c>
      <c r="G26" s="158">
        <f>SUMIFS(Tabela1[VALOR],Tabela1[DE (ÁREA / ORIGEM)],'Saldos INVESTIMENTO AEO LOA 24'!A26,Tabela1[CUSTEIO ou INVESTIMENTO?],'Tabelas auxiliares'!$B$227)</f>
        <v>0</v>
      </c>
      <c r="H26" s="159">
        <f>SUMIFS(Tabela1[VALOR],Tabela1[PARA (ÁREA / DESTINO)],'Saldos INVESTIMENTO AEO LOA 24'!A26,Tabela1[CUSTEIO ou INVESTIMENTO?],'Tabelas auxiliares'!$B$227)</f>
        <v>0</v>
      </c>
      <c r="I26" s="160">
        <f t="shared" si="1"/>
        <v>0</v>
      </c>
      <c r="J26" s="161">
        <f>SUMIFS('1. Pré-Empenhos'!$S$4:$S$320,'1. Pré-Empenhos'!$D$4:$D$320,'Saldos INVESTIMENTO AEO LOA 24'!B26,'1. Pré-Empenhos'!$R$4:$R$320,'Tabelas auxiliares'!$B$227)</f>
        <v>0</v>
      </c>
      <c r="K26" s="162">
        <f>SUMIFS('2. Empenho LOA 2025'!$AA$4:$AA$1676,'2. Empenho LOA 2025'!$D$4:$D$1676,'Saldos INVESTIMENTO AEO LOA 24'!B26,'2. Empenho LOA 2025'!$Z$4:$Z$1676,'Tabelas auxiliares'!$B$227)</f>
        <v>0</v>
      </c>
      <c r="L26" s="163">
        <f t="shared" si="0"/>
        <v>0</v>
      </c>
    </row>
    <row r="27" spans="1:12" x14ac:dyDescent="0.25">
      <c r="A27" t="s">
        <v>291</v>
      </c>
      <c r="B27" s="10" t="s">
        <v>262</v>
      </c>
      <c r="C27" s="10" t="s">
        <v>263</v>
      </c>
      <c r="D27" s="156">
        <f>IFERROR(VLOOKUP($B27,'Orçamento Distribuído'!$X$5:$Y$15,2,FALSE),0)</f>
        <v>0</v>
      </c>
      <c r="E27" s="164">
        <f>IFERROR(VLOOKUP($B27,'Tabelas auxiliares'!$A$113:$E$154,4,FALSE),0)</f>
        <v>0</v>
      </c>
      <c r="F27" s="165">
        <f>IFERROR(VLOOKUP($B27,'Tabelas auxiliares'!$A$113:$E$154,5,FALSE),0)</f>
        <v>0</v>
      </c>
      <c r="G27" s="158">
        <f>SUMIFS(Tabela1[VALOR],Tabela1[DE (ÁREA / ORIGEM)],'Saldos INVESTIMENTO AEO LOA 24'!A27,Tabela1[CUSTEIO ou INVESTIMENTO?],'Tabelas auxiliares'!$B$227)</f>
        <v>0</v>
      </c>
      <c r="H27" s="159">
        <f>SUMIFS(Tabela1[VALOR],Tabela1[PARA (ÁREA / DESTINO)],'Saldos INVESTIMENTO AEO LOA 24'!A27,Tabela1[CUSTEIO ou INVESTIMENTO?],'Tabelas auxiliares'!$B$227)</f>
        <v>0</v>
      </c>
      <c r="I27" s="160">
        <f t="shared" ref="I27" si="4">D27-G27+H27</f>
        <v>0</v>
      </c>
      <c r="J27" s="161">
        <f>SUMIFS('1. Pré-Empenhos'!$S$4:$S$320,'1. Pré-Empenhos'!$D$4:$D$320,'Saldos INVESTIMENTO AEO LOA 24'!B27,'1. Pré-Empenhos'!$R$4:$R$320,'Tabelas auxiliares'!$B$227)</f>
        <v>0</v>
      </c>
      <c r="K27" s="162">
        <f>SUMIFS('2. Empenho LOA 2025'!$AA$4:$AA$1676,'2. Empenho LOA 2025'!$D$4:$D$1676,'Saldos INVESTIMENTO AEO LOA 24'!B27,'2. Empenho LOA 2025'!$Z$4:$Z$1676,'Tabelas auxiliares'!$B$227)</f>
        <v>0</v>
      </c>
      <c r="L27" s="163">
        <f t="shared" ref="L27" si="5">I27-J27-K27</f>
        <v>0</v>
      </c>
    </row>
    <row r="28" spans="1:12" ht="30" x14ac:dyDescent="0.25">
      <c r="A28" t="s">
        <v>292</v>
      </c>
      <c r="B28" s="10" t="s">
        <v>42</v>
      </c>
      <c r="C28" s="10" t="s">
        <v>43</v>
      </c>
      <c r="D28" s="156">
        <f>IFERROR(VLOOKUP($B28,'Orçamento Distribuído'!$X$5:$Y$15,2,FALSE),0)</f>
        <v>100000</v>
      </c>
      <c r="E28" s="164">
        <f>IFERROR(VLOOKUP($B28,'Tabelas auxiliares'!$A$113:$E$154,4,FALSE),0)</f>
        <v>0</v>
      </c>
      <c r="F28" s="165">
        <f>IFERROR(VLOOKUP($B28,'Tabelas auxiliares'!$A$113:$E$154,5,FALSE),0)</f>
        <v>0</v>
      </c>
      <c r="G28" s="158">
        <f>SUMIFS(Tabela1[VALOR],Tabela1[DE (ÁREA / ORIGEM)],'Saldos INVESTIMENTO AEO LOA 24'!A28,Tabela1[CUSTEIO ou INVESTIMENTO?],'Tabelas auxiliares'!$B$227)</f>
        <v>0</v>
      </c>
      <c r="H28" s="159">
        <f>SUMIFS(Tabela1[VALOR],Tabela1[PARA (ÁREA / DESTINO)],'Saldos INVESTIMENTO AEO LOA 24'!A28,Tabela1[CUSTEIO ou INVESTIMENTO?],'Tabelas auxiliares'!$B$227)</f>
        <v>0</v>
      </c>
      <c r="I28" s="160">
        <f t="shared" si="1"/>
        <v>100000</v>
      </c>
      <c r="J28" s="161">
        <f>SUMIFS('1. Pré-Empenhos'!$S$4:$S$320,'1. Pré-Empenhos'!$D$4:$D$320,'Saldos INVESTIMENTO AEO LOA 24'!B28,'1. Pré-Empenhos'!$R$4:$R$320,'Tabelas auxiliares'!$B$227)</f>
        <v>0</v>
      </c>
      <c r="K28" s="162">
        <f>SUMIFS('2. Empenho LOA 2025'!$AA$4:$AA$1676,'2. Empenho LOA 2025'!$D$4:$D$1676,'Saldos INVESTIMENTO AEO LOA 24'!B28,'2. Empenho LOA 2025'!$Z$4:$Z$1676,'Tabelas auxiliares'!$B$227)</f>
        <v>3527.2000000000003</v>
      </c>
      <c r="L28" s="163">
        <f t="shared" si="0"/>
        <v>96472.8</v>
      </c>
    </row>
    <row r="29" spans="1:12" x14ac:dyDescent="0.25">
      <c r="A29" t="s">
        <v>293</v>
      </c>
      <c r="B29" s="10" t="s">
        <v>44</v>
      </c>
      <c r="C29" s="10" t="s">
        <v>45</v>
      </c>
      <c r="D29" s="156">
        <f>IFERROR(VLOOKUP($B29,'Orçamento Distribuído'!$X$5:$Y$15,2,FALSE),0)</f>
        <v>0</v>
      </c>
      <c r="E29" s="164">
        <f>IFERROR(VLOOKUP($B29,'Tabelas auxiliares'!$A$113:$E$154,4,FALSE),0)</f>
        <v>0</v>
      </c>
      <c r="F29" s="165">
        <f>IFERROR(VLOOKUP($B29,'Tabelas auxiliares'!$A$113:$E$154,5,FALSE),0)</f>
        <v>0</v>
      </c>
      <c r="G29" s="158">
        <f>SUMIFS(Tabela1[VALOR],Tabela1[DE (ÁREA / ORIGEM)],'Saldos INVESTIMENTO AEO LOA 24'!A29,Tabela1[CUSTEIO ou INVESTIMENTO?],'Tabelas auxiliares'!$B$227)</f>
        <v>0</v>
      </c>
      <c r="H29" s="159">
        <f>SUMIFS(Tabela1[VALOR],Tabela1[PARA (ÁREA / DESTINO)],'Saldos INVESTIMENTO AEO LOA 24'!A29,Tabela1[CUSTEIO ou INVESTIMENTO?],'Tabelas auxiliares'!$B$227)</f>
        <v>0</v>
      </c>
      <c r="I29" s="160">
        <f t="shared" si="1"/>
        <v>0</v>
      </c>
      <c r="J29" s="161">
        <f>SUMIFS('1. Pré-Empenhos'!$S$4:$S$320,'1. Pré-Empenhos'!$D$4:$D$320,'Saldos INVESTIMENTO AEO LOA 24'!B29,'1. Pré-Empenhos'!$R$4:$R$320,'Tabelas auxiliares'!$B$227)</f>
        <v>0</v>
      </c>
      <c r="K29" s="162">
        <f>SUMIFS('2. Empenho LOA 2025'!$AA$4:$AA$1676,'2. Empenho LOA 2025'!$D$4:$D$1676,'Saldos INVESTIMENTO AEO LOA 24'!B29,'2. Empenho LOA 2025'!$Z$4:$Z$1676,'Tabelas auxiliares'!$B$227)</f>
        <v>0</v>
      </c>
      <c r="L29" s="163">
        <f t="shared" si="0"/>
        <v>0</v>
      </c>
    </row>
    <row r="30" spans="1:12" x14ac:dyDescent="0.25">
      <c r="A30" t="s">
        <v>294</v>
      </c>
      <c r="B30" s="10" t="s">
        <v>166</v>
      </c>
      <c r="C30" s="10" t="s">
        <v>163</v>
      </c>
      <c r="D30" s="156">
        <f>IFERROR(VLOOKUP($B30,'Orçamento Distribuído'!$X$5:$Y$15,2,FALSE),0)</f>
        <v>0</v>
      </c>
      <c r="E30" s="164">
        <f>IFERROR(VLOOKUP($B30,'Tabelas auxiliares'!$A$113:$E$154,4,FALSE),0)</f>
        <v>0</v>
      </c>
      <c r="F30" s="165">
        <f>IFERROR(VLOOKUP($B30,'Tabelas auxiliares'!$A$113:$E$154,5,FALSE),0)</f>
        <v>0</v>
      </c>
      <c r="G30" s="158">
        <f>SUMIFS(Tabela1[VALOR],Tabela1[DE (ÁREA / ORIGEM)],'Saldos INVESTIMENTO AEO LOA 24'!A30,Tabela1[CUSTEIO ou INVESTIMENTO?],'Tabelas auxiliares'!$B$227)</f>
        <v>0</v>
      </c>
      <c r="H30" s="159">
        <f>SUMIFS(Tabela1[VALOR],Tabela1[PARA (ÁREA / DESTINO)],'Saldos INVESTIMENTO AEO LOA 24'!A30,Tabela1[CUSTEIO ou INVESTIMENTO?],'Tabelas auxiliares'!$B$227)</f>
        <v>0</v>
      </c>
      <c r="I30" s="160">
        <f t="shared" si="1"/>
        <v>0</v>
      </c>
      <c r="J30" s="161">
        <f>SUMIFS('1. Pré-Empenhos'!$S$4:$S$320,'1. Pré-Empenhos'!$D$4:$D$320,'Saldos INVESTIMENTO AEO LOA 24'!B30,'1. Pré-Empenhos'!$R$4:$R$320,'Tabelas auxiliares'!$B$227)</f>
        <v>0</v>
      </c>
      <c r="K30" s="162">
        <f>SUMIFS('2. Empenho LOA 2025'!$AA$4:$AA$1676,'2. Empenho LOA 2025'!$D$4:$D$1676,'Saldos INVESTIMENTO AEO LOA 24'!B30,'2. Empenho LOA 2025'!$Z$4:$Z$1676,'Tabelas auxiliares'!$B$227)</f>
        <v>0</v>
      </c>
      <c r="L30" s="163">
        <f t="shared" si="0"/>
        <v>0</v>
      </c>
    </row>
    <row r="31" spans="1:12" x14ac:dyDescent="0.25">
      <c r="A31" t="s">
        <v>295</v>
      </c>
      <c r="B31" s="10" t="s">
        <v>264</v>
      </c>
      <c r="C31" s="10" t="s">
        <v>265</v>
      </c>
      <c r="D31" s="156">
        <f>IFERROR(VLOOKUP($B31,'Orçamento Distribuído'!$X$5:$Y$15,2,FALSE),0)</f>
        <v>0</v>
      </c>
      <c r="E31" s="164">
        <f>IFERROR(VLOOKUP($B31,'Tabelas auxiliares'!$A$113:$E$154,4,FALSE),0)</f>
        <v>0</v>
      </c>
      <c r="F31" s="165">
        <f>IFERROR(VLOOKUP($B31,'Tabelas auxiliares'!$A$113:$E$154,5,FALSE),0)</f>
        <v>0</v>
      </c>
      <c r="G31" s="158">
        <f>SUMIFS(Tabela1[VALOR],Tabela1[DE (ÁREA / ORIGEM)],'Saldos INVESTIMENTO AEO LOA 24'!A31,Tabela1[CUSTEIO ou INVESTIMENTO?],'Tabelas auxiliares'!$B$227)</f>
        <v>0</v>
      </c>
      <c r="H31" s="159">
        <f>SUMIFS(Tabela1[VALOR],Tabela1[PARA (ÁREA / DESTINO)],'Saldos INVESTIMENTO AEO LOA 24'!A31,Tabela1[CUSTEIO ou INVESTIMENTO?],'Tabelas auxiliares'!$B$227)</f>
        <v>0</v>
      </c>
      <c r="I31" s="160">
        <f t="shared" ref="I31" si="6">D31-G31+H31</f>
        <v>0</v>
      </c>
      <c r="J31" s="161">
        <f>SUMIFS('1. Pré-Empenhos'!$S$4:$S$320,'1. Pré-Empenhos'!$D$4:$D$320,'Saldos INVESTIMENTO AEO LOA 24'!B31,'1. Pré-Empenhos'!$R$4:$R$320,'Tabelas auxiliares'!$B$227)</f>
        <v>0</v>
      </c>
      <c r="K31" s="162">
        <f>SUMIFS('2. Empenho LOA 2025'!$AA$4:$AA$1676,'2. Empenho LOA 2025'!$D$4:$D$1676,'Saldos INVESTIMENTO AEO LOA 24'!B31,'2. Empenho LOA 2025'!$Z$4:$Z$1676,'Tabelas auxiliares'!$B$227)</f>
        <v>0</v>
      </c>
      <c r="L31" s="163">
        <f t="shared" ref="L31" si="7">I31-J31-K31</f>
        <v>0</v>
      </c>
    </row>
    <row r="32" spans="1:12" ht="30" x14ac:dyDescent="0.25">
      <c r="A32" t="s">
        <v>296</v>
      </c>
      <c r="B32" s="10" t="s">
        <v>46</v>
      </c>
      <c r="C32" s="10" t="s">
        <v>47</v>
      </c>
      <c r="D32" s="156">
        <f>IFERROR(VLOOKUP($B32,'Orçamento Distribuído'!$X$5:$Y$15,2,FALSE),0)</f>
        <v>0</v>
      </c>
      <c r="E32" s="164">
        <f>IFERROR(VLOOKUP($B32,'Tabelas auxiliares'!$A$113:$E$154,4,FALSE),0)</f>
        <v>0</v>
      </c>
      <c r="F32" s="165">
        <f>IFERROR(VLOOKUP($B32,'Tabelas auxiliares'!$A$113:$E$154,5,FALSE),0)</f>
        <v>0</v>
      </c>
      <c r="G32" s="158">
        <f>SUMIFS(Tabela1[VALOR],Tabela1[DE (ÁREA / ORIGEM)],'Saldos INVESTIMENTO AEO LOA 24'!A32,Tabela1[CUSTEIO ou INVESTIMENTO?],'Tabelas auxiliares'!$B$227)</f>
        <v>0</v>
      </c>
      <c r="H32" s="159">
        <f>SUMIFS(Tabela1[VALOR],Tabela1[PARA (ÁREA / DESTINO)],'Saldos INVESTIMENTO AEO LOA 24'!A32,Tabela1[CUSTEIO ou INVESTIMENTO?],'Tabelas auxiliares'!$B$227)</f>
        <v>0</v>
      </c>
      <c r="I32" s="160">
        <f t="shared" si="1"/>
        <v>0</v>
      </c>
      <c r="J32" s="161">
        <f>SUMIFS('1. Pré-Empenhos'!$S$4:$S$320,'1. Pré-Empenhos'!$D$4:$D$320,'Saldos INVESTIMENTO AEO LOA 24'!B32,'1. Pré-Empenhos'!$R$4:$R$320,'Tabelas auxiliares'!$B$227)</f>
        <v>0</v>
      </c>
      <c r="K32" s="162">
        <f>SUMIFS('2. Empenho LOA 2025'!$AA$4:$AA$1676,'2. Empenho LOA 2025'!$D$4:$D$1676,'Saldos INVESTIMENTO AEO LOA 24'!B32,'2. Empenho LOA 2025'!$Z$4:$Z$1676,'Tabelas auxiliares'!$B$227)</f>
        <v>23192.35</v>
      </c>
      <c r="L32" s="163">
        <f t="shared" si="0"/>
        <v>-23192.35</v>
      </c>
    </row>
    <row r="33" spans="1:12" x14ac:dyDescent="0.25">
      <c r="A33" t="s">
        <v>297</v>
      </c>
      <c r="B33" s="10" t="s">
        <v>167</v>
      </c>
      <c r="C33" s="10" t="s">
        <v>168</v>
      </c>
      <c r="D33" s="156">
        <f>IFERROR(VLOOKUP($B33,'Orçamento Distribuído'!$X$5:$Y$15,2,FALSE),0)</f>
        <v>0</v>
      </c>
      <c r="E33" s="164">
        <f>IFERROR(VLOOKUP($B33,'Tabelas auxiliares'!$A$113:$E$154,4,FALSE),0)</f>
        <v>0</v>
      </c>
      <c r="F33" s="165">
        <f>IFERROR(VLOOKUP($B33,'Tabelas auxiliares'!$A$113:$E$154,5,FALSE),0)</f>
        <v>0</v>
      </c>
      <c r="G33" s="158">
        <f>SUMIFS(Tabela1[VALOR],Tabela1[DE (ÁREA / ORIGEM)],'Saldos INVESTIMENTO AEO LOA 24'!A33,Tabela1[CUSTEIO ou INVESTIMENTO?],'Tabelas auxiliares'!$B$227)</f>
        <v>0</v>
      </c>
      <c r="H33" s="159">
        <f>SUMIFS(Tabela1[VALOR],Tabela1[PARA (ÁREA / DESTINO)],'Saldos INVESTIMENTO AEO LOA 24'!A33,Tabela1[CUSTEIO ou INVESTIMENTO?],'Tabelas auxiliares'!$B$227)</f>
        <v>0</v>
      </c>
      <c r="I33" s="160">
        <f t="shared" si="1"/>
        <v>0</v>
      </c>
      <c r="J33" s="161">
        <f>SUMIFS('1. Pré-Empenhos'!$S$4:$S$320,'1. Pré-Empenhos'!$D$4:$D$320,'Saldos INVESTIMENTO AEO LOA 24'!B33,'1. Pré-Empenhos'!$R$4:$R$320,'Tabelas auxiliares'!$B$227)</f>
        <v>0</v>
      </c>
      <c r="K33" s="162">
        <f>SUMIFS('2. Empenho LOA 2025'!$AA$4:$AA$1676,'2. Empenho LOA 2025'!$D$4:$D$1676,'Saldos INVESTIMENTO AEO LOA 24'!B33,'2. Empenho LOA 2025'!$Z$4:$Z$1676,'Tabelas auxiliares'!$B$227)</f>
        <v>0</v>
      </c>
      <c r="L33" s="163">
        <f t="shared" si="0"/>
        <v>0</v>
      </c>
    </row>
    <row r="34" spans="1:12" ht="30" x14ac:dyDescent="0.25">
      <c r="A34" t="s">
        <v>298</v>
      </c>
      <c r="B34" s="10" t="s">
        <v>48</v>
      </c>
      <c r="C34" s="10" t="s">
        <v>49</v>
      </c>
      <c r="D34" s="156">
        <f>IFERROR(VLOOKUP($B34,'Orçamento Distribuído'!$X$5:$Y$15,2,FALSE),0)</f>
        <v>0</v>
      </c>
      <c r="E34" s="164">
        <f>IFERROR(VLOOKUP($B34,'Tabelas auxiliares'!$A$113:$E$154,4,FALSE),0)</f>
        <v>0</v>
      </c>
      <c r="F34" s="165">
        <f>IFERROR(VLOOKUP($B34,'Tabelas auxiliares'!$A$113:$E$154,5,FALSE),0)</f>
        <v>0</v>
      </c>
      <c r="G34" s="158">
        <f>SUMIFS(Tabela1[VALOR],Tabela1[DE (ÁREA / ORIGEM)],'Saldos INVESTIMENTO AEO LOA 24'!A34,Tabela1[CUSTEIO ou INVESTIMENTO?],'Tabelas auxiliares'!$B$227)</f>
        <v>0</v>
      </c>
      <c r="H34" s="159">
        <f>SUMIFS(Tabela1[VALOR],Tabela1[PARA (ÁREA / DESTINO)],'Saldos INVESTIMENTO AEO LOA 24'!A34,Tabela1[CUSTEIO ou INVESTIMENTO?],'Tabelas auxiliares'!$B$227)</f>
        <v>0</v>
      </c>
      <c r="I34" s="160">
        <f t="shared" si="1"/>
        <v>0</v>
      </c>
      <c r="J34" s="161">
        <f>SUMIFS('1. Pré-Empenhos'!$S$4:$S$320,'1. Pré-Empenhos'!$D$4:$D$320,'Saldos INVESTIMENTO AEO LOA 24'!B34,'1. Pré-Empenhos'!$R$4:$R$320,'Tabelas auxiliares'!$B$227)</f>
        <v>0</v>
      </c>
      <c r="K34" s="162">
        <f>SUMIFS('2. Empenho LOA 2025'!$AA$4:$AA$1676,'2. Empenho LOA 2025'!$D$4:$D$1676,'Saldos INVESTIMENTO AEO LOA 24'!B34,'2. Empenho LOA 2025'!$Z$4:$Z$1676,'Tabelas auxiliares'!$B$227)</f>
        <v>0</v>
      </c>
      <c r="L34" s="163">
        <f t="shared" si="0"/>
        <v>0</v>
      </c>
    </row>
    <row r="35" spans="1:12" x14ac:dyDescent="0.25">
      <c r="A35" t="s">
        <v>299</v>
      </c>
      <c r="B35" s="10" t="s">
        <v>50</v>
      </c>
      <c r="C35" s="10" t="s">
        <v>51</v>
      </c>
      <c r="D35" s="156">
        <f>IFERROR(VLOOKUP($B35,'Orçamento Distribuído'!$X$5:$Y$15,2,FALSE),0)</f>
        <v>0</v>
      </c>
      <c r="E35" s="164">
        <f>IFERROR(VLOOKUP($B35,'Tabelas auxiliares'!$A$113:$E$154,4,FALSE),0)</f>
        <v>0</v>
      </c>
      <c r="F35" s="165">
        <f>IFERROR(VLOOKUP($B35,'Tabelas auxiliares'!$A$113:$E$154,5,FALSE),0)</f>
        <v>0</v>
      </c>
      <c r="G35" s="158">
        <f>SUMIFS(Tabela1[VALOR],Tabela1[DE (ÁREA / ORIGEM)],'Saldos INVESTIMENTO AEO LOA 24'!A35,Tabela1[CUSTEIO ou INVESTIMENTO?],'Tabelas auxiliares'!$B$227)</f>
        <v>0</v>
      </c>
      <c r="H35" s="159">
        <f>SUMIFS(Tabela1[VALOR],Tabela1[PARA (ÁREA / DESTINO)],'Saldos INVESTIMENTO AEO LOA 24'!A35,Tabela1[CUSTEIO ou INVESTIMENTO?],'Tabelas auxiliares'!$B$227)</f>
        <v>0</v>
      </c>
      <c r="I35" s="160">
        <f t="shared" si="1"/>
        <v>0</v>
      </c>
      <c r="J35" s="161">
        <f>SUMIFS('1. Pré-Empenhos'!$S$4:$S$320,'1. Pré-Empenhos'!$D$4:$D$320,'Saldos INVESTIMENTO AEO LOA 24'!B35,'1. Pré-Empenhos'!$R$4:$R$320,'Tabelas auxiliares'!$B$227)</f>
        <v>0</v>
      </c>
      <c r="K35" s="162">
        <f>SUMIFS('2. Empenho LOA 2025'!$AA$4:$AA$1676,'2. Empenho LOA 2025'!$D$4:$D$1676,'Saldos INVESTIMENTO AEO LOA 24'!B35,'2. Empenho LOA 2025'!$Z$4:$Z$1676,'Tabelas auxiliares'!$B$227)</f>
        <v>0</v>
      </c>
      <c r="L35" s="163">
        <f t="shared" si="0"/>
        <v>0</v>
      </c>
    </row>
    <row r="36" spans="1:12" ht="30" x14ac:dyDescent="0.25">
      <c r="A36" t="s">
        <v>300</v>
      </c>
      <c r="B36" s="10" t="s">
        <v>52</v>
      </c>
      <c r="C36" s="10" t="s">
        <v>53</v>
      </c>
      <c r="D36" s="156">
        <f>IFERROR(VLOOKUP($B36,'Orçamento Distribuído'!$X$5:$Y$15,2,FALSE),0)</f>
        <v>0</v>
      </c>
      <c r="E36" s="164">
        <f>IFERROR(VLOOKUP($B36,'Tabelas auxiliares'!$A$113:$E$154,4,FALSE),0)</f>
        <v>0</v>
      </c>
      <c r="F36" s="165">
        <f>IFERROR(VLOOKUP($B36,'Tabelas auxiliares'!$A$113:$E$154,5,FALSE),0)</f>
        <v>0</v>
      </c>
      <c r="G36" s="158">
        <f>SUMIFS(Tabela1[VALOR],Tabela1[DE (ÁREA / ORIGEM)],'Saldos INVESTIMENTO AEO LOA 24'!A36,Tabela1[CUSTEIO ou INVESTIMENTO?],'Tabelas auxiliares'!$B$227)</f>
        <v>0</v>
      </c>
      <c r="H36" s="159">
        <f>SUMIFS(Tabela1[VALOR],Tabela1[PARA (ÁREA / DESTINO)],'Saldos INVESTIMENTO AEO LOA 24'!A36,Tabela1[CUSTEIO ou INVESTIMENTO?],'Tabelas auxiliares'!$B$227)</f>
        <v>0</v>
      </c>
      <c r="I36" s="160">
        <f t="shared" si="1"/>
        <v>0</v>
      </c>
      <c r="J36" s="161">
        <f>SUMIFS('1. Pré-Empenhos'!$S$4:$S$320,'1. Pré-Empenhos'!$D$4:$D$320,'Saldos INVESTIMENTO AEO LOA 24'!B36,'1. Pré-Empenhos'!$R$4:$R$320,'Tabelas auxiliares'!$B$227)</f>
        <v>0</v>
      </c>
      <c r="K36" s="162">
        <f>SUMIFS('2. Empenho LOA 2025'!$AA$4:$AA$1676,'2. Empenho LOA 2025'!$D$4:$D$1676,'Saldos INVESTIMENTO AEO LOA 24'!B36,'2. Empenho LOA 2025'!$Z$4:$Z$1676,'Tabelas auxiliares'!$B$227)</f>
        <v>0</v>
      </c>
      <c r="L36" s="163">
        <f t="shared" si="0"/>
        <v>0</v>
      </c>
    </row>
    <row r="37" spans="1:12" x14ac:dyDescent="0.25">
      <c r="A37" t="s">
        <v>301</v>
      </c>
      <c r="B37" s="10" t="s">
        <v>160</v>
      </c>
      <c r="C37" s="10" t="s">
        <v>169</v>
      </c>
      <c r="D37" s="156">
        <f>IFERROR(VLOOKUP($B37,'Orçamento Distribuído'!$X$5:$Y$15,2,FALSE),0)</f>
        <v>0</v>
      </c>
      <c r="E37" s="164">
        <f>IFERROR(VLOOKUP($B37,'Tabelas auxiliares'!$A$113:$E$154,4,FALSE),0)</f>
        <v>0</v>
      </c>
      <c r="F37" s="165">
        <f>IFERROR(VLOOKUP($B37,'Tabelas auxiliares'!$A$113:$E$154,5,FALSE),0)</f>
        <v>0</v>
      </c>
      <c r="G37" s="158">
        <f>SUMIFS(Tabela1[VALOR],Tabela1[DE (ÁREA / ORIGEM)],'Saldos INVESTIMENTO AEO LOA 24'!A37,Tabela1[CUSTEIO ou INVESTIMENTO?],'Tabelas auxiliares'!$B$227)</f>
        <v>0</v>
      </c>
      <c r="H37" s="159">
        <f>SUMIFS(Tabela1[VALOR],Tabela1[PARA (ÁREA / DESTINO)],'Saldos INVESTIMENTO AEO LOA 24'!A37,Tabela1[CUSTEIO ou INVESTIMENTO?],'Tabelas auxiliares'!$B$227)</f>
        <v>0</v>
      </c>
      <c r="I37" s="160">
        <f t="shared" si="1"/>
        <v>0</v>
      </c>
      <c r="J37" s="161">
        <f>SUMIFS('1. Pré-Empenhos'!$S$4:$S$320,'1. Pré-Empenhos'!$D$4:$D$320,'Saldos INVESTIMENTO AEO LOA 24'!B37,'1. Pré-Empenhos'!$R$4:$R$320,'Tabelas auxiliares'!$B$227)</f>
        <v>0</v>
      </c>
      <c r="K37" s="162">
        <f>SUMIFS('2. Empenho LOA 2025'!$AA$4:$AA$1676,'2. Empenho LOA 2025'!$D$4:$D$1676,'Saldos INVESTIMENTO AEO LOA 24'!B37,'2. Empenho LOA 2025'!$Z$4:$Z$1676,'Tabelas auxiliares'!$B$227)</f>
        <v>0</v>
      </c>
      <c r="L37" s="163">
        <f t="shared" si="0"/>
        <v>0</v>
      </c>
    </row>
    <row r="38" spans="1:12" ht="30" x14ac:dyDescent="0.25">
      <c r="A38" t="s">
        <v>302</v>
      </c>
      <c r="B38" s="10" t="s">
        <v>54</v>
      </c>
      <c r="C38" s="10" t="s">
        <v>55</v>
      </c>
      <c r="D38" s="156">
        <f>IFERROR(VLOOKUP($B38,'Orçamento Distribuído'!$X$5:$Y$15,2,FALSE),0)</f>
        <v>0</v>
      </c>
      <c r="E38" s="164">
        <f>IFERROR(VLOOKUP($B38,'Tabelas auxiliares'!$A$113:$E$154,4,FALSE),0)</f>
        <v>0</v>
      </c>
      <c r="F38" s="165">
        <f>IFERROR(VLOOKUP($B38,'Tabelas auxiliares'!$A$113:$E$154,5,FALSE),0)</f>
        <v>0</v>
      </c>
      <c r="G38" s="158">
        <f>SUMIFS(Tabela1[VALOR],Tabela1[DE (ÁREA / ORIGEM)],'Saldos INVESTIMENTO AEO LOA 24'!A38,Tabela1[CUSTEIO ou INVESTIMENTO?],'Tabelas auxiliares'!$B$227)</f>
        <v>0</v>
      </c>
      <c r="H38" s="159">
        <f>SUMIFS(Tabela1[VALOR],Tabela1[PARA (ÁREA / DESTINO)],'Saldos INVESTIMENTO AEO LOA 24'!A38,Tabela1[CUSTEIO ou INVESTIMENTO?],'Tabelas auxiliares'!$B$227)</f>
        <v>0</v>
      </c>
      <c r="I38" s="160">
        <f t="shared" si="1"/>
        <v>0</v>
      </c>
      <c r="J38" s="161">
        <f>SUMIFS('1. Pré-Empenhos'!$S$4:$S$320,'1. Pré-Empenhos'!$D$4:$D$320,'Saldos INVESTIMENTO AEO LOA 24'!B38,'1. Pré-Empenhos'!$R$4:$R$320,'Tabelas auxiliares'!$B$227)</f>
        <v>0</v>
      </c>
      <c r="K38" s="162">
        <f>SUMIFS('2. Empenho LOA 2025'!$AA$4:$AA$1676,'2. Empenho LOA 2025'!$D$4:$D$1676,'Saldos INVESTIMENTO AEO LOA 24'!B38,'2. Empenho LOA 2025'!$Z$4:$Z$1676,'Tabelas auxiliares'!$B$227)</f>
        <v>0</v>
      </c>
      <c r="L38" s="163">
        <f t="shared" si="0"/>
        <v>0</v>
      </c>
    </row>
    <row r="39" spans="1:12" x14ac:dyDescent="0.25">
      <c r="A39" t="s">
        <v>544</v>
      </c>
      <c r="B39" s="10" t="s">
        <v>56</v>
      </c>
      <c r="C39" s="10" t="s">
        <v>57</v>
      </c>
      <c r="D39" s="156">
        <f>IFERROR(VLOOKUP($B39,'Orçamento Distribuído'!$X$5:$Y$15,2,FALSE),0)</f>
        <v>0</v>
      </c>
      <c r="E39" s="164">
        <f>IFERROR(VLOOKUP($B39,'Tabelas auxiliares'!$A$113:$E$154,4,FALSE),0)</f>
        <v>0</v>
      </c>
      <c r="F39" s="165">
        <f>IFERROR(VLOOKUP($B39,'Tabelas auxiliares'!$A$113:$E$154,5,FALSE),0)</f>
        <v>0</v>
      </c>
      <c r="G39" s="158">
        <f>SUMIFS(Tabela1[VALOR],Tabela1[DE (ÁREA / ORIGEM)],'Saldos INVESTIMENTO AEO LOA 24'!A39,Tabela1[CUSTEIO ou INVESTIMENTO?],'Tabelas auxiliares'!$B$227)</f>
        <v>0</v>
      </c>
      <c r="H39" s="159">
        <f>SUMIFS(Tabela1[VALOR],Tabela1[PARA (ÁREA / DESTINO)],'Saldos INVESTIMENTO AEO LOA 24'!A39,Tabela1[CUSTEIO ou INVESTIMENTO?],'Tabelas auxiliares'!$B$227)</f>
        <v>0</v>
      </c>
      <c r="I39" s="160">
        <f t="shared" si="1"/>
        <v>0</v>
      </c>
      <c r="J39" s="161">
        <f>SUMIFS('1. Pré-Empenhos'!$S$4:$S$320,'1. Pré-Empenhos'!$D$4:$D$320,'Saldos INVESTIMENTO AEO LOA 24'!B39,'1. Pré-Empenhos'!$R$4:$R$320,'Tabelas auxiliares'!$B$227)</f>
        <v>0</v>
      </c>
      <c r="K39" s="162">
        <f>SUMIFS('2. Empenho LOA 2025'!$AA$4:$AA$1676,'2. Empenho LOA 2025'!$D$4:$D$1676,'Saldos INVESTIMENTO AEO LOA 24'!B39,'2. Empenho LOA 2025'!$Z$4:$Z$1676,'Tabelas auxiliares'!$B$227)</f>
        <v>0</v>
      </c>
      <c r="L39" s="163">
        <f t="shared" si="0"/>
        <v>0</v>
      </c>
    </row>
    <row r="40" spans="1:12" ht="30" x14ac:dyDescent="0.25">
      <c r="A40" t="s">
        <v>304</v>
      </c>
      <c r="B40" s="10" t="s">
        <v>58</v>
      </c>
      <c r="C40" s="10" t="s">
        <v>59</v>
      </c>
      <c r="D40" s="156">
        <f>IFERROR(VLOOKUP($B40,'Orçamento Distribuído'!$X$5:$Y$15,2,FALSE),0)</f>
        <v>0</v>
      </c>
      <c r="E40" s="164">
        <f>IFERROR(VLOOKUP($B40,'Tabelas auxiliares'!$A$113:$E$154,4,FALSE),0)</f>
        <v>0</v>
      </c>
      <c r="F40" s="165">
        <f>IFERROR(VLOOKUP($B40,'Tabelas auxiliares'!$A$113:$E$154,5,FALSE),0)</f>
        <v>0</v>
      </c>
      <c r="G40" s="158">
        <f>SUMIFS(Tabela1[VALOR],Tabela1[DE (ÁREA / ORIGEM)],'Saldos INVESTIMENTO AEO LOA 24'!A40,Tabela1[CUSTEIO ou INVESTIMENTO?],'Tabelas auxiliares'!$B$227)</f>
        <v>0</v>
      </c>
      <c r="H40" s="159">
        <f>SUMIFS(Tabela1[VALOR],Tabela1[PARA (ÁREA / DESTINO)],'Saldos INVESTIMENTO AEO LOA 24'!A40,Tabela1[CUSTEIO ou INVESTIMENTO?],'Tabelas auxiliares'!$B$227)</f>
        <v>0</v>
      </c>
      <c r="I40" s="160">
        <f t="shared" si="1"/>
        <v>0</v>
      </c>
      <c r="J40" s="161">
        <f>SUMIFS('1. Pré-Empenhos'!$S$4:$S$320,'1. Pré-Empenhos'!$D$4:$D$320,'Saldos INVESTIMENTO AEO LOA 24'!B40,'1. Pré-Empenhos'!$R$4:$R$320,'Tabelas auxiliares'!$B$227)</f>
        <v>0</v>
      </c>
      <c r="K40" s="162">
        <f>SUMIFS('2. Empenho LOA 2025'!$AA$4:$AA$1676,'2. Empenho LOA 2025'!$D$4:$D$1676,'Saldos INVESTIMENTO AEO LOA 24'!B40,'2. Empenho LOA 2025'!$Z$4:$Z$1676,'Tabelas auxiliares'!$B$227)</f>
        <v>0</v>
      </c>
      <c r="L40" s="163">
        <f t="shared" si="0"/>
        <v>0</v>
      </c>
    </row>
    <row r="41" spans="1:12" x14ac:dyDescent="0.25">
      <c r="A41" t="s">
        <v>305</v>
      </c>
      <c r="B41" s="10" t="s">
        <v>62</v>
      </c>
      <c r="C41" s="10" t="s">
        <v>63</v>
      </c>
      <c r="D41" s="156">
        <f>IFERROR(VLOOKUP($B41,'Orçamento Distribuído'!$X$5:$Y$15,2,FALSE),0)</f>
        <v>0</v>
      </c>
      <c r="E41" s="164">
        <f>IFERROR(VLOOKUP($B41,'Tabelas auxiliares'!$A$113:$E$154,4,FALSE),0)</f>
        <v>0</v>
      </c>
      <c r="F41" s="165">
        <f>IFERROR(VLOOKUP($B41,'Tabelas auxiliares'!$A$113:$E$154,5,FALSE),0)</f>
        <v>0</v>
      </c>
      <c r="G41" s="158">
        <f>SUMIFS(Tabela1[VALOR],Tabela1[DE (ÁREA / ORIGEM)],'Saldos INVESTIMENTO AEO LOA 24'!A41,Tabela1[CUSTEIO ou INVESTIMENTO?],'Tabelas auxiliares'!$B$227)</f>
        <v>0</v>
      </c>
      <c r="H41" s="159">
        <f>SUMIFS(Tabela1[VALOR],Tabela1[PARA (ÁREA / DESTINO)],'Saldos INVESTIMENTO AEO LOA 24'!A41,Tabela1[CUSTEIO ou INVESTIMENTO?],'Tabelas auxiliares'!$B$227)</f>
        <v>0</v>
      </c>
      <c r="I41" s="160">
        <f t="shared" si="1"/>
        <v>0</v>
      </c>
      <c r="J41" s="161">
        <f>SUMIFS('1. Pré-Empenhos'!$S$4:$S$320,'1. Pré-Empenhos'!$D$4:$D$320,'Saldos INVESTIMENTO AEO LOA 24'!B41,'1. Pré-Empenhos'!$R$4:$R$320,'Tabelas auxiliares'!$B$227)</f>
        <v>0</v>
      </c>
      <c r="K41" s="162">
        <f>SUMIFS('2. Empenho LOA 2025'!$AA$4:$AA$1676,'2. Empenho LOA 2025'!$D$4:$D$1676,'Saldos INVESTIMENTO AEO LOA 24'!B41,'2. Empenho LOA 2025'!$Z$4:$Z$1676,'Tabelas auxiliares'!$B$227)</f>
        <v>0</v>
      </c>
      <c r="L41" s="163">
        <f t="shared" si="0"/>
        <v>0</v>
      </c>
    </row>
    <row r="42" spans="1:12" ht="30" x14ac:dyDescent="0.25">
      <c r="A42" t="s">
        <v>306</v>
      </c>
      <c r="B42" s="10" t="s">
        <v>60</v>
      </c>
      <c r="C42" s="10" t="s">
        <v>61</v>
      </c>
      <c r="D42" s="156">
        <f>IFERROR(VLOOKUP($B42,'Orçamento Distribuído'!$X$5:$Y$15,2,FALSE),0)</f>
        <v>0</v>
      </c>
      <c r="E42" s="164">
        <f>IFERROR(VLOOKUP($B42,'Tabelas auxiliares'!$A$113:$E$154,4,FALSE),0)</f>
        <v>0</v>
      </c>
      <c r="F42" s="165">
        <f>IFERROR(VLOOKUP($B42,'Tabelas auxiliares'!$A$113:$E$154,5,FALSE),0)</f>
        <v>0</v>
      </c>
      <c r="G42" s="158">
        <f>SUMIFS(Tabela1[VALOR],Tabela1[DE (ÁREA / ORIGEM)],'Saldos INVESTIMENTO AEO LOA 24'!A42,Tabela1[CUSTEIO ou INVESTIMENTO?],'Tabelas auxiliares'!$B$227)</f>
        <v>0</v>
      </c>
      <c r="H42" s="159">
        <f>SUMIFS(Tabela1[VALOR],Tabela1[PARA (ÁREA / DESTINO)],'Saldos INVESTIMENTO AEO LOA 24'!A42,Tabela1[CUSTEIO ou INVESTIMENTO?],'Tabelas auxiliares'!$B$227)</f>
        <v>0</v>
      </c>
      <c r="I42" s="160">
        <f t="shared" si="1"/>
        <v>0</v>
      </c>
      <c r="J42" s="161">
        <f>SUMIFS('1. Pré-Empenhos'!$S$4:$S$320,'1. Pré-Empenhos'!$D$4:$D$320,'Saldos INVESTIMENTO AEO LOA 24'!B42,'1. Pré-Empenhos'!$R$4:$R$320,'Tabelas auxiliares'!$B$227)</f>
        <v>0</v>
      </c>
      <c r="K42" s="162">
        <f>SUMIFS('2. Empenho LOA 2025'!$AA$4:$AA$1676,'2. Empenho LOA 2025'!$D$4:$D$1676,'Saldos INVESTIMENTO AEO LOA 24'!B42,'2. Empenho LOA 2025'!$Z$4:$Z$1676,'Tabelas auxiliares'!$B$227)</f>
        <v>0</v>
      </c>
      <c r="L42" s="163">
        <f t="shared" si="0"/>
        <v>0</v>
      </c>
    </row>
    <row r="43" spans="1:12" x14ac:dyDescent="0.25">
      <c r="A43" t="s">
        <v>307</v>
      </c>
      <c r="B43" s="10" t="s">
        <v>170</v>
      </c>
      <c r="C43" s="10" t="s">
        <v>171</v>
      </c>
      <c r="D43" s="156">
        <f>IFERROR(VLOOKUP($B43,'Orçamento Distribuído'!$X$5:$Y$15,2,FALSE),0)</f>
        <v>0</v>
      </c>
      <c r="E43" s="164">
        <f>IFERROR(VLOOKUP($B43,'Tabelas auxiliares'!$A$113:$E$154,4,FALSE),0)</f>
        <v>0</v>
      </c>
      <c r="F43" s="165">
        <f>IFERROR(VLOOKUP($B43,'Tabelas auxiliares'!$A$113:$E$154,5,FALSE),0)</f>
        <v>0</v>
      </c>
      <c r="G43" s="158">
        <f>SUMIFS(Tabela1[VALOR],Tabela1[DE (ÁREA / ORIGEM)],'Saldos INVESTIMENTO AEO LOA 24'!A43,Tabela1[CUSTEIO ou INVESTIMENTO?],'Tabelas auxiliares'!$B$227)</f>
        <v>0</v>
      </c>
      <c r="H43" s="159">
        <f>SUMIFS(Tabela1[VALOR],Tabela1[PARA (ÁREA / DESTINO)],'Saldos INVESTIMENTO AEO LOA 24'!A43,Tabela1[CUSTEIO ou INVESTIMENTO?],'Tabelas auxiliares'!$B$227)</f>
        <v>0</v>
      </c>
      <c r="I43" s="160">
        <f t="shared" si="1"/>
        <v>0</v>
      </c>
      <c r="J43" s="161">
        <f>SUMIFS('1. Pré-Empenhos'!$S$4:$S$320,'1. Pré-Empenhos'!$D$4:$D$320,'Saldos INVESTIMENTO AEO LOA 24'!B43,'1. Pré-Empenhos'!$R$4:$R$320,'Tabelas auxiliares'!$B$227)</f>
        <v>0</v>
      </c>
      <c r="K43" s="162">
        <f>SUMIFS('2. Empenho LOA 2025'!$AA$4:$AA$1676,'2. Empenho LOA 2025'!$D$4:$D$1676,'Saldos INVESTIMENTO AEO LOA 24'!B43,'2. Empenho LOA 2025'!$Z$4:$Z$1676,'Tabelas auxiliares'!$B$227)</f>
        <v>0</v>
      </c>
      <c r="L43" s="163">
        <f t="shared" si="0"/>
        <v>0</v>
      </c>
    </row>
    <row r="44" spans="1:12" ht="30" x14ac:dyDescent="0.25">
      <c r="A44" t="s">
        <v>308</v>
      </c>
      <c r="B44" s="10" t="s">
        <v>64</v>
      </c>
      <c r="C44" s="10" t="s">
        <v>65</v>
      </c>
      <c r="D44" s="156">
        <f>IFERROR(VLOOKUP($B44,'Orçamento Distribuído'!$X$5:$Y$15,2,FALSE),0)</f>
        <v>0</v>
      </c>
      <c r="E44" s="164">
        <f>IFERROR(VLOOKUP($B44,'Tabelas auxiliares'!$A$113:$E$154,4,FALSE),0)</f>
        <v>0</v>
      </c>
      <c r="F44" s="165">
        <f>IFERROR(VLOOKUP($B44,'Tabelas auxiliares'!$A$113:$E$154,5,FALSE),0)</f>
        <v>0</v>
      </c>
      <c r="G44" s="158">
        <f>SUMIFS(Tabela1[VALOR],Tabela1[DE (ÁREA / ORIGEM)],'Saldos INVESTIMENTO AEO LOA 24'!A44,Tabela1[CUSTEIO ou INVESTIMENTO?],'Tabelas auxiliares'!$B$227)</f>
        <v>0</v>
      </c>
      <c r="H44" s="159">
        <f>SUMIFS(Tabela1[VALOR],Tabela1[PARA (ÁREA / DESTINO)],'Saldos INVESTIMENTO AEO LOA 24'!A44,Tabela1[CUSTEIO ou INVESTIMENTO?],'Tabelas auxiliares'!$B$227)</f>
        <v>0</v>
      </c>
      <c r="I44" s="160">
        <f t="shared" si="1"/>
        <v>0</v>
      </c>
      <c r="J44" s="161">
        <f>SUMIFS('1. Pré-Empenhos'!$S$4:$S$320,'1. Pré-Empenhos'!$D$4:$D$320,'Saldos INVESTIMENTO AEO LOA 24'!B44,'1. Pré-Empenhos'!$R$4:$R$320,'Tabelas auxiliares'!$B$227)</f>
        <v>0</v>
      </c>
      <c r="K44" s="162">
        <f>SUMIFS('2. Empenho LOA 2025'!$AA$4:$AA$1676,'2. Empenho LOA 2025'!$D$4:$D$1676,'Saldos INVESTIMENTO AEO LOA 24'!B44,'2. Empenho LOA 2025'!$Z$4:$Z$1676,'Tabelas auxiliares'!$B$227)</f>
        <v>0</v>
      </c>
      <c r="L44" s="163">
        <f t="shared" si="0"/>
        <v>0</v>
      </c>
    </row>
    <row r="45" spans="1:12" ht="30" x14ac:dyDescent="0.25">
      <c r="A45" t="s">
        <v>309</v>
      </c>
      <c r="B45" s="10" t="s">
        <v>66</v>
      </c>
      <c r="C45" s="10" t="s">
        <v>67</v>
      </c>
      <c r="D45" s="156">
        <f>IFERROR(VLOOKUP($B45,'Orçamento Distribuído'!$X$5:$Y$15,2,FALSE),0)</f>
        <v>0</v>
      </c>
      <c r="E45" s="164">
        <f>IFERROR(VLOOKUP($B45,'Tabelas auxiliares'!$A$113:$E$154,4,FALSE),0)</f>
        <v>0</v>
      </c>
      <c r="F45" s="165">
        <f>IFERROR(VLOOKUP($B45,'Tabelas auxiliares'!$A$113:$E$154,5,FALSE),0)</f>
        <v>0</v>
      </c>
      <c r="G45" s="158">
        <f>SUMIFS(Tabela1[VALOR],Tabela1[DE (ÁREA / ORIGEM)],'Saldos INVESTIMENTO AEO LOA 24'!A45,Tabela1[CUSTEIO ou INVESTIMENTO?],'Tabelas auxiliares'!$B$227)</f>
        <v>0</v>
      </c>
      <c r="H45" s="159">
        <f>SUMIFS(Tabela1[VALOR],Tabela1[PARA (ÁREA / DESTINO)],'Saldos INVESTIMENTO AEO LOA 24'!A45,Tabela1[CUSTEIO ou INVESTIMENTO?],'Tabelas auxiliares'!$B$227)</f>
        <v>0</v>
      </c>
      <c r="I45" s="160">
        <f t="shared" si="1"/>
        <v>0</v>
      </c>
      <c r="J45" s="161">
        <f>SUMIFS('1. Pré-Empenhos'!$S$4:$S$320,'1. Pré-Empenhos'!$D$4:$D$320,'Saldos INVESTIMENTO AEO LOA 24'!B45,'1. Pré-Empenhos'!$R$4:$R$320,'Tabelas auxiliares'!$B$227)</f>
        <v>0</v>
      </c>
      <c r="K45" s="162">
        <f>SUMIFS('2. Empenho LOA 2025'!$AA$4:$AA$1676,'2. Empenho LOA 2025'!$D$4:$D$1676,'Saldos INVESTIMENTO AEO LOA 24'!B45,'2. Empenho LOA 2025'!$Z$4:$Z$1676,'Tabelas auxiliares'!$B$227)</f>
        <v>0</v>
      </c>
      <c r="L45" s="163">
        <f t="shared" si="0"/>
        <v>0</v>
      </c>
    </row>
    <row r="46" spans="1:12" x14ac:dyDescent="0.25">
      <c r="A46" t="s">
        <v>310</v>
      </c>
      <c r="B46" s="10" t="s">
        <v>172</v>
      </c>
      <c r="C46" s="10" t="s">
        <v>173</v>
      </c>
      <c r="D46" s="156">
        <f>IFERROR(VLOOKUP($B46,'Orçamento Distribuído'!$X$5:$Y$15,2,FALSE),0)</f>
        <v>0</v>
      </c>
      <c r="E46" s="164">
        <f>IFERROR(VLOOKUP($B46,'Tabelas auxiliares'!$A$113:$E$154,4,FALSE),0)</f>
        <v>0</v>
      </c>
      <c r="F46" s="165">
        <f>IFERROR(VLOOKUP($B46,'Tabelas auxiliares'!$A$113:$E$154,5,FALSE),0)</f>
        <v>0</v>
      </c>
      <c r="G46" s="158">
        <f>SUMIFS(Tabela1[VALOR],Tabela1[DE (ÁREA / ORIGEM)],'Saldos INVESTIMENTO AEO LOA 24'!A46,Tabela1[CUSTEIO ou INVESTIMENTO?],'Tabelas auxiliares'!$B$227)</f>
        <v>0</v>
      </c>
      <c r="H46" s="159">
        <f>SUMIFS(Tabela1[VALOR],Tabela1[PARA (ÁREA / DESTINO)],'Saldos INVESTIMENTO AEO LOA 24'!A46,Tabela1[CUSTEIO ou INVESTIMENTO?],'Tabelas auxiliares'!$B$227)</f>
        <v>0</v>
      </c>
      <c r="I46" s="160">
        <f t="shared" si="1"/>
        <v>0</v>
      </c>
      <c r="J46" s="161">
        <f>SUMIFS('1. Pré-Empenhos'!$S$4:$S$320,'1. Pré-Empenhos'!$D$4:$D$320,'Saldos INVESTIMENTO AEO LOA 24'!B46,'1. Pré-Empenhos'!$R$4:$R$320,'Tabelas auxiliares'!$B$227)</f>
        <v>0</v>
      </c>
      <c r="K46" s="162">
        <f>SUMIFS('2. Empenho LOA 2025'!$AA$4:$AA$1676,'2. Empenho LOA 2025'!$D$4:$D$1676,'Saldos INVESTIMENTO AEO LOA 24'!B46,'2. Empenho LOA 2025'!$Z$4:$Z$1676,'Tabelas auxiliares'!$B$227)</f>
        <v>0</v>
      </c>
      <c r="L46" s="163">
        <f t="shared" si="0"/>
        <v>0</v>
      </c>
    </row>
    <row r="47" spans="1:12" ht="15.75" customHeight="1" x14ac:dyDescent="0.25">
      <c r="A47" t="s">
        <v>311</v>
      </c>
      <c r="B47" s="10" t="s">
        <v>68</v>
      </c>
      <c r="C47" s="10" t="s">
        <v>69</v>
      </c>
      <c r="D47" s="156">
        <f>IFERROR(VLOOKUP($B47,'Orçamento Distribuído'!$X$5:$Y$15,2,FALSE),0)</f>
        <v>50000</v>
      </c>
      <c r="E47" s="164">
        <f>IFERROR(VLOOKUP($B47,'Tabelas auxiliares'!$A$113:$E$154,4,FALSE),0)</f>
        <v>0</v>
      </c>
      <c r="F47" s="165">
        <f>IFERROR(VLOOKUP($B47,'Tabelas auxiliares'!$A$113:$E$154,5,FALSE),0)</f>
        <v>0</v>
      </c>
      <c r="G47" s="158">
        <f>SUMIFS(Tabela1[VALOR],Tabela1[DE (ÁREA / ORIGEM)],'Saldos INVESTIMENTO AEO LOA 24'!A47,Tabela1[CUSTEIO ou INVESTIMENTO?],'Tabelas auxiliares'!$B$227)</f>
        <v>0</v>
      </c>
      <c r="H47" s="159">
        <f>SUMIFS(Tabela1[VALOR],Tabela1[PARA (ÁREA / DESTINO)],'Saldos INVESTIMENTO AEO LOA 24'!A47,Tabela1[CUSTEIO ou INVESTIMENTO?],'Tabelas auxiliares'!$B$227)</f>
        <v>0</v>
      </c>
      <c r="I47" s="160">
        <f t="shared" si="1"/>
        <v>50000</v>
      </c>
      <c r="J47" s="161">
        <f>SUMIFS('1. Pré-Empenhos'!$S$4:$S$320,'1. Pré-Empenhos'!$D$4:$D$320,'Saldos INVESTIMENTO AEO LOA 24'!B47,'1. Pré-Empenhos'!$R$4:$R$320,'Tabelas auxiliares'!$B$227)</f>
        <v>0</v>
      </c>
      <c r="K47" s="162">
        <f>SUMIFS('2. Empenho LOA 2025'!$AA$4:$AA$1676,'2. Empenho LOA 2025'!$D$4:$D$1676,'Saldos INVESTIMENTO AEO LOA 24'!B47,'2. Empenho LOA 2025'!$Z$4:$Z$1676,'Tabelas auxiliares'!$B$227)</f>
        <v>0</v>
      </c>
      <c r="L47" s="163">
        <f t="shared" si="0"/>
        <v>50000</v>
      </c>
    </row>
    <row r="48" spans="1:12" ht="30" x14ac:dyDescent="0.25">
      <c r="A48" t="s">
        <v>312</v>
      </c>
      <c r="B48" s="10" t="s">
        <v>70</v>
      </c>
      <c r="C48" s="10" t="s">
        <v>71</v>
      </c>
      <c r="D48" s="156">
        <f>IFERROR(VLOOKUP($B48,'Orçamento Distribuído'!$X$5:$Y$15,2,FALSE),0)</f>
        <v>2333807</v>
      </c>
      <c r="E48" s="164">
        <f>IFERROR(VLOOKUP($B48,'Tabelas auxiliares'!$A$113:$E$154,4,FALSE),0)</f>
        <v>0</v>
      </c>
      <c r="F48" s="165">
        <f>IFERROR(VLOOKUP($B48,'Tabelas auxiliares'!$A$113:$E$154,5,FALSE),0)</f>
        <v>0</v>
      </c>
      <c r="G48" s="158">
        <f>SUMIFS(Tabela1[VALOR],Tabela1[DE (ÁREA / ORIGEM)],'Saldos INVESTIMENTO AEO LOA 24'!A48,Tabela1[CUSTEIO ou INVESTIMENTO?],'Tabelas auxiliares'!$B$227)</f>
        <v>0</v>
      </c>
      <c r="H48" s="159">
        <f>SUMIFS(Tabela1[VALOR],Tabela1[PARA (ÁREA / DESTINO)],'Saldos INVESTIMENTO AEO LOA 24'!A48,Tabela1[CUSTEIO ou INVESTIMENTO?],'Tabelas auxiliares'!$B$227)</f>
        <v>0</v>
      </c>
      <c r="I48" s="160">
        <f t="shared" si="1"/>
        <v>2333807</v>
      </c>
      <c r="J48" s="161">
        <f>SUMIFS('1. Pré-Empenhos'!$S$4:$S$320,'1. Pré-Empenhos'!$D$4:$D$320,'Saldos INVESTIMENTO AEO LOA 24'!B48,'1. Pré-Empenhos'!$R$4:$R$320,'Tabelas auxiliares'!$B$227)</f>
        <v>0</v>
      </c>
      <c r="K48" s="162">
        <f>SUMIFS('2. Empenho LOA 2025'!$AA$4:$AA$1676,'2. Empenho LOA 2025'!$D$4:$D$1676,'Saldos INVESTIMENTO AEO LOA 24'!B48,'2. Empenho LOA 2025'!$Z$4:$Z$1676,'Tabelas auxiliares'!$B$227)</f>
        <v>322784</v>
      </c>
      <c r="L48" s="163">
        <f t="shared" si="0"/>
        <v>2011023</v>
      </c>
    </row>
    <row r="49" spans="1:12" ht="30" x14ac:dyDescent="0.25">
      <c r="A49" t="s">
        <v>313</v>
      </c>
      <c r="B49" s="10" t="s">
        <v>132</v>
      </c>
      <c r="C49" s="10" t="s">
        <v>133</v>
      </c>
      <c r="D49" s="156">
        <f>IFERROR(VLOOKUP($B49,'Orçamento Distribuído'!$X$5:$Y$15,2,FALSE),0)</f>
        <v>0</v>
      </c>
      <c r="E49" s="164">
        <f>IFERROR(VLOOKUP($B49,'Tabelas auxiliares'!$A$113:$E$154,4,FALSE),0)</f>
        <v>0</v>
      </c>
      <c r="F49" s="165">
        <f>IFERROR(VLOOKUP($B49,'Tabelas auxiliares'!$A$113:$E$154,5,FALSE),0)</f>
        <v>0</v>
      </c>
      <c r="G49" s="158">
        <f>SUMIFS(Tabela1[VALOR],Tabela1[DE (ÁREA / ORIGEM)],'Saldos INVESTIMENTO AEO LOA 24'!A49,Tabela1[CUSTEIO ou INVESTIMENTO?],'Tabelas auxiliares'!$B$227)</f>
        <v>0</v>
      </c>
      <c r="H49" s="159">
        <f>SUMIFS(Tabela1[VALOR],Tabela1[PARA (ÁREA / DESTINO)],'Saldos INVESTIMENTO AEO LOA 24'!A49,Tabela1[CUSTEIO ou INVESTIMENTO?],'Tabelas auxiliares'!$B$227)</f>
        <v>0</v>
      </c>
      <c r="I49" s="160">
        <f t="shared" si="1"/>
        <v>0</v>
      </c>
      <c r="J49" s="161">
        <f>SUMIFS('1. Pré-Empenhos'!$S$4:$S$320,'1. Pré-Empenhos'!$D$4:$D$320,'Saldos INVESTIMENTO AEO LOA 24'!B49,'1. Pré-Empenhos'!$R$4:$R$320,'Tabelas auxiliares'!$B$227)</f>
        <v>0</v>
      </c>
      <c r="K49" s="162">
        <f>SUMIFS('2. Empenho LOA 2025'!$AA$4:$AA$1676,'2. Empenho LOA 2025'!$D$4:$D$1676,'Saldos INVESTIMENTO AEO LOA 24'!B49,'2. Empenho LOA 2025'!$Z$4:$Z$1676,'Tabelas auxiliares'!$B$227)</f>
        <v>593100</v>
      </c>
      <c r="L49" s="163">
        <f t="shared" si="0"/>
        <v>-593100</v>
      </c>
    </row>
    <row r="50" spans="1:12" ht="30" x14ac:dyDescent="0.25">
      <c r="A50" t="s">
        <v>314</v>
      </c>
      <c r="B50" s="10" t="s">
        <v>72</v>
      </c>
      <c r="C50" s="10" t="s">
        <v>73</v>
      </c>
      <c r="D50" s="156">
        <f>IFERROR(VLOOKUP($B50,'Orçamento Distribuído'!$X$5:$Y$15,2,FALSE),0)</f>
        <v>0</v>
      </c>
      <c r="E50" s="164">
        <f>IFERROR(VLOOKUP($B50,'Tabelas auxiliares'!$A$113:$E$154,4,FALSE),0)</f>
        <v>0</v>
      </c>
      <c r="F50" s="165">
        <f>IFERROR(VLOOKUP($B50,'Tabelas auxiliares'!$A$113:$E$154,5,FALSE),0)</f>
        <v>0</v>
      </c>
      <c r="G50" s="158">
        <f>SUMIFS(Tabela1[VALOR],Tabela1[DE (ÁREA / ORIGEM)],'Saldos INVESTIMENTO AEO LOA 24'!A50,Tabela1[CUSTEIO ou INVESTIMENTO?],'Tabelas auxiliares'!$B$227)</f>
        <v>0</v>
      </c>
      <c r="H50" s="159">
        <f>SUMIFS(Tabela1[VALOR],Tabela1[PARA (ÁREA / DESTINO)],'Saldos INVESTIMENTO AEO LOA 24'!A50,Tabela1[CUSTEIO ou INVESTIMENTO?],'Tabelas auxiliares'!$B$227)</f>
        <v>0</v>
      </c>
      <c r="I50" s="160">
        <f t="shared" si="1"/>
        <v>0</v>
      </c>
      <c r="J50" s="161">
        <f>SUMIFS('1. Pré-Empenhos'!$S$4:$S$320,'1. Pré-Empenhos'!$D$4:$D$320,'Saldos INVESTIMENTO AEO LOA 24'!B50,'1. Pré-Empenhos'!$R$4:$R$320,'Tabelas auxiliares'!$B$227)</f>
        <v>0</v>
      </c>
      <c r="K50" s="162">
        <f>SUMIFS('2. Empenho LOA 2025'!$AA$4:$AA$1676,'2. Empenho LOA 2025'!$D$4:$D$1676,'Saldos INVESTIMENTO AEO LOA 24'!B50,'2. Empenho LOA 2025'!$Z$4:$Z$1676,'Tabelas auxiliares'!$B$227)</f>
        <v>0</v>
      </c>
      <c r="L50" s="163">
        <f t="shared" si="0"/>
        <v>0</v>
      </c>
    </row>
    <row r="51" spans="1:12" x14ac:dyDescent="0.25">
      <c r="A51" t="s">
        <v>315</v>
      </c>
      <c r="B51" s="10" t="s">
        <v>74</v>
      </c>
      <c r="C51" s="10" t="s">
        <v>192</v>
      </c>
      <c r="D51" s="156" t="str">
        <f>IFERROR(VLOOKUP($B51,'Orçamento Distribuído'!$X$5:$Y$15,2,FALSE),0)</f>
        <v>-</v>
      </c>
      <c r="E51" s="164">
        <f>IFERROR(VLOOKUP($B51,'Tabelas auxiliares'!$A$113:$E$154,4,FALSE),0)</f>
        <v>0</v>
      </c>
      <c r="F51" s="165">
        <f>IFERROR(VLOOKUP($B51,'Tabelas auxiliares'!$A$113:$E$154,5,FALSE),0)</f>
        <v>0</v>
      </c>
      <c r="G51" s="158">
        <f>SUMIFS(Tabela1[VALOR],Tabela1[DE (ÁREA / ORIGEM)],'Saldos INVESTIMENTO AEO LOA 24'!A51,Tabela1[CUSTEIO ou INVESTIMENTO?],'Tabelas auxiliares'!$B$227)</f>
        <v>0</v>
      </c>
      <c r="H51" s="159">
        <f>SUMIFS(Tabela1[VALOR],Tabela1[PARA (ÁREA / DESTINO)],'Saldos INVESTIMENTO AEO LOA 24'!A51,Tabela1[CUSTEIO ou INVESTIMENTO?],'Tabelas auxiliares'!$B$227)</f>
        <v>0</v>
      </c>
      <c r="I51" s="160" t="e">
        <f t="shared" si="1"/>
        <v>#VALUE!</v>
      </c>
      <c r="J51" s="161">
        <f>SUMIFS('1. Pré-Empenhos'!$S$4:$S$320,'1. Pré-Empenhos'!$D$4:$D$320,'Saldos INVESTIMENTO AEO LOA 24'!B51,'1. Pré-Empenhos'!$R$4:$R$320,'Tabelas auxiliares'!$B$227)</f>
        <v>0</v>
      </c>
      <c r="K51" s="162">
        <f>SUMIFS('2. Empenho LOA 2025'!$AA$4:$AA$1676,'2. Empenho LOA 2025'!$D$4:$D$1676,'Saldos INVESTIMENTO AEO LOA 24'!B51,'2. Empenho LOA 2025'!$Z$4:$Z$1676,'Tabelas auxiliares'!$B$227)</f>
        <v>0</v>
      </c>
      <c r="L51" s="163" t="e">
        <f t="shared" si="0"/>
        <v>#VALUE!</v>
      </c>
    </row>
    <row r="52" spans="1:12" x14ac:dyDescent="0.25">
      <c r="A52" t="s">
        <v>316</v>
      </c>
      <c r="B52" s="10" t="s">
        <v>159</v>
      </c>
      <c r="C52" s="10" t="s">
        <v>177</v>
      </c>
      <c r="D52" s="156">
        <f>IFERROR(VLOOKUP($B52,'Orçamento Distribuído'!$X$5:$Y$15,2,FALSE),0)</f>
        <v>0</v>
      </c>
      <c r="E52" s="164">
        <f>IFERROR(VLOOKUP($B52,'Tabelas auxiliares'!$A$113:$E$154,4,FALSE),0)</f>
        <v>0</v>
      </c>
      <c r="F52" s="165">
        <f>IFERROR(VLOOKUP($B52,'Tabelas auxiliares'!$A$113:$E$154,5,FALSE),0)</f>
        <v>0</v>
      </c>
      <c r="G52" s="158">
        <f>SUMIFS(Tabela1[VALOR],Tabela1[DE (ÁREA / ORIGEM)],'Saldos INVESTIMENTO AEO LOA 24'!A52,Tabela1[CUSTEIO ou INVESTIMENTO?],'Tabelas auxiliares'!$B$227)</f>
        <v>0</v>
      </c>
      <c r="H52" s="159">
        <f>SUMIFS(Tabela1[VALOR],Tabela1[PARA (ÁREA / DESTINO)],'Saldos INVESTIMENTO AEO LOA 24'!A52,Tabela1[CUSTEIO ou INVESTIMENTO?],'Tabelas auxiliares'!$B$227)</f>
        <v>0</v>
      </c>
      <c r="I52" s="160">
        <f t="shared" si="1"/>
        <v>0</v>
      </c>
      <c r="J52" s="161">
        <f>SUMIFS('1. Pré-Empenhos'!$S$4:$S$320,'1. Pré-Empenhos'!$D$4:$D$320,'Saldos INVESTIMENTO AEO LOA 24'!B52,'1. Pré-Empenhos'!$R$4:$R$320,'Tabelas auxiliares'!$B$227)</f>
        <v>0</v>
      </c>
      <c r="K52" s="162">
        <f>SUMIFS('2. Empenho LOA 2025'!$AA$4:$AA$1676,'2. Empenho LOA 2025'!$D$4:$D$1676,'Saldos INVESTIMENTO AEO LOA 24'!B52,'2. Empenho LOA 2025'!$Z$4:$Z$1676,'Tabelas auxiliares'!$B$227)</f>
        <v>0</v>
      </c>
      <c r="L52" s="163">
        <f t="shared" si="0"/>
        <v>0</v>
      </c>
    </row>
    <row r="53" spans="1:12" ht="30" x14ac:dyDescent="0.25">
      <c r="A53" t="s">
        <v>317</v>
      </c>
      <c r="B53" s="10" t="s">
        <v>176</v>
      </c>
      <c r="C53" s="10" t="s">
        <v>178</v>
      </c>
      <c r="D53" s="156">
        <f>IFERROR(VLOOKUP($B53,'Orçamento Distribuído'!$X$5:$Y$15,2,FALSE),0)</f>
        <v>0</v>
      </c>
      <c r="E53" s="164">
        <f>IFERROR(VLOOKUP($B53,'Tabelas auxiliares'!$A$113:$E$154,4,FALSE),0)</f>
        <v>0</v>
      </c>
      <c r="F53" s="165">
        <f>IFERROR(VLOOKUP($B53,'Tabelas auxiliares'!$A$113:$E$154,5,FALSE),0)</f>
        <v>0</v>
      </c>
      <c r="G53" s="158">
        <f>SUMIFS(Tabela1[VALOR],Tabela1[DE (ÁREA / ORIGEM)],'Saldos INVESTIMENTO AEO LOA 24'!A53,Tabela1[CUSTEIO ou INVESTIMENTO?],'Tabelas auxiliares'!$B$227)</f>
        <v>0</v>
      </c>
      <c r="H53" s="159">
        <f>SUMIFS(Tabela1[VALOR],Tabela1[PARA (ÁREA / DESTINO)],'Saldos INVESTIMENTO AEO LOA 24'!A53,Tabela1[CUSTEIO ou INVESTIMENTO?],'Tabelas auxiliares'!$B$227)</f>
        <v>0</v>
      </c>
      <c r="I53" s="160">
        <f t="shared" si="1"/>
        <v>0</v>
      </c>
      <c r="J53" s="161">
        <f>SUMIFS('1. Pré-Empenhos'!$S$4:$S$320,'1. Pré-Empenhos'!$D$4:$D$320,'Saldos INVESTIMENTO AEO LOA 24'!B53,'1. Pré-Empenhos'!$R$4:$R$320,'Tabelas auxiliares'!$B$227)</f>
        <v>0</v>
      </c>
      <c r="K53" s="162">
        <f>SUMIFS('2. Empenho LOA 2025'!$AA$4:$AA$1676,'2. Empenho LOA 2025'!$D$4:$D$1676,'Saldos INVESTIMENTO AEO LOA 24'!B53,'2. Empenho LOA 2025'!$Z$4:$Z$1676,'Tabelas auxiliares'!$B$227)</f>
        <v>0</v>
      </c>
      <c r="L53" s="163">
        <f t="shared" si="0"/>
        <v>0</v>
      </c>
    </row>
    <row r="54" spans="1:12" ht="30" x14ac:dyDescent="0.25">
      <c r="A54" t="s">
        <v>318</v>
      </c>
      <c r="B54" s="10" t="s">
        <v>76</v>
      </c>
      <c r="C54" s="10" t="s">
        <v>191</v>
      </c>
      <c r="D54" s="156">
        <f>IFERROR(VLOOKUP($B54,'Orçamento Distribuído'!$X$5:$Y$15,2,FALSE),0)</f>
        <v>0</v>
      </c>
      <c r="E54" s="164">
        <f>IFERROR(VLOOKUP($B54,'Tabelas auxiliares'!$A$113:$E$154,4,FALSE),0)</f>
        <v>0</v>
      </c>
      <c r="F54" s="165">
        <f>IFERROR(VLOOKUP($B54,'Tabelas auxiliares'!$A$113:$E$154,5,FALSE),0)</f>
        <v>0</v>
      </c>
      <c r="G54" s="158">
        <f>SUMIFS(Tabela1[VALOR],Tabela1[DE (ÁREA / ORIGEM)],'Saldos INVESTIMENTO AEO LOA 24'!A54,Tabela1[CUSTEIO ou INVESTIMENTO?],'Tabelas auxiliares'!$B$227)</f>
        <v>0</v>
      </c>
      <c r="H54" s="159">
        <f>SUMIFS(Tabela1[VALOR],Tabela1[PARA (ÁREA / DESTINO)],'Saldos INVESTIMENTO AEO LOA 24'!A54,Tabela1[CUSTEIO ou INVESTIMENTO?],'Tabelas auxiliares'!$B$227)</f>
        <v>0</v>
      </c>
      <c r="I54" s="160">
        <f t="shared" si="1"/>
        <v>0</v>
      </c>
      <c r="J54" s="161">
        <f>SUMIFS('1. Pré-Empenhos'!$S$4:$S$320,'1. Pré-Empenhos'!$D$4:$D$320,'Saldos INVESTIMENTO AEO LOA 24'!B54,'1. Pré-Empenhos'!$R$4:$R$320,'Tabelas auxiliares'!$B$227)</f>
        <v>0</v>
      </c>
      <c r="K54" s="162">
        <f>SUMIFS('2. Empenho LOA 2025'!$AA$4:$AA$1676,'2. Empenho LOA 2025'!$D$4:$D$1676,'Saldos INVESTIMENTO AEO LOA 24'!B54,'2. Empenho LOA 2025'!$Z$4:$Z$1676,'Tabelas auxiliares'!$B$227)</f>
        <v>0</v>
      </c>
      <c r="L54" s="163">
        <f t="shared" si="0"/>
        <v>0</v>
      </c>
    </row>
    <row r="55" spans="1:12" x14ac:dyDescent="0.25">
      <c r="A55" t="s">
        <v>319</v>
      </c>
      <c r="B55" s="10" t="s">
        <v>77</v>
      </c>
      <c r="C55" s="10" t="s">
        <v>78</v>
      </c>
      <c r="D55" s="156">
        <f>IFERROR(VLOOKUP($B55,'Orçamento Distribuído'!$X$5:$Y$15,2,FALSE),0)</f>
        <v>0</v>
      </c>
      <c r="E55" s="164">
        <f>IFERROR(VLOOKUP($B55,'Tabelas auxiliares'!$A$113:$E$154,4,FALSE),0)</f>
        <v>0</v>
      </c>
      <c r="F55" s="165">
        <f>IFERROR(VLOOKUP($B55,'Tabelas auxiliares'!$A$113:$E$154,5,FALSE),0)</f>
        <v>0</v>
      </c>
      <c r="G55" s="158">
        <f>SUMIFS(Tabela1[VALOR],Tabela1[DE (ÁREA / ORIGEM)],'Saldos INVESTIMENTO AEO LOA 24'!A55,Tabela1[CUSTEIO ou INVESTIMENTO?],'Tabelas auxiliares'!$B$227)</f>
        <v>0</v>
      </c>
      <c r="H55" s="159">
        <f>SUMIFS(Tabela1[VALOR],Tabela1[PARA (ÁREA / DESTINO)],'Saldos INVESTIMENTO AEO LOA 24'!A55,Tabela1[CUSTEIO ou INVESTIMENTO?],'Tabelas auxiliares'!$B$227)</f>
        <v>0</v>
      </c>
      <c r="I55" s="160">
        <f t="shared" si="1"/>
        <v>0</v>
      </c>
      <c r="J55" s="161">
        <f>SUMIFS('1. Pré-Empenhos'!$S$4:$S$320,'1. Pré-Empenhos'!$D$4:$D$320,'Saldos INVESTIMENTO AEO LOA 24'!B55,'1. Pré-Empenhos'!$R$4:$R$320,'Tabelas auxiliares'!$B$227)</f>
        <v>0</v>
      </c>
      <c r="K55" s="162">
        <f>SUMIFS('2. Empenho LOA 2025'!$AA$4:$AA$1676,'2. Empenho LOA 2025'!$D$4:$D$1676,'Saldos INVESTIMENTO AEO LOA 24'!B55,'2. Empenho LOA 2025'!$Z$4:$Z$1676,'Tabelas auxiliares'!$B$227)</f>
        <v>0</v>
      </c>
      <c r="L55" s="163">
        <f t="shared" si="0"/>
        <v>0</v>
      </c>
    </row>
    <row r="56" spans="1:12" ht="30" x14ac:dyDescent="0.25">
      <c r="A56" t="s">
        <v>320</v>
      </c>
      <c r="B56" s="10" t="s">
        <v>81</v>
      </c>
      <c r="C56" s="10" t="s">
        <v>82</v>
      </c>
      <c r="D56" s="156">
        <f>IFERROR(VLOOKUP($B56,'Orçamento Distribuído'!$X$5:$Y$15,2,FALSE),0)</f>
        <v>0</v>
      </c>
      <c r="E56" s="164">
        <f>IFERROR(VLOOKUP($B56,'Tabelas auxiliares'!$A$113:$E$154,4,FALSE),0)</f>
        <v>0</v>
      </c>
      <c r="F56" s="165">
        <f>IFERROR(VLOOKUP($B56,'Tabelas auxiliares'!$A$113:$E$154,5,FALSE),0)</f>
        <v>0</v>
      </c>
      <c r="G56" s="158">
        <f>SUMIFS(Tabela1[VALOR],Tabela1[DE (ÁREA / ORIGEM)],'Saldos INVESTIMENTO AEO LOA 24'!A56,Tabela1[CUSTEIO ou INVESTIMENTO?],'Tabelas auxiliares'!$B$227)</f>
        <v>0</v>
      </c>
      <c r="H56" s="159">
        <f>SUMIFS(Tabela1[VALOR],Tabela1[PARA (ÁREA / DESTINO)],'Saldos INVESTIMENTO AEO LOA 24'!A56,Tabela1[CUSTEIO ou INVESTIMENTO?],'Tabelas auxiliares'!$B$227)</f>
        <v>0</v>
      </c>
      <c r="I56" s="160">
        <f t="shared" si="1"/>
        <v>0</v>
      </c>
      <c r="J56" s="161">
        <f>SUMIFS('1. Pré-Empenhos'!$S$4:$S$320,'1. Pré-Empenhos'!$D$4:$D$320,'Saldos INVESTIMENTO AEO LOA 24'!B56,'1. Pré-Empenhos'!$R$4:$R$320,'Tabelas auxiliares'!$B$227)</f>
        <v>0</v>
      </c>
      <c r="K56" s="162">
        <f>SUMIFS('2. Empenho LOA 2025'!$AA$4:$AA$1676,'2. Empenho LOA 2025'!$D$4:$D$1676,'Saldos INVESTIMENTO AEO LOA 24'!B56,'2. Empenho LOA 2025'!$Z$4:$Z$1676,'Tabelas auxiliares'!$B$227)</f>
        <v>31065</v>
      </c>
      <c r="L56" s="163">
        <f t="shared" si="0"/>
        <v>-31065</v>
      </c>
    </row>
    <row r="57" spans="1:12" ht="30" x14ac:dyDescent="0.25">
      <c r="A57" t="s">
        <v>321</v>
      </c>
      <c r="B57" s="10" t="s">
        <v>83</v>
      </c>
      <c r="C57" s="10" t="s">
        <v>84</v>
      </c>
      <c r="D57" s="156">
        <f>IFERROR(VLOOKUP($B57,'Orçamento Distribuído'!$X$5:$Y$15,2,FALSE),0)</f>
        <v>0</v>
      </c>
      <c r="E57" s="164">
        <f>IFERROR(VLOOKUP($B57,'Tabelas auxiliares'!$A$113:$E$154,4,FALSE),0)</f>
        <v>0</v>
      </c>
      <c r="F57" s="165">
        <f>IFERROR(VLOOKUP($B57,'Tabelas auxiliares'!$A$113:$E$154,5,FALSE),0)</f>
        <v>0</v>
      </c>
      <c r="G57" s="158">
        <f>SUMIFS(Tabela1[VALOR],Tabela1[DE (ÁREA / ORIGEM)],'Saldos INVESTIMENTO AEO LOA 24'!A57,Tabela1[CUSTEIO ou INVESTIMENTO?],'Tabelas auxiliares'!$B$227)</f>
        <v>0</v>
      </c>
      <c r="H57" s="159">
        <f>SUMIFS(Tabela1[VALOR],Tabela1[PARA (ÁREA / DESTINO)],'Saldos INVESTIMENTO AEO LOA 24'!A57,Tabela1[CUSTEIO ou INVESTIMENTO?],'Tabelas auxiliares'!$B$227)</f>
        <v>0</v>
      </c>
      <c r="I57" s="160">
        <f t="shared" si="1"/>
        <v>0</v>
      </c>
      <c r="J57" s="161">
        <f>SUMIFS('1. Pré-Empenhos'!$S$4:$S$320,'1. Pré-Empenhos'!$D$4:$D$320,'Saldos INVESTIMENTO AEO LOA 24'!B57,'1. Pré-Empenhos'!$R$4:$R$320,'Tabelas auxiliares'!$B$227)</f>
        <v>0</v>
      </c>
      <c r="K57" s="162">
        <f>SUMIFS('2. Empenho LOA 2025'!$AA$4:$AA$1676,'2. Empenho LOA 2025'!$D$4:$D$1676,'Saldos INVESTIMENTO AEO LOA 24'!B57,'2. Empenho LOA 2025'!$Z$4:$Z$1676,'Tabelas auxiliares'!$B$227)</f>
        <v>0</v>
      </c>
      <c r="L57" s="163">
        <f t="shared" si="0"/>
        <v>0</v>
      </c>
    </row>
    <row r="58" spans="1:12" ht="30" x14ac:dyDescent="0.25">
      <c r="A58" t="s">
        <v>322</v>
      </c>
      <c r="B58" s="10" t="s">
        <v>85</v>
      </c>
      <c r="C58" s="10" t="s">
        <v>86</v>
      </c>
      <c r="D58" s="156">
        <f>IFERROR(VLOOKUP($B58,'Orçamento Distribuído'!$X$5:$Y$15,2,FALSE),0)</f>
        <v>0</v>
      </c>
      <c r="E58" s="164">
        <f>IFERROR(VLOOKUP($B58,'Tabelas auxiliares'!$A$113:$E$154,4,FALSE),0)</f>
        <v>0</v>
      </c>
      <c r="F58" s="165">
        <f>IFERROR(VLOOKUP($B58,'Tabelas auxiliares'!$A$113:$E$154,5,FALSE),0)</f>
        <v>0</v>
      </c>
      <c r="G58" s="158">
        <f>SUMIFS(Tabela1[VALOR],Tabela1[DE (ÁREA / ORIGEM)],'Saldos INVESTIMENTO AEO LOA 24'!A58,Tabela1[CUSTEIO ou INVESTIMENTO?],'Tabelas auxiliares'!$B$227)</f>
        <v>0</v>
      </c>
      <c r="H58" s="159">
        <f>SUMIFS(Tabela1[VALOR],Tabela1[PARA (ÁREA / DESTINO)],'Saldos INVESTIMENTO AEO LOA 24'!A58,Tabela1[CUSTEIO ou INVESTIMENTO?],'Tabelas auxiliares'!$B$227)</f>
        <v>0</v>
      </c>
      <c r="I58" s="160">
        <f t="shared" si="1"/>
        <v>0</v>
      </c>
      <c r="J58" s="161">
        <f>SUMIFS('1. Pré-Empenhos'!$S$4:$S$320,'1. Pré-Empenhos'!$D$4:$D$320,'Saldos INVESTIMENTO AEO LOA 24'!B58,'1. Pré-Empenhos'!$R$4:$R$320,'Tabelas auxiliares'!$B$227)</f>
        <v>0</v>
      </c>
      <c r="K58" s="162">
        <f>SUMIFS('2. Empenho LOA 2025'!$AA$4:$AA$1676,'2. Empenho LOA 2025'!$D$4:$D$1676,'Saldos INVESTIMENTO AEO LOA 24'!B58,'2. Empenho LOA 2025'!$Z$4:$Z$1676,'Tabelas auxiliares'!$B$227)</f>
        <v>0</v>
      </c>
      <c r="L58" s="163">
        <f t="shared" si="0"/>
        <v>0</v>
      </c>
    </row>
    <row r="59" spans="1:12" x14ac:dyDescent="0.25">
      <c r="A59" t="s">
        <v>323</v>
      </c>
      <c r="B59" s="10" t="s">
        <v>79</v>
      </c>
      <c r="C59" s="10" t="s">
        <v>80</v>
      </c>
      <c r="D59" s="156">
        <f>IFERROR(VLOOKUP($B59,'Orçamento Distribuído'!$X$5:$Y$15,2,FALSE),0)</f>
        <v>0</v>
      </c>
      <c r="E59" s="164">
        <f>IFERROR(VLOOKUP($B59,'Tabelas auxiliares'!$A$113:$E$154,4,FALSE),0)</f>
        <v>0</v>
      </c>
      <c r="F59" s="165">
        <f>IFERROR(VLOOKUP($B59,'Tabelas auxiliares'!$A$113:$E$154,5,FALSE),0)</f>
        <v>0</v>
      </c>
      <c r="G59" s="158">
        <f>SUMIFS(Tabela1[VALOR],Tabela1[DE (ÁREA / ORIGEM)],'Saldos INVESTIMENTO AEO LOA 24'!A59,Tabela1[CUSTEIO ou INVESTIMENTO?],'Tabelas auxiliares'!$B$227)</f>
        <v>0</v>
      </c>
      <c r="H59" s="159">
        <f>SUMIFS(Tabela1[VALOR],Tabela1[PARA (ÁREA / DESTINO)],'Saldos INVESTIMENTO AEO LOA 24'!A59,Tabela1[CUSTEIO ou INVESTIMENTO?],'Tabelas auxiliares'!$B$227)</f>
        <v>0</v>
      </c>
      <c r="I59" s="160">
        <f t="shared" si="1"/>
        <v>0</v>
      </c>
      <c r="J59" s="161">
        <f>SUMIFS('1. Pré-Empenhos'!$S$4:$S$320,'1. Pré-Empenhos'!$D$4:$D$320,'Saldos INVESTIMENTO AEO LOA 24'!B59,'1. Pré-Empenhos'!$R$4:$R$320,'Tabelas auxiliares'!$B$227)</f>
        <v>0</v>
      </c>
      <c r="K59" s="162">
        <f>SUMIFS('2. Empenho LOA 2025'!$AA$4:$AA$1676,'2. Empenho LOA 2025'!$D$4:$D$1676,'Saldos INVESTIMENTO AEO LOA 24'!B59,'2. Empenho LOA 2025'!$Z$4:$Z$1676,'Tabelas auxiliares'!$B$227)</f>
        <v>0</v>
      </c>
      <c r="L59" s="163">
        <f t="shared" si="0"/>
        <v>0</v>
      </c>
    </row>
    <row r="60" spans="1:12" x14ac:dyDescent="0.25">
      <c r="A60" t="s">
        <v>267</v>
      </c>
      <c r="B60" s="10" t="s">
        <v>89</v>
      </c>
      <c r="C60" s="10" t="s">
        <v>90</v>
      </c>
      <c r="D60" s="156">
        <f>IFERROR(VLOOKUP($B60,'Orçamento Distribuído'!$X$5:$Y$15,2,FALSE),0)</f>
        <v>300000</v>
      </c>
      <c r="E60" s="164">
        <f>IFERROR(VLOOKUP($B60,'Tabelas auxiliares'!$A$113:$E$154,4,FALSE),0)</f>
        <v>0</v>
      </c>
      <c r="F60" s="165">
        <f>IFERROR(VLOOKUP($B60,'Tabelas auxiliares'!$A$113:$E$154,5,FALSE),0)</f>
        <v>0</v>
      </c>
      <c r="G60" s="158">
        <f>SUMIFS(Tabela1[VALOR],Tabela1[DE (ÁREA / ORIGEM)],'Saldos INVESTIMENTO AEO LOA 24'!A60,Tabela1[CUSTEIO ou INVESTIMENTO?],'Tabelas auxiliares'!$B$227)</f>
        <v>0</v>
      </c>
      <c r="H60" s="159">
        <f>SUMIFS(Tabela1[VALOR],Tabela1[PARA (ÁREA / DESTINO)],'Saldos INVESTIMENTO AEO LOA 24'!A60,Tabela1[CUSTEIO ou INVESTIMENTO?],'Tabelas auxiliares'!$B$227)</f>
        <v>0</v>
      </c>
      <c r="I60" s="160">
        <f t="shared" si="1"/>
        <v>300000</v>
      </c>
      <c r="J60" s="161">
        <f>SUMIFS('1. Pré-Empenhos'!$S$4:$S$320,'1. Pré-Empenhos'!$D$4:$D$320,'Saldos INVESTIMENTO AEO LOA 24'!B60,'1. Pré-Empenhos'!$R$4:$R$320,'Tabelas auxiliares'!$B$227)</f>
        <v>0</v>
      </c>
      <c r="K60" s="162">
        <f>SUMIFS('2. Empenho LOA 2025'!$AA$4:$AA$1676,'2. Empenho LOA 2025'!$D$4:$D$1676,'Saldos INVESTIMENTO AEO LOA 24'!B60,'2. Empenho LOA 2025'!$Z$4:$Z$1676,'Tabelas auxiliares'!$B$227)</f>
        <v>0</v>
      </c>
      <c r="L60" s="163">
        <f t="shared" si="0"/>
        <v>300000</v>
      </c>
    </row>
    <row r="61" spans="1:12" x14ac:dyDescent="0.25">
      <c r="A61" s="19"/>
      <c r="B61" s="19"/>
      <c r="C61" s="61" t="s">
        <v>91</v>
      </c>
      <c r="D61" s="157">
        <f t="shared" ref="D61:L61" si="8">SUBTOTAL(9,D2:D60)</f>
        <v>4114807</v>
      </c>
      <c r="E61" s="157">
        <f t="shared" si="8"/>
        <v>0</v>
      </c>
      <c r="F61" s="157">
        <f t="shared" si="8"/>
        <v>0</v>
      </c>
      <c r="G61" s="157">
        <f t="shared" si="8"/>
        <v>0</v>
      </c>
      <c r="H61" s="157">
        <f t="shared" si="8"/>
        <v>0</v>
      </c>
      <c r="I61" s="157" t="e">
        <f t="shared" si="8"/>
        <v>#VALUE!</v>
      </c>
      <c r="J61" s="157">
        <f t="shared" si="8"/>
        <v>0</v>
      </c>
      <c r="K61" s="157">
        <f t="shared" si="8"/>
        <v>1206635.25</v>
      </c>
      <c r="L61" s="163" t="e">
        <f t="shared" si="8"/>
        <v>#VALUE!</v>
      </c>
    </row>
    <row r="62" spans="1:12" hidden="1" x14ac:dyDescent="0.25">
      <c r="D62" s="37"/>
      <c r="E62" s="37">
        <f>SUBTOTAL(9,E2:E60)</f>
        <v>0</v>
      </c>
      <c r="F62" s="37">
        <f>SUBTOTAL(9,F2:F60)</f>
        <v>0</v>
      </c>
    </row>
  </sheetData>
  <sheetProtection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P1925"/>
  <sheetViews>
    <sheetView tabSelected="1" topLeftCell="Q1" workbookViewId="0">
      <selection activeCell="X5" sqref="X5"/>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40" t="s">
        <v>130</v>
      </c>
      <c r="B1" s="39"/>
      <c r="C1" s="39"/>
      <c r="I1" s="41" t="s">
        <v>326</v>
      </c>
      <c r="Y1" s="22"/>
      <c r="AB1" t="s">
        <v>470</v>
      </c>
      <c r="AC1" t="s">
        <v>469</v>
      </c>
    </row>
    <row r="2" spans="1:42" ht="18.75" x14ac:dyDescent="0.3">
      <c r="A2" s="40"/>
      <c r="B2" s="39"/>
      <c r="C2" s="39"/>
      <c r="I2" s="41"/>
      <c r="Y2" s="22"/>
      <c r="AB2" s="23" t="s">
        <v>351</v>
      </c>
    </row>
    <row r="3" spans="1:42" s="67" customFormat="1" ht="47.25" customHeight="1" x14ac:dyDescent="0.25">
      <c r="A3" s="65" t="s">
        <v>99</v>
      </c>
      <c r="B3" s="66" t="s">
        <v>197</v>
      </c>
      <c r="C3" s="65" t="s">
        <v>196</v>
      </c>
      <c r="D3" s="66" t="s">
        <v>3</v>
      </c>
      <c r="E3" s="65" t="s">
        <v>100</v>
      </c>
      <c r="F3" s="66" t="s">
        <v>4</v>
      </c>
      <c r="G3" s="66" t="s">
        <v>198</v>
      </c>
      <c r="H3" s="66" t="s">
        <v>258</v>
      </c>
      <c r="I3" s="66" t="s">
        <v>149</v>
      </c>
      <c r="J3" s="66" t="s">
        <v>0</v>
      </c>
      <c r="K3" s="66" t="s">
        <v>137</v>
      </c>
      <c r="L3" s="66" t="s">
        <v>327</v>
      </c>
      <c r="M3" s="66" t="s">
        <v>138</v>
      </c>
      <c r="N3" s="65" t="s">
        <v>139</v>
      </c>
      <c r="O3" s="65" t="s">
        <v>140</v>
      </c>
      <c r="P3" s="65" t="s">
        <v>141</v>
      </c>
      <c r="Q3" s="65" t="s">
        <v>142</v>
      </c>
      <c r="R3" s="65" t="s">
        <v>143</v>
      </c>
      <c r="S3" s="66" t="s">
        <v>103</v>
      </c>
      <c r="T3" s="65" t="s">
        <v>144</v>
      </c>
      <c r="U3" s="65" t="s">
        <v>102</v>
      </c>
      <c r="V3" s="65" t="s">
        <v>324</v>
      </c>
      <c r="W3" s="66" t="s">
        <v>325</v>
      </c>
      <c r="X3" s="66" t="s">
        <v>137</v>
      </c>
      <c r="Y3" s="65" t="s">
        <v>125</v>
      </c>
      <c r="Z3" s="66" t="s">
        <v>126</v>
      </c>
      <c r="AA3" s="66" t="s">
        <v>193</v>
      </c>
      <c r="AB3" s="66" t="s">
        <v>146</v>
      </c>
      <c r="AC3" s="66" t="s">
        <v>147</v>
      </c>
      <c r="AD3" s="66" t="s">
        <v>148</v>
      </c>
    </row>
    <row r="4" spans="1:42" x14ac:dyDescent="0.25">
      <c r="A4" t="s">
        <v>581</v>
      </c>
      <c r="B4" t="s">
        <v>202</v>
      </c>
      <c r="C4" t="s">
        <v>582</v>
      </c>
      <c r="D4" t="s">
        <v>62</v>
      </c>
      <c r="E4" t="s">
        <v>100</v>
      </c>
      <c r="F4" s="19" t="str">
        <f>IFERROR(VLOOKUP(D4,'Tabelas auxiliares'!$A$3:$B$63,2,FALSE),"")</f>
        <v>PROAP - PNAES</v>
      </c>
      <c r="G4" s="19" t="str">
        <f>IFERROR(VLOOKUP($B4,'Tabelas auxiliares'!$A$67:$C$107,2,FALSE),"")</f>
        <v>ASSISTÊNCIA - SOCIAIS</v>
      </c>
      <c r="H4" s="19" t="str">
        <f>IFERROR(VLOOKUP($B4,'Tabelas auxiliares'!$A$67:$C$107,3,FALSE),"")</f>
        <v>AUXILIO MORADIA / AUXILIO CRECHE / AUXILIO TRANSPORTE / BOLSA PERMANENCIA / BOLSA AUXILIO ALIMENTACAO AOS ESTUDANTES DE GRADUACAO / MONITORIA DE AÇÕES AFIRMATIVAS</v>
      </c>
      <c r="I4" t="s">
        <v>1382</v>
      </c>
      <c r="J4" t="s">
        <v>654</v>
      </c>
      <c r="K4" t="s">
        <v>1383</v>
      </c>
      <c r="L4" t="s">
        <v>1384</v>
      </c>
      <c r="M4" t="s">
        <v>604</v>
      </c>
      <c r="N4" t="s">
        <v>613</v>
      </c>
      <c r="O4" t="s">
        <v>617</v>
      </c>
      <c r="P4" t="s">
        <v>618</v>
      </c>
      <c r="Q4" t="s">
        <v>603</v>
      </c>
      <c r="R4" t="s">
        <v>604</v>
      </c>
      <c r="S4" t="s">
        <v>605</v>
      </c>
      <c r="T4" t="s">
        <v>145</v>
      </c>
      <c r="U4" t="s">
        <v>1363</v>
      </c>
      <c r="V4" t="s">
        <v>645</v>
      </c>
      <c r="W4" t="s">
        <v>646</v>
      </c>
      <c r="X4" t="s">
        <v>1385</v>
      </c>
      <c r="Y4" s="19" t="str">
        <f t="shared" ref="Y4:Y67" si="0">LEFT(V4,1)</f>
        <v>3</v>
      </c>
      <c r="Z4" s="19" t="str">
        <f>IF(T4="","",IF(AND(T4&lt;&gt;'Tabelas auxiliares'!$B$241,T4&lt;&gt;'Tabelas auxiliares'!$B$242,T4&lt;&gt;'Tabelas auxiliares'!$C$241,T4&lt;&gt;'Tabelas auxiliares'!$C$242,T4&lt;&gt;'Tabelas auxiliares'!$D$241),"FOLHA DE PESSOAL",IF(Y4='Tabelas auxiliares'!$A$242,"CUSTEIO",IF(Y4='Tabelas auxiliares'!$A$241,"INVESTIMENTO","ERRO - VERIFICAR"))))</f>
        <v>CUSTEIO</v>
      </c>
      <c r="AA4" s="30">
        <f>IF(AB4+AC4+AD4&lt;&gt;0,AB4+AC4+AD4,"")</f>
        <v>91000</v>
      </c>
      <c r="AB4" s="130">
        <v>47600</v>
      </c>
      <c r="AC4" s="130">
        <v>13300</v>
      </c>
      <c r="AD4">
        <v>30100</v>
      </c>
      <c r="AE4" s="36"/>
      <c r="AF4" s="36"/>
      <c r="AG4" s="36"/>
      <c r="AH4" s="36"/>
      <c r="AI4" s="36"/>
      <c r="AJ4" s="36"/>
      <c r="AK4" s="36"/>
      <c r="AL4" s="36"/>
      <c r="AM4" s="36"/>
      <c r="AN4" s="36"/>
      <c r="AO4" s="36"/>
      <c r="AP4" s="36"/>
    </row>
    <row r="5" spans="1:42" x14ac:dyDescent="0.25">
      <c r="A5" t="s">
        <v>581</v>
      </c>
      <c r="B5" t="s">
        <v>202</v>
      </c>
      <c r="C5" t="s">
        <v>583</v>
      </c>
      <c r="D5" t="s">
        <v>62</v>
      </c>
      <c r="E5" t="s">
        <v>100</v>
      </c>
      <c r="F5" s="19" t="str">
        <f>IFERROR(VLOOKUP(D5,'Tabelas auxiliares'!$A$3:$B$63,2,FALSE),"")</f>
        <v>PROAP - PNAES</v>
      </c>
      <c r="G5" s="19" t="str">
        <f>IFERROR(VLOOKUP($B5,'Tabelas auxiliares'!$A$67:$C$107,2,FALSE),"")</f>
        <v>ASSISTÊNCIA - SOCIAIS</v>
      </c>
      <c r="H5" s="19" t="str">
        <f>IFERROR(VLOOKUP($B5,'Tabelas auxiliares'!$A$67:$C$107,3,FALSE),"")</f>
        <v>AUXILIO MORADIA / AUXILIO CRECHE / AUXILIO TRANSPORTE / BOLSA PERMANENCIA / BOLSA AUXILIO ALIMENTACAO AOS ESTUDANTES DE GRADUACAO / MONITORIA DE AÇÕES AFIRMATIVAS</v>
      </c>
      <c r="I5" t="s">
        <v>1386</v>
      </c>
      <c r="J5" t="s">
        <v>1387</v>
      </c>
      <c r="K5" t="s">
        <v>1388</v>
      </c>
      <c r="L5" t="s">
        <v>1389</v>
      </c>
      <c r="M5" t="s">
        <v>604</v>
      </c>
      <c r="N5" t="s">
        <v>613</v>
      </c>
      <c r="O5" t="s">
        <v>617</v>
      </c>
      <c r="P5" t="s">
        <v>618</v>
      </c>
      <c r="Q5" t="s">
        <v>603</v>
      </c>
      <c r="R5" t="s">
        <v>604</v>
      </c>
      <c r="S5" t="s">
        <v>605</v>
      </c>
      <c r="T5" t="s">
        <v>145</v>
      </c>
      <c r="U5" t="s">
        <v>1363</v>
      </c>
      <c r="V5" t="s">
        <v>645</v>
      </c>
      <c r="W5" t="s">
        <v>646</v>
      </c>
      <c r="X5" t="s">
        <v>1390</v>
      </c>
      <c r="Y5" s="19" t="str">
        <f t="shared" si="0"/>
        <v>3</v>
      </c>
      <c r="Z5" s="19" t="str">
        <f>IF(T5="","",IF(AND(T5&lt;&gt;'Tabelas auxiliares'!$B$241,T5&lt;&gt;'Tabelas auxiliares'!$B$242,T5&lt;&gt;'Tabelas auxiliares'!$C$241,T5&lt;&gt;'Tabelas auxiliares'!$C$242,T5&lt;&gt;'Tabelas auxiliares'!$D$241),"FOLHA DE PESSOAL",IF(Y5='Tabelas auxiliares'!$A$242,"CUSTEIO",IF(Y5='Tabelas auxiliares'!$A$241,"INVESTIMENTO","ERRO - VERIFICAR"))))</f>
        <v>CUSTEIO</v>
      </c>
      <c r="AA5" s="30">
        <f t="shared" ref="AA5:AA68" si="1">IF(AB5+AC5+AD5&lt;&gt;0,AB5+AC5+AD5,"")</f>
        <v>63700</v>
      </c>
      <c r="AB5" s="130">
        <v>12600</v>
      </c>
      <c r="AC5" s="130">
        <v>8400</v>
      </c>
      <c r="AD5">
        <v>42700</v>
      </c>
      <c r="AE5" s="36"/>
      <c r="AF5" s="36"/>
      <c r="AG5" s="36"/>
      <c r="AH5" s="36"/>
      <c r="AI5" s="36"/>
      <c r="AJ5" s="36"/>
      <c r="AK5" s="36"/>
      <c r="AL5" s="36"/>
      <c r="AM5" s="36"/>
      <c r="AN5" s="36"/>
      <c r="AO5" s="36"/>
      <c r="AP5" s="36"/>
    </row>
    <row r="6" spans="1:42" x14ac:dyDescent="0.25">
      <c r="A6" t="s">
        <v>581</v>
      </c>
      <c r="B6" t="s">
        <v>202</v>
      </c>
      <c r="C6" t="s">
        <v>584</v>
      </c>
      <c r="D6" t="s">
        <v>62</v>
      </c>
      <c r="E6" t="s">
        <v>100</v>
      </c>
      <c r="F6" s="19" t="str">
        <f>IFERROR(VLOOKUP(D6,'Tabelas auxiliares'!$A$3:$B$63,2,FALSE),"")</f>
        <v>PROAP - PNAES</v>
      </c>
      <c r="G6" s="19" t="str">
        <f>IFERROR(VLOOKUP($B6,'Tabelas auxiliares'!$A$67:$C$107,2,FALSE),"")</f>
        <v>ASSISTÊNCIA - SOCIAIS</v>
      </c>
      <c r="H6" s="19" t="str">
        <f>IFERROR(VLOOKUP($B6,'Tabelas auxiliares'!$A$67:$C$107,3,FALSE),"")</f>
        <v>AUXILIO MORADIA / AUXILIO CRECHE / AUXILIO TRANSPORTE / BOLSA PERMANENCIA / BOLSA AUXILIO ALIMENTACAO AOS ESTUDANTES DE GRADUACAO / MONITORIA DE AÇÕES AFIRMATIVAS</v>
      </c>
      <c r="I6" t="s">
        <v>1391</v>
      </c>
      <c r="J6" t="s">
        <v>1392</v>
      </c>
      <c r="K6" t="s">
        <v>1393</v>
      </c>
      <c r="L6" t="s">
        <v>1394</v>
      </c>
      <c r="M6" t="s">
        <v>604</v>
      </c>
      <c r="N6" t="s">
        <v>613</v>
      </c>
      <c r="O6" t="s">
        <v>617</v>
      </c>
      <c r="P6" t="s">
        <v>618</v>
      </c>
      <c r="Q6" t="s">
        <v>603</v>
      </c>
      <c r="R6" t="s">
        <v>604</v>
      </c>
      <c r="S6" t="s">
        <v>605</v>
      </c>
      <c r="T6" t="s">
        <v>145</v>
      </c>
      <c r="U6" t="s">
        <v>1363</v>
      </c>
      <c r="V6" t="s">
        <v>645</v>
      </c>
      <c r="W6" t="s">
        <v>646</v>
      </c>
      <c r="X6" t="s">
        <v>1395</v>
      </c>
      <c r="Y6" s="19" t="str">
        <f t="shared" si="0"/>
        <v>3</v>
      </c>
      <c r="Z6" s="19" t="str">
        <f>IF(T6="","",IF(AND(T6&lt;&gt;'Tabelas auxiliares'!$B$241,T6&lt;&gt;'Tabelas auxiliares'!$B$242,T6&lt;&gt;'Tabelas auxiliares'!$C$241,T6&lt;&gt;'Tabelas auxiliares'!$C$242,T6&lt;&gt;'Tabelas auxiliares'!$D$241),"FOLHA DE PESSOAL",IF(Y6='Tabelas auxiliares'!$A$242,"CUSTEIO",IF(Y6='Tabelas auxiliares'!$A$241,"INVESTIMENTO","ERRO - VERIFICAR"))))</f>
        <v>CUSTEIO</v>
      </c>
      <c r="AA6" s="30">
        <f t="shared" si="1"/>
        <v>674100</v>
      </c>
      <c r="AB6" s="130">
        <v>36225</v>
      </c>
      <c r="AC6" s="130">
        <v>103950</v>
      </c>
      <c r="AD6">
        <v>533925</v>
      </c>
      <c r="AE6" s="36"/>
      <c r="AF6" s="36"/>
      <c r="AG6" s="36"/>
      <c r="AH6" s="36"/>
      <c r="AI6" s="36"/>
      <c r="AJ6" s="36"/>
      <c r="AK6" s="36"/>
      <c r="AL6" s="36"/>
      <c r="AM6" s="36"/>
      <c r="AN6" s="36"/>
      <c r="AO6" s="36"/>
      <c r="AP6" s="36"/>
    </row>
    <row r="7" spans="1:42" x14ac:dyDescent="0.25">
      <c r="A7" t="s">
        <v>581</v>
      </c>
      <c r="B7" t="s">
        <v>202</v>
      </c>
      <c r="C7" t="s">
        <v>584</v>
      </c>
      <c r="D7" t="s">
        <v>62</v>
      </c>
      <c r="E7" t="s">
        <v>100</v>
      </c>
      <c r="F7" s="19" t="str">
        <f>IFERROR(VLOOKUP(D7,'Tabelas auxiliares'!$A$3:$B$63,2,FALSE),"")</f>
        <v>PROAP - PNAES</v>
      </c>
      <c r="G7" s="19" t="str">
        <f>IFERROR(VLOOKUP($B7,'Tabelas auxiliares'!$A$67:$C$107,2,FALSE),"")</f>
        <v>ASSISTÊNCIA - SOCIAIS</v>
      </c>
      <c r="H7" s="19" t="str">
        <f>IFERROR(VLOOKUP($B7,'Tabelas auxiliares'!$A$67:$C$107,3,FALSE),"")</f>
        <v>AUXILIO MORADIA / AUXILIO CRECHE / AUXILIO TRANSPORTE / BOLSA PERMANENCIA / BOLSA AUXILIO ALIMENTACAO AOS ESTUDANTES DE GRADUACAO / MONITORIA DE AÇÕES AFIRMATIVAS</v>
      </c>
      <c r="I7" t="s">
        <v>1391</v>
      </c>
      <c r="J7" t="s">
        <v>1396</v>
      </c>
      <c r="K7" t="s">
        <v>1397</v>
      </c>
      <c r="L7" t="s">
        <v>1398</v>
      </c>
      <c r="M7" t="s">
        <v>604</v>
      </c>
      <c r="N7" t="s">
        <v>613</v>
      </c>
      <c r="O7" t="s">
        <v>617</v>
      </c>
      <c r="P7" t="s">
        <v>618</v>
      </c>
      <c r="Q7" t="s">
        <v>603</v>
      </c>
      <c r="R7" t="s">
        <v>604</v>
      </c>
      <c r="S7" t="s">
        <v>605</v>
      </c>
      <c r="T7" t="s">
        <v>145</v>
      </c>
      <c r="U7" t="s">
        <v>1363</v>
      </c>
      <c r="V7" t="s">
        <v>645</v>
      </c>
      <c r="W7" t="s">
        <v>646</v>
      </c>
      <c r="X7" t="s">
        <v>1399</v>
      </c>
      <c r="Y7" s="19" t="str">
        <f t="shared" si="0"/>
        <v>3</v>
      </c>
      <c r="Z7" s="19" t="str">
        <f>IF(T7="","",IF(AND(T7&lt;&gt;'Tabelas auxiliares'!$B$241,T7&lt;&gt;'Tabelas auxiliares'!$B$242,T7&lt;&gt;'Tabelas auxiliares'!$C$241,T7&lt;&gt;'Tabelas auxiliares'!$C$242,T7&lt;&gt;'Tabelas auxiliares'!$D$241),"FOLHA DE PESSOAL",IF(Y7='Tabelas auxiliares'!$A$242,"CUSTEIO",IF(Y7='Tabelas auxiliares'!$A$241,"INVESTIMENTO","ERRO - VERIFICAR"))))</f>
        <v>CUSTEIO</v>
      </c>
      <c r="AA7" s="30">
        <f t="shared" si="1"/>
        <v>2693600</v>
      </c>
      <c r="AB7" s="130">
        <v>91000</v>
      </c>
      <c r="AC7" s="130">
        <v>480200</v>
      </c>
      <c r="AD7">
        <v>2122400</v>
      </c>
      <c r="AE7" s="36"/>
      <c r="AF7" s="36"/>
      <c r="AG7" s="36"/>
      <c r="AH7" s="36"/>
      <c r="AI7" s="36"/>
      <c r="AJ7" s="36"/>
      <c r="AK7" s="36"/>
      <c r="AL7" s="36"/>
      <c r="AM7" s="36"/>
      <c r="AN7" s="36"/>
      <c r="AO7" s="36"/>
      <c r="AP7" s="36"/>
    </row>
    <row r="8" spans="1:42" x14ac:dyDescent="0.25">
      <c r="A8" t="s">
        <v>581</v>
      </c>
      <c r="B8" t="s">
        <v>202</v>
      </c>
      <c r="C8" t="s">
        <v>584</v>
      </c>
      <c r="D8" t="s">
        <v>62</v>
      </c>
      <c r="E8" t="s">
        <v>100</v>
      </c>
      <c r="F8" s="19" t="str">
        <f>IFERROR(VLOOKUP(D8,'Tabelas auxiliares'!$A$3:$B$63,2,FALSE),"")</f>
        <v>PROAP - PNAES</v>
      </c>
      <c r="G8" s="19" t="str">
        <f>IFERROR(VLOOKUP($B8,'Tabelas auxiliares'!$A$67:$C$107,2,FALSE),"")</f>
        <v>ASSISTÊNCIA - SOCIAIS</v>
      </c>
      <c r="H8" s="19" t="str">
        <f>IFERROR(VLOOKUP($B8,'Tabelas auxiliares'!$A$67:$C$107,3,FALSE),"")</f>
        <v>AUXILIO MORADIA / AUXILIO CRECHE / AUXILIO TRANSPORTE / BOLSA PERMANENCIA / BOLSA AUXILIO ALIMENTACAO AOS ESTUDANTES DE GRADUACAO / MONITORIA DE AÇÕES AFIRMATIVAS</v>
      </c>
      <c r="I8" t="s">
        <v>1391</v>
      </c>
      <c r="J8" t="s">
        <v>1400</v>
      </c>
      <c r="K8" t="s">
        <v>1401</v>
      </c>
      <c r="L8" t="s">
        <v>1402</v>
      </c>
      <c r="M8" t="s">
        <v>604</v>
      </c>
      <c r="N8" t="s">
        <v>613</v>
      </c>
      <c r="O8" t="s">
        <v>617</v>
      </c>
      <c r="P8" t="s">
        <v>618</v>
      </c>
      <c r="Q8" t="s">
        <v>603</v>
      </c>
      <c r="R8" t="s">
        <v>604</v>
      </c>
      <c r="S8" t="s">
        <v>605</v>
      </c>
      <c r="T8" t="s">
        <v>145</v>
      </c>
      <c r="U8" t="s">
        <v>1363</v>
      </c>
      <c r="V8" t="s">
        <v>645</v>
      </c>
      <c r="W8" t="s">
        <v>646</v>
      </c>
      <c r="X8" t="s">
        <v>1403</v>
      </c>
      <c r="Y8" s="19" t="str">
        <f t="shared" si="0"/>
        <v>3</v>
      </c>
      <c r="Z8" s="19" t="str">
        <f>IF(T8="","",IF(AND(T8&lt;&gt;'Tabelas auxiliares'!$B$241,T8&lt;&gt;'Tabelas auxiliares'!$B$242,T8&lt;&gt;'Tabelas auxiliares'!$C$241,T8&lt;&gt;'Tabelas auxiliares'!$C$242,T8&lt;&gt;'Tabelas auxiliares'!$D$241),"FOLHA DE PESSOAL",IF(Y8='Tabelas auxiliares'!$A$242,"CUSTEIO",IF(Y8='Tabelas auxiliares'!$A$241,"INVESTIMENTO","ERRO - VERIFICAR"))))</f>
        <v>CUSTEIO</v>
      </c>
      <c r="AA8" s="30">
        <f t="shared" si="1"/>
        <v>39902</v>
      </c>
      <c r="AB8" s="130">
        <v>10116</v>
      </c>
      <c r="AC8" s="130">
        <v>5058</v>
      </c>
      <c r="AD8">
        <v>24728</v>
      </c>
      <c r="AE8" s="36"/>
      <c r="AF8" s="36"/>
      <c r="AG8" s="36"/>
      <c r="AH8" s="36"/>
      <c r="AI8" s="36"/>
      <c r="AJ8" s="36"/>
      <c r="AK8" s="36"/>
      <c r="AL8" s="36"/>
      <c r="AM8" s="36"/>
      <c r="AN8" s="36"/>
      <c r="AO8" s="36"/>
      <c r="AP8" s="36"/>
    </row>
    <row r="9" spans="1:42" x14ac:dyDescent="0.25">
      <c r="A9" t="s">
        <v>581</v>
      </c>
      <c r="B9" t="s">
        <v>202</v>
      </c>
      <c r="C9" t="s">
        <v>584</v>
      </c>
      <c r="D9" t="s">
        <v>62</v>
      </c>
      <c r="E9" t="s">
        <v>100</v>
      </c>
      <c r="F9" s="19" t="str">
        <f>IFERROR(VLOOKUP(D9,'Tabelas auxiliares'!$A$3:$B$63,2,FALSE),"")</f>
        <v>PROAP - PNAES</v>
      </c>
      <c r="G9" s="19" t="str">
        <f>IFERROR(VLOOKUP($B9,'Tabelas auxiliares'!$A$67:$C$107,2,FALSE),"")</f>
        <v>ASSISTÊNCIA - SOCIAIS</v>
      </c>
      <c r="H9" s="19" t="str">
        <f>IFERROR(VLOOKUP($B9,'Tabelas auxiliares'!$A$67:$C$107,3,FALSE),"")</f>
        <v>AUXILIO MORADIA / AUXILIO CRECHE / AUXILIO TRANSPORTE / BOLSA PERMANENCIA / BOLSA AUXILIO ALIMENTACAO AOS ESTUDANTES DE GRADUACAO / MONITORIA DE AÇÕES AFIRMATIVAS</v>
      </c>
      <c r="I9" t="s">
        <v>1404</v>
      </c>
      <c r="J9" t="s">
        <v>1396</v>
      </c>
      <c r="K9" t="s">
        <v>1405</v>
      </c>
      <c r="L9" t="s">
        <v>1398</v>
      </c>
      <c r="M9" t="s">
        <v>604</v>
      </c>
      <c r="N9" t="s">
        <v>613</v>
      </c>
      <c r="O9" t="s">
        <v>620</v>
      </c>
      <c r="P9" t="s">
        <v>1361</v>
      </c>
      <c r="Q9" t="s">
        <v>603</v>
      </c>
      <c r="R9" t="s">
        <v>604</v>
      </c>
      <c r="S9" t="s">
        <v>605</v>
      </c>
      <c r="T9" t="s">
        <v>145</v>
      </c>
      <c r="U9" t="s">
        <v>1362</v>
      </c>
      <c r="V9" t="s">
        <v>645</v>
      </c>
      <c r="W9" t="s">
        <v>646</v>
      </c>
      <c r="X9" t="s">
        <v>1406</v>
      </c>
      <c r="Y9" s="19" t="str">
        <f t="shared" si="0"/>
        <v>3</v>
      </c>
      <c r="Z9" s="19" t="str">
        <f>IF(T9="","",IF(AND(T9&lt;&gt;'Tabelas auxiliares'!$B$241,T9&lt;&gt;'Tabelas auxiliares'!$B$242,T9&lt;&gt;'Tabelas auxiliares'!$C$241,T9&lt;&gt;'Tabelas auxiliares'!$C$242,T9&lt;&gt;'Tabelas auxiliares'!$D$241),"FOLHA DE PESSOAL",IF(Y9='Tabelas auxiliares'!$A$242,"CUSTEIO",IF(Y9='Tabelas auxiliares'!$A$241,"INVESTIMENTO","ERRO - VERIFICAR"))))</f>
        <v>CUSTEIO</v>
      </c>
      <c r="AA9" s="30">
        <f t="shared" si="1"/>
        <v>60200</v>
      </c>
      <c r="AB9" s="130"/>
      <c r="AC9" s="130"/>
      <c r="AD9">
        <v>60200</v>
      </c>
      <c r="AE9" s="36"/>
      <c r="AF9" s="36"/>
      <c r="AG9" s="36"/>
      <c r="AH9" s="36"/>
      <c r="AI9" s="36"/>
      <c r="AJ9" s="36"/>
      <c r="AK9" s="36"/>
      <c r="AL9" s="36"/>
      <c r="AM9" s="36"/>
      <c r="AN9" s="36"/>
      <c r="AO9" s="36"/>
      <c r="AP9" s="36"/>
    </row>
    <row r="10" spans="1:42" x14ac:dyDescent="0.25">
      <c r="A10" t="s">
        <v>581</v>
      </c>
      <c r="B10" t="s">
        <v>202</v>
      </c>
      <c r="C10" t="s">
        <v>584</v>
      </c>
      <c r="D10" t="s">
        <v>62</v>
      </c>
      <c r="E10" t="s">
        <v>100</v>
      </c>
      <c r="F10" s="19" t="str">
        <f>IFERROR(VLOOKUP(D10,'Tabelas auxiliares'!$A$3:$B$63,2,FALSE),"")</f>
        <v>PROAP - PNAES</v>
      </c>
      <c r="G10" s="19" t="str">
        <f>IFERROR(VLOOKUP($B10,'Tabelas auxiliares'!$A$67:$C$107,2,FALSE),"")</f>
        <v>ASSISTÊNCIA - SOCIAIS</v>
      </c>
      <c r="H10" s="19" t="str">
        <f>IFERROR(VLOOKUP($B10,'Tabelas auxiliares'!$A$67:$C$107,3,FALSE),"")</f>
        <v>AUXILIO MORADIA / AUXILIO CRECHE / AUXILIO TRANSPORTE / BOLSA PERMANENCIA / BOLSA AUXILIO ALIMENTACAO AOS ESTUDANTES DE GRADUACAO / MONITORIA DE AÇÕES AFIRMATIVAS</v>
      </c>
      <c r="I10" t="s">
        <v>1407</v>
      </c>
      <c r="J10" t="s">
        <v>1408</v>
      </c>
      <c r="K10" t="s">
        <v>1409</v>
      </c>
      <c r="L10" t="s">
        <v>1410</v>
      </c>
      <c r="M10" t="s">
        <v>665</v>
      </c>
      <c r="N10" t="s">
        <v>613</v>
      </c>
      <c r="O10" t="s">
        <v>617</v>
      </c>
      <c r="P10" t="s">
        <v>618</v>
      </c>
      <c r="Q10" t="s">
        <v>603</v>
      </c>
      <c r="R10" t="s">
        <v>604</v>
      </c>
      <c r="S10" t="s">
        <v>605</v>
      </c>
      <c r="T10" t="s">
        <v>145</v>
      </c>
      <c r="U10" t="s">
        <v>1363</v>
      </c>
      <c r="V10" t="s">
        <v>666</v>
      </c>
      <c r="W10" t="s">
        <v>667</v>
      </c>
      <c r="X10" t="s">
        <v>1411</v>
      </c>
      <c r="Y10" s="19" t="str">
        <f t="shared" si="0"/>
        <v>3</v>
      </c>
      <c r="Z10" s="19" t="str">
        <f>IF(T10="","",IF(AND(T10&lt;&gt;'Tabelas auxiliares'!$B$241,T10&lt;&gt;'Tabelas auxiliares'!$B$242,T10&lt;&gt;'Tabelas auxiliares'!$C$241,T10&lt;&gt;'Tabelas auxiliares'!$C$242,T10&lt;&gt;'Tabelas auxiliares'!$D$241),"FOLHA DE PESSOAL",IF(Y10='Tabelas auxiliares'!$A$242,"CUSTEIO",IF(Y10='Tabelas auxiliares'!$A$241,"INVESTIMENTO","ERRO - VERIFICAR"))))</f>
        <v>CUSTEIO</v>
      </c>
      <c r="AA10" s="30">
        <f t="shared" si="1"/>
        <v>262908</v>
      </c>
      <c r="AB10" s="130">
        <v>154930.79999999999</v>
      </c>
      <c r="AC10" s="130"/>
      <c r="AD10">
        <v>107977.2</v>
      </c>
      <c r="AE10" s="36"/>
      <c r="AF10" s="36"/>
      <c r="AG10" s="36"/>
      <c r="AH10" s="36"/>
      <c r="AI10" s="36"/>
      <c r="AJ10" s="36"/>
      <c r="AK10" s="36"/>
      <c r="AL10" s="36"/>
      <c r="AM10" s="36"/>
      <c r="AN10" s="36"/>
      <c r="AO10" s="36"/>
      <c r="AP10" s="36"/>
    </row>
    <row r="11" spans="1:42" x14ac:dyDescent="0.25">
      <c r="A11" t="s">
        <v>581</v>
      </c>
      <c r="B11" t="s">
        <v>202</v>
      </c>
      <c r="C11" t="s">
        <v>584</v>
      </c>
      <c r="D11" t="s">
        <v>62</v>
      </c>
      <c r="E11" t="s">
        <v>100</v>
      </c>
      <c r="F11" s="19" t="str">
        <f>IFERROR(VLOOKUP(D11,'Tabelas auxiliares'!$A$3:$B$63,2,FALSE),"")</f>
        <v>PROAP - PNAES</v>
      </c>
      <c r="G11" s="19" t="str">
        <f>IFERROR(VLOOKUP($B11,'Tabelas auxiliares'!$A$67:$C$107,2,FALSE),"")</f>
        <v>ASSISTÊNCIA - SOCIAIS</v>
      </c>
      <c r="H11" s="19" t="str">
        <f>IFERROR(VLOOKUP($B11,'Tabelas auxiliares'!$A$67:$C$107,3,FALSE),"")</f>
        <v>AUXILIO MORADIA / AUXILIO CRECHE / AUXILIO TRANSPORTE / BOLSA PERMANENCIA / BOLSA AUXILIO ALIMENTACAO AOS ESTUDANTES DE GRADUACAO / MONITORIA DE AÇÕES AFIRMATIVAS</v>
      </c>
      <c r="I11" t="s">
        <v>1407</v>
      </c>
      <c r="J11" t="s">
        <v>1408</v>
      </c>
      <c r="K11" t="s">
        <v>1412</v>
      </c>
      <c r="L11" t="s">
        <v>1410</v>
      </c>
      <c r="M11" t="s">
        <v>665</v>
      </c>
      <c r="N11" t="s">
        <v>613</v>
      </c>
      <c r="O11" t="s">
        <v>617</v>
      </c>
      <c r="P11" t="s">
        <v>618</v>
      </c>
      <c r="Q11" t="s">
        <v>603</v>
      </c>
      <c r="R11" t="s">
        <v>604</v>
      </c>
      <c r="S11" t="s">
        <v>605</v>
      </c>
      <c r="T11" t="s">
        <v>145</v>
      </c>
      <c r="U11" t="s">
        <v>1363</v>
      </c>
      <c r="V11" t="s">
        <v>666</v>
      </c>
      <c r="W11" t="s">
        <v>667</v>
      </c>
      <c r="X11" t="s">
        <v>1413</v>
      </c>
      <c r="Y11" s="19" t="str">
        <f t="shared" si="0"/>
        <v>3</v>
      </c>
      <c r="Z11" s="19" t="str">
        <f>IF(T11="","",IF(AND(T11&lt;&gt;'Tabelas auxiliares'!$B$241,T11&lt;&gt;'Tabelas auxiliares'!$B$242,T11&lt;&gt;'Tabelas auxiliares'!$C$241,T11&lt;&gt;'Tabelas auxiliares'!$C$242,T11&lt;&gt;'Tabelas auxiliares'!$D$241),"FOLHA DE PESSOAL",IF(Y11='Tabelas auxiliares'!$A$242,"CUSTEIO",IF(Y11='Tabelas auxiliares'!$A$241,"INVESTIMENTO","ERRO - VERIFICAR"))))</f>
        <v>CUSTEIO</v>
      </c>
      <c r="AA11" s="30">
        <f t="shared" si="1"/>
        <v>235572</v>
      </c>
      <c r="AB11" s="130">
        <v>138111.12</v>
      </c>
      <c r="AC11" s="130">
        <v>2190.84</v>
      </c>
      <c r="AD11">
        <v>95270.04</v>
      </c>
      <c r="AE11" s="36"/>
      <c r="AF11" s="36"/>
      <c r="AG11" s="36"/>
      <c r="AH11" s="36"/>
      <c r="AI11" s="36"/>
      <c r="AJ11" s="36"/>
      <c r="AK11" s="36"/>
      <c r="AL11" s="36"/>
      <c r="AM11" s="36"/>
      <c r="AN11" s="36"/>
      <c r="AO11" s="36"/>
      <c r="AP11" s="36"/>
    </row>
    <row r="12" spans="1:42" x14ac:dyDescent="0.25">
      <c r="A12" t="s">
        <v>581</v>
      </c>
      <c r="B12" t="s">
        <v>202</v>
      </c>
      <c r="C12" t="s">
        <v>584</v>
      </c>
      <c r="D12" t="s">
        <v>62</v>
      </c>
      <c r="E12" t="s">
        <v>100</v>
      </c>
      <c r="F12" s="19" t="str">
        <f>IFERROR(VLOOKUP(D12,'Tabelas auxiliares'!$A$3:$B$63,2,FALSE),"")</f>
        <v>PROAP - PNAES</v>
      </c>
      <c r="G12" s="19" t="str">
        <f>IFERROR(VLOOKUP($B12,'Tabelas auxiliares'!$A$67:$C$107,2,FALSE),"")</f>
        <v>ASSISTÊNCIA - SOCIAIS</v>
      </c>
      <c r="H12" s="19" t="str">
        <f>IFERROR(VLOOKUP($B12,'Tabelas auxiliares'!$A$67:$C$107,3,FALSE),"")</f>
        <v>AUXILIO MORADIA / AUXILIO CRECHE / AUXILIO TRANSPORTE / BOLSA PERMANENCIA / BOLSA AUXILIO ALIMENTACAO AOS ESTUDANTES DE GRADUACAO / MONITORIA DE AÇÕES AFIRMATIVAS</v>
      </c>
      <c r="I12" t="s">
        <v>1414</v>
      </c>
      <c r="J12" t="s">
        <v>671</v>
      </c>
      <c r="K12" t="s">
        <v>1415</v>
      </c>
      <c r="L12" t="s">
        <v>1416</v>
      </c>
      <c r="M12" t="s">
        <v>604</v>
      </c>
      <c r="N12" t="s">
        <v>613</v>
      </c>
      <c r="O12" t="s">
        <v>617</v>
      </c>
      <c r="P12" t="s">
        <v>618</v>
      </c>
      <c r="Q12" t="s">
        <v>603</v>
      </c>
      <c r="R12" t="s">
        <v>604</v>
      </c>
      <c r="S12" t="s">
        <v>605</v>
      </c>
      <c r="T12" t="s">
        <v>145</v>
      </c>
      <c r="U12" t="s">
        <v>1363</v>
      </c>
      <c r="V12" t="s">
        <v>672</v>
      </c>
      <c r="W12" t="s">
        <v>673</v>
      </c>
      <c r="X12" t="s">
        <v>1417</v>
      </c>
      <c r="Y12" s="19" t="str">
        <f t="shared" si="0"/>
        <v>3</v>
      </c>
      <c r="Z12" s="19" t="str">
        <f>IF(T12="","",IF(AND(T12&lt;&gt;'Tabelas auxiliares'!$B$241,T12&lt;&gt;'Tabelas auxiliares'!$B$242,T12&lt;&gt;'Tabelas auxiliares'!$C$241,T12&lt;&gt;'Tabelas auxiliares'!$C$242,T12&lt;&gt;'Tabelas auxiliares'!$D$241),"FOLHA DE PESSOAL",IF(Y12='Tabelas auxiliares'!$A$242,"CUSTEIO",IF(Y12='Tabelas auxiliares'!$A$241,"INVESTIMENTO","ERRO - VERIFICAR"))))</f>
        <v>CUSTEIO</v>
      </c>
      <c r="AA12" s="30">
        <f t="shared" si="1"/>
        <v>20466.29</v>
      </c>
      <c r="AB12" s="130"/>
      <c r="AC12" s="130"/>
      <c r="AD12">
        <v>20466.29</v>
      </c>
      <c r="AE12" s="36"/>
      <c r="AF12" s="36"/>
      <c r="AG12" s="36"/>
      <c r="AH12" s="36"/>
      <c r="AI12" s="36"/>
      <c r="AJ12" s="36"/>
      <c r="AK12" s="36"/>
      <c r="AL12" s="36"/>
      <c r="AM12" s="36"/>
      <c r="AN12" s="36"/>
      <c r="AO12" s="36"/>
      <c r="AP12" s="36"/>
    </row>
    <row r="13" spans="1:42" x14ac:dyDescent="0.25">
      <c r="A13" t="s">
        <v>581</v>
      </c>
      <c r="B13" t="s">
        <v>202</v>
      </c>
      <c r="C13" t="s">
        <v>595</v>
      </c>
      <c r="D13" t="s">
        <v>62</v>
      </c>
      <c r="E13" t="s">
        <v>100</v>
      </c>
      <c r="F13" s="19" t="str">
        <f>IFERROR(VLOOKUP(D13,'Tabelas auxiliares'!$A$3:$B$63,2,FALSE),"")</f>
        <v>PROAP - PNAES</v>
      </c>
      <c r="G13" s="19" t="str">
        <f>IFERROR(VLOOKUP($B13,'Tabelas auxiliares'!$A$67:$C$107,2,FALSE),"")</f>
        <v>ASSISTÊNCIA - SOCIAIS</v>
      </c>
      <c r="H13" s="19" t="str">
        <f>IFERROR(VLOOKUP($B13,'Tabelas auxiliares'!$A$67:$C$107,3,FALSE),"")</f>
        <v>AUXILIO MORADIA / AUXILIO CRECHE / AUXILIO TRANSPORTE / BOLSA PERMANENCIA / BOLSA AUXILIO ALIMENTACAO AOS ESTUDANTES DE GRADUACAO / MONITORIA DE AÇÕES AFIRMATIVAS</v>
      </c>
      <c r="I13" t="s">
        <v>1418</v>
      </c>
      <c r="J13" t="s">
        <v>1419</v>
      </c>
      <c r="K13" t="s">
        <v>1420</v>
      </c>
      <c r="L13" t="s">
        <v>1421</v>
      </c>
      <c r="M13" t="s">
        <v>604</v>
      </c>
      <c r="N13" t="s">
        <v>613</v>
      </c>
      <c r="O13" t="s">
        <v>617</v>
      </c>
      <c r="P13" t="s">
        <v>618</v>
      </c>
      <c r="Q13" t="s">
        <v>603</v>
      </c>
      <c r="R13" t="s">
        <v>604</v>
      </c>
      <c r="S13" t="s">
        <v>605</v>
      </c>
      <c r="T13" t="s">
        <v>145</v>
      </c>
      <c r="U13" t="s">
        <v>1363</v>
      </c>
      <c r="V13" t="s">
        <v>645</v>
      </c>
      <c r="W13" t="s">
        <v>646</v>
      </c>
      <c r="X13" t="s">
        <v>1422</v>
      </c>
      <c r="Y13" s="19" t="str">
        <f t="shared" si="0"/>
        <v>3</v>
      </c>
      <c r="Z13" s="19" t="str">
        <f>IF(T13="","",IF(AND(T13&lt;&gt;'Tabelas auxiliares'!$B$241,T13&lt;&gt;'Tabelas auxiliares'!$B$242,T13&lt;&gt;'Tabelas auxiliares'!$C$241,T13&lt;&gt;'Tabelas auxiliares'!$C$242,T13&lt;&gt;'Tabelas auxiliares'!$D$241),"FOLHA DE PESSOAL",IF(Y13='Tabelas auxiliares'!$A$242,"CUSTEIO",IF(Y13='Tabelas auxiliares'!$A$241,"INVESTIMENTO","ERRO - VERIFICAR"))))</f>
        <v>CUSTEIO</v>
      </c>
      <c r="AA13" s="30">
        <f t="shared" si="1"/>
        <v>338800</v>
      </c>
      <c r="AB13" s="130">
        <v>86800</v>
      </c>
      <c r="AC13" s="130">
        <v>81200</v>
      </c>
      <c r="AD13">
        <v>170800</v>
      </c>
      <c r="AE13" s="36"/>
      <c r="AF13" s="36"/>
      <c r="AG13" s="36"/>
      <c r="AH13" s="36"/>
      <c r="AI13" s="36"/>
      <c r="AJ13" s="36"/>
      <c r="AK13" s="36"/>
      <c r="AL13" s="36"/>
      <c r="AM13" s="36"/>
      <c r="AN13" s="36"/>
      <c r="AO13" s="36"/>
      <c r="AP13" s="36"/>
    </row>
    <row r="14" spans="1:42" x14ac:dyDescent="0.25">
      <c r="A14" t="s">
        <v>581</v>
      </c>
      <c r="B14" t="s">
        <v>202</v>
      </c>
      <c r="C14" t="s">
        <v>595</v>
      </c>
      <c r="D14" t="s">
        <v>62</v>
      </c>
      <c r="E14" t="s">
        <v>100</v>
      </c>
      <c r="F14" s="19" t="str">
        <f>IFERROR(VLOOKUP(D14,'Tabelas auxiliares'!$A$3:$B$63,2,FALSE),"")</f>
        <v>PROAP - PNAES</v>
      </c>
      <c r="G14" s="19" t="str">
        <f>IFERROR(VLOOKUP($B14,'Tabelas auxiliares'!$A$67:$C$107,2,FALSE),"")</f>
        <v>ASSISTÊNCIA - SOCIAIS</v>
      </c>
      <c r="H14" s="19" t="str">
        <f>IFERROR(VLOOKUP($B14,'Tabelas auxiliares'!$A$67:$C$107,3,FALSE),"")</f>
        <v>AUXILIO MORADIA / AUXILIO CRECHE / AUXILIO TRANSPORTE / BOLSA PERMANENCIA / BOLSA AUXILIO ALIMENTACAO AOS ESTUDANTES DE GRADUACAO / MONITORIA DE AÇÕES AFIRMATIVAS</v>
      </c>
      <c r="I14" t="s">
        <v>1423</v>
      </c>
      <c r="J14" t="s">
        <v>1424</v>
      </c>
      <c r="K14" t="s">
        <v>1425</v>
      </c>
      <c r="L14" t="s">
        <v>1426</v>
      </c>
      <c r="M14" t="s">
        <v>604</v>
      </c>
      <c r="N14" t="s">
        <v>613</v>
      </c>
      <c r="O14" t="s">
        <v>617</v>
      </c>
      <c r="P14" t="s">
        <v>618</v>
      </c>
      <c r="Q14" t="s">
        <v>603</v>
      </c>
      <c r="R14" t="s">
        <v>604</v>
      </c>
      <c r="S14" t="s">
        <v>605</v>
      </c>
      <c r="T14" t="s">
        <v>145</v>
      </c>
      <c r="U14" t="s">
        <v>1363</v>
      </c>
      <c r="V14" t="s">
        <v>645</v>
      </c>
      <c r="W14" t="s">
        <v>646</v>
      </c>
      <c r="X14" t="s">
        <v>1427</v>
      </c>
      <c r="Y14" s="19" t="str">
        <f t="shared" si="0"/>
        <v>3</v>
      </c>
      <c r="Z14" s="19" t="str">
        <f>IF(T14="","",IF(AND(T14&lt;&gt;'Tabelas auxiliares'!$B$241,T14&lt;&gt;'Tabelas auxiliares'!$B$242,T14&lt;&gt;'Tabelas auxiliares'!$C$241,T14&lt;&gt;'Tabelas auxiliares'!$C$242,T14&lt;&gt;'Tabelas auxiliares'!$D$241),"FOLHA DE PESSOAL",IF(Y14='Tabelas auxiliares'!$A$242,"CUSTEIO",IF(Y14='Tabelas auxiliares'!$A$241,"INVESTIMENTO","ERRO - VERIFICAR"))))</f>
        <v>CUSTEIO</v>
      </c>
      <c r="AA14" s="30">
        <f t="shared" si="1"/>
        <v>181125</v>
      </c>
      <c r="AB14" s="130">
        <v>109725</v>
      </c>
      <c r="AC14" s="130">
        <v>37800</v>
      </c>
      <c r="AD14">
        <v>33600</v>
      </c>
      <c r="AE14" s="36"/>
      <c r="AF14" s="36"/>
      <c r="AG14" s="36"/>
      <c r="AH14" s="36"/>
      <c r="AI14" s="36"/>
      <c r="AJ14" s="36"/>
      <c r="AK14" s="36"/>
      <c r="AL14" s="36"/>
      <c r="AM14" s="36"/>
      <c r="AN14" s="36"/>
      <c r="AO14" s="36"/>
      <c r="AP14" s="36"/>
    </row>
    <row r="15" spans="1:42" x14ac:dyDescent="0.25">
      <c r="A15" t="s">
        <v>581</v>
      </c>
      <c r="B15" t="s">
        <v>202</v>
      </c>
      <c r="C15" t="s">
        <v>595</v>
      </c>
      <c r="D15" t="s">
        <v>62</v>
      </c>
      <c r="E15" t="s">
        <v>100</v>
      </c>
      <c r="F15" s="19" t="str">
        <f>IFERROR(VLOOKUP(D15,'Tabelas auxiliares'!$A$3:$B$63,2,FALSE),"")</f>
        <v>PROAP - PNAES</v>
      </c>
      <c r="G15" s="19" t="str">
        <f>IFERROR(VLOOKUP($B15,'Tabelas auxiliares'!$A$67:$C$107,2,FALSE),"")</f>
        <v>ASSISTÊNCIA - SOCIAIS</v>
      </c>
      <c r="H15" s="19" t="str">
        <f>IFERROR(VLOOKUP($B15,'Tabelas auxiliares'!$A$67:$C$107,3,FALSE),"")</f>
        <v>AUXILIO MORADIA / AUXILIO CRECHE / AUXILIO TRANSPORTE / BOLSA PERMANENCIA / BOLSA AUXILIO ALIMENTACAO AOS ESTUDANTES DE GRADUACAO / MONITORIA DE AÇÕES AFIRMATIVAS</v>
      </c>
      <c r="I15" t="s">
        <v>1423</v>
      </c>
      <c r="J15" t="s">
        <v>1428</v>
      </c>
      <c r="K15" t="s">
        <v>1429</v>
      </c>
      <c r="L15" t="s">
        <v>1430</v>
      </c>
      <c r="M15" t="s">
        <v>604</v>
      </c>
      <c r="N15" t="s">
        <v>613</v>
      </c>
      <c r="O15" t="s">
        <v>617</v>
      </c>
      <c r="P15" t="s">
        <v>618</v>
      </c>
      <c r="Q15" t="s">
        <v>603</v>
      </c>
      <c r="R15" t="s">
        <v>604</v>
      </c>
      <c r="S15" t="s">
        <v>605</v>
      </c>
      <c r="T15" t="s">
        <v>145</v>
      </c>
      <c r="U15" t="s">
        <v>1363</v>
      </c>
      <c r="V15" t="s">
        <v>645</v>
      </c>
      <c r="W15" t="s">
        <v>646</v>
      </c>
      <c r="X15" t="s">
        <v>1431</v>
      </c>
      <c r="Y15" s="19" t="str">
        <f t="shared" si="0"/>
        <v>3</v>
      </c>
      <c r="Z15" s="19" t="str">
        <f>IF(T15="","",IF(AND(T15&lt;&gt;'Tabelas auxiliares'!$B$241,T15&lt;&gt;'Tabelas auxiliares'!$B$242,T15&lt;&gt;'Tabelas auxiliares'!$C$241,T15&lt;&gt;'Tabelas auxiliares'!$C$242,T15&lt;&gt;'Tabelas auxiliares'!$D$241),"FOLHA DE PESSOAL",IF(Y15='Tabelas auxiliares'!$A$242,"CUSTEIO",IF(Y15='Tabelas auxiliares'!$A$241,"INVESTIMENTO","ERRO - VERIFICAR"))))</f>
        <v>CUSTEIO</v>
      </c>
      <c r="AA15" s="30">
        <f t="shared" si="1"/>
        <v>459200</v>
      </c>
      <c r="AB15" s="130">
        <v>167300</v>
      </c>
      <c r="AC15" s="130">
        <v>145600</v>
      </c>
      <c r="AD15">
        <v>146300</v>
      </c>
      <c r="AE15" s="36"/>
      <c r="AF15" s="36"/>
      <c r="AG15" s="36"/>
      <c r="AH15" s="36"/>
      <c r="AI15" s="36"/>
      <c r="AJ15" s="36"/>
      <c r="AK15" s="36"/>
      <c r="AL15" s="36"/>
      <c r="AM15" s="36"/>
      <c r="AN15" s="36"/>
      <c r="AO15" s="36"/>
      <c r="AP15" s="36"/>
    </row>
    <row r="16" spans="1:42" x14ac:dyDescent="0.25">
      <c r="A16" t="s">
        <v>581</v>
      </c>
      <c r="B16" t="s">
        <v>202</v>
      </c>
      <c r="C16" t="s">
        <v>595</v>
      </c>
      <c r="D16" t="s">
        <v>62</v>
      </c>
      <c r="E16" t="s">
        <v>100</v>
      </c>
      <c r="F16" s="19" t="str">
        <f>IFERROR(VLOOKUP(D16,'Tabelas auxiliares'!$A$3:$B$63,2,FALSE),"")</f>
        <v>PROAP - PNAES</v>
      </c>
      <c r="G16" s="19" t="str">
        <f>IFERROR(VLOOKUP($B16,'Tabelas auxiliares'!$A$67:$C$107,2,FALSE),"")</f>
        <v>ASSISTÊNCIA - SOCIAIS</v>
      </c>
      <c r="H16" s="19" t="str">
        <f>IFERROR(VLOOKUP($B16,'Tabelas auxiliares'!$A$67:$C$107,3,FALSE),"")</f>
        <v>AUXILIO MORADIA / AUXILIO CRECHE / AUXILIO TRANSPORTE / BOLSA PERMANENCIA / BOLSA AUXILIO ALIMENTACAO AOS ESTUDANTES DE GRADUACAO / MONITORIA DE AÇÕES AFIRMATIVAS</v>
      </c>
      <c r="I16" t="s">
        <v>1432</v>
      </c>
      <c r="J16" t="s">
        <v>1433</v>
      </c>
      <c r="K16" t="s">
        <v>1434</v>
      </c>
      <c r="L16" t="s">
        <v>1435</v>
      </c>
      <c r="M16" t="s">
        <v>604</v>
      </c>
      <c r="N16" t="s">
        <v>613</v>
      </c>
      <c r="O16" t="s">
        <v>617</v>
      </c>
      <c r="P16" t="s">
        <v>618</v>
      </c>
      <c r="Q16" t="s">
        <v>603</v>
      </c>
      <c r="R16" t="s">
        <v>604</v>
      </c>
      <c r="S16" t="s">
        <v>605</v>
      </c>
      <c r="T16" t="s">
        <v>145</v>
      </c>
      <c r="U16" t="s">
        <v>1363</v>
      </c>
      <c r="V16" t="s">
        <v>645</v>
      </c>
      <c r="W16" t="s">
        <v>646</v>
      </c>
      <c r="X16" t="s">
        <v>1436</v>
      </c>
      <c r="Y16" s="19" t="str">
        <f t="shared" si="0"/>
        <v>3</v>
      </c>
      <c r="Z16" s="19" t="str">
        <f>IF(T16="","",IF(AND(T16&lt;&gt;'Tabelas auxiliares'!$B$241,T16&lt;&gt;'Tabelas auxiliares'!$B$242,T16&lt;&gt;'Tabelas auxiliares'!$C$241,T16&lt;&gt;'Tabelas auxiliares'!$C$242,T16&lt;&gt;'Tabelas auxiliares'!$D$241),"FOLHA DE PESSOAL",IF(Y16='Tabelas auxiliares'!$A$242,"CUSTEIO",IF(Y16='Tabelas auxiliares'!$A$241,"INVESTIMENTO","ERRO - VERIFICAR"))))</f>
        <v>CUSTEIO</v>
      </c>
      <c r="AA16" s="30">
        <f t="shared" si="1"/>
        <v>14612</v>
      </c>
      <c r="AB16" s="130">
        <v>10116</v>
      </c>
      <c r="AC16" s="130">
        <v>2810</v>
      </c>
      <c r="AD16">
        <v>1686</v>
      </c>
      <c r="AE16" s="36"/>
      <c r="AF16" s="36"/>
      <c r="AG16" s="36"/>
      <c r="AH16" s="36"/>
      <c r="AI16" s="36"/>
      <c r="AJ16" s="36"/>
      <c r="AK16" s="36"/>
      <c r="AL16" s="36"/>
      <c r="AM16" s="36"/>
      <c r="AN16" s="36"/>
      <c r="AO16" s="36"/>
      <c r="AP16" s="36"/>
    </row>
    <row r="17" spans="1:42" x14ac:dyDescent="0.25">
      <c r="A17" t="s">
        <v>581</v>
      </c>
      <c r="B17" t="s">
        <v>204</v>
      </c>
      <c r="C17" t="s">
        <v>583</v>
      </c>
      <c r="D17" t="s">
        <v>8</v>
      </c>
      <c r="E17" t="s">
        <v>100</v>
      </c>
      <c r="F17" s="19" t="str">
        <f>IFERROR(VLOOKUP(D17,'Tabelas auxiliares'!$A$3:$B$63,2,FALSE),"")</f>
        <v>PROPES - PRÓ-REITORIA DE PESQUISA / CEM</v>
      </c>
      <c r="G17" s="19" t="str">
        <f>IFERROR(VLOOKUP($B17,'Tabelas auxiliares'!$A$67:$C$107,2,FALSE),"")</f>
        <v>ASSISTÊNCIA - PESQUISA</v>
      </c>
      <c r="H17" s="19" t="str">
        <f>IFERROR(VLOOKUP($B17,'Tabelas auxiliares'!$A$67:$C$107,3,FALSE),"")</f>
        <v>BOLSAS DE INICIACAO CIENTIFICA / AUXILIO PARA EVENTOS ESTUDANTIS PESQUISA / AUXILIO PARA PARTICIPAÇÃO DE DOCENTES EM EVENTOS DE DIVULGAÇÃO CIENTIFICA E TECNOLÓGICA</v>
      </c>
      <c r="I17" t="s">
        <v>1437</v>
      </c>
      <c r="J17" t="s">
        <v>1438</v>
      </c>
      <c r="K17" t="s">
        <v>1439</v>
      </c>
      <c r="L17" t="s">
        <v>1440</v>
      </c>
      <c r="M17" t="s">
        <v>604</v>
      </c>
      <c r="N17" t="s">
        <v>648</v>
      </c>
      <c r="O17" t="s">
        <v>615</v>
      </c>
      <c r="P17" t="s">
        <v>649</v>
      </c>
      <c r="Q17" t="s">
        <v>603</v>
      </c>
      <c r="R17" t="s">
        <v>604</v>
      </c>
      <c r="S17" t="s">
        <v>605</v>
      </c>
      <c r="T17" t="s">
        <v>145</v>
      </c>
      <c r="U17" t="s">
        <v>1377</v>
      </c>
      <c r="V17" t="s">
        <v>645</v>
      </c>
      <c r="W17" t="s">
        <v>646</v>
      </c>
      <c r="X17" t="s">
        <v>1441</v>
      </c>
      <c r="Y17" s="19" t="str">
        <f t="shared" si="0"/>
        <v>3</v>
      </c>
      <c r="Z17" s="19" t="str">
        <f>IF(T17="","",IF(AND(T17&lt;&gt;'Tabelas auxiliares'!$B$241,T17&lt;&gt;'Tabelas auxiliares'!$B$242,T17&lt;&gt;'Tabelas auxiliares'!$C$241,T17&lt;&gt;'Tabelas auxiliares'!$C$242,T17&lt;&gt;'Tabelas auxiliares'!$D$241),"FOLHA DE PESSOAL",IF(Y17='Tabelas auxiliares'!$A$242,"CUSTEIO",IF(Y17='Tabelas auxiliares'!$A$241,"INVESTIMENTO","ERRO - VERIFICAR"))))</f>
        <v>CUSTEIO</v>
      </c>
      <c r="AA17" s="30">
        <f t="shared" si="1"/>
        <v>252000</v>
      </c>
      <c r="AB17" s="130">
        <v>700</v>
      </c>
      <c r="AC17" s="130"/>
      <c r="AD17">
        <v>251300</v>
      </c>
      <c r="AE17" s="36"/>
      <c r="AF17" s="36"/>
      <c r="AG17" s="36"/>
      <c r="AH17" s="36"/>
      <c r="AI17" s="36"/>
      <c r="AJ17" s="36"/>
      <c r="AK17" s="36"/>
      <c r="AL17" s="36"/>
      <c r="AM17" s="36"/>
      <c r="AN17" s="36"/>
      <c r="AO17" s="36"/>
      <c r="AP17" s="36"/>
    </row>
    <row r="18" spans="1:42" x14ac:dyDescent="0.25">
      <c r="A18" t="s">
        <v>581</v>
      </c>
      <c r="B18" t="s">
        <v>204</v>
      </c>
      <c r="C18" t="s">
        <v>583</v>
      </c>
      <c r="D18" t="s">
        <v>8</v>
      </c>
      <c r="E18" t="s">
        <v>100</v>
      </c>
      <c r="F18" s="19" t="str">
        <f>IFERROR(VLOOKUP(D18,'Tabelas auxiliares'!$A$3:$B$63,2,FALSE),"")</f>
        <v>PROPES - PRÓ-REITORIA DE PESQUISA / CEM</v>
      </c>
      <c r="G18" s="19" t="str">
        <f>IFERROR(VLOOKUP($B18,'Tabelas auxiliares'!$A$67:$C$107,2,FALSE),"")</f>
        <v>ASSISTÊNCIA - PESQUISA</v>
      </c>
      <c r="H18" s="19" t="str">
        <f>IFERROR(VLOOKUP($B18,'Tabelas auxiliares'!$A$67:$C$107,3,FALSE),"")</f>
        <v>BOLSAS DE INICIACAO CIENTIFICA / AUXILIO PARA EVENTOS ESTUDANTIS PESQUISA / AUXILIO PARA PARTICIPAÇÃO DE DOCENTES EM EVENTOS DE DIVULGAÇÃO CIENTIFICA E TECNOLÓGICA</v>
      </c>
      <c r="I18" t="s">
        <v>1437</v>
      </c>
      <c r="J18" t="s">
        <v>1442</v>
      </c>
      <c r="K18" t="s">
        <v>1443</v>
      </c>
      <c r="L18" t="s">
        <v>1444</v>
      </c>
      <c r="M18" t="s">
        <v>604</v>
      </c>
      <c r="N18" t="s">
        <v>648</v>
      </c>
      <c r="O18" t="s">
        <v>614</v>
      </c>
      <c r="P18" t="s">
        <v>1308</v>
      </c>
      <c r="Q18" t="s">
        <v>603</v>
      </c>
      <c r="R18" t="s">
        <v>604</v>
      </c>
      <c r="S18" t="s">
        <v>605</v>
      </c>
      <c r="T18" t="s">
        <v>145</v>
      </c>
      <c r="U18" t="s">
        <v>1359</v>
      </c>
      <c r="V18" t="s">
        <v>645</v>
      </c>
      <c r="W18" t="s">
        <v>646</v>
      </c>
      <c r="X18" t="s">
        <v>1445</v>
      </c>
      <c r="Y18" s="19" t="str">
        <f t="shared" si="0"/>
        <v>3</v>
      </c>
      <c r="Z18" s="19" t="str">
        <f>IF(T18="","",IF(AND(T18&lt;&gt;'Tabelas auxiliares'!$B$241,T18&lt;&gt;'Tabelas auxiliares'!$B$242,T18&lt;&gt;'Tabelas auxiliares'!$C$241,T18&lt;&gt;'Tabelas auxiliares'!$C$242,T18&lt;&gt;'Tabelas auxiliares'!$D$241),"FOLHA DE PESSOAL",IF(Y18='Tabelas auxiliares'!$A$242,"CUSTEIO",IF(Y18='Tabelas auxiliares'!$A$241,"INVESTIMENTO","ERRO - VERIFICAR"))))</f>
        <v>CUSTEIO</v>
      </c>
      <c r="AA18" s="30">
        <f t="shared" si="1"/>
        <v>3600</v>
      </c>
      <c r="AB18" s="130"/>
      <c r="AC18" s="130">
        <v>900</v>
      </c>
      <c r="AD18">
        <v>2700</v>
      </c>
      <c r="AE18" s="36"/>
      <c r="AF18" s="36"/>
      <c r="AG18" s="36"/>
      <c r="AH18" s="36"/>
      <c r="AI18" s="36"/>
      <c r="AJ18" s="36"/>
      <c r="AK18" s="36"/>
      <c r="AL18" s="36"/>
      <c r="AM18" s="36"/>
      <c r="AN18" s="36"/>
      <c r="AO18" s="36"/>
      <c r="AP18" s="36"/>
    </row>
    <row r="19" spans="1:42" x14ac:dyDescent="0.25">
      <c r="A19" t="s">
        <v>581</v>
      </c>
      <c r="B19" t="s">
        <v>204</v>
      </c>
      <c r="C19" t="s">
        <v>583</v>
      </c>
      <c r="D19" t="s">
        <v>8</v>
      </c>
      <c r="E19" t="s">
        <v>100</v>
      </c>
      <c r="F19" s="19" t="str">
        <f>IFERROR(VLOOKUP(D19,'Tabelas auxiliares'!$A$3:$B$63,2,FALSE),"")</f>
        <v>PROPES - PRÓ-REITORIA DE PESQUISA / CEM</v>
      </c>
      <c r="G19" s="19" t="str">
        <f>IFERROR(VLOOKUP($B19,'Tabelas auxiliares'!$A$67:$C$107,2,FALSE),"")</f>
        <v>ASSISTÊNCIA - PESQUISA</v>
      </c>
      <c r="H19" s="19" t="str">
        <f>IFERROR(VLOOKUP($B19,'Tabelas auxiliares'!$A$67:$C$107,3,FALSE),"")</f>
        <v>BOLSAS DE INICIACAO CIENTIFICA / AUXILIO PARA EVENTOS ESTUDANTIS PESQUISA / AUXILIO PARA PARTICIPAÇÃO DE DOCENTES EM EVENTOS DE DIVULGAÇÃO CIENTIFICA E TECNOLÓGICA</v>
      </c>
      <c r="I19" t="s">
        <v>1437</v>
      </c>
      <c r="J19" t="s">
        <v>1446</v>
      </c>
      <c r="K19" t="s">
        <v>1447</v>
      </c>
      <c r="L19" t="s">
        <v>1448</v>
      </c>
      <c r="M19" t="s">
        <v>604</v>
      </c>
      <c r="N19" t="s">
        <v>648</v>
      </c>
      <c r="O19" t="s">
        <v>615</v>
      </c>
      <c r="P19" t="s">
        <v>649</v>
      </c>
      <c r="Q19" t="s">
        <v>603</v>
      </c>
      <c r="R19" t="s">
        <v>604</v>
      </c>
      <c r="S19" t="s">
        <v>605</v>
      </c>
      <c r="T19" t="s">
        <v>145</v>
      </c>
      <c r="U19" t="s">
        <v>1377</v>
      </c>
      <c r="V19" t="s">
        <v>645</v>
      </c>
      <c r="W19" t="s">
        <v>646</v>
      </c>
      <c r="X19" t="s">
        <v>1449</v>
      </c>
      <c r="Y19" s="19" t="str">
        <f t="shared" si="0"/>
        <v>3</v>
      </c>
      <c r="Z19" s="19" t="str">
        <f>IF(T19="","",IF(AND(T19&lt;&gt;'Tabelas auxiliares'!$B$241,T19&lt;&gt;'Tabelas auxiliares'!$B$242,T19&lt;&gt;'Tabelas auxiliares'!$C$241,T19&lt;&gt;'Tabelas auxiliares'!$C$242,T19&lt;&gt;'Tabelas auxiliares'!$D$241),"FOLHA DE PESSOAL",IF(Y19='Tabelas auxiliares'!$A$242,"CUSTEIO",IF(Y19='Tabelas auxiliares'!$A$241,"INVESTIMENTO","ERRO - VERIFICAR"))))</f>
        <v>CUSTEIO</v>
      </c>
      <c r="AA19" s="30">
        <f t="shared" si="1"/>
        <v>96600</v>
      </c>
      <c r="AB19" s="130"/>
      <c r="AC19" s="130"/>
      <c r="AD19">
        <v>96600</v>
      </c>
      <c r="AE19" s="36"/>
      <c r="AF19" s="36"/>
      <c r="AG19" s="36"/>
      <c r="AH19" s="36"/>
      <c r="AI19" s="36"/>
      <c r="AJ19" s="36"/>
      <c r="AK19" s="36"/>
      <c r="AL19" s="36"/>
      <c r="AM19" s="36"/>
      <c r="AN19" s="36"/>
      <c r="AO19" s="36"/>
      <c r="AP19" s="36"/>
    </row>
    <row r="20" spans="1:42" x14ac:dyDescent="0.25">
      <c r="A20" t="s">
        <v>581</v>
      </c>
      <c r="B20" t="s">
        <v>204</v>
      </c>
      <c r="C20" t="s">
        <v>583</v>
      </c>
      <c r="D20" t="s">
        <v>8</v>
      </c>
      <c r="E20" t="s">
        <v>100</v>
      </c>
      <c r="F20" s="19" t="str">
        <f>IFERROR(VLOOKUP(D20,'Tabelas auxiliares'!$A$3:$B$63,2,FALSE),"")</f>
        <v>PROPES - PRÓ-REITORIA DE PESQUISA / CEM</v>
      </c>
      <c r="G20" s="19" t="str">
        <f>IFERROR(VLOOKUP($B20,'Tabelas auxiliares'!$A$67:$C$107,2,FALSE),"")</f>
        <v>ASSISTÊNCIA - PESQUISA</v>
      </c>
      <c r="H20" s="19" t="str">
        <f>IFERROR(VLOOKUP($B20,'Tabelas auxiliares'!$A$67:$C$107,3,FALSE),"")</f>
        <v>BOLSAS DE INICIACAO CIENTIFICA / AUXILIO PARA EVENTOS ESTUDANTIS PESQUISA / AUXILIO PARA PARTICIPAÇÃO DE DOCENTES EM EVENTOS DE DIVULGAÇÃO CIENTIFICA E TECNOLÓGICA</v>
      </c>
      <c r="I20" t="s">
        <v>1450</v>
      </c>
      <c r="J20" t="s">
        <v>677</v>
      </c>
      <c r="K20" t="s">
        <v>1451</v>
      </c>
      <c r="L20" t="s">
        <v>678</v>
      </c>
      <c r="M20" t="s">
        <v>604</v>
      </c>
      <c r="N20" t="s">
        <v>648</v>
      </c>
      <c r="O20" t="s">
        <v>615</v>
      </c>
      <c r="P20" t="s">
        <v>649</v>
      </c>
      <c r="Q20" t="s">
        <v>603</v>
      </c>
      <c r="R20" t="s">
        <v>604</v>
      </c>
      <c r="S20" t="s">
        <v>605</v>
      </c>
      <c r="T20" t="s">
        <v>145</v>
      </c>
      <c r="U20" t="s">
        <v>1377</v>
      </c>
      <c r="V20" t="s">
        <v>645</v>
      </c>
      <c r="W20" t="s">
        <v>646</v>
      </c>
      <c r="X20" t="s">
        <v>1452</v>
      </c>
      <c r="Y20" s="19" t="str">
        <f t="shared" si="0"/>
        <v>3</v>
      </c>
      <c r="Z20" s="19" t="str">
        <f>IF(T20="","",IF(AND(T20&lt;&gt;'Tabelas auxiliares'!$B$241,T20&lt;&gt;'Tabelas auxiliares'!$B$242,T20&lt;&gt;'Tabelas auxiliares'!$C$241,T20&lt;&gt;'Tabelas auxiliares'!$C$242,T20&lt;&gt;'Tabelas auxiliares'!$D$241),"FOLHA DE PESSOAL",IF(Y20='Tabelas auxiliares'!$A$242,"CUSTEIO",IF(Y20='Tabelas auxiliares'!$A$241,"INVESTIMENTO","ERRO - VERIFICAR"))))</f>
        <v>CUSTEIO</v>
      </c>
      <c r="AA20" s="30">
        <f t="shared" si="1"/>
        <v>2400</v>
      </c>
      <c r="AB20" s="130"/>
      <c r="AC20" s="130"/>
      <c r="AD20">
        <v>2400</v>
      </c>
      <c r="AE20" s="36"/>
      <c r="AF20" s="36"/>
      <c r="AG20" s="36"/>
      <c r="AH20" s="36"/>
      <c r="AI20" s="36"/>
      <c r="AJ20" s="36"/>
      <c r="AK20" s="36"/>
      <c r="AL20" s="36"/>
      <c r="AM20" s="36"/>
      <c r="AN20" s="36"/>
      <c r="AO20" s="36"/>
      <c r="AP20" s="36"/>
    </row>
    <row r="21" spans="1:42" x14ac:dyDescent="0.25">
      <c r="A21" t="s">
        <v>581</v>
      </c>
      <c r="B21" t="s">
        <v>204</v>
      </c>
      <c r="C21" t="s">
        <v>583</v>
      </c>
      <c r="D21" t="s">
        <v>8</v>
      </c>
      <c r="E21" t="s">
        <v>100</v>
      </c>
      <c r="F21" s="19" t="str">
        <f>IFERROR(VLOOKUP(D21,'Tabelas auxiliares'!$A$3:$B$63,2,FALSE),"")</f>
        <v>PROPES - PRÓ-REITORIA DE PESQUISA / CEM</v>
      </c>
      <c r="G21" s="19" t="str">
        <f>IFERROR(VLOOKUP($B21,'Tabelas auxiliares'!$A$67:$C$107,2,FALSE),"")</f>
        <v>ASSISTÊNCIA - PESQUISA</v>
      </c>
      <c r="H21" s="19" t="str">
        <f>IFERROR(VLOOKUP($B21,'Tabelas auxiliares'!$A$67:$C$107,3,FALSE),"")</f>
        <v>BOLSAS DE INICIACAO CIENTIFICA / AUXILIO PARA EVENTOS ESTUDANTIS PESQUISA / AUXILIO PARA PARTICIPAÇÃO DE DOCENTES EM EVENTOS DE DIVULGAÇÃO CIENTIFICA E TECNOLÓGICA</v>
      </c>
      <c r="I21" t="s">
        <v>1453</v>
      </c>
      <c r="J21" t="s">
        <v>1442</v>
      </c>
      <c r="K21" t="s">
        <v>1454</v>
      </c>
      <c r="L21" t="s">
        <v>1444</v>
      </c>
      <c r="M21" t="s">
        <v>604</v>
      </c>
      <c r="N21" t="s">
        <v>648</v>
      </c>
      <c r="O21" t="s">
        <v>615</v>
      </c>
      <c r="P21" t="s">
        <v>649</v>
      </c>
      <c r="Q21" t="s">
        <v>603</v>
      </c>
      <c r="R21" t="s">
        <v>604</v>
      </c>
      <c r="S21" t="s">
        <v>605</v>
      </c>
      <c r="T21" t="s">
        <v>145</v>
      </c>
      <c r="U21" t="s">
        <v>1377</v>
      </c>
      <c r="V21" t="s">
        <v>645</v>
      </c>
      <c r="W21" t="s">
        <v>646</v>
      </c>
      <c r="X21" t="s">
        <v>1455</v>
      </c>
      <c r="Y21" s="19" t="str">
        <f t="shared" si="0"/>
        <v>3</v>
      </c>
      <c r="Z21" s="19" t="str">
        <f>IF(T21="","",IF(AND(T21&lt;&gt;'Tabelas auxiliares'!$B$241,T21&lt;&gt;'Tabelas auxiliares'!$B$242,T21&lt;&gt;'Tabelas auxiliares'!$C$241,T21&lt;&gt;'Tabelas auxiliares'!$C$242,T21&lt;&gt;'Tabelas auxiliares'!$D$241),"FOLHA DE PESSOAL",IF(Y21='Tabelas auxiliares'!$A$242,"CUSTEIO",IF(Y21='Tabelas auxiliares'!$A$241,"INVESTIMENTO","ERRO - VERIFICAR"))))</f>
        <v>CUSTEIO</v>
      </c>
      <c r="AA21" s="30">
        <f t="shared" si="1"/>
        <v>3600</v>
      </c>
      <c r="AB21" s="130">
        <v>1200</v>
      </c>
      <c r="AC21" s="130">
        <v>2400</v>
      </c>
      <c r="AE21" s="36"/>
      <c r="AF21" s="36"/>
      <c r="AG21" s="36"/>
      <c r="AH21" s="36"/>
      <c r="AI21" s="36"/>
      <c r="AJ21" s="36"/>
      <c r="AK21" s="36"/>
      <c r="AL21" s="36"/>
      <c r="AM21" s="36"/>
      <c r="AN21" s="36"/>
      <c r="AO21" s="36"/>
      <c r="AP21" s="36"/>
    </row>
    <row r="22" spans="1:42" x14ac:dyDescent="0.25">
      <c r="A22" t="s">
        <v>581</v>
      </c>
      <c r="B22" t="s">
        <v>204</v>
      </c>
      <c r="C22" t="s">
        <v>583</v>
      </c>
      <c r="D22" t="s">
        <v>8</v>
      </c>
      <c r="E22" t="s">
        <v>100</v>
      </c>
      <c r="F22" s="19" t="str">
        <f>IFERROR(VLOOKUP(D22,'Tabelas auxiliares'!$A$3:$B$63,2,FALSE),"")</f>
        <v>PROPES - PRÓ-REITORIA DE PESQUISA / CEM</v>
      </c>
      <c r="G22" s="19" t="str">
        <f>IFERROR(VLOOKUP($B22,'Tabelas auxiliares'!$A$67:$C$107,2,FALSE),"")</f>
        <v>ASSISTÊNCIA - PESQUISA</v>
      </c>
      <c r="H22" s="19" t="str">
        <f>IFERROR(VLOOKUP($B22,'Tabelas auxiliares'!$A$67:$C$107,3,FALSE),"")</f>
        <v>BOLSAS DE INICIACAO CIENTIFICA / AUXILIO PARA EVENTOS ESTUDANTIS PESQUISA / AUXILIO PARA PARTICIPAÇÃO DE DOCENTES EM EVENTOS DE DIVULGAÇÃO CIENTIFICA E TECNOLÓGICA</v>
      </c>
      <c r="I22" t="s">
        <v>1456</v>
      </c>
      <c r="J22" t="s">
        <v>677</v>
      </c>
      <c r="K22" t="s">
        <v>1457</v>
      </c>
      <c r="L22" t="s">
        <v>1458</v>
      </c>
      <c r="M22" t="s">
        <v>604</v>
      </c>
      <c r="N22" t="s">
        <v>648</v>
      </c>
      <c r="O22" t="s">
        <v>614</v>
      </c>
      <c r="P22" t="s">
        <v>1308</v>
      </c>
      <c r="Q22" t="s">
        <v>603</v>
      </c>
      <c r="R22" t="s">
        <v>604</v>
      </c>
      <c r="S22" t="s">
        <v>605</v>
      </c>
      <c r="T22" t="s">
        <v>145</v>
      </c>
      <c r="U22" t="s">
        <v>1359</v>
      </c>
      <c r="V22" t="s">
        <v>645</v>
      </c>
      <c r="W22" t="s">
        <v>646</v>
      </c>
      <c r="X22" t="s">
        <v>1459</v>
      </c>
      <c r="Y22" s="19" t="str">
        <f t="shared" si="0"/>
        <v>3</v>
      </c>
      <c r="Z22" s="19" t="str">
        <f>IF(T22="","",IF(AND(T22&lt;&gt;'Tabelas auxiliares'!$B$241,T22&lt;&gt;'Tabelas auxiliares'!$B$242,T22&lt;&gt;'Tabelas auxiliares'!$C$241,T22&lt;&gt;'Tabelas auxiliares'!$C$242,T22&lt;&gt;'Tabelas auxiliares'!$D$241),"FOLHA DE PESSOAL",IF(Y22='Tabelas auxiliares'!$A$242,"CUSTEIO",IF(Y22='Tabelas auxiliares'!$A$241,"INVESTIMENTO","ERRO - VERIFICAR"))))</f>
        <v>CUSTEIO</v>
      </c>
      <c r="AA22" s="30">
        <f t="shared" si="1"/>
        <v>24000</v>
      </c>
      <c r="AB22" s="130">
        <v>12000</v>
      </c>
      <c r="AC22" s="130">
        <v>2400</v>
      </c>
      <c r="AD22">
        <v>9600</v>
      </c>
      <c r="AE22" s="36"/>
      <c r="AF22" s="36"/>
      <c r="AG22" s="36"/>
      <c r="AH22" s="36"/>
      <c r="AI22" s="36"/>
      <c r="AJ22" s="36"/>
      <c r="AK22" s="36"/>
      <c r="AL22" s="36"/>
      <c r="AM22" s="36"/>
      <c r="AN22" s="36"/>
      <c r="AO22" s="36"/>
      <c r="AP22" s="36"/>
    </row>
    <row r="23" spans="1:42" x14ac:dyDescent="0.25">
      <c r="A23" t="s">
        <v>581</v>
      </c>
      <c r="B23" t="s">
        <v>204</v>
      </c>
      <c r="C23" t="s">
        <v>583</v>
      </c>
      <c r="D23" t="s">
        <v>8</v>
      </c>
      <c r="E23" t="s">
        <v>100</v>
      </c>
      <c r="F23" s="19" t="str">
        <f>IFERROR(VLOOKUP(D23,'Tabelas auxiliares'!$A$3:$B$63,2,FALSE),"")</f>
        <v>PROPES - PRÓ-REITORIA DE PESQUISA / CEM</v>
      </c>
      <c r="G23" s="19" t="str">
        <f>IFERROR(VLOOKUP($B23,'Tabelas auxiliares'!$A$67:$C$107,2,FALSE),"")</f>
        <v>ASSISTÊNCIA - PESQUISA</v>
      </c>
      <c r="H23" s="19" t="str">
        <f>IFERROR(VLOOKUP($B23,'Tabelas auxiliares'!$A$67:$C$107,3,FALSE),"")</f>
        <v>BOLSAS DE INICIACAO CIENTIFICA / AUXILIO PARA EVENTOS ESTUDANTIS PESQUISA / AUXILIO PARA PARTICIPAÇÃO DE DOCENTES EM EVENTOS DE DIVULGAÇÃO CIENTIFICA E TECNOLÓGICA</v>
      </c>
      <c r="I23" t="s">
        <v>1460</v>
      </c>
      <c r="J23" t="s">
        <v>1461</v>
      </c>
      <c r="K23" t="s">
        <v>1462</v>
      </c>
      <c r="L23" t="s">
        <v>1463</v>
      </c>
      <c r="M23" t="s">
        <v>604</v>
      </c>
      <c r="N23" t="s">
        <v>648</v>
      </c>
      <c r="O23" t="s">
        <v>614</v>
      </c>
      <c r="P23" t="s">
        <v>1308</v>
      </c>
      <c r="Q23" t="s">
        <v>603</v>
      </c>
      <c r="R23" t="s">
        <v>604</v>
      </c>
      <c r="S23" t="s">
        <v>605</v>
      </c>
      <c r="T23" t="s">
        <v>145</v>
      </c>
      <c r="U23" t="s">
        <v>1359</v>
      </c>
      <c r="V23" t="s">
        <v>645</v>
      </c>
      <c r="W23" t="s">
        <v>646</v>
      </c>
      <c r="X23" t="s">
        <v>1464</v>
      </c>
      <c r="Y23" s="19" t="str">
        <f t="shared" si="0"/>
        <v>3</v>
      </c>
      <c r="Z23" s="19" t="str">
        <f>IF(T23="","",IF(AND(T23&lt;&gt;'Tabelas auxiliares'!$B$241,T23&lt;&gt;'Tabelas auxiliares'!$B$242,T23&lt;&gt;'Tabelas auxiliares'!$C$241,T23&lt;&gt;'Tabelas auxiliares'!$C$242,T23&lt;&gt;'Tabelas auxiliares'!$D$241),"FOLHA DE PESSOAL",IF(Y23='Tabelas auxiliares'!$A$242,"CUSTEIO",IF(Y23='Tabelas auxiliares'!$A$241,"INVESTIMENTO","ERRO - VERIFICAR"))))</f>
        <v>CUSTEIO</v>
      </c>
      <c r="AA23" s="30">
        <f t="shared" si="1"/>
        <v>8000</v>
      </c>
      <c r="AB23" s="130">
        <v>4000</v>
      </c>
      <c r="AC23" s="130">
        <v>800</v>
      </c>
      <c r="AD23">
        <v>3200</v>
      </c>
      <c r="AE23" s="36"/>
      <c r="AF23" s="36"/>
      <c r="AG23" s="36"/>
      <c r="AH23" s="36"/>
      <c r="AI23" s="36"/>
      <c r="AJ23" s="36"/>
      <c r="AK23" s="36"/>
      <c r="AL23" s="36"/>
      <c r="AM23" s="36"/>
      <c r="AN23" s="36"/>
      <c r="AO23" s="36"/>
      <c r="AP23" s="36"/>
    </row>
    <row r="24" spans="1:42" x14ac:dyDescent="0.25">
      <c r="A24" t="s">
        <v>581</v>
      </c>
      <c r="B24" t="s">
        <v>204</v>
      </c>
      <c r="C24" t="s">
        <v>583</v>
      </c>
      <c r="D24" t="s">
        <v>8</v>
      </c>
      <c r="E24" t="s">
        <v>100</v>
      </c>
      <c r="F24" s="19" t="str">
        <f>IFERROR(VLOOKUP(D24,'Tabelas auxiliares'!$A$3:$B$63,2,FALSE),"")</f>
        <v>PROPES - PRÓ-REITORIA DE PESQUISA / CEM</v>
      </c>
      <c r="G24" s="19" t="str">
        <f>IFERROR(VLOOKUP($B24,'Tabelas auxiliares'!$A$67:$C$107,2,FALSE),"")</f>
        <v>ASSISTÊNCIA - PESQUISA</v>
      </c>
      <c r="H24" s="19" t="str">
        <f>IFERROR(VLOOKUP($B24,'Tabelas auxiliares'!$A$67:$C$107,3,FALSE),"")</f>
        <v>BOLSAS DE INICIACAO CIENTIFICA / AUXILIO PARA EVENTOS ESTUDANTIS PESQUISA / AUXILIO PARA PARTICIPAÇÃO DE DOCENTES EM EVENTOS DE DIVULGAÇÃO CIENTIFICA E TECNOLÓGICA</v>
      </c>
      <c r="I24" t="s">
        <v>1460</v>
      </c>
      <c r="J24" t="s">
        <v>1465</v>
      </c>
      <c r="K24" t="s">
        <v>1466</v>
      </c>
      <c r="L24" t="s">
        <v>1467</v>
      </c>
      <c r="M24" t="s">
        <v>604</v>
      </c>
      <c r="N24" t="s">
        <v>648</v>
      </c>
      <c r="O24" t="s">
        <v>614</v>
      </c>
      <c r="P24" t="s">
        <v>1308</v>
      </c>
      <c r="Q24" t="s">
        <v>603</v>
      </c>
      <c r="R24" t="s">
        <v>604</v>
      </c>
      <c r="S24" t="s">
        <v>605</v>
      </c>
      <c r="T24" t="s">
        <v>145</v>
      </c>
      <c r="U24" t="s">
        <v>1359</v>
      </c>
      <c r="V24" t="s">
        <v>645</v>
      </c>
      <c r="W24" t="s">
        <v>646</v>
      </c>
      <c r="X24" t="s">
        <v>1468</v>
      </c>
      <c r="Y24" s="19" t="str">
        <f t="shared" si="0"/>
        <v>3</v>
      </c>
      <c r="Z24" s="19" t="str">
        <f>IF(T24="","",IF(AND(T24&lt;&gt;'Tabelas auxiliares'!$B$241,T24&lt;&gt;'Tabelas auxiliares'!$B$242,T24&lt;&gt;'Tabelas auxiliares'!$C$241,T24&lt;&gt;'Tabelas auxiliares'!$C$242,T24&lt;&gt;'Tabelas auxiliares'!$D$241),"FOLHA DE PESSOAL",IF(Y24='Tabelas auxiliares'!$A$242,"CUSTEIO",IF(Y24='Tabelas auxiliares'!$A$241,"INVESTIMENTO","ERRO - VERIFICAR"))))</f>
        <v>CUSTEIO</v>
      </c>
      <c r="AA24" s="30">
        <f t="shared" si="1"/>
        <v>21000</v>
      </c>
      <c r="AB24" s="130">
        <v>10500</v>
      </c>
      <c r="AC24" s="130">
        <v>2100</v>
      </c>
      <c r="AD24">
        <v>8400</v>
      </c>
      <c r="AE24" s="36"/>
      <c r="AF24" s="36"/>
      <c r="AG24" s="36"/>
      <c r="AH24" s="36"/>
      <c r="AI24" s="36"/>
      <c r="AJ24" s="36"/>
      <c r="AK24" s="36"/>
      <c r="AL24" s="36"/>
      <c r="AM24" s="36"/>
      <c r="AN24" s="36"/>
      <c r="AO24" s="36"/>
      <c r="AP24" s="36"/>
    </row>
    <row r="25" spans="1:42" x14ac:dyDescent="0.25">
      <c r="A25" t="s">
        <v>581</v>
      </c>
      <c r="B25" t="s">
        <v>204</v>
      </c>
      <c r="C25" t="s">
        <v>583</v>
      </c>
      <c r="D25" t="s">
        <v>8</v>
      </c>
      <c r="E25" t="s">
        <v>100</v>
      </c>
      <c r="F25" s="19" t="str">
        <f>IFERROR(VLOOKUP(D25,'Tabelas auxiliares'!$A$3:$B$63,2,FALSE),"")</f>
        <v>PROPES - PRÓ-REITORIA DE PESQUISA / CEM</v>
      </c>
      <c r="G25" s="19" t="str">
        <f>IFERROR(VLOOKUP($B25,'Tabelas auxiliares'!$A$67:$C$107,2,FALSE),"")</f>
        <v>ASSISTÊNCIA - PESQUISA</v>
      </c>
      <c r="H25" s="19" t="str">
        <f>IFERROR(VLOOKUP($B25,'Tabelas auxiliares'!$A$67:$C$107,3,FALSE),"")</f>
        <v>BOLSAS DE INICIACAO CIENTIFICA / AUXILIO PARA EVENTOS ESTUDANTIS PESQUISA / AUXILIO PARA PARTICIPAÇÃO DE DOCENTES EM EVENTOS DE DIVULGAÇÃO CIENTIFICA E TECNOLÓGICA</v>
      </c>
      <c r="I25" t="s">
        <v>1469</v>
      </c>
      <c r="J25" t="s">
        <v>1446</v>
      </c>
      <c r="K25" t="s">
        <v>1470</v>
      </c>
      <c r="L25" t="s">
        <v>1448</v>
      </c>
      <c r="M25" t="s">
        <v>604</v>
      </c>
      <c r="N25" t="s">
        <v>648</v>
      </c>
      <c r="O25" t="s">
        <v>614</v>
      </c>
      <c r="P25" t="s">
        <v>1308</v>
      </c>
      <c r="Q25" t="s">
        <v>603</v>
      </c>
      <c r="R25" t="s">
        <v>604</v>
      </c>
      <c r="S25" t="s">
        <v>605</v>
      </c>
      <c r="T25" t="s">
        <v>145</v>
      </c>
      <c r="U25" t="s">
        <v>1359</v>
      </c>
      <c r="V25" t="s">
        <v>645</v>
      </c>
      <c r="W25" t="s">
        <v>646</v>
      </c>
      <c r="X25" t="s">
        <v>1471</v>
      </c>
      <c r="Y25" s="19" t="str">
        <f t="shared" si="0"/>
        <v>3</v>
      </c>
      <c r="Z25" s="19" t="str">
        <f>IF(T25="","",IF(AND(T25&lt;&gt;'Tabelas auxiliares'!$B$241,T25&lt;&gt;'Tabelas auxiliares'!$B$242,T25&lt;&gt;'Tabelas auxiliares'!$C$241,T25&lt;&gt;'Tabelas auxiliares'!$C$242,T25&lt;&gt;'Tabelas auxiliares'!$D$241),"FOLHA DE PESSOAL",IF(Y25='Tabelas auxiliares'!$A$242,"CUSTEIO",IF(Y25='Tabelas auxiliares'!$A$241,"INVESTIMENTO","ERRO - VERIFICAR"))))</f>
        <v>CUSTEIO</v>
      </c>
      <c r="AA25" s="30">
        <f t="shared" si="1"/>
        <v>155400</v>
      </c>
      <c r="AB25" s="130">
        <v>43400</v>
      </c>
      <c r="AC25" s="130">
        <v>42000</v>
      </c>
      <c r="AD25">
        <v>70000</v>
      </c>
      <c r="AE25" s="36"/>
      <c r="AF25" s="36"/>
      <c r="AG25" s="36"/>
      <c r="AH25" s="36"/>
      <c r="AI25" s="36"/>
      <c r="AJ25" s="36"/>
      <c r="AK25" s="36"/>
      <c r="AL25" s="36"/>
      <c r="AM25" s="36"/>
      <c r="AN25" s="36"/>
      <c r="AO25" s="36"/>
      <c r="AP25" s="36"/>
    </row>
    <row r="26" spans="1:42" x14ac:dyDescent="0.25">
      <c r="A26" t="s">
        <v>581</v>
      </c>
      <c r="B26" t="s">
        <v>204</v>
      </c>
      <c r="C26" t="s">
        <v>583</v>
      </c>
      <c r="D26" t="s">
        <v>8</v>
      </c>
      <c r="E26" t="s">
        <v>100</v>
      </c>
      <c r="F26" s="19" t="str">
        <f>IFERROR(VLOOKUP(D26,'Tabelas auxiliares'!$A$3:$B$63,2,FALSE),"")</f>
        <v>PROPES - PRÓ-REITORIA DE PESQUISA / CEM</v>
      </c>
      <c r="G26" s="19" t="str">
        <f>IFERROR(VLOOKUP($B26,'Tabelas auxiliares'!$A$67:$C$107,2,FALSE),"")</f>
        <v>ASSISTÊNCIA - PESQUISA</v>
      </c>
      <c r="H26" s="19" t="str">
        <f>IFERROR(VLOOKUP($B26,'Tabelas auxiliares'!$A$67:$C$107,3,FALSE),"")</f>
        <v>BOLSAS DE INICIACAO CIENTIFICA / AUXILIO PARA EVENTOS ESTUDANTIS PESQUISA / AUXILIO PARA PARTICIPAÇÃO DE DOCENTES EM EVENTOS DE DIVULGAÇÃO CIENTIFICA E TECNOLÓGICA</v>
      </c>
      <c r="I26" t="s">
        <v>1472</v>
      </c>
      <c r="J26" t="s">
        <v>1473</v>
      </c>
      <c r="K26" t="s">
        <v>1474</v>
      </c>
      <c r="L26" t="s">
        <v>1475</v>
      </c>
      <c r="M26" t="s">
        <v>604</v>
      </c>
      <c r="N26" t="s">
        <v>648</v>
      </c>
      <c r="O26" t="s">
        <v>614</v>
      </c>
      <c r="P26" t="s">
        <v>1308</v>
      </c>
      <c r="Q26" t="s">
        <v>603</v>
      </c>
      <c r="R26" t="s">
        <v>604</v>
      </c>
      <c r="S26" t="s">
        <v>605</v>
      </c>
      <c r="T26" t="s">
        <v>145</v>
      </c>
      <c r="U26" t="s">
        <v>1359</v>
      </c>
      <c r="V26" t="s">
        <v>645</v>
      </c>
      <c r="W26" t="s">
        <v>646</v>
      </c>
      <c r="X26" t="s">
        <v>1476</v>
      </c>
      <c r="Y26" s="19" t="str">
        <f t="shared" si="0"/>
        <v>3</v>
      </c>
      <c r="Z26" s="19" t="str">
        <f>IF(T26="","",IF(AND(T26&lt;&gt;'Tabelas auxiliares'!$B$241,T26&lt;&gt;'Tabelas auxiliares'!$B$242,T26&lt;&gt;'Tabelas auxiliares'!$C$241,T26&lt;&gt;'Tabelas auxiliares'!$C$242,T26&lt;&gt;'Tabelas auxiliares'!$D$241),"FOLHA DE PESSOAL",IF(Y26='Tabelas auxiliares'!$A$242,"CUSTEIO",IF(Y26='Tabelas auxiliares'!$A$241,"INVESTIMENTO","ERRO - VERIFICAR"))))</f>
        <v>CUSTEIO</v>
      </c>
      <c r="AA26" s="30">
        <f t="shared" si="1"/>
        <v>8000</v>
      </c>
      <c r="AB26" s="130">
        <v>4000</v>
      </c>
      <c r="AC26" s="130">
        <v>800</v>
      </c>
      <c r="AD26">
        <v>3200</v>
      </c>
      <c r="AE26" s="36"/>
      <c r="AF26" s="36"/>
      <c r="AG26" s="36"/>
      <c r="AH26" s="36"/>
      <c r="AI26" s="36"/>
      <c r="AJ26" s="36"/>
      <c r="AK26" s="36"/>
      <c r="AL26" s="36"/>
      <c r="AM26" s="36"/>
      <c r="AN26" s="36"/>
      <c r="AO26" s="36"/>
      <c r="AP26" s="36"/>
    </row>
    <row r="27" spans="1:42" x14ac:dyDescent="0.25">
      <c r="A27" t="s">
        <v>581</v>
      </c>
      <c r="B27" t="s">
        <v>204</v>
      </c>
      <c r="C27" t="s">
        <v>583</v>
      </c>
      <c r="D27" t="s">
        <v>8</v>
      </c>
      <c r="E27" t="s">
        <v>100</v>
      </c>
      <c r="F27" s="19" t="str">
        <f>IFERROR(VLOOKUP(D27,'Tabelas auxiliares'!$A$3:$B$63,2,FALSE),"")</f>
        <v>PROPES - PRÓ-REITORIA DE PESQUISA / CEM</v>
      </c>
      <c r="G27" s="19" t="str">
        <f>IFERROR(VLOOKUP($B27,'Tabelas auxiliares'!$A$67:$C$107,2,FALSE),"")</f>
        <v>ASSISTÊNCIA - PESQUISA</v>
      </c>
      <c r="H27" s="19" t="str">
        <f>IFERROR(VLOOKUP($B27,'Tabelas auxiliares'!$A$67:$C$107,3,FALSE),"")</f>
        <v>BOLSAS DE INICIACAO CIENTIFICA / AUXILIO PARA EVENTOS ESTUDANTIS PESQUISA / AUXILIO PARA PARTICIPAÇÃO DE DOCENTES EM EVENTOS DE DIVULGAÇÃO CIENTIFICA E TECNOLÓGICA</v>
      </c>
      <c r="I27" t="s">
        <v>1472</v>
      </c>
      <c r="J27" t="s">
        <v>1473</v>
      </c>
      <c r="K27" t="s">
        <v>1477</v>
      </c>
      <c r="L27" t="s">
        <v>1475</v>
      </c>
      <c r="M27" t="s">
        <v>604</v>
      </c>
      <c r="N27" t="s">
        <v>648</v>
      </c>
      <c r="O27" t="s">
        <v>614</v>
      </c>
      <c r="P27" t="s">
        <v>1308</v>
      </c>
      <c r="Q27" t="s">
        <v>603</v>
      </c>
      <c r="R27" t="s">
        <v>604</v>
      </c>
      <c r="S27" t="s">
        <v>605</v>
      </c>
      <c r="T27" t="s">
        <v>145</v>
      </c>
      <c r="U27" t="s">
        <v>1359</v>
      </c>
      <c r="V27" t="s">
        <v>645</v>
      </c>
      <c r="W27" t="s">
        <v>646</v>
      </c>
      <c r="X27" t="s">
        <v>1478</v>
      </c>
      <c r="Y27" s="19" t="str">
        <f t="shared" si="0"/>
        <v>3</v>
      </c>
      <c r="Z27" s="19" t="str">
        <f>IF(T27="","",IF(AND(T27&lt;&gt;'Tabelas auxiliares'!$B$241,T27&lt;&gt;'Tabelas auxiliares'!$B$242,T27&lt;&gt;'Tabelas auxiliares'!$C$241,T27&lt;&gt;'Tabelas auxiliares'!$C$242,T27&lt;&gt;'Tabelas auxiliares'!$D$241),"FOLHA DE PESSOAL",IF(Y27='Tabelas auxiliares'!$A$242,"CUSTEIO",IF(Y27='Tabelas auxiliares'!$A$241,"INVESTIMENTO","ERRO - VERIFICAR"))))</f>
        <v>CUSTEIO</v>
      </c>
      <c r="AA27" s="30">
        <f t="shared" si="1"/>
        <v>21000</v>
      </c>
      <c r="AB27" s="130">
        <v>10500</v>
      </c>
      <c r="AC27" s="130">
        <v>2100</v>
      </c>
      <c r="AD27">
        <v>8400</v>
      </c>
      <c r="AE27" s="36"/>
      <c r="AF27" s="36"/>
      <c r="AG27" s="36"/>
      <c r="AH27" s="36"/>
      <c r="AI27" s="36"/>
      <c r="AJ27" s="36"/>
      <c r="AK27" s="36"/>
      <c r="AL27" s="36"/>
      <c r="AM27" s="36"/>
      <c r="AN27" s="36"/>
      <c r="AO27" s="36"/>
      <c r="AP27" s="36"/>
    </row>
    <row r="28" spans="1:42" x14ac:dyDescent="0.25">
      <c r="A28" t="s">
        <v>581</v>
      </c>
      <c r="B28" t="s">
        <v>204</v>
      </c>
      <c r="C28" t="s">
        <v>583</v>
      </c>
      <c r="D28" t="s">
        <v>8</v>
      </c>
      <c r="E28" t="s">
        <v>100</v>
      </c>
      <c r="F28" s="19" t="str">
        <f>IFERROR(VLOOKUP(D28,'Tabelas auxiliares'!$A$3:$B$63,2,FALSE),"")</f>
        <v>PROPES - PRÓ-REITORIA DE PESQUISA / CEM</v>
      </c>
      <c r="G28" s="19" t="str">
        <f>IFERROR(VLOOKUP($B28,'Tabelas auxiliares'!$A$67:$C$107,2,FALSE),"")</f>
        <v>ASSISTÊNCIA - PESQUISA</v>
      </c>
      <c r="H28" s="19" t="str">
        <f>IFERROR(VLOOKUP($B28,'Tabelas auxiliares'!$A$67:$C$107,3,FALSE),"")</f>
        <v>BOLSAS DE INICIACAO CIENTIFICA / AUXILIO PARA EVENTOS ESTUDANTIS PESQUISA / AUXILIO PARA PARTICIPAÇÃO DE DOCENTES EM EVENTOS DE DIVULGAÇÃO CIENTIFICA E TECNOLÓGICA</v>
      </c>
      <c r="I28" t="s">
        <v>1479</v>
      </c>
      <c r="J28" t="s">
        <v>1438</v>
      </c>
      <c r="K28" t="s">
        <v>1480</v>
      </c>
      <c r="L28" t="s">
        <v>1440</v>
      </c>
      <c r="M28" t="s">
        <v>604</v>
      </c>
      <c r="N28" t="s">
        <v>648</v>
      </c>
      <c r="O28" t="s">
        <v>614</v>
      </c>
      <c r="P28" t="s">
        <v>1308</v>
      </c>
      <c r="Q28" t="s">
        <v>603</v>
      </c>
      <c r="R28" t="s">
        <v>604</v>
      </c>
      <c r="S28" t="s">
        <v>605</v>
      </c>
      <c r="T28" t="s">
        <v>145</v>
      </c>
      <c r="U28" t="s">
        <v>1359</v>
      </c>
      <c r="V28" t="s">
        <v>645</v>
      </c>
      <c r="W28" t="s">
        <v>646</v>
      </c>
      <c r="X28" t="s">
        <v>1481</v>
      </c>
      <c r="Y28" s="19" t="str">
        <f t="shared" si="0"/>
        <v>3</v>
      </c>
      <c r="Z28" s="19" t="str">
        <f>IF(T28="","",IF(AND(T28&lt;&gt;'Tabelas auxiliares'!$B$241,T28&lt;&gt;'Tabelas auxiliares'!$B$242,T28&lt;&gt;'Tabelas auxiliares'!$C$241,T28&lt;&gt;'Tabelas auxiliares'!$C$242,T28&lt;&gt;'Tabelas auxiliares'!$D$241),"FOLHA DE PESSOAL",IF(Y28='Tabelas auxiliares'!$A$242,"CUSTEIO",IF(Y28='Tabelas auxiliares'!$A$241,"INVESTIMENTO","ERRO - VERIFICAR"))))</f>
        <v>CUSTEIO</v>
      </c>
      <c r="AA28" s="30">
        <f t="shared" si="1"/>
        <v>189000</v>
      </c>
      <c r="AB28" s="130">
        <v>68600</v>
      </c>
      <c r="AC28" s="130">
        <v>63000</v>
      </c>
      <c r="AD28" s="12">
        <v>57400</v>
      </c>
      <c r="AE28" s="36"/>
      <c r="AF28" s="36"/>
      <c r="AG28" s="36"/>
      <c r="AH28" s="36"/>
      <c r="AI28" s="36"/>
      <c r="AJ28" s="36"/>
      <c r="AK28" s="36"/>
      <c r="AL28" s="36"/>
      <c r="AM28" s="36"/>
      <c r="AN28" s="36"/>
      <c r="AO28" s="36"/>
      <c r="AP28" s="36"/>
    </row>
    <row r="29" spans="1:42" x14ac:dyDescent="0.25">
      <c r="A29" t="s">
        <v>581</v>
      </c>
      <c r="B29" t="s">
        <v>204</v>
      </c>
      <c r="C29" t="s">
        <v>583</v>
      </c>
      <c r="D29" t="s">
        <v>8</v>
      </c>
      <c r="E29" t="s">
        <v>100</v>
      </c>
      <c r="F29" s="19" t="str">
        <f>IFERROR(VLOOKUP(D29,'Tabelas auxiliares'!$A$3:$B$63,2,FALSE),"")</f>
        <v>PROPES - PRÓ-REITORIA DE PESQUISA / CEM</v>
      </c>
      <c r="G29" s="19" t="str">
        <f>IFERROR(VLOOKUP($B29,'Tabelas auxiliares'!$A$67:$C$107,2,FALSE),"")</f>
        <v>ASSISTÊNCIA - PESQUISA</v>
      </c>
      <c r="H29" s="19" t="str">
        <f>IFERROR(VLOOKUP($B29,'Tabelas auxiliares'!$A$67:$C$107,3,FALSE),"")</f>
        <v>BOLSAS DE INICIACAO CIENTIFICA / AUXILIO PARA EVENTOS ESTUDANTIS PESQUISA / AUXILIO PARA PARTICIPAÇÃO DE DOCENTES EM EVENTOS DE DIVULGAÇÃO CIENTIFICA E TECNOLÓGICA</v>
      </c>
      <c r="I29" t="s">
        <v>1482</v>
      </c>
      <c r="J29" t="s">
        <v>1442</v>
      </c>
      <c r="K29" t="s">
        <v>1483</v>
      </c>
      <c r="L29" t="s">
        <v>1444</v>
      </c>
      <c r="M29" t="s">
        <v>604</v>
      </c>
      <c r="N29" t="s">
        <v>638</v>
      </c>
      <c r="O29" t="s">
        <v>614</v>
      </c>
      <c r="P29" t="s">
        <v>1357</v>
      </c>
      <c r="Q29" t="s">
        <v>603</v>
      </c>
      <c r="R29" t="s">
        <v>604</v>
      </c>
      <c r="S29" t="s">
        <v>605</v>
      </c>
      <c r="T29" t="s">
        <v>145</v>
      </c>
      <c r="U29" t="s">
        <v>1358</v>
      </c>
      <c r="V29" t="s">
        <v>645</v>
      </c>
      <c r="W29" t="s">
        <v>646</v>
      </c>
      <c r="X29" t="s">
        <v>1484</v>
      </c>
      <c r="Y29" s="19" t="str">
        <f t="shared" si="0"/>
        <v>3</v>
      </c>
      <c r="Z29" s="19" t="str">
        <f>IF(T29="","",IF(AND(T29&lt;&gt;'Tabelas auxiliares'!$B$241,T29&lt;&gt;'Tabelas auxiliares'!$B$242,T29&lt;&gt;'Tabelas auxiliares'!$C$241,T29&lt;&gt;'Tabelas auxiliares'!$C$242,T29&lt;&gt;'Tabelas auxiliares'!$D$241),"FOLHA DE PESSOAL",IF(Y29='Tabelas auxiliares'!$A$242,"CUSTEIO",IF(Y29='Tabelas auxiliares'!$A$241,"INVESTIMENTO","ERRO - VERIFICAR"))))</f>
        <v>CUSTEIO</v>
      </c>
      <c r="AA29" s="30">
        <f t="shared" si="1"/>
        <v>2100</v>
      </c>
      <c r="AB29" s="130">
        <v>2100</v>
      </c>
      <c r="AC29" s="130"/>
      <c r="AD29" s="12"/>
      <c r="AE29" s="36"/>
      <c r="AF29" s="36"/>
      <c r="AG29" s="36"/>
      <c r="AH29" s="36"/>
      <c r="AI29" s="36"/>
      <c r="AJ29" s="36"/>
      <c r="AK29" s="36"/>
      <c r="AL29" s="36"/>
      <c r="AM29" s="36"/>
      <c r="AN29" s="36"/>
      <c r="AO29" s="36"/>
      <c r="AP29" s="36"/>
    </row>
    <row r="30" spans="1:42" x14ac:dyDescent="0.25">
      <c r="A30" t="s">
        <v>581</v>
      </c>
      <c r="B30" t="s">
        <v>204</v>
      </c>
      <c r="C30" t="s">
        <v>583</v>
      </c>
      <c r="D30" t="s">
        <v>14</v>
      </c>
      <c r="E30" t="s">
        <v>100</v>
      </c>
      <c r="F30" s="19" t="str">
        <f>IFERROR(VLOOKUP(D30,'Tabelas auxiliares'!$A$3:$B$63,2,FALSE),"")</f>
        <v>NÚCLEOS ESTRATÉGICOS</v>
      </c>
      <c r="G30" s="19" t="str">
        <f>IFERROR(VLOOKUP($B30,'Tabelas auxiliares'!$A$67:$C$107,2,FALSE),"")</f>
        <v>ASSISTÊNCIA - PESQUISA</v>
      </c>
      <c r="H30" s="19" t="str">
        <f>IFERROR(VLOOKUP($B30,'Tabelas auxiliares'!$A$67:$C$107,3,FALSE),"")</f>
        <v>BOLSAS DE INICIACAO CIENTIFICA / AUXILIO PARA EVENTOS ESTUDANTIS PESQUISA / AUXILIO PARA PARTICIPAÇÃO DE DOCENTES EM EVENTOS DE DIVULGAÇÃO CIENTIFICA E TECNOLÓGICA</v>
      </c>
      <c r="I30" t="s">
        <v>1460</v>
      </c>
      <c r="J30" t="s">
        <v>1485</v>
      </c>
      <c r="K30" t="s">
        <v>1486</v>
      </c>
      <c r="L30" t="s">
        <v>1487</v>
      </c>
      <c r="M30" t="s">
        <v>604</v>
      </c>
      <c r="N30" t="s">
        <v>648</v>
      </c>
      <c r="O30" t="s">
        <v>614</v>
      </c>
      <c r="P30" t="s">
        <v>1308</v>
      </c>
      <c r="Q30" t="s">
        <v>603</v>
      </c>
      <c r="R30" t="s">
        <v>604</v>
      </c>
      <c r="S30" t="s">
        <v>605</v>
      </c>
      <c r="T30" t="s">
        <v>145</v>
      </c>
      <c r="U30" t="s">
        <v>1359</v>
      </c>
      <c r="V30" t="s">
        <v>645</v>
      </c>
      <c r="W30" t="s">
        <v>646</v>
      </c>
      <c r="X30" t="s">
        <v>1488</v>
      </c>
      <c r="Y30" s="19" t="str">
        <f t="shared" si="0"/>
        <v>3</v>
      </c>
      <c r="Z30" s="19" t="str">
        <f>IF(T30="","",IF(AND(T30&lt;&gt;'Tabelas auxiliares'!$B$241,T30&lt;&gt;'Tabelas auxiliares'!$B$242,T30&lt;&gt;'Tabelas auxiliares'!$C$241,T30&lt;&gt;'Tabelas auxiliares'!$C$242,T30&lt;&gt;'Tabelas auxiliares'!$D$241),"FOLHA DE PESSOAL",IF(Y30='Tabelas auxiliares'!$A$242,"CUSTEIO",IF(Y30='Tabelas auxiliares'!$A$241,"INVESTIMENTO","ERRO - VERIFICAR"))))</f>
        <v>CUSTEIO</v>
      </c>
      <c r="AA30" s="30">
        <f t="shared" si="1"/>
        <v>21000</v>
      </c>
      <c r="AB30" s="130">
        <v>10500</v>
      </c>
      <c r="AC30" s="130">
        <v>2100</v>
      </c>
      <c r="AD30" s="12">
        <v>8400</v>
      </c>
      <c r="AE30" s="36"/>
      <c r="AF30" s="36"/>
      <c r="AG30" s="36"/>
      <c r="AH30" s="36"/>
      <c r="AI30" s="36"/>
      <c r="AJ30" s="36"/>
      <c r="AK30" s="36"/>
      <c r="AL30" s="36"/>
      <c r="AM30" s="36"/>
      <c r="AN30" s="36"/>
      <c r="AO30" s="36"/>
      <c r="AP30" s="36"/>
    </row>
    <row r="31" spans="1:42" x14ac:dyDescent="0.25">
      <c r="A31" t="s">
        <v>581</v>
      </c>
      <c r="B31" t="s">
        <v>204</v>
      </c>
      <c r="C31" t="s">
        <v>583</v>
      </c>
      <c r="D31" t="s">
        <v>77</v>
      </c>
      <c r="E31" t="s">
        <v>100</v>
      </c>
      <c r="F31" s="19" t="str">
        <f>IFERROR(VLOOKUP(D31,'Tabelas auxiliares'!$A$3:$B$63,2,FALSE),"")</f>
        <v>AGÊNCIA DE INOVAÇÃO</v>
      </c>
      <c r="G31" s="19" t="str">
        <f>IFERROR(VLOOKUP($B31,'Tabelas auxiliares'!$A$67:$C$107,2,FALSE),"")</f>
        <v>ASSISTÊNCIA - PESQUISA</v>
      </c>
      <c r="H31" s="19" t="str">
        <f>IFERROR(VLOOKUP($B31,'Tabelas auxiliares'!$A$67:$C$107,3,FALSE),"")</f>
        <v>BOLSAS DE INICIACAO CIENTIFICA / AUXILIO PARA EVENTOS ESTUDANTIS PESQUISA / AUXILIO PARA PARTICIPAÇÃO DE DOCENTES EM EVENTOS DE DIVULGAÇÃO CIENTIFICA E TECNOLÓGICA</v>
      </c>
      <c r="I31" t="s">
        <v>1456</v>
      </c>
      <c r="J31" t="s">
        <v>1489</v>
      </c>
      <c r="K31" t="s">
        <v>1490</v>
      </c>
      <c r="L31" t="s">
        <v>1491</v>
      </c>
      <c r="M31" t="s">
        <v>604</v>
      </c>
      <c r="N31" t="s">
        <v>648</v>
      </c>
      <c r="O31" t="s">
        <v>615</v>
      </c>
      <c r="P31" t="s">
        <v>649</v>
      </c>
      <c r="Q31" t="s">
        <v>603</v>
      </c>
      <c r="R31" t="s">
        <v>604</v>
      </c>
      <c r="S31" t="s">
        <v>605</v>
      </c>
      <c r="T31" t="s">
        <v>145</v>
      </c>
      <c r="U31" t="s">
        <v>1377</v>
      </c>
      <c r="V31" t="s">
        <v>645</v>
      </c>
      <c r="W31" t="s">
        <v>646</v>
      </c>
      <c r="X31" t="s">
        <v>1492</v>
      </c>
      <c r="Y31" s="19" t="str">
        <f t="shared" si="0"/>
        <v>3</v>
      </c>
      <c r="Z31" s="19" t="str">
        <f>IF(T31="","",IF(AND(T31&lt;&gt;'Tabelas auxiliares'!$B$241,T31&lt;&gt;'Tabelas auxiliares'!$B$242,T31&lt;&gt;'Tabelas auxiliares'!$C$241,T31&lt;&gt;'Tabelas auxiliares'!$C$242,T31&lt;&gt;'Tabelas auxiliares'!$D$241),"FOLHA DE PESSOAL",IF(Y31='Tabelas auxiliares'!$A$242,"CUSTEIO",IF(Y31='Tabelas auxiliares'!$A$241,"INVESTIMENTO","ERRO - VERIFICAR"))))</f>
        <v>CUSTEIO</v>
      </c>
      <c r="AA31" s="30">
        <f t="shared" si="1"/>
        <v>7700</v>
      </c>
      <c r="AB31" s="130"/>
      <c r="AC31" s="130"/>
      <c r="AD31" s="12">
        <v>7700</v>
      </c>
      <c r="AE31" s="36"/>
      <c r="AF31" s="36"/>
      <c r="AG31" s="36"/>
      <c r="AH31" s="36"/>
      <c r="AI31" s="36"/>
      <c r="AJ31" s="36"/>
      <c r="AK31" s="36"/>
      <c r="AL31" s="36"/>
      <c r="AM31" s="36"/>
      <c r="AN31" s="36"/>
      <c r="AO31" s="36"/>
      <c r="AP31" s="36"/>
    </row>
    <row r="32" spans="1:42" x14ac:dyDescent="0.25">
      <c r="A32" t="s">
        <v>581</v>
      </c>
      <c r="B32" t="s">
        <v>204</v>
      </c>
      <c r="C32" t="s">
        <v>583</v>
      </c>
      <c r="D32" t="s">
        <v>77</v>
      </c>
      <c r="E32" t="s">
        <v>100</v>
      </c>
      <c r="F32" s="19" t="str">
        <f>IFERROR(VLOOKUP(D32,'Tabelas auxiliares'!$A$3:$B$63,2,FALSE),"")</f>
        <v>AGÊNCIA DE INOVAÇÃO</v>
      </c>
      <c r="G32" s="19" t="str">
        <f>IFERROR(VLOOKUP($B32,'Tabelas auxiliares'!$A$67:$C$107,2,FALSE),"")</f>
        <v>ASSISTÊNCIA - PESQUISA</v>
      </c>
      <c r="H32" s="19" t="str">
        <f>IFERROR(VLOOKUP($B32,'Tabelas auxiliares'!$A$67:$C$107,3,FALSE),"")</f>
        <v>BOLSAS DE INICIACAO CIENTIFICA / AUXILIO PARA EVENTOS ESTUDANTIS PESQUISA / AUXILIO PARA PARTICIPAÇÃO DE DOCENTES EM EVENTOS DE DIVULGAÇÃO CIENTIFICA E TECNOLÓGICA</v>
      </c>
      <c r="I32" t="s">
        <v>1493</v>
      </c>
      <c r="J32" t="s">
        <v>1489</v>
      </c>
      <c r="K32" t="s">
        <v>1494</v>
      </c>
      <c r="L32" t="s">
        <v>1491</v>
      </c>
      <c r="M32" t="s">
        <v>604</v>
      </c>
      <c r="N32" t="s">
        <v>648</v>
      </c>
      <c r="O32" t="s">
        <v>614</v>
      </c>
      <c r="P32" t="s">
        <v>1308</v>
      </c>
      <c r="Q32" t="s">
        <v>603</v>
      </c>
      <c r="R32" t="s">
        <v>604</v>
      </c>
      <c r="S32" t="s">
        <v>605</v>
      </c>
      <c r="T32" t="s">
        <v>145</v>
      </c>
      <c r="U32" t="s">
        <v>1359</v>
      </c>
      <c r="V32" t="s">
        <v>645</v>
      </c>
      <c r="W32" t="s">
        <v>646</v>
      </c>
      <c r="X32" t="s">
        <v>1495</v>
      </c>
      <c r="Y32" s="19" t="str">
        <f t="shared" si="0"/>
        <v>3</v>
      </c>
      <c r="Z32" s="19" t="str">
        <f>IF(T32="","",IF(AND(T32&lt;&gt;'Tabelas auxiliares'!$B$241,T32&lt;&gt;'Tabelas auxiliares'!$B$242,T32&lt;&gt;'Tabelas auxiliares'!$C$241,T32&lt;&gt;'Tabelas auxiliares'!$C$242,T32&lt;&gt;'Tabelas auxiliares'!$D$241),"FOLHA DE PESSOAL",IF(Y32='Tabelas auxiliares'!$A$242,"CUSTEIO",IF(Y32='Tabelas auxiliares'!$A$241,"INVESTIMENTO","ERRO - VERIFICAR"))))</f>
        <v>CUSTEIO</v>
      </c>
      <c r="AA32" s="30">
        <f t="shared" si="1"/>
        <v>30100</v>
      </c>
      <c r="AB32" s="130"/>
      <c r="AC32" s="130">
        <v>2100</v>
      </c>
      <c r="AD32" s="12">
        <v>28000</v>
      </c>
      <c r="AE32" s="36"/>
      <c r="AF32" s="36"/>
      <c r="AG32" s="36"/>
      <c r="AH32" s="36"/>
      <c r="AI32" s="36"/>
      <c r="AJ32" s="36"/>
      <c r="AK32" s="36"/>
      <c r="AL32" s="36"/>
      <c r="AM32" s="36"/>
      <c r="AN32" s="36"/>
      <c r="AO32" s="36"/>
      <c r="AP32" s="36"/>
    </row>
    <row r="33" spans="1:42" x14ac:dyDescent="0.25">
      <c r="A33" t="s">
        <v>581</v>
      </c>
      <c r="B33" t="s">
        <v>204</v>
      </c>
      <c r="C33" t="s">
        <v>583</v>
      </c>
      <c r="D33" t="s">
        <v>77</v>
      </c>
      <c r="E33" t="s">
        <v>100</v>
      </c>
      <c r="F33" s="19" t="str">
        <f>IFERROR(VLOOKUP(D33,'Tabelas auxiliares'!$A$3:$B$63,2,FALSE),"")</f>
        <v>AGÊNCIA DE INOVAÇÃO</v>
      </c>
      <c r="G33" s="19" t="str">
        <f>IFERROR(VLOOKUP($B33,'Tabelas auxiliares'!$A$67:$C$107,2,FALSE),"")</f>
        <v>ASSISTÊNCIA - PESQUISA</v>
      </c>
      <c r="H33" s="19" t="str">
        <f>IFERROR(VLOOKUP($B33,'Tabelas auxiliares'!$A$67:$C$107,3,FALSE),"")</f>
        <v>BOLSAS DE INICIACAO CIENTIFICA / AUXILIO PARA EVENTOS ESTUDANTIS PESQUISA / AUXILIO PARA PARTICIPAÇÃO DE DOCENTES EM EVENTOS DE DIVULGAÇÃO CIENTIFICA E TECNOLÓGICA</v>
      </c>
      <c r="I33" t="s">
        <v>1493</v>
      </c>
      <c r="J33" t="s">
        <v>1489</v>
      </c>
      <c r="K33" t="s">
        <v>1496</v>
      </c>
      <c r="L33" t="s">
        <v>1491</v>
      </c>
      <c r="M33" t="s">
        <v>604</v>
      </c>
      <c r="N33" t="s">
        <v>638</v>
      </c>
      <c r="O33" t="s">
        <v>614</v>
      </c>
      <c r="P33" t="s">
        <v>1357</v>
      </c>
      <c r="Q33" t="s">
        <v>603</v>
      </c>
      <c r="R33" t="s">
        <v>604</v>
      </c>
      <c r="S33" t="s">
        <v>605</v>
      </c>
      <c r="T33" t="s">
        <v>145</v>
      </c>
      <c r="U33" t="s">
        <v>1358</v>
      </c>
      <c r="V33" t="s">
        <v>645</v>
      </c>
      <c r="W33" t="s">
        <v>646</v>
      </c>
      <c r="X33" t="s">
        <v>1497</v>
      </c>
      <c r="Y33" s="19" t="str">
        <f t="shared" si="0"/>
        <v>3</v>
      </c>
      <c r="Z33" s="19" t="str">
        <f>IF(T33="","",IF(AND(T33&lt;&gt;'Tabelas auxiliares'!$B$241,T33&lt;&gt;'Tabelas auxiliares'!$B$242,T33&lt;&gt;'Tabelas auxiliares'!$C$241,T33&lt;&gt;'Tabelas auxiliares'!$C$242,T33&lt;&gt;'Tabelas auxiliares'!$D$241),"FOLHA DE PESSOAL",IF(Y33='Tabelas auxiliares'!$A$242,"CUSTEIO",IF(Y33='Tabelas auxiliares'!$A$241,"INVESTIMENTO","ERRO - VERIFICAR"))))</f>
        <v>CUSTEIO</v>
      </c>
      <c r="AA33" s="30">
        <f t="shared" si="1"/>
        <v>12600</v>
      </c>
      <c r="AB33" s="130">
        <v>7000</v>
      </c>
      <c r="AC33" s="130">
        <v>4900</v>
      </c>
      <c r="AD33" s="12">
        <v>700</v>
      </c>
      <c r="AE33" s="36"/>
      <c r="AF33" s="36"/>
      <c r="AG33" s="36"/>
      <c r="AH33" s="36"/>
      <c r="AI33" s="36"/>
      <c r="AJ33" s="36"/>
      <c r="AK33" s="36"/>
      <c r="AL33" s="36"/>
      <c r="AM33" s="36"/>
      <c r="AN33" s="36"/>
      <c r="AO33" s="36"/>
      <c r="AP33" s="36"/>
    </row>
    <row r="34" spans="1:42" x14ac:dyDescent="0.25">
      <c r="A34" t="s">
        <v>581</v>
      </c>
      <c r="B34" t="s">
        <v>205</v>
      </c>
      <c r="C34" t="s">
        <v>583</v>
      </c>
      <c r="D34" t="s">
        <v>48</v>
      </c>
      <c r="E34" t="s">
        <v>100</v>
      </c>
      <c r="F34" s="19" t="str">
        <f>IFERROR(VLOOKUP(D34,'Tabelas auxiliares'!$A$3:$B$63,2,FALSE),"")</f>
        <v>PROEC - PRÓ-REITORIA DE EXTENSÃO E CULTURA</v>
      </c>
      <c r="G34" s="19" t="str">
        <f>IFERROR(VLOOKUP($B34,'Tabelas auxiliares'!$A$67:$C$107,2,FALSE),"")</f>
        <v>ASSISTÊNCIA - EXTENSÃO</v>
      </c>
      <c r="H34" s="19" t="str">
        <f>IFERROR(VLOOKUP($B34,'Tabelas auxiliares'!$A$67:$C$107,3,FALSE),"")</f>
        <v xml:space="preserve">BOLSAS DE EXTENSAO / TAXA DE INSCRICAO DE EVENTOS / AUXILIO PARA EVENTO </v>
      </c>
      <c r="I34" t="s">
        <v>1498</v>
      </c>
      <c r="J34" t="s">
        <v>1499</v>
      </c>
      <c r="K34" t="s">
        <v>1500</v>
      </c>
      <c r="L34" t="s">
        <v>1501</v>
      </c>
      <c r="M34" t="s">
        <v>604</v>
      </c>
      <c r="N34" t="s">
        <v>648</v>
      </c>
      <c r="O34" t="s">
        <v>615</v>
      </c>
      <c r="P34" t="s">
        <v>649</v>
      </c>
      <c r="Q34" t="s">
        <v>603</v>
      </c>
      <c r="R34" t="s">
        <v>604</v>
      </c>
      <c r="S34" t="s">
        <v>605</v>
      </c>
      <c r="T34" t="s">
        <v>145</v>
      </c>
      <c r="U34" t="s">
        <v>1377</v>
      </c>
      <c r="V34" t="s">
        <v>645</v>
      </c>
      <c r="W34" t="s">
        <v>646</v>
      </c>
      <c r="X34" t="s">
        <v>1502</v>
      </c>
      <c r="Y34" s="19" t="str">
        <f t="shared" si="0"/>
        <v>3</v>
      </c>
      <c r="Z34" s="19" t="str">
        <f>IF(T34="","",IF(AND(T34&lt;&gt;'Tabelas auxiliares'!$B$241,T34&lt;&gt;'Tabelas auxiliares'!$B$242,T34&lt;&gt;'Tabelas auxiliares'!$C$241,T34&lt;&gt;'Tabelas auxiliares'!$C$242,T34&lt;&gt;'Tabelas auxiliares'!$D$241),"FOLHA DE PESSOAL",IF(Y34='Tabelas auxiliares'!$A$242,"CUSTEIO",IF(Y34='Tabelas auxiliares'!$A$241,"INVESTIMENTO","ERRO - VERIFICAR"))))</f>
        <v>CUSTEIO</v>
      </c>
      <c r="AA34" s="30">
        <f t="shared" si="1"/>
        <v>7000</v>
      </c>
      <c r="AB34" s="130"/>
      <c r="AC34" s="130"/>
      <c r="AD34" s="12">
        <v>7000</v>
      </c>
      <c r="AE34" s="36"/>
      <c r="AF34" s="36"/>
      <c r="AG34" s="36"/>
      <c r="AH34" s="36"/>
      <c r="AI34" s="36"/>
      <c r="AJ34" s="36"/>
      <c r="AK34" s="36"/>
      <c r="AL34" s="36"/>
      <c r="AM34" s="36"/>
      <c r="AN34" s="36"/>
      <c r="AO34" s="36"/>
      <c r="AP34" s="36"/>
    </row>
    <row r="35" spans="1:42" x14ac:dyDescent="0.25">
      <c r="A35" t="s">
        <v>581</v>
      </c>
      <c r="B35" t="s">
        <v>205</v>
      </c>
      <c r="C35" t="s">
        <v>583</v>
      </c>
      <c r="D35" t="s">
        <v>48</v>
      </c>
      <c r="E35" t="s">
        <v>100</v>
      </c>
      <c r="F35" s="19" t="str">
        <f>IFERROR(VLOOKUP(D35,'Tabelas auxiliares'!$A$3:$B$63,2,FALSE),"")</f>
        <v>PROEC - PRÓ-REITORIA DE EXTENSÃO E CULTURA</v>
      </c>
      <c r="G35" s="19" t="str">
        <f>IFERROR(VLOOKUP($B35,'Tabelas auxiliares'!$A$67:$C$107,2,FALSE),"")</f>
        <v>ASSISTÊNCIA - EXTENSÃO</v>
      </c>
      <c r="H35" s="19" t="str">
        <f>IFERROR(VLOOKUP($B35,'Tabelas auxiliares'!$A$67:$C$107,3,FALSE),"")</f>
        <v xml:space="preserve">BOLSAS DE EXTENSAO / TAXA DE INSCRICAO DE EVENTOS / AUXILIO PARA EVENTO </v>
      </c>
      <c r="I35" t="s">
        <v>1498</v>
      </c>
      <c r="J35" t="s">
        <v>1503</v>
      </c>
      <c r="K35" t="s">
        <v>1504</v>
      </c>
      <c r="L35" t="s">
        <v>1505</v>
      </c>
      <c r="M35" t="s">
        <v>604</v>
      </c>
      <c r="N35" t="s">
        <v>648</v>
      </c>
      <c r="O35" t="s">
        <v>615</v>
      </c>
      <c r="P35" t="s">
        <v>649</v>
      </c>
      <c r="Q35" t="s">
        <v>603</v>
      </c>
      <c r="R35" t="s">
        <v>604</v>
      </c>
      <c r="S35" t="s">
        <v>605</v>
      </c>
      <c r="T35" t="s">
        <v>145</v>
      </c>
      <c r="U35" t="s">
        <v>1377</v>
      </c>
      <c r="V35" t="s">
        <v>645</v>
      </c>
      <c r="W35" t="s">
        <v>646</v>
      </c>
      <c r="X35" t="s">
        <v>1506</v>
      </c>
      <c r="Y35" s="19" t="str">
        <f t="shared" si="0"/>
        <v>3</v>
      </c>
      <c r="Z35" s="19" t="str">
        <f>IF(T35="","",IF(AND(T35&lt;&gt;'Tabelas auxiliares'!$B$241,T35&lt;&gt;'Tabelas auxiliares'!$B$242,T35&lt;&gt;'Tabelas auxiliares'!$C$241,T35&lt;&gt;'Tabelas auxiliares'!$C$242,T35&lt;&gt;'Tabelas auxiliares'!$D$241),"FOLHA DE PESSOAL",IF(Y35='Tabelas auxiliares'!$A$242,"CUSTEIO",IF(Y35='Tabelas auxiliares'!$A$241,"INVESTIMENTO","ERRO - VERIFICAR"))))</f>
        <v>CUSTEIO</v>
      </c>
      <c r="AA35" s="30">
        <f t="shared" si="1"/>
        <v>8400</v>
      </c>
      <c r="AB35" s="130"/>
      <c r="AC35" s="130"/>
      <c r="AD35" s="12">
        <v>8400</v>
      </c>
      <c r="AE35" s="36"/>
      <c r="AF35" s="36"/>
      <c r="AG35" s="36"/>
      <c r="AH35" s="36"/>
      <c r="AI35" s="36"/>
      <c r="AJ35" s="36"/>
      <c r="AK35" s="36"/>
      <c r="AL35" s="36"/>
      <c r="AM35" s="36"/>
      <c r="AN35" s="36"/>
      <c r="AO35" s="36"/>
      <c r="AP35" s="36"/>
    </row>
    <row r="36" spans="1:42" x14ac:dyDescent="0.25">
      <c r="A36" t="s">
        <v>581</v>
      </c>
      <c r="B36" t="s">
        <v>205</v>
      </c>
      <c r="C36" t="s">
        <v>583</v>
      </c>
      <c r="D36" t="s">
        <v>48</v>
      </c>
      <c r="E36" t="s">
        <v>100</v>
      </c>
      <c r="F36" s="19" t="str">
        <f>IFERROR(VLOOKUP(D36,'Tabelas auxiliares'!$A$3:$B$63,2,FALSE),"")</f>
        <v>PROEC - PRÓ-REITORIA DE EXTENSÃO E CULTURA</v>
      </c>
      <c r="G36" s="19" t="str">
        <f>IFERROR(VLOOKUP($B36,'Tabelas auxiliares'!$A$67:$C$107,2,FALSE),"")</f>
        <v>ASSISTÊNCIA - EXTENSÃO</v>
      </c>
      <c r="H36" s="19" t="str">
        <f>IFERROR(VLOOKUP($B36,'Tabelas auxiliares'!$A$67:$C$107,3,FALSE),"")</f>
        <v xml:space="preserve">BOLSAS DE EXTENSAO / TAXA DE INSCRICAO DE EVENTOS / AUXILIO PARA EVENTO </v>
      </c>
      <c r="I36" t="s">
        <v>1507</v>
      </c>
      <c r="J36" t="s">
        <v>1503</v>
      </c>
      <c r="K36" t="s">
        <v>1508</v>
      </c>
      <c r="L36" t="s">
        <v>1505</v>
      </c>
      <c r="M36" t="s">
        <v>604</v>
      </c>
      <c r="N36" t="s">
        <v>648</v>
      </c>
      <c r="O36" t="s">
        <v>614</v>
      </c>
      <c r="P36" t="s">
        <v>1308</v>
      </c>
      <c r="Q36" t="s">
        <v>603</v>
      </c>
      <c r="R36" t="s">
        <v>604</v>
      </c>
      <c r="S36" t="s">
        <v>605</v>
      </c>
      <c r="T36" t="s">
        <v>145</v>
      </c>
      <c r="U36" t="s">
        <v>1359</v>
      </c>
      <c r="V36" t="s">
        <v>645</v>
      </c>
      <c r="W36" t="s">
        <v>646</v>
      </c>
      <c r="X36" t="s">
        <v>1509</v>
      </c>
      <c r="Y36" s="19" t="str">
        <f t="shared" si="0"/>
        <v>3</v>
      </c>
      <c r="Z36" s="19" t="str">
        <f>IF(T36="","",IF(AND(T36&lt;&gt;'Tabelas auxiliares'!$B$241,T36&lt;&gt;'Tabelas auxiliares'!$B$242,T36&lt;&gt;'Tabelas auxiliares'!$C$241,T36&lt;&gt;'Tabelas auxiliares'!$C$242,T36&lt;&gt;'Tabelas auxiliares'!$D$241),"FOLHA DE PESSOAL",IF(Y36='Tabelas auxiliares'!$A$242,"CUSTEIO",IF(Y36='Tabelas auxiliares'!$A$241,"INVESTIMENTO","ERRO - VERIFICAR"))))</f>
        <v>CUSTEIO</v>
      </c>
      <c r="AA36" s="30">
        <f t="shared" si="1"/>
        <v>29400</v>
      </c>
      <c r="AB36" s="130">
        <v>12600</v>
      </c>
      <c r="AC36" s="130">
        <v>8400</v>
      </c>
      <c r="AD36" s="12">
        <v>8400</v>
      </c>
      <c r="AE36" s="36"/>
      <c r="AF36" s="36"/>
      <c r="AG36" s="36"/>
      <c r="AH36" s="36"/>
      <c r="AI36" s="36"/>
      <c r="AJ36" s="36"/>
      <c r="AK36" s="36"/>
      <c r="AL36" s="36"/>
      <c r="AM36" s="36"/>
      <c r="AN36" s="36"/>
      <c r="AO36" s="36"/>
      <c r="AP36" s="36"/>
    </row>
    <row r="37" spans="1:42" x14ac:dyDescent="0.25">
      <c r="A37" t="s">
        <v>581</v>
      </c>
      <c r="B37" t="s">
        <v>205</v>
      </c>
      <c r="C37" t="s">
        <v>583</v>
      </c>
      <c r="D37" t="s">
        <v>48</v>
      </c>
      <c r="E37" t="s">
        <v>100</v>
      </c>
      <c r="F37" s="19" t="str">
        <f>IFERROR(VLOOKUP(D37,'Tabelas auxiliares'!$A$3:$B$63,2,FALSE),"")</f>
        <v>PROEC - PRÓ-REITORIA DE EXTENSÃO E CULTURA</v>
      </c>
      <c r="G37" s="19" t="str">
        <f>IFERROR(VLOOKUP($B37,'Tabelas auxiliares'!$A$67:$C$107,2,FALSE),"")</f>
        <v>ASSISTÊNCIA - EXTENSÃO</v>
      </c>
      <c r="H37" s="19" t="str">
        <f>IFERROR(VLOOKUP($B37,'Tabelas auxiliares'!$A$67:$C$107,3,FALSE),"")</f>
        <v xml:space="preserve">BOLSAS DE EXTENSAO / TAXA DE INSCRICAO DE EVENTOS / AUXILIO PARA EVENTO </v>
      </c>
      <c r="I37" t="s">
        <v>1510</v>
      </c>
      <c r="J37" t="s">
        <v>1499</v>
      </c>
      <c r="K37" t="s">
        <v>1511</v>
      </c>
      <c r="L37" t="s">
        <v>1501</v>
      </c>
      <c r="M37" t="s">
        <v>604</v>
      </c>
      <c r="N37" t="s">
        <v>648</v>
      </c>
      <c r="O37" t="s">
        <v>614</v>
      </c>
      <c r="P37" t="s">
        <v>1308</v>
      </c>
      <c r="Q37" t="s">
        <v>603</v>
      </c>
      <c r="R37" t="s">
        <v>604</v>
      </c>
      <c r="S37" t="s">
        <v>605</v>
      </c>
      <c r="T37" t="s">
        <v>145</v>
      </c>
      <c r="U37" t="s">
        <v>1359</v>
      </c>
      <c r="V37" t="s">
        <v>645</v>
      </c>
      <c r="W37" t="s">
        <v>646</v>
      </c>
      <c r="X37" t="s">
        <v>1512</v>
      </c>
      <c r="Y37" s="19" t="str">
        <f t="shared" si="0"/>
        <v>3</v>
      </c>
      <c r="Z37" s="19" t="str">
        <f>IF(T37="","",IF(AND(T37&lt;&gt;'Tabelas auxiliares'!$B$241,T37&lt;&gt;'Tabelas auxiliares'!$B$242,T37&lt;&gt;'Tabelas auxiliares'!$C$241,T37&lt;&gt;'Tabelas auxiliares'!$C$242,T37&lt;&gt;'Tabelas auxiliares'!$D$241),"FOLHA DE PESSOAL",IF(Y37='Tabelas auxiliares'!$A$242,"CUSTEIO",IF(Y37='Tabelas auxiliares'!$A$241,"INVESTIMENTO","ERRO - VERIFICAR"))))</f>
        <v>CUSTEIO</v>
      </c>
      <c r="AA37" s="30">
        <f t="shared" si="1"/>
        <v>28000</v>
      </c>
      <c r="AB37" s="130">
        <v>14000</v>
      </c>
      <c r="AC37" s="130">
        <v>7000</v>
      </c>
      <c r="AD37" s="12">
        <v>7000</v>
      </c>
      <c r="AE37" s="36"/>
      <c r="AF37" s="36"/>
      <c r="AG37" s="36"/>
      <c r="AH37" s="36"/>
      <c r="AI37" s="36"/>
      <c r="AJ37" s="36"/>
      <c r="AK37" s="36"/>
      <c r="AL37" s="36"/>
      <c r="AM37" s="36"/>
      <c r="AN37" s="36"/>
      <c r="AO37" s="36"/>
      <c r="AP37" s="36"/>
    </row>
    <row r="38" spans="1:42" x14ac:dyDescent="0.25">
      <c r="A38" t="s">
        <v>581</v>
      </c>
      <c r="B38" t="s">
        <v>205</v>
      </c>
      <c r="C38" t="s">
        <v>583</v>
      </c>
      <c r="D38" t="s">
        <v>48</v>
      </c>
      <c r="E38" t="s">
        <v>100</v>
      </c>
      <c r="F38" s="19" t="str">
        <f>IFERROR(VLOOKUP(D38,'Tabelas auxiliares'!$A$3:$B$63,2,FALSE),"")</f>
        <v>PROEC - PRÓ-REITORIA DE EXTENSÃO E CULTURA</v>
      </c>
      <c r="G38" s="19" t="str">
        <f>IFERROR(VLOOKUP($B38,'Tabelas auxiliares'!$A$67:$C$107,2,FALSE),"")</f>
        <v>ASSISTÊNCIA - EXTENSÃO</v>
      </c>
      <c r="H38" s="19" t="str">
        <f>IFERROR(VLOOKUP($B38,'Tabelas auxiliares'!$A$67:$C$107,3,FALSE),"")</f>
        <v xml:space="preserve">BOLSAS DE EXTENSAO / TAXA DE INSCRICAO DE EVENTOS / AUXILIO PARA EVENTO </v>
      </c>
      <c r="I38" t="s">
        <v>1513</v>
      </c>
      <c r="J38" t="s">
        <v>1499</v>
      </c>
      <c r="K38" t="s">
        <v>1514</v>
      </c>
      <c r="L38" t="s">
        <v>1501</v>
      </c>
      <c r="M38" t="s">
        <v>604</v>
      </c>
      <c r="N38" t="s">
        <v>638</v>
      </c>
      <c r="O38" t="s">
        <v>614</v>
      </c>
      <c r="P38" t="s">
        <v>1357</v>
      </c>
      <c r="Q38" t="s">
        <v>603</v>
      </c>
      <c r="R38" t="s">
        <v>604</v>
      </c>
      <c r="S38" t="s">
        <v>605</v>
      </c>
      <c r="T38" t="s">
        <v>145</v>
      </c>
      <c r="U38" t="s">
        <v>1358</v>
      </c>
      <c r="V38" t="s">
        <v>645</v>
      </c>
      <c r="W38" t="s">
        <v>646</v>
      </c>
      <c r="X38" t="s">
        <v>1515</v>
      </c>
      <c r="Y38" s="19" t="str">
        <f t="shared" si="0"/>
        <v>3</v>
      </c>
      <c r="Z38" s="19" t="str">
        <f>IF(T38="","",IF(AND(T38&lt;&gt;'Tabelas auxiliares'!$B$241,T38&lt;&gt;'Tabelas auxiliares'!$B$242,T38&lt;&gt;'Tabelas auxiliares'!$C$241,T38&lt;&gt;'Tabelas auxiliares'!$C$242,T38&lt;&gt;'Tabelas auxiliares'!$D$241),"FOLHA DE PESSOAL",IF(Y38='Tabelas auxiliares'!$A$242,"CUSTEIO",IF(Y38='Tabelas auxiliares'!$A$241,"INVESTIMENTO","ERRO - VERIFICAR"))))</f>
        <v>CUSTEIO</v>
      </c>
      <c r="AA38" s="30">
        <f t="shared" si="1"/>
        <v>14000</v>
      </c>
      <c r="AB38" s="130">
        <v>14000</v>
      </c>
      <c r="AC38" s="130"/>
      <c r="AD38" s="12"/>
      <c r="AE38" s="36"/>
      <c r="AF38" s="36"/>
      <c r="AG38" s="36"/>
      <c r="AH38" s="36"/>
      <c r="AI38" s="36"/>
      <c r="AJ38" s="36"/>
      <c r="AK38" s="36"/>
      <c r="AL38" s="36"/>
      <c r="AM38" s="36"/>
      <c r="AN38" s="36"/>
      <c r="AO38" s="36"/>
      <c r="AP38" s="36"/>
    </row>
    <row r="39" spans="1:42" x14ac:dyDescent="0.25">
      <c r="A39" t="s">
        <v>581</v>
      </c>
      <c r="B39" t="s">
        <v>205</v>
      </c>
      <c r="C39" t="s">
        <v>583</v>
      </c>
      <c r="D39" t="s">
        <v>48</v>
      </c>
      <c r="E39" t="s">
        <v>100</v>
      </c>
      <c r="F39" s="19" t="str">
        <f>IFERROR(VLOOKUP(D39,'Tabelas auxiliares'!$A$3:$B$63,2,FALSE),"")</f>
        <v>PROEC - PRÓ-REITORIA DE EXTENSÃO E CULTURA</v>
      </c>
      <c r="G39" s="19" t="str">
        <f>IFERROR(VLOOKUP($B39,'Tabelas auxiliares'!$A$67:$C$107,2,FALSE),"")</f>
        <v>ASSISTÊNCIA - EXTENSÃO</v>
      </c>
      <c r="H39" s="19" t="str">
        <f>IFERROR(VLOOKUP($B39,'Tabelas auxiliares'!$A$67:$C$107,3,FALSE),"")</f>
        <v xml:space="preserve">BOLSAS DE EXTENSAO / TAXA DE INSCRICAO DE EVENTOS / AUXILIO PARA EVENTO </v>
      </c>
      <c r="I39" t="s">
        <v>1513</v>
      </c>
      <c r="J39" t="s">
        <v>1503</v>
      </c>
      <c r="K39" t="s">
        <v>1516</v>
      </c>
      <c r="L39" t="s">
        <v>1505</v>
      </c>
      <c r="M39" t="s">
        <v>604</v>
      </c>
      <c r="N39" t="s">
        <v>638</v>
      </c>
      <c r="O39" t="s">
        <v>614</v>
      </c>
      <c r="P39" t="s">
        <v>1357</v>
      </c>
      <c r="Q39" t="s">
        <v>603</v>
      </c>
      <c r="R39" t="s">
        <v>604</v>
      </c>
      <c r="S39" t="s">
        <v>605</v>
      </c>
      <c r="T39" t="s">
        <v>145</v>
      </c>
      <c r="U39" t="s">
        <v>1358</v>
      </c>
      <c r="V39" t="s">
        <v>645</v>
      </c>
      <c r="W39" t="s">
        <v>646</v>
      </c>
      <c r="X39" t="s">
        <v>1517</v>
      </c>
      <c r="Y39" s="19" t="str">
        <f t="shared" si="0"/>
        <v>3</v>
      </c>
      <c r="Z39" s="19" t="str">
        <f>IF(T39="","",IF(AND(T39&lt;&gt;'Tabelas auxiliares'!$B$241,T39&lt;&gt;'Tabelas auxiliares'!$B$242,T39&lt;&gt;'Tabelas auxiliares'!$C$241,T39&lt;&gt;'Tabelas auxiliares'!$C$242,T39&lt;&gt;'Tabelas auxiliares'!$D$241),"FOLHA DE PESSOAL",IF(Y39='Tabelas auxiliares'!$A$242,"CUSTEIO",IF(Y39='Tabelas auxiliares'!$A$241,"INVESTIMENTO","ERRO - VERIFICAR"))))</f>
        <v>CUSTEIO</v>
      </c>
      <c r="AA39" s="30">
        <f t="shared" si="1"/>
        <v>12600</v>
      </c>
      <c r="AB39" s="130">
        <v>12600</v>
      </c>
      <c r="AC39" s="130"/>
      <c r="AD39" s="12"/>
      <c r="AE39" s="36"/>
      <c r="AF39" s="36"/>
      <c r="AG39" s="36"/>
      <c r="AH39" s="36"/>
      <c r="AI39" s="36"/>
      <c r="AJ39" s="36"/>
      <c r="AK39" s="36"/>
      <c r="AL39" s="36"/>
      <c r="AM39" s="36"/>
      <c r="AN39" s="36"/>
      <c r="AO39" s="36"/>
      <c r="AP39" s="36"/>
    </row>
    <row r="40" spans="1:42" x14ac:dyDescent="0.25">
      <c r="A40" t="s">
        <v>581</v>
      </c>
      <c r="B40" t="s">
        <v>205</v>
      </c>
      <c r="C40" t="s">
        <v>593</v>
      </c>
      <c r="D40" t="s">
        <v>48</v>
      </c>
      <c r="E40" t="s">
        <v>100</v>
      </c>
      <c r="F40" s="19" t="str">
        <f>IFERROR(VLOOKUP(D40,'Tabelas auxiliares'!$A$3:$B$63,2,FALSE),"")</f>
        <v>PROEC - PRÓ-REITORIA DE EXTENSÃO E CULTURA</v>
      </c>
      <c r="G40" s="19" t="str">
        <f>IFERROR(VLOOKUP($B40,'Tabelas auxiliares'!$A$67:$C$107,2,FALSE),"")</f>
        <v>ASSISTÊNCIA - EXTENSÃO</v>
      </c>
      <c r="H40" s="19" t="str">
        <f>IFERROR(VLOOKUP($B40,'Tabelas auxiliares'!$A$67:$C$107,3,FALSE),"")</f>
        <v xml:space="preserve">BOLSAS DE EXTENSAO / TAXA DE INSCRICAO DE EVENTOS / AUXILIO PARA EVENTO </v>
      </c>
      <c r="I40" t="s">
        <v>1518</v>
      </c>
      <c r="J40" t="s">
        <v>1519</v>
      </c>
      <c r="K40" t="s">
        <v>1520</v>
      </c>
      <c r="L40" t="s">
        <v>1521</v>
      </c>
      <c r="M40" t="s">
        <v>604</v>
      </c>
      <c r="N40" t="s">
        <v>648</v>
      </c>
      <c r="O40" t="s">
        <v>615</v>
      </c>
      <c r="P40" t="s">
        <v>649</v>
      </c>
      <c r="Q40" t="s">
        <v>603</v>
      </c>
      <c r="R40" t="s">
        <v>604</v>
      </c>
      <c r="S40" t="s">
        <v>605</v>
      </c>
      <c r="T40" t="s">
        <v>145</v>
      </c>
      <c r="U40" t="s">
        <v>1377</v>
      </c>
      <c r="V40" t="s">
        <v>645</v>
      </c>
      <c r="W40" t="s">
        <v>646</v>
      </c>
      <c r="X40" t="s">
        <v>1522</v>
      </c>
      <c r="Y40" s="19" t="str">
        <f t="shared" si="0"/>
        <v>3</v>
      </c>
      <c r="Z40" s="19" t="str">
        <f>IF(T40="","",IF(AND(T40&lt;&gt;'Tabelas auxiliares'!$B$241,T40&lt;&gt;'Tabelas auxiliares'!$B$242,T40&lt;&gt;'Tabelas auxiliares'!$C$241,T40&lt;&gt;'Tabelas auxiliares'!$C$242,T40&lt;&gt;'Tabelas auxiliares'!$D$241),"FOLHA DE PESSOAL",IF(Y40='Tabelas auxiliares'!$A$242,"CUSTEIO",IF(Y40='Tabelas auxiliares'!$A$241,"INVESTIMENTO","ERRO - VERIFICAR"))))</f>
        <v>CUSTEIO</v>
      </c>
      <c r="AA40" s="30">
        <f t="shared" si="1"/>
        <v>11200</v>
      </c>
      <c r="AB40" s="130"/>
      <c r="AC40" s="130"/>
      <c r="AD40" s="12">
        <v>11200</v>
      </c>
      <c r="AE40" s="36"/>
      <c r="AF40" s="36"/>
      <c r="AG40" s="36"/>
      <c r="AH40" s="36"/>
      <c r="AI40" s="36"/>
      <c r="AJ40" s="36"/>
      <c r="AK40" s="36"/>
      <c r="AL40" s="36"/>
      <c r="AM40" s="36"/>
      <c r="AN40" s="36"/>
      <c r="AO40" s="36"/>
      <c r="AP40" s="36"/>
    </row>
    <row r="41" spans="1:42" x14ac:dyDescent="0.25">
      <c r="A41" t="s">
        <v>581</v>
      </c>
      <c r="B41" t="s">
        <v>205</v>
      </c>
      <c r="C41" t="s">
        <v>593</v>
      </c>
      <c r="D41" t="s">
        <v>48</v>
      </c>
      <c r="E41" t="s">
        <v>100</v>
      </c>
      <c r="F41" s="19" t="str">
        <f>IFERROR(VLOOKUP(D41,'Tabelas auxiliares'!$A$3:$B$63,2,FALSE),"")</f>
        <v>PROEC - PRÓ-REITORIA DE EXTENSÃO E CULTURA</v>
      </c>
      <c r="G41" s="19" t="str">
        <f>IFERROR(VLOOKUP($B41,'Tabelas auxiliares'!$A$67:$C$107,2,FALSE),"")</f>
        <v>ASSISTÊNCIA - EXTENSÃO</v>
      </c>
      <c r="H41" s="19" t="str">
        <f>IFERROR(VLOOKUP($B41,'Tabelas auxiliares'!$A$67:$C$107,3,FALSE),"")</f>
        <v xml:space="preserve">BOLSAS DE EXTENSAO / TAXA DE INSCRICAO DE EVENTOS / AUXILIO PARA EVENTO </v>
      </c>
      <c r="I41" t="s">
        <v>1523</v>
      </c>
      <c r="J41" t="s">
        <v>1524</v>
      </c>
      <c r="K41" t="s">
        <v>1525</v>
      </c>
      <c r="L41" t="s">
        <v>1521</v>
      </c>
      <c r="M41" t="s">
        <v>604</v>
      </c>
      <c r="N41" t="s">
        <v>638</v>
      </c>
      <c r="O41" t="s">
        <v>614</v>
      </c>
      <c r="P41" t="s">
        <v>1357</v>
      </c>
      <c r="Q41" t="s">
        <v>603</v>
      </c>
      <c r="R41" t="s">
        <v>604</v>
      </c>
      <c r="S41" t="s">
        <v>605</v>
      </c>
      <c r="T41" t="s">
        <v>145</v>
      </c>
      <c r="U41" t="s">
        <v>1358</v>
      </c>
      <c r="V41" t="s">
        <v>645</v>
      </c>
      <c r="W41" t="s">
        <v>646</v>
      </c>
      <c r="X41" t="s">
        <v>1526</v>
      </c>
      <c r="Y41" s="19" t="str">
        <f t="shared" si="0"/>
        <v>3</v>
      </c>
      <c r="Z41" s="19" t="str">
        <f>IF(T41="","",IF(AND(T41&lt;&gt;'Tabelas auxiliares'!$B$241,T41&lt;&gt;'Tabelas auxiliares'!$B$242,T41&lt;&gt;'Tabelas auxiliares'!$C$241,T41&lt;&gt;'Tabelas auxiliares'!$C$242,T41&lt;&gt;'Tabelas auxiliares'!$D$241),"FOLHA DE PESSOAL",IF(Y41='Tabelas auxiliares'!$A$242,"CUSTEIO",IF(Y41='Tabelas auxiliares'!$A$241,"INVESTIMENTO","ERRO - VERIFICAR"))))</f>
        <v>CUSTEIO</v>
      </c>
      <c r="AA41" s="30">
        <f t="shared" si="1"/>
        <v>78400</v>
      </c>
      <c r="AB41" s="130">
        <v>33600</v>
      </c>
      <c r="AC41" s="130"/>
      <c r="AD41" s="12">
        <v>44800</v>
      </c>
      <c r="AE41" s="36"/>
      <c r="AF41" s="36"/>
      <c r="AG41" s="36"/>
      <c r="AH41" s="36"/>
      <c r="AI41" s="36"/>
      <c r="AJ41" s="36"/>
      <c r="AK41" s="36"/>
      <c r="AL41" s="36"/>
      <c r="AM41" s="36"/>
      <c r="AN41" s="36"/>
      <c r="AO41" s="36"/>
      <c r="AP41" s="36"/>
    </row>
    <row r="42" spans="1:42" x14ac:dyDescent="0.25">
      <c r="A42" t="s">
        <v>581</v>
      </c>
      <c r="B42" t="s">
        <v>205</v>
      </c>
      <c r="C42" t="s">
        <v>593</v>
      </c>
      <c r="D42" t="s">
        <v>48</v>
      </c>
      <c r="E42" t="s">
        <v>100</v>
      </c>
      <c r="F42" s="19" t="str">
        <f>IFERROR(VLOOKUP(D42,'Tabelas auxiliares'!$A$3:$B$63,2,FALSE),"")</f>
        <v>PROEC - PRÓ-REITORIA DE EXTENSÃO E CULTURA</v>
      </c>
      <c r="G42" s="19" t="str">
        <f>IFERROR(VLOOKUP($B42,'Tabelas auxiliares'!$A$67:$C$107,2,FALSE),"")</f>
        <v>ASSISTÊNCIA - EXTENSÃO</v>
      </c>
      <c r="H42" s="19" t="str">
        <f>IFERROR(VLOOKUP($B42,'Tabelas auxiliares'!$A$67:$C$107,3,FALSE),"")</f>
        <v xml:space="preserve">BOLSAS DE EXTENSAO / TAXA DE INSCRICAO DE EVENTOS / AUXILIO PARA EVENTO </v>
      </c>
      <c r="I42" t="s">
        <v>1527</v>
      </c>
      <c r="J42" t="s">
        <v>1528</v>
      </c>
      <c r="K42" t="s">
        <v>1529</v>
      </c>
      <c r="L42" t="s">
        <v>1530</v>
      </c>
      <c r="M42" t="s">
        <v>604</v>
      </c>
      <c r="N42" t="s">
        <v>638</v>
      </c>
      <c r="O42" t="s">
        <v>614</v>
      </c>
      <c r="P42" t="s">
        <v>1357</v>
      </c>
      <c r="Q42" t="s">
        <v>603</v>
      </c>
      <c r="R42" t="s">
        <v>604</v>
      </c>
      <c r="S42" t="s">
        <v>605</v>
      </c>
      <c r="T42" t="s">
        <v>145</v>
      </c>
      <c r="U42" t="s">
        <v>1358</v>
      </c>
      <c r="V42" t="s">
        <v>645</v>
      </c>
      <c r="W42" t="s">
        <v>646</v>
      </c>
      <c r="X42" t="s">
        <v>1531</v>
      </c>
      <c r="Y42" s="19" t="str">
        <f t="shared" si="0"/>
        <v>3</v>
      </c>
      <c r="Z42" s="19" t="str">
        <f>IF(T42="","",IF(AND(T42&lt;&gt;'Tabelas auxiliares'!$B$241,T42&lt;&gt;'Tabelas auxiliares'!$B$242,T42&lt;&gt;'Tabelas auxiliares'!$C$241,T42&lt;&gt;'Tabelas auxiliares'!$C$242,T42&lt;&gt;'Tabelas auxiliares'!$D$241),"FOLHA DE PESSOAL",IF(Y42='Tabelas auxiliares'!$A$242,"CUSTEIO",IF(Y42='Tabelas auxiliares'!$A$241,"INVESTIMENTO","ERRO - VERIFICAR"))))</f>
        <v>CUSTEIO</v>
      </c>
      <c r="AA42" s="30">
        <f t="shared" si="1"/>
        <v>103600</v>
      </c>
      <c r="AB42" s="130">
        <v>25900</v>
      </c>
      <c r="AC42" s="130"/>
      <c r="AD42" s="12">
        <v>77700</v>
      </c>
      <c r="AE42" s="36"/>
      <c r="AF42" s="36"/>
      <c r="AG42" s="36"/>
      <c r="AH42" s="36"/>
      <c r="AI42" s="36"/>
      <c r="AJ42" s="36"/>
      <c r="AK42" s="36"/>
      <c r="AL42" s="36"/>
      <c r="AM42" s="36"/>
      <c r="AN42" s="36"/>
      <c r="AO42" s="36"/>
      <c r="AP42" s="36"/>
    </row>
    <row r="43" spans="1:42" x14ac:dyDescent="0.25">
      <c r="A43" t="s">
        <v>581</v>
      </c>
      <c r="B43" t="s">
        <v>205</v>
      </c>
      <c r="C43" t="s">
        <v>593</v>
      </c>
      <c r="D43" t="s">
        <v>48</v>
      </c>
      <c r="E43" t="s">
        <v>100</v>
      </c>
      <c r="F43" s="19" t="str">
        <f>IFERROR(VLOOKUP(D43,'Tabelas auxiliares'!$A$3:$B$63,2,FALSE),"")</f>
        <v>PROEC - PRÓ-REITORIA DE EXTENSÃO E CULTURA</v>
      </c>
      <c r="G43" s="19" t="str">
        <f>IFERROR(VLOOKUP($B43,'Tabelas auxiliares'!$A$67:$C$107,2,FALSE),"")</f>
        <v>ASSISTÊNCIA - EXTENSÃO</v>
      </c>
      <c r="H43" s="19" t="str">
        <f>IFERROR(VLOOKUP($B43,'Tabelas auxiliares'!$A$67:$C$107,3,FALSE),"")</f>
        <v xml:space="preserve">BOLSAS DE EXTENSAO / TAXA DE INSCRICAO DE EVENTOS / AUXILIO PARA EVENTO </v>
      </c>
      <c r="I43" t="s">
        <v>1507</v>
      </c>
      <c r="J43" t="s">
        <v>1524</v>
      </c>
      <c r="K43" t="s">
        <v>1532</v>
      </c>
      <c r="L43" t="s">
        <v>1521</v>
      </c>
      <c r="M43" t="s">
        <v>604</v>
      </c>
      <c r="N43" t="s">
        <v>648</v>
      </c>
      <c r="O43" t="s">
        <v>614</v>
      </c>
      <c r="P43" t="s">
        <v>1308</v>
      </c>
      <c r="Q43" t="s">
        <v>603</v>
      </c>
      <c r="R43" t="s">
        <v>604</v>
      </c>
      <c r="S43" t="s">
        <v>605</v>
      </c>
      <c r="T43" t="s">
        <v>145</v>
      </c>
      <c r="U43" t="s">
        <v>1359</v>
      </c>
      <c r="V43" t="s">
        <v>645</v>
      </c>
      <c r="W43" t="s">
        <v>646</v>
      </c>
      <c r="X43" t="s">
        <v>1533</v>
      </c>
      <c r="Y43" s="19" t="str">
        <f t="shared" si="0"/>
        <v>3</v>
      </c>
      <c r="Z43" s="19" t="str">
        <f>IF(T43="","",IF(AND(T43&lt;&gt;'Tabelas auxiliares'!$B$241,T43&lt;&gt;'Tabelas auxiliares'!$B$242,T43&lt;&gt;'Tabelas auxiliares'!$C$241,T43&lt;&gt;'Tabelas auxiliares'!$C$242,T43&lt;&gt;'Tabelas auxiliares'!$D$241),"FOLHA DE PESSOAL",IF(Y43='Tabelas auxiliares'!$A$242,"CUSTEIO",IF(Y43='Tabelas auxiliares'!$A$241,"INVESTIMENTO","ERRO - VERIFICAR"))))</f>
        <v>CUSTEIO</v>
      </c>
      <c r="AA43" s="30">
        <f t="shared" si="1"/>
        <v>44800</v>
      </c>
      <c r="AB43" s="130">
        <v>22400</v>
      </c>
      <c r="AC43" s="130">
        <v>11200</v>
      </c>
      <c r="AD43" s="12">
        <v>11200</v>
      </c>
      <c r="AE43" s="36"/>
      <c r="AF43" s="36"/>
      <c r="AG43" s="36"/>
      <c r="AH43" s="36"/>
      <c r="AI43" s="36"/>
      <c r="AJ43" s="36"/>
      <c r="AK43" s="36"/>
      <c r="AL43" s="36"/>
      <c r="AM43" s="36"/>
      <c r="AN43" s="36"/>
      <c r="AO43" s="36"/>
      <c r="AP43" s="36"/>
    </row>
    <row r="44" spans="1:42" x14ac:dyDescent="0.25">
      <c r="A44" t="s">
        <v>581</v>
      </c>
      <c r="B44" t="s">
        <v>205</v>
      </c>
      <c r="C44" t="s">
        <v>593</v>
      </c>
      <c r="D44" t="s">
        <v>48</v>
      </c>
      <c r="E44" t="s">
        <v>100</v>
      </c>
      <c r="F44" s="19" t="str">
        <f>IFERROR(VLOOKUP(D44,'Tabelas auxiliares'!$A$3:$B$63,2,FALSE),"")</f>
        <v>PROEC - PRÓ-REITORIA DE EXTENSÃO E CULTURA</v>
      </c>
      <c r="G44" s="19" t="str">
        <f>IFERROR(VLOOKUP($B44,'Tabelas auxiliares'!$A$67:$C$107,2,FALSE),"")</f>
        <v>ASSISTÊNCIA - EXTENSÃO</v>
      </c>
      <c r="H44" s="19" t="str">
        <f>IFERROR(VLOOKUP($B44,'Tabelas auxiliares'!$A$67:$C$107,3,FALSE),"")</f>
        <v xml:space="preserve">BOLSAS DE EXTENSAO / TAXA DE INSCRICAO DE EVENTOS / AUXILIO PARA EVENTO </v>
      </c>
      <c r="I44" t="s">
        <v>1507</v>
      </c>
      <c r="J44" t="s">
        <v>1528</v>
      </c>
      <c r="K44" t="s">
        <v>1534</v>
      </c>
      <c r="L44" t="s">
        <v>1530</v>
      </c>
      <c r="M44" t="s">
        <v>604</v>
      </c>
      <c r="N44" t="s">
        <v>648</v>
      </c>
      <c r="O44" t="s">
        <v>614</v>
      </c>
      <c r="P44" t="s">
        <v>1308</v>
      </c>
      <c r="Q44" t="s">
        <v>603</v>
      </c>
      <c r="R44" t="s">
        <v>604</v>
      </c>
      <c r="S44" t="s">
        <v>605</v>
      </c>
      <c r="T44" t="s">
        <v>145</v>
      </c>
      <c r="U44" t="s">
        <v>1359</v>
      </c>
      <c r="V44" t="s">
        <v>645</v>
      </c>
      <c r="W44" t="s">
        <v>646</v>
      </c>
      <c r="X44" t="s">
        <v>1535</v>
      </c>
      <c r="Y44" s="19" t="str">
        <f t="shared" si="0"/>
        <v>3</v>
      </c>
      <c r="Z44" s="19" t="str">
        <f>IF(T44="","",IF(AND(T44&lt;&gt;'Tabelas auxiliares'!$B$241,T44&lt;&gt;'Tabelas auxiliares'!$B$242,T44&lt;&gt;'Tabelas auxiliares'!$C$241,T44&lt;&gt;'Tabelas auxiliares'!$C$242,T44&lt;&gt;'Tabelas auxiliares'!$D$241),"FOLHA DE PESSOAL",IF(Y44='Tabelas auxiliares'!$A$242,"CUSTEIO",IF(Y44='Tabelas auxiliares'!$A$241,"INVESTIMENTO","ERRO - VERIFICAR"))))</f>
        <v>CUSTEIO</v>
      </c>
      <c r="AA44" s="30">
        <f t="shared" si="1"/>
        <v>103600</v>
      </c>
      <c r="AB44" s="130">
        <v>51800</v>
      </c>
      <c r="AC44" s="130">
        <v>25900</v>
      </c>
      <c r="AD44" s="12">
        <v>25900</v>
      </c>
      <c r="AE44" s="36"/>
      <c r="AF44" s="36"/>
      <c r="AG44" s="36"/>
      <c r="AH44" s="36"/>
      <c r="AI44" s="36"/>
      <c r="AJ44" s="36"/>
      <c r="AK44" s="36"/>
      <c r="AL44" s="36"/>
      <c r="AM44" s="36"/>
      <c r="AN44" s="36"/>
      <c r="AO44" s="36"/>
      <c r="AP44" s="36"/>
    </row>
    <row r="45" spans="1:42" x14ac:dyDescent="0.25">
      <c r="A45" t="s">
        <v>581</v>
      </c>
      <c r="B45" t="s">
        <v>206</v>
      </c>
      <c r="C45" t="s">
        <v>582</v>
      </c>
      <c r="D45" t="s">
        <v>46</v>
      </c>
      <c r="E45" t="s">
        <v>100</v>
      </c>
      <c r="F45" s="19" t="str">
        <f>IFERROR(VLOOKUP(D45,'Tabelas auxiliares'!$A$3:$B$63,2,FALSE),"")</f>
        <v>PROGRAD - PRÓ-REITORIA DE GRADUAÇÃO</v>
      </c>
      <c r="G45" s="19" t="str">
        <f>IFERROR(VLOOKUP($B45,'Tabelas auxiliares'!$A$67:$C$107,2,FALSE),"")</f>
        <v>ASSISTÊNCIA - GRADUAÇÃO</v>
      </c>
      <c r="H45" s="19" t="str">
        <f>IFERROR(VLOOKUP($B45,'Tabelas auxiliares'!$A$67:$C$107,3,FALSE),"")</f>
        <v>MONITORIA ACADEMICA DA GRADUACAO / MONITORIA SEMIPRESENCIAL / AUXILIO PARA EVENTOS ESTUDANTIS / AUXILIO PARA ATIVIDADE EXTRASSALA / AUXILIO ACESSIBILIDADE / MONITORIA INCLUSIVA</v>
      </c>
      <c r="I45" t="s">
        <v>1536</v>
      </c>
      <c r="J45" t="s">
        <v>1537</v>
      </c>
      <c r="K45" t="s">
        <v>1538</v>
      </c>
      <c r="L45" t="s">
        <v>1539</v>
      </c>
      <c r="M45" t="s">
        <v>604</v>
      </c>
      <c r="N45" t="s">
        <v>648</v>
      </c>
      <c r="O45" t="s">
        <v>614</v>
      </c>
      <c r="P45" t="s">
        <v>1308</v>
      </c>
      <c r="Q45" t="s">
        <v>603</v>
      </c>
      <c r="R45" t="s">
        <v>604</v>
      </c>
      <c r="S45" t="s">
        <v>605</v>
      </c>
      <c r="T45" t="s">
        <v>145</v>
      </c>
      <c r="U45" t="s">
        <v>1359</v>
      </c>
      <c r="V45" t="s">
        <v>645</v>
      </c>
      <c r="W45" t="s">
        <v>646</v>
      </c>
      <c r="X45" t="s">
        <v>1540</v>
      </c>
      <c r="Y45" s="19" t="str">
        <f t="shared" si="0"/>
        <v>3</v>
      </c>
      <c r="Z45" s="19" t="str">
        <f>IF(T45="","",IF(AND(T45&lt;&gt;'Tabelas auxiliares'!$B$241,T45&lt;&gt;'Tabelas auxiliares'!$B$242,T45&lt;&gt;'Tabelas auxiliares'!$C$241,T45&lt;&gt;'Tabelas auxiliares'!$C$242,T45&lt;&gt;'Tabelas auxiliares'!$D$241),"FOLHA DE PESSOAL",IF(Y45='Tabelas auxiliares'!$A$242,"CUSTEIO",IF(Y45='Tabelas auxiliares'!$A$241,"INVESTIMENTO","ERRO - VERIFICAR"))))</f>
        <v>CUSTEIO</v>
      </c>
      <c r="AA45" s="30">
        <f t="shared" si="1"/>
        <v>106400</v>
      </c>
      <c r="AB45" s="130">
        <v>28000</v>
      </c>
      <c r="AC45" s="130">
        <v>13300</v>
      </c>
      <c r="AD45" s="12">
        <v>65100</v>
      </c>
      <c r="AE45" s="36"/>
      <c r="AF45" s="36"/>
      <c r="AG45" s="36"/>
      <c r="AH45" s="36"/>
      <c r="AI45" s="36"/>
      <c r="AJ45" s="36"/>
      <c r="AK45" s="36"/>
      <c r="AL45" s="36"/>
      <c r="AM45" s="36"/>
      <c r="AN45" s="36"/>
      <c r="AO45" s="36"/>
      <c r="AP45" s="36"/>
    </row>
    <row r="46" spans="1:42" x14ac:dyDescent="0.25">
      <c r="A46" t="s">
        <v>581</v>
      </c>
      <c r="B46" t="s">
        <v>206</v>
      </c>
      <c r="C46" t="s">
        <v>582</v>
      </c>
      <c r="D46" t="s">
        <v>46</v>
      </c>
      <c r="E46" t="s">
        <v>100</v>
      </c>
      <c r="F46" s="19" t="str">
        <f>IFERROR(VLOOKUP(D46,'Tabelas auxiliares'!$A$3:$B$63,2,FALSE),"")</f>
        <v>PROGRAD - PRÓ-REITORIA DE GRADUAÇÃO</v>
      </c>
      <c r="G46" s="19" t="str">
        <f>IFERROR(VLOOKUP($B46,'Tabelas auxiliares'!$A$67:$C$107,2,FALSE),"")</f>
        <v>ASSISTÊNCIA - GRADUAÇÃO</v>
      </c>
      <c r="H46" s="19" t="str">
        <f>IFERROR(VLOOKUP($B46,'Tabelas auxiliares'!$A$67:$C$107,3,FALSE),"")</f>
        <v>MONITORIA ACADEMICA DA GRADUACAO / MONITORIA SEMIPRESENCIAL / AUXILIO PARA EVENTOS ESTUDANTIS / AUXILIO PARA ATIVIDADE EXTRASSALA / AUXILIO ACESSIBILIDADE / MONITORIA INCLUSIVA</v>
      </c>
      <c r="I46" t="s">
        <v>1523</v>
      </c>
      <c r="J46" t="s">
        <v>1541</v>
      </c>
      <c r="K46" t="s">
        <v>1542</v>
      </c>
      <c r="L46" t="s">
        <v>1543</v>
      </c>
      <c r="M46" t="s">
        <v>604</v>
      </c>
      <c r="N46" t="s">
        <v>648</v>
      </c>
      <c r="O46" t="s">
        <v>615</v>
      </c>
      <c r="P46" t="s">
        <v>649</v>
      </c>
      <c r="Q46" t="s">
        <v>603</v>
      </c>
      <c r="R46" t="s">
        <v>604</v>
      </c>
      <c r="S46" t="s">
        <v>605</v>
      </c>
      <c r="T46" t="s">
        <v>145</v>
      </c>
      <c r="U46" t="s">
        <v>1377</v>
      </c>
      <c r="V46" t="s">
        <v>645</v>
      </c>
      <c r="W46" t="s">
        <v>646</v>
      </c>
      <c r="X46" t="s">
        <v>1544</v>
      </c>
      <c r="Y46" s="19" t="str">
        <f t="shared" si="0"/>
        <v>3</v>
      </c>
      <c r="Z46" s="19" t="str">
        <f>IF(T46="","",IF(AND(T46&lt;&gt;'Tabelas auxiliares'!$B$241,T46&lt;&gt;'Tabelas auxiliares'!$B$242,T46&lt;&gt;'Tabelas auxiliares'!$C$241,T46&lt;&gt;'Tabelas auxiliares'!$C$242,T46&lt;&gt;'Tabelas auxiliares'!$D$241),"FOLHA DE PESSOAL",IF(Y46='Tabelas auxiliares'!$A$242,"CUSTEIO",IF(Y46='Tabelas auxiliares'!$A$241,"INVESTIMENTO","ERRO - VERIFICAR"))))</f>
        <v>CUSTEIO</v>
      </c>
      <c r="AA46" s="30">
        <f t="shared" si="1"/>
        <v>40600</v>
      </c>
      <c r="AB46" s="130">
        <v>2100</v>
      </c>
      <c r="AC46" s="130">
        <v>5600</v>
      </c>
      <c r="AD46" s="12">
        <v>32900</v>
      </c>
      <c r="AE46" s="36"/>
      <c r="AF46" s="36"/>
      <c r="AG46" s="36"/>
      <c r="AH46" s="36"/>
      <c r="AI46" s="36"/>
      <c r="AJ46" s="36"/>
      <c r="AK46" s="36"/>
      <c r="AL46" s="36"/>
      <c r="AM46" s="36"/>
      <c r="AN46" s="36"/>
      <c r="AO46" s="36"/>
      <c r="AP46" s="36"/>
    </row>
    <row r="47" spans="1:42" x14ac:dyDescent="0.25">
      <c r="A47" t="s">
        <v>581</v>
      </c>
      <c r="B47" t="s">
        <v>206</v>
      </c>
      <c r="C47" t="s">
        <v>582</v>
      </c>
      <c r="D47" t="s">
        <v>46</v>
      </c>
      <c r="E47" t="s">
        <v>100</v>
      </c>
      <c r="F47" s="19" t="str">
        <f>IFERROR(VLOOKUP(D47,'Tabelas auxiliares'!$A$3:$B$63,2,FALSE),"")</f>
        <v>PROGRAD - PRÓ-REITORIA DE GRADUAÇÃO</v>
      </c>
      <c r="G47" s="19" t="str">
        <f>IFERROR(VLOOKUP($B47,'Tabelas auxiliares'!$A$67:$C$107,2,FALSE),"")</f>
        <v>ASSISTÊNCIA - GRADUAÇÃO</v>
      </c>
      <c r="H47" s="19" t="str">
        <f>IFERROR(VLOOKUP($B47,'Tabelas auxiliares'!$A$67:$C$107,3,FALSE),"")</f>
        <v>MONITORIA ACADEMICA DA GRADUACAO / MONITORIA SEMIPRESENCIAL / AUXILIO PARA EVENTOS ESTUDANTIS / AUXILIO PARA ATIVIDADE EXTRASSALA / AUXILIO ACESSIBILIDADE / MONITORIA INCLUSIVA</v>
      </c>
      <c r="I47" t="s">
        <v>1523</v>
      </c>
      <c r="J47" t="s">
        <v>1541</v>
      </c>
      <c r="K47" t="s">
        <v>1545</v>
      </c>
      <c r="L47" t="s">
        <v>1543</v>
      </c>
      <c r="M47" t="s">
        <v>604</v>
      </c>
      <c r="N47" t="s">
        <v>648</v>
      </c>
      <c r="O47" t="s">
        <v>614</v>
      </c>
      <c r="P47" t="s">
        <v>1308</v>
      </c>
      <c r="Q47" t="s">
        <v>603</v>
      </c>
      <c r="R47" t="s">
        <v>604</v>
      </c>
      <c r="S47" t="s">
        <v>605</v>
      </c>
      <c r="T47" t="s">
        <v>145</v>
      </c>
      <c r="U47" t="s">
        <v>1359</v>
      </c>
      <c r="V47" t="s">
        <v>645</v>
      </c>
      <c r="W47" t="s">
        <v>646</v>
      </c>
      <c r="X47" t="s">
        <v>1546</v>
      </c>
      <c r="Y47" s="19" t="str">
        <f t="shared" si="0"/>
        <v>3</v>
      </c>
      <c r="Z47" s="19" t="str">
        <f>IF(T47="","",IF(AND(T47&lt;&gt;'Tabelas auxiliares'!$B$241,T47&lt;&gt;'Tabelas auxiliares'!$B$242,T47&lt;&gt;'Tabelas auxiliares'!$C$241,T47&lt;&gt;'Tabelas auxiliares'!$C$242,T47&lt;&gt;'Tabelas auxiliares'!$D$241),"FOLHA DE PESSOAL",IF(Y47='Tabelas auxiliares'!$A$242,"CUSTEIO",IF(Y47='Tabelas auxiliares'!$A$241,"INVESTIMENTO","ERRO - VERIFICAR"))))</f>
        <v>CUSTEIO</v>
      </c>
      <c r="AA47" s="30">
        <f t="shared" si="1"/>
        <v>22400</v>
      </c>
      <c r="AB47" s="130">
        <v>22400</v>
      </c>
      <c r="AC47" s="130"/>
      <c r="AD47" s="12"/>
      <c r="AE47" s="36"/>
      <c r="AF47" s="36"/>
      <c r="AG47" s="36"/>
      <c r="AH47" s="36"/>
      <c r="AI47" s="36"/>
      <c r="AJ47" s="36"/>
      <c r="AK47" s="36"/>
      <c r="AL47" s="36"/>
      <c r="AM47" s="36"/>
      <c r="AN47" s="36"/>
      <c r="AO47" s="36"/>
      <c r="AP47" s="36"/>
    </row>
    <row r="48" spans="1:42" x14ac:dyDescent="0.25">
      <c r="A48" t="s">
        <v>581</v>
      </c>
      <c r="B48" t="s">
        <v>206</v>
      </c>
      <c r="C48" t="s">
        <v>582</v>
      </c>
      <c r="D48" t="s">
        <v>46</v>
      </c>
      <c r="E48" t="s">
        <v>100</v>
      </c>
      <c r="F48" s="19" t="str">
        <f>IFERROR(VLOOKUP(D48,'Tabelas auxiliares'!$A$3:$B$63,2,FALSE),"")</f>
        <v>PROGRAD - PRÓ-REITORIA DE GRADUAÇÃO</v>
      </c>
      <c r="G48" s="19" t="str">
        <f>IFERROR(VLOOKUP($B48,'Tabelas auxiliares'!$A$67:$C$107,2,FALSE),"")</f>
        <v>ASSISTÊNCIA - GRADUAÇÃO</v>
      </c>
      <c r="H48" s="19" t="str">
        <f>IFERROR(VLOOKUP($B48,'Tabelas auxiliares'!$A$67:$C$107,3,FALSE),"")</f>
        <v>MONITORIA ACADEMICA DA GRADUACAO / MONITORIA SEMIPRESENCIAL / AUXILIO PARA EVENTOS ESTUDANTIS / AUXILIO PARA ATIVIDADE EXTRASSALA / AUXILIO ACESSIBILIDADE / MONITORIA INCLUSIVA</v>
      </c>
      <c r="I48" t="s">
        <v>1547</v>
      </c>
      <c r="J48" t="s">
        <v>1548</v>
      </c>
      <c r="K48" t="s">
        <v>1549</v>
      </c>
      <c r="L48" t="s">
        <v>1550</v>
      </c>
      <c r="M48" t="s">
        <v>604</v>
      </c>
      <c r="N48" t="s">
        <v>648</v>
      </c>
      <c r="O48" t="s">
        <v>615</v>
      </c>
      <c r="P48" t="s">
        <v>649</v>
      </c>
      <c r="Q48" t="s">
        <v>603</v>
      </c>
      <c r="R48" t="s">
        <v>604</v>
      </c>
      <c r="S48" t="s">
        <v>605</v>
      </c>
      <c r="T48" t="s">
        <v>145</v>
      </c>
      <c r="U48" t="s">
        <v>1377</v>
      </c>
      <c r="V48" t="s">
        <v>645</v>
      </c>
      <c r="W48" t="s">
        <v>646</v>
      </c>
      <c r="X48" t="s">
        <v>1551</v>
      </c>
      <c r="Y48" s="19" t="str">
        <f t="shared" si="0"/>
        <v>3</v>
      </c>
      <c r="Z48" s="19" t="str">
        <f>IF(T48="","",IF(AND(T48&lt;&gt;'Tabelas auxiliares'!$B$241,T48&lt;&gt;'Tabelas auxiliares'!$B$242,T48&lt;&gt;'Tabelas auxiliares'!$C$241,T48&lt;&gt;'Tabelas auxiliares'!$C$242,T48&lt;&gt;'Tabelas auxiliares'!$D$241),"FOLHA DE PESSOAL",IF(Y48='Tabelas auxiliares'!$A$242,"CUSTEIO",IF(Y48='Tabelas auxiliares'!$A$241,"INVESTIMENTO","ERRO - VERIFICAR"))))</f>
        <v>CUSTEIO</v>
      </c>
      <c r="AA48" s="30">
        <f t="shared" si="1"/>
        <v>3732</v>
      </c>
      <c r="AB48" s="130"/>
      <c r="AC48" s="130"/>
      <c r="AD48" s="12">
        <v>3732</v>
      </c>
      <c r="AE48" s="36"/>
      <c r="AF48" s="36"/>
      <c r="AG48" s="36"/>
      <c r="AH48" s="36"/>
      <c r="AI48" s="36"/>
      <c r="AJ48" s="36"/>
      <c r="AK48" s="36"/>
      <c r="AL48" s="36"/>
      <c r="AM48" s="36"/>
      <c r="AN48" s="36"/>
      <c r="AO48" s="36"/>
      <c r="AP48" s="36"/>
    </row>
    <row r="49" spans="1:42" x14ac:dyDescent="0.25">
      <c r="A49" t="s">
        <v>581</v>
      </c>
      <c r="B49" t="s">
        <v>206</v>
      </c>
      <c r="C49" t="s">
        <v>582</v>
      </c>
      <c r="D49" t="s">
        <v>46</v>
      </c>
      <c r="E49" t="s">
        <v>100</v>
      </c>
      <c r="F49" s="19" t="str">
        <f>IFERROR(VLOOKUP(D49,'Tabelas auxiliares'!$A$3:$B$63,2,FALSE),"")</f>
        <v>PROGRAD - PRÓ-REITORIA DE GRADUAÇÃO</v>
      </c>
      <c r="G49" s="19" t="str">
        <f>IFERROR(VLOOKUP($B49,'Tabelas auxiliares'!$A$67:$C$107,2,FALSE),"")</f>
        <v>ASSISTÊNCIA - GRADUAÇÃO</v>
      </c>
      <c r="H49" s="19" t="str">
        <f>IFERROR(VLOOKUP($B49,'Tabelas auxiliares'!$A$67:$C$107,3,FALSE),"")</f>
        <v>MONITORIA ACADEMICA DA GRADUACAO / MONITORIA SEMIPRESENCIAL / AUXILIO PARA EVENTOS ESTUDANTIS / AUXILIO PARA ATIVIDADE EXTRASSALA / AUXILIO ACESSIBILIDADE / MONITORIA INCLUSIVA</v>
      </c>
      <c r="I49" t="s">
        <v>1527</v>
      </c>
      <c r="J49" t="s">
        <v>1552</v>
      </c>
      <c r="K49" t="s">
        <v>1553</v>
      </c>
      <c r="L49" t="s">
        <v>1554</v>
      </c>
      <c r="M49" t="s">
        <v>604</v>
      </c>
      <c r="N49" t="s">
        <v>648</v>
      </c>
      <c r="O49" t="s">
        <v>615</v>
      </c>
      <c r="P49" t="s">
        <v>649</v>
      </c>
      <c r="Q49" t="s">
        <v>603</v>
      </c>
      <c r="R49" t="s">
        <v>604</v>
      </c>
      <c r="S49" t="s">
        <v>605</v>
      </c>
      <c r="T49" t="s">
        <v>145</v>
      </c>
      <c r="U49" t="s">
        <v>1377</v>
      </c>
      <c r="V49" t="s">
        <v>645</v>
      </c>
      <c r="W49" t="s">
        <v>646</v>
      </c>
      <c r="X49" t="s">
        <v>1555</v>
      </c>
      <c r="Y49" s="19" t="str">
        <f t="shared" si="0"/>
        <v>3</v>
      </c>
      <c r="Z49" s="19" t="str">
        <f>IF(T49="","",IF(AND(T49&lt;&gt;'Tabelas auxiliares'!$B$241,T49&lt;&gt;'Tabelas auxiliares'!$B$242,T49&lt;&gt;'Tabelas auxiliares'!$C$241,T49&lt;&gt;'Tabelas auxiliares'!$C$242,T49&lt;&gt;'Tabelas auxiliares'!$D$241),"FOLHA DE PESSOAL",IF(Y49='Tabelas auxiliares'!$A$242,"CUSTEIO",IF(Y49='Tabelas auxiliares'!$A$241,"INVESTIMENTO","ERRO - VERIFICAR"))))</f>
        <v>CUSTEIO</v>
      </c>
      <c r="AA49" s="30">
        <f t="shared" si="1"/>
        <v>42000</v>
      </c>
      <c r="AB49" s="130">
        <v>14000</v>
      </c>
      <c r="AC49" s="130">
        <v>4200</v>
      </c>
      <c r="AD49" s="12">
        <v>23800</v>
      </c>
      <c r="AE49" s="36"/>
      <c r="AF49" s="36"/>
      <c r="AG49" s="36"/>
      <c r="AH49" s="36"/>
      <c r="AI49" s="36"/>
      <c r="AJ49" s="36"/>
      <c r="AK49" s="36"/>
      <c r="AL49" s="36"/>
      <c r="AM49" s="36"/>
      <c r="AN49" s="36"/>
      <c r="AO49" s="36"/>
      <c r="AP49" s="36"/>
    </row>
    <row r="50" spans="1:42" x14ac:dyDescent="0.25">
      <c r="A50" t="s">
        <v>581</v>
      </c>
      <c r="B50" t="s">
        <v>206</v>
      </c>
      <c r="C50" t="s">
        <v>582</v>
      </c>
      <c r="D50" t="s">
        <v>46</v>
      </c>
      <c r="E50" t="s">
        <v>100</v>
      </c>
      <c r="F50" s="19" t="str">
        <f>IFERROR(VLOOKUP(D50,'Tabelas auxiliares'!$A$3:$B$63,2,FALSE),"")</f>
        <v>PROGRAD - PRÓ-REITORIA DE GRADUAÇÃO</v>
      </c>
      <c r="G50" s="19" t="str">
        <f>IFERROR(VLOOKUP($B50,'Tabelas auxiliares'!$A$67:$C$107,2,FALSE),"")</f>
        <v>ASSISTÊNCIA - GRADUAÇÃO</v>
      </c>
      <c r="H50" s="19" t="str">
        <f>IFERROR(VLOOKUP($B50,'Tabelas auxiliares'!$A$67:$C$107,3,FALSE),"")</f>
        <v>MONITORIA ACADEMICA DA GRADUACAO / MONITORIA SEMIPRESENCIAL / AUXILIO PARA EVENTOS ESTUDANTIS / AUXILIO PARA ATIVIDADE EXTRASSALA / AUXILIO ACESSIBILIDADE / MONITORIA INCLUSIVA</v>
      </c>
      <c r="I50" t="s">
        <v>1556</v>
      </c>
      <c r="J50" t="s">
        <v>1548</v>
      </c>
      <c r="K50" t="s">
        <v>1557</v>
      </c>
      <c r="L50" t="s">
        <v>1550</v>
      </c>
      <c r="M50" t="s">
        <v>604</v>
      </c>
      <c r="N50" t="s">
        <v>613</v>
      </c>
      <c r="O50" t="s">
        <v>781</v>
      </c>
      <c r="P50" t="s">
        <v>1378</v>
      </c>
      <c r="Q50" t="s">
        <v>603</v>
      </c>
      <c r="R50" t="s">
        <v>604</v>
      </c>
      <c r="S50" t="s">
        <v>605</v>
      </c>
      <c r="T50" t="s">
        <v>145</v>
      </c>
      <c r="U50" t="s">
        <v>1379</v>
      </c>
      <c r="V50" t="s">
        <v>645</v>
      </c>
      <c r="W50" t="s">
        <v>646</v>
      </c>
      <c r="X50" t="s">
        <v>1558</v>
      </c>
      <c r="Y50" s="19" t="str">
        <f t="shared" si="0"/>
        <v>3</v>
      </c>
      <c r="Z50" s="19" t="str">
        <f>IF(T50="","",IF(AND(T50&lt;&gt;'Tabelas auxiliares'!$B$241,T50&lt;&gt;'Tabelas auxiliares'!$B$242,T50&lt;&gt;'Tabelas auxiliares'!$C$241,T50&lt;&gt;'Tabelas auxiliares'!$C$242,T50&lt;&gt;'Tabelas auxiliares'!$D$241),"FOLHA DE PESSOAL",IF(Y50='Tabelas auxiliares'!$A$242,"CUSTEIO",IF(Y50='Tabelas auxiliares'!$A$241,"INVESTIMENTO","ERRO - VERIFICAR"))))</f>
        <v>CUSTEIO</v>
      </c>
      <c r="AA50" s="30">
        <f t="shared" si="1"/>
        <v>3732</v>
      </c>
      <c r="AB50" s="130">
        <v>3110</v>
      </c>
      <c r="AC50" s="130">
        <v>622</v>
      </c>
      <c r="AD50" s="12"/>
      <c r="AE50" s="36"/>
      <c r="AF50" s="36"/>
      <c r="AG50" s="36"/>
      <c r="AH50" s="36"/>
      <c r="AI50" s="36"/>
      <c r="AJ50" s="36"/>
      <c r="AK50" s="36"/>
      <c r="AL50" s="36"/>
      <c r="AM50" s="36"/>
      <c r="AN50" s="36"/>
      <c r="AO50" s="36"/>
      <c r="AP50" s="36"/>
    </row>
    <row r="51" spans="1:42" x14ac:dyDescent="0.25">
      <c r="A51" t="s">
        <v>581</v>
      </c>
      <c r="B51" t="s">
        <v>206</v>
      </c>
      <c r="C51" t="s">
        <v>583</v>
      </c>
      <c r="D51" t="s">
        <v>46</v>
      </c>
      <c r="E51" t="s">
        <v>100</v>
      </c>
      <c r="F51" s="19" t="str">
        <f>IFERROR(VLOOKUP(D51,'Tabelas auxiliares'!$A$3:$B$63,2,FALSE),"")</f>
        <v>PROGRAD - PRÓ-REITORIA DE GRADUAÇÃO</v>
      </c>
      <c r="G51" s="19" t="str">
        <f>IFERROR(VLOOKUP($B51,'Tabelas auxiliares'!$A$67:$C$107,2,FALSE),"")</f>
        <v>ASSISTÊNCIA - GRADUAÇÃO</v>
      </c>
      <c r="H51" s="19" t="str">
        <f>IFERROR(VLOOKUP($B51,'Tabelas auxiliares'!$A$67:$C$107,3,FALSE),"")</f>
        <v>MONITORIA ACADEMICA DA GRADUACAO / MONITORIA SEMIPRESENCIAL / AUXILIO PARA EVENTOS ESTUDANTIS / AUXILIO PARA ATIVIDADE EXTRASSALA / AUXILIO ACESSIBILIDADE / MONITORIA INCLUSIVA</v>
      </c>
      <c r="I51" t="s">
        <v>1498</v>
      </c>
      <c r="J51" t="s">
        <v>1559</v>
      </c>
      <c r="K51" t="s">
        <v>1560</v>
      </c>
      <c r="L51" t="s">
        <v>1561</v>
      </c>
      <c r="M51" t="s">
        <v>604</v>
      </c>
      <c r="N51" t="s">
        <v>648</v>
      </c>
      <c r="O51" t="s">
        <v>614</v>
      </c>
      <c r="P51" t="s">
        <v>1308</v>
      </c>
      <c r="Q51" t="s">
        <v>603</v>
      </c>
      <c r="R51" t="s">
        <v>604</v>
      </c>
      <c r="S51" t="s">
        <v>605</v>
      </c>
      <c r="T51" t="s">
        <v>145</v>
      </c>
      <c r="U51" t="s">
        <v>1359</v>
      </c>
      <c r="V51" t="s">
        <v>645</v>
      </c>
      <c r="W51" t="s">
        <v>646</v>
      </c>
      <c r="X51" t="s">
        <v>1562</v>
      </c>
      <c r="Y51" s="19" t="str">
        <f t="shared" si="0"/>
        <v>3</v>
      </c>
      <c r="Z51" s="19" t="str">
        <f>IF(T51="","",IF(AND(T51&lt;&gt;'Tabelas auxiliares'!$B$241,T51&lt;&gt;'Tabelas auxiliares'!$B$242,T51&lt;&gt;'Tabelas auxiliares'!$C$241,T51&lt;&gt;'Tabelas auxiliares'!$C$242,T51&lt;&gt;'Tabelas auxiliares'!$D$241),"FOLHA DE PESSOAL",IF(Y51='Tabelas auxiliares'!$A$242,"CUSTEIO",IF(Y51='Tabelas auxiliares'!$A$241,"INVESTIMENTO","ERRO - VERIFICAR"))))</f>
        <v>CUSTEIO</v>
      </c>
      <c r="AA51" s="30">
        <f t="shared" si="1"/>
        <v>12600</v>
      </c>
      <c r="AB51" s="130"/>
      <c r="AC51" s="130"/>
      <c r="AD51" s="12">
        <v>12600</v>
      </c>
      <c r="AE51" s="36"/>
      <c r="AF51" s="36"/>
      <c r="AG51" s="36"/>
      <c r="AH51" s="36"/>
      <c r="AI51" s="36"/>
      <c r="AJ51" s="36"/>
      <c r="AK51" s="36"/>
      <c r="AL51" s="36"/>
      <c r="AM51" s="36"/>
      <c r="AN51" s="36"/>
      <c r="AO51" s="36"/>
      <c r="AP51" s="36"/>
    </row>
    <row r="52" spans="1:42" x14ac:dyDescent="0.25">
      <c r="A52" t="s">
        <v>581</v>
      </c>
      <c r="B52" t="s">
        <v>206</v>
      </c>
      <c r="C52" t="s">
        <v>583</v>
      </c>
      <c r="D52" t="s">
        <v>46</v>
      </c>
      <c r="E52" t="s">
        <v>100</v>
      </c>
      <c r="F52" s="19" t="str">
        <f>IFERROR(VLOOKUP(D52,'Tabelas auxiliares'!$A$3:$B$63,2,FALSE),"")</f>
        <v>PROGRAD - PRÓ-REITORIA DE GRADUAÇÃO</v>
      </c>
      <c r="G52" s="19" t="str">
        <f>IFERROR(VLOOKUP($B52,'Tabelas auxiliares'!$A$67:$C$107,2,FALSE),"")</f>
        <v>ASSISTÊNCIA - GRADUAÇÃO</v>
      </c>
      <c r="H52" s="19" t="str">
        <f>IFERROR(VLOOKUP($B52,'Tabelas auxiliares'!$A$67:$C$107,3,FALSE),"")</f>
        <v>MONITORIA ACADEMICA DA GRADUACAO / MONITORIA SEMIPRESENCIAL / AUXILIO PARA EVENTOS ESTUDANTIS / AUXILIO PARA ATIVIDADE EXTRASSALA / AUXILIO ACESSIBILIDADE / MONITORIA INCLUSIVA</v>
      </c>
      <c r="I52" t="s">
        <v>1563</v>
      </c>
      <c r="J52" t="s">
        <v>1559</v>
      </c>
      <c r="K52" t="s">
        <v>1564</v>
      </c>
      <c r="L52" t="s">
        <v>1565</v>
      </c>
      <c r="M52" t="s">
        <v>604</v>
      </c>
      <c r="N52" t="s">
        <v>638</v>
      </c>
      <c r="O52" t="s">
        <v>614</v>
      </c>
      <c r="P52" t="s">
        <v>1357</v>
      </c>
      <c r="Q52" t="s">
        <v>603</v>
      </c>
      <c r="R52" t="s">
        <v>604</v>
      </c>
      <c r="S52" t="s">
        <v>605</v>
      </c>
      <c r="T52" t="s">
        <v>145</v>
      </c>
      <c r="U52" t="s">
        <v>1358</v>
      </c>
      <c r="V52" t="s">
        <v>645</v>
      </c>
      <c r="W52" t="s">
        <v>646</v>
      </c>
      <c r="X52" t="s">
        <v>1566</v>
      </c>
      <c r="Y52" s="19" t="str">
        <f t="shared" si="0"/>
        <v>3</v>
      </c>
      <c r="Z52" s="19" t="str">
        <f>IF(T52="","",IF(AND(T52&lt;&gt;'Tabelas auxiliares'!$B$241,T52&lt;&gt;'Tabelas auxiliares'!$B$242,T52&lt;&gt;'Tabelas auxiliares'!$C$241,T52&lt;&gt;'Tabelas auxiliares'!$C$242,T52&lt;&gt;'Tabelas auxiliares'!$D$241),"FOLHA DE PESSOAL",IF(Y52='Tabelas auxiliares'!$A$242,"CUSTEIO",IF(Y52='Tabelas auxiliares'!$A$241,"INVESTIMENTO","ERRO - VERIFICAR"))))</f>
        <v>CUSTEIO</v>
      </c>
      <c r="AA52" s="30">
        <f t="shared" si="1"/>
        <v>12600</v>
      </c>
      <c r="AB52" s="130">
        <v>8400</v>
      </c>
      <c r="AC52" s="130">
        <v>4200</v>
      </c>
      <c r="AD52" s="12"/>
      <c r="AE52" s="36"/>
      <c r="AF52" s="36"/>
      <c r="AG52" s="36"/>
      <c r="AH52" s="36"/>
      <c r="AI52" s="36"/>
      <c r="AJ52" s="36"/>
      <c r="AK52" s="36"/>
      <c r="AL52" s="36"/>
      <c r="AM52" s="36"/>
      <c r="AN52" s="36"/>
      <c r="AO52" s="36"/>
      <c r="AP52" s="36"/>
    </row>
    <row r="53" spans="1:42" x14ac:dyDescent="0.25">
      <c r="A53" t="s">
        <v>581</v>
      </c>
      <c r="B53" t="s">
        <v>206</v>
      </c>
      <c r="C53" t="s">
        <v>585</v>
      </c>
      <c r="D53" t="s">
        <v>46</v>
      </c>
      <c r="E53" t="s">
        <v>100</v>
      </c>
      <c r="F53" s="19" t="str">
        <f>IFERROR(VLOOKUP(D53,'Tabelas auxiliares'!$A$3:$B$63,2,FALSE),"")</f>
        <v>PROGRAD - PRÓ-REITORIA DE GRADUAÇÃO</v>
      </c>
      <c r="G53" s="19" t="str">
        <f>IFERROR(VLOOKUP($B53,'Tabelas auxiliares'!$A$67:$C$107,2,FALSE),"")</f>
        <v>ASSISTÊNCIA - GRADUAÇÃO</v>
      </c>
      <c r="H53" s="19" t="str">
        <f>IFERROR(VLOOKUP($B53,'Tabelas auxiliares'!$A$67:$C$107,3,FALSE),"")</f>
        <v>MONITORIA ACADEMICA DA GRADUACAO / MONITORIA SEMIPRESENCIAL / AUXILIO PARA EVENTOS ESTUDANTIS / AUXILIO PARA ATIVIDADE EXTRASSALA / AUXILIO ACESSIBILIDADE / MONITORIA INCLUSIVA</v>
      </c>
      <c r="I53" t="s">
        <v>1460</v>
      </c>
      <c r="J53" t="s">
        <v>1567</v>
      </c>
      <c r="K53" t="s">
        <v>1568</v>
      </c>
      <c r="L53" t="s">
        <v>1569</v>
      </c>
      <c r="M53" t="s">
        <v>604</v>
      </c>
      <c r="N53" t="s">
        <v>648</v>
      </c>
      <c r="O53" t="s">
        <v>615</v>
      </c>
      <c r="P53" t="s">
        <v>649</v>
      </c>
      <c r="Q53" t="s">
        <v>603</v>
      </c>
      <c r="R53" t="s">
        <v>604</v>
      </c>
      <c r="S53" t="s">
        <v>605</v>
      </c>
      <c r="T53" t="s">
        <v>145</v>
      </c>
      <c r="U53" t="s">
        <v>1377</v>
      </c>
      <c r="V53" t="s">
        <v>645</v>
      </c>
      <c r="W53" t="s">
        <v>646</v>
      </c>
      <c r="X53" t="s">
        <v>1570</v>
      </c>
      <c r="Y53" s="19" t="str">
        <f t="shared" si="0"/>
        <v>3</v>
      </c>
      <c r="Z53" s="19" t="str">
        <f>IF(T53="","",IF(AND(T53&lt;&gt;'Tabelas auxiliares'!$B$241,T53&lt;&gt;'Tabelas auxiliares'!$B$242,T53&lt;&gt;'Tabelas auxiliares'!$C$241,T53&lt;&gt;'Tabelas auxiliares'!$C$242,T53&lt;&gt;'Tabelas auxiliares'!$D$241),"FOLHA DE PESSOAL",IF(Y53='Tabelas auxiliares'!$A$242,"CUSTEIO",IF(Y53='Tabelas auxiliares'!$A$241,"INVESTIMENTO","ERRO - VERIFICAR"))))</f>
        <v>CUSTEIO</v>
      </c>
      <c r="AA53" s="30">
        <f t="shared" si="1"/>
        <v>199500</v>
      </c>
      <c r="AB53" s="130">
        <v>45500</v>
      </c>
      <c r="AC53" s="130">
        <v>56700</v>
      </c>
      <c r="AD53" s="12">
        <v>97300</v>
      </c>
      <c r="AE53" s="36"/>
      <c r="AF53" s="36"/>
      <c r="AG53" s="36"/>
      <c r="AH53" s="36"/>
      <c r="AI53" s="36"/>
      <c r="AJ53" s="36"/>
      <c r="AK53" s="36"/>
      <c r="AL53" s="36"/>
      <c r="AM53" s="36"/>
      <c r="AN53" s="36"/>
      <c r="AO53" s="36"/>
      <c r="AP53" s="36"/>
    </row>
    <row r="54" spans="1:42" x14ac:dyDescent="0.25">
      <c r="A54" t="s">
        <v>581</v>
      </c>
      <c r="B54" t="s">
        <v>206</v>
      </c>
      <c r="C54" t="s">
        <v>585</v>
      </c>
      <c r="D54" t="s">
        <v>46</v>
      </c>
      <c r="E54" t="s">
        <v>100</v>
      </c>
      <c r="F54" s="19" t="str">
        <f>IFERROR(VLOOKUP(D54,'Tabelas auxiliares'!$A$3:$B$63,2,FALSE),"")</f>
        <v>PROGRAD - PRÓ-REITORIA DE GRADUAÇÃO</v>
      </c>
      <c r="G54" s="19" t="str">
        <f>IFERROR(VLOOKUP($B54,'Tabelas auxiliares'!$A$67:$C$107,2,FALSE),"")</f>
        <v>ASSISTÊNCIA - GRADUAÇÃO</v>
      </c>
      <c r="H54" s="19" t="str">
        <f>IFERROR(VLOOKUP($B54,'Tabelas auxiliares'!$A$67:$C$107,3,FALSE),"")</f>
        <v>MONITORIA ACADEMICA DA GRADUACAO / MONITORIA SEMIPRESENCIAL / AUXILIO PARA EVENTOS ESTUDANTIS / AUXILIO PARA ATIVIDADE EXTRASSALA / AUXILIO ACESSIBILIDADE / MONITORIA INCLUSIVA</v>
      </c>
      <c r="I54" t="s">
        <v>1460</v>
      </c>
      <c r="J54" t="s">
        <v>1567</v>
      </c>
      <c r="K54" t="s">
        <v>1571</v>
      </c>
      <c r="L54" t="s">
        <v>1569</v>
      </c>
      <c r="M54" t="s">
        <v>604</v>
      </c>
      <c r="N54" t="s">
        <v>648</v>
      </c>
      <c r="O54" t="s">
        <v>614</v>
      </c>
      <c r="P54" t="s">
        <v>1308</v>
      </c>
      <c r="Q54" t="s">
        <v>603</v>
      </c>
      <c r="R54" t="s">
        <v>604</v>
      </c>
      <c r="S54" t="s">
        <v>605</v>
      </c>
      <c r="T54" t="s">
        <v>145</v>
      </c>
      <c r="U54" t="s">
        <v>1359</v>
      </c>
      <c r="V54" t="s">
        <v>645</v>
      </c>
      <c r="W54" t="s">
        <v>646</v>
      </c>
      <c r="X54" t="s">
        <v>1572</v>
      </c>
      <c r="Y54" s="19" t="str">
        <f t="shared" si="0"/>
        <v>3</v>
      </c>
      <c r="Z54" s="19" t="str">
        <f>IF(T54="","",IF(AND(T54&lt;&gt;'Tabelas auxiliares'!$B$241,T54&lt;&gt;'Tabelas auxiliares'!$B$242,T54&lt;&gt;'Tabelas auxiliares'!$C$241,T54&lt;&gt;'Tabelas auxiliares'!$C$242,T54&lt;&gt;'Tabelas auxiliares'!$D$241),"FOLHA DE PESSOAL",IF(Y54='Tabelas auxiliares'!$A$242,"CUSTEIO",IF(Y54='Tabelas auxiliares'!$A$241,"INVESTIMENTO","ERRO - VERIFICAR"))))</f>
        <v>CUSTEIO</v>
      </c>
      <c r="AA54" s="30">
        <f t="shared" si="1"/>
        <v>178500</v>
      </c>
      <c r="AB54" s="130"/>
      <c r="AC54" s="130"/>
      <c r="AD54" s="12">
        <v>178500</v>
      </c>
      <c r="AE54" s="36"/>
      <c r="AF54" s="36"/>
      <c r="AG54" s="36"/>
      <c r="AH54" s="36"/>
      <c r="AI54" s="36"/>
      <c r="AJ54" s="36"/>
      <c r="AK54" s="36"/>
      <c r="AL54" s="36"/>
      <c r="AM54" s="36"/>
      <c r="AN54" s="36"/>
      <c r="AO54" s="36"/>
      <c r="AP54" s="36"/>
    </row>
    <row r="55" spans="1:42" x14ac:dyDescent="0.25">
      <c r="A55" t="s">
        <v>581</v>
      </c>
      <c r="B55" t="s">
        <v>206</v>
      </c>
      <c r="C55" t="s">
        <v>590</v>
      </c>
      <c r="D55" t="s">
        <v>76</v>
      </c>
      <c r="E55" t="s">
        <v>100</v>
      </c>
      <c r="F55" s="19" t="str">
        <f>IFERROR(VLOOKUP(D55,'Tabelas auxiliares'!$A$3:$B$63,2,FALSE),"")</f>
        <v>NETEL - NÚCLEO EDUCACIONAL DE TECNOLOGIAS E LÍNGUAS</v>
      </c>
      <c r="G55" s="19" t="str">
        <f>IFERROR(VLOOKUP($B55,'Tabelas auxiliares'!$A$67:$C$107,2,FALSE),"")</f>
        <v>ASSISTÊNCIA - GRADUAÇÃO</v>
      </c>
      <c r="H55" s="19" t="str">
        <f>IFERROR(VLOOKUP($B55,'Tabelas auxiliares'!$A$67:$C$107,3,FALSE),"")</f>
        <v>MONITORIA ACADEMICA DA GRADUACAO / MONITORIA SEMIPRESENCIAL / AUXILIO PARA EVENTOS ESTUDANTIS / AUXILIO PARA ATIVIDADE EXTRASSALA / AUXILIO ACESSIBILIDADE / MONITORIA INCLUSIVA</v>
      </c>
      <c r="I55" t="s">
        <v>1573</v>
      </c>
      <c r="J55" t="s">
        <v>725</v>
      </c>
      <c r="K55" t="s">
        <v>1574</v>
      </c>
      <c r="L55" t="s">
        <v>1575</v>
      </c>
      <c r="M55" t="s">
        <v>604</v>
      </c>
      <c r="N55" t="s">
        <v>648</v>
      </c>
      <c r="O55" t="s">
        <v>615</v>
      </c>
      <c r="P55" t="s">
        <v>649</v>
      </c>
      <c r="Q55" t="s">
        <v>603</v>
      </c>
      <c r="R55" t="s">
        <v>604</v>
      </c>
      <c r="S55" t="s">
        <v>605</v>
      </c>
      <c r="T55" t="s">
        <v>145</v>
      </c>
      <c r="U55" t="s">
        <v>1377</v>
      </c>
      <c r="V55" t="s">
        <v>645</v>
      </c>
      <c r="W55" t="s">
        <v>646</v>
      </c>
      <c r="X55" t="s">
        <v>1576</v>
      </c>
      <c r="Y55" s="19" t="str">
        <f t="shared" si="0"/>
        <v>3</v>
      </c>
      <c r="Z55" s="19" t="str">
        <f>IF(T55="","",IF(AND(T55&lt;&gt;'Tabelas auxiliares'!$B$241,T55&lt;&gt;'Tabelas auxiliares'!$B$242,T55&lt;&gt;'Tabelas auxiliares'!$C$241,T55&lt;&gt;'Tabelas auxiliares'!$C$242,T55&lt;&gt;'Tabelas auxiliares'!$D$241),"FOLHA DE PESSOAL",IF(Y55='Tabelas auxiliares'!$A$242,"CUSTEIO",IF(Y55='Tabelas auxiliares'!$A$241,"INVESTIMENTO","ERRO - VERIFICAR"))))</f>
        <v>CUSTEIO</v>
      </c>
      <c r="AA55" s="30">
        <f t="shared" si="1"/>
        <v>9900</v>
      </c>
      <c r="AB55" s="130"/>
      <c r="AC55" s="130">
        <v>2200</v>
      </c>
      <c r="AD55" s="12">
        <v>7700</v>
      </c>
      <c r="AE55" s="36"/>
      <c r="AF55" s="36"/>
      <c r="AG55" s="36"/>
      <c r="AH55" s="36"/>
      <c r="AI55" s="36"/>
      <c r="AJ55" s="36"/>
      <c r="AK55" s="36"/>
      <c r="AL55" s="36"/>
      <c r="AM55" s="36"/>
      <c r="AN55" s="36"/>
      <c r="AO55" s="36"/>
      <c r="AP55" s="36"/>
    </row>
    <row r="56" spans="1:42" x14ac:dyDescent="0.25">
      <c r="A56" t="s">
        <v>581</v>
      </c>
      <c r="B56" t="s">
        <v>207</v>
      </c>
      <c r="C56" t="s">
        <v>586</v>
      </c>
      <c r="D56" t="s">
        <v>66</v>
      </c>
      <c r="E56" t="s">
        <v>100</v>
      </c>
      <c r="F56" s="19" t="str">
        <f>IFERROR(VLOOKUP(D56,'Tabelas auxiliares'!$A$3:$B$63,2,FALSE),"")</f>
        <v>PROPG - PRÓ-REITORIA DE PÓS-GRADUAÇÃO</v>
      </c>
      <c r="G56" s="19" t="str">
        <f>IFERROR(VLOOKUP($B56,'Tabelas auxiliares'!$A$67:$C$107,2,FALSE),"")</f>
        <v>ASSISTÊNCIA - PÓS-GRADUAÇÃO</v>
      </c>
      <c r="H56" s="19" t="str">
        <f>IFERROR(VLOOKUP($B56,'Tabelas auxiliares'!$A$67:$C$107,3,FALSE),"")</f>
        <v>BOLSAS DE MESTRADO E DOUTORADO / PARTICIPACAO EM EVENTO CIENTIFICO / IMPRESSAO E POSTAGEM DE DISSERTACOES DE MESTRADO / IMPRESSAO E POSTAGEM DE TESES DE DOUTORADO</v>
      </c>
      <c r="I56" t="s">
        <v>1456</v>
      </c>
      <c r="J56" t="s">
        <v>696</v>
      </c>
      <c r="K56" t="s">
        <v>1577</v>
      </c>
      <c r="L56" t="s">
        <v>697</v>
      </c>
      <c r="M56" t="s">
        <v>604</v>
      </c>
      <c r="N56" t="s">
        <v>648</v>
      </c>
      <c r="O56" t="s">
        <v>614</v>
      </c>
      <c r="P56" t="s">
        <v>1308</v>
      </c>
      <c r="Q56" t="s">
        <v>603</v>
      </c>
      <c r="R56" t="s">
        <v>604</v>
      </c>
      <c r="S56" t="s">
        <v>605</v>
      </c>
      <c r="T56" t="s">
        <v>145</v>
      </c>
      <c r="U56" t="s">
        <v>1359</v>
      </c>
      <c r="V56" t="s">
        <v>645</v>
      </c>
      <c r="W56" t="s">
        <v>646</v>
      </c>
      <c r="X56" t="s">
        <v>1578</v>
      </c>
      <c r="Y56" s="19" t="str">
        <f t="shared" si="0"/>
        <v>3</v>
      </c>
      <c r="Z56" s="19" t="str">
        <f>IF(T56="","",IF(AND(T56&lt;&gt;'Tabelas auxiliares'!$B$241,T56&lt;&gt;'Tabelas auxiliares'!$B$242,T56&lt;&gt;'Tabelas auxiliares'!$C$241,T56&lt;&gt;'Tabelas auxiliares'!$C$242,T56&lt;&gt;'Tabelas auxiliares'!$D$241),"FOLHA DE PESSOAL",IF(Y56='Tabelas auxiliares'!$A$242,"CUSTEIO",IF(Y56='Tabelas auxiliares'!$A$241,"INVESTIMENTO","ERRO - VERIFICAR"))))</f>
        <v>CUSTEIO</v>
      </c>
      <c r="AA56" s="30">
        <f t="shared" si="1"/>
        <v>111300</v>
      </c>
      <c r="AB56" s="130"/>
      <c r="AC56" s="130"/>
      <c r="AD56" s="12">
        <v>111300</v>
      </c>
      <c r="AE56" s="36"/>
      <c r="AF56" s="36"/>
      <c r="AG56" s="36"/>
      <c r="AH56" s="36"/>
      <c r="AI56" s="36"/>
      <c r="AJ56" s="36"/>
      <c r="AK56" s="36"/>
      <c r="AL56" s="36"/>
      <c r="AM56" s="36"/>
      <c r="AN56" s="36"/>
      <c r="AO56" s="36"/>
      <c r="AP56" s="36"/>
    </row>
    <row r="57" spans="1:42" x14ac:dyDescent="0.25">
      <c r="A57" t="s">
        <v>581</v>
      </c>
      <c r="B57" t="s">
        <v>207</v>
      </c>
      <c r="C57" t="s">
        <v>586</v>
      </c>
      <c r="D57" t="s">
        <v>66</v>
      </c>
      <c r="E57" t="s">
        <v>100</v>
      </c>
      <c r="F57" s="19" t="str">
        <f>IFERROR(VLOOKUP(D57,'Tabelas auxiliares'!$A$3:$B$63,2,FALSE),"")</f>
        <v>PROPG - PRÓ-REITORIA DE PÓS-GRADUAÇÃO</v>
      </c>
      <c r="G57" s="19" t="str">
        <f>IFERROR(VLOOKUP($B57,'Tabelas auxiliares'!$A$67:$C$107,2,FALSE),"")</f>
        <v>ASSISTÊNCIA - PÓS-GRADUAÇÃO</v>
      </c>
      <c r="H57" s="19" t="str">
        <f>IFERROR(VLOOKUP($B57,'Tabelas auxiliares'!$A$67:$C$107,3,FALSE),"")</f>
        <v>BOLSAS DE MESTRADO E DOUTORADO / PARTICIPACAO EM EVENTO CIENTIFICO / IMPRESSAO E POSTAGEM DE DISSERTACOES DE MESTRADO / IMPRESSAO E POSTAGEM DE TESES DE DOUTORADO</v>
      </c>
      <c r="I57" t="s">
        <v>1456</v>
      </c>
      <c r="J57" t="s">
        <v>696</v>
      </c>
      <c r="K57" t="s">
        <v>1579</v>
      </c>
      <c r="L57" t="s">
        <v>697</v>
      </c>
      <c r="M57" t="s">
        <v>604</v>
      </c>
      <c r="N57" t="s">
        <v>638</v>
      </c>
      <c r="O57" t="s">
        <v>614</v>
      </c>
      <c r="P57" t="s">
        <v>1357</v>
      </c>
      <c r="Q57" t="s">
        <v>603</v>
      </c>
      <c r="R57" t="s">
        <v>604</v>
      </c>
      <c r="S57" t="s">
        <v>605</v>
      </c>
      <c r="T57" t="s">
        <v>145</v>
      </c>
      <c r="U57" t="s">
        <v>1358</v>
      </c>
      <c r="V57" t="s">
        <v>645</v>
      </c>
      <c r="W57" t="s">
        <v>646</v>
      </c>
      <c r="X57" t="s">
        <v>1580</v>
      </c>
      <c r="Y57" s="19" t="str">
        <f t="shared" si="0"/>
        <v>3</v>
      </c>
      <c r="Z57" s="19" t="str">
        <f>IF(T57="","",IF(AND(T57&lt;&gt;'Tabelas auxiliares'!$B$241,T57&lt;&gt;'Tabelas auxiliares'!$B$242,T57&lt;&gt;'Tabelas auxiliares'!$C$241,T57&lt;&gt;'Tabelas auxiliares'!$C$242,T57&lt;&gt;'Tabelas auxiliares'!$D$241),"FOLHA DE PESSOAL",IF(Y57='Tabelas auxiliares'!$A$242,"CUSTEIO",IF(Y57='Tabelas auxiliares'!$A$241,"INVESTIMENTO","ERRO - VERIFICAR"))))</f>
        <v>CUSTEIO</v>
      </c>
      <c r="AA57" s="30">
        <f t="shared" si="1"/>
        <v>665700</v>
      </c>
      <c r="AB57" s="130"/>
      <c r="AC57" s="130">
        <v>16800</v>
      </c>
      <c r="AD57" s="12">
        <v>648900</v>
      </c>
      <c r="AE57" s="36"/>
      <c r="AF57" s="36"/>
      <c r="AG57" s="36"/>
      <c r="AH57" s="36"/>
      <c r="AI57" s="36"/>
      <c r="AJ57" s="36"/>
      <c r="AK57" s="36"/>
      <c r="AL57" s="36"/>
      <c r="AM57" s="36"/>
      <c r="AN57" s="36"/>
      <c r="AO57" s="36"/>
      <c r="AP57" s="36"/>
    </row>
    <row r="58" spans="1:42" x14ac:dyDescent="0.25">
      <c r="A58" t="s">
        <v>581</v>
      </c>
      <c r="B58" t="s">
        <v>207</v>
      </c>
      <c r="C58" t="s">
        <v>586</v>
      </c>
      <c r="D58" t="s">
        <v>66</v>
      </c>
      <c r="E58" t="s">
        <v>100</v>
      </c>
      <c r="F58" s="19" t="str">
        <f>IFERROR(VLOOKUP(D58,'Tabelas auxiliares'!$A$3:$B$63,2,FALSE),"")</f>
        <v>PROPG - PRÓ-REITORIA DE PÓS-GRADUAÇÃO</v>
      </c>
      <c r="G58" s="19" t="str">
        <f>IFERROR(VLOOKUP($B58,'Tabelas auxiliares'!$A$67:$C$107,2,FALSE),"")</f>
        <v>ASSISTÊNCIA - PÓS-GRADUAÇÃO</v>
      </c>
      <c r="H58" s="19" t="str">
        <f>IFERROR(VLOOKUP($B58,'Tabelas auxiliares'!$A$67:$C$107,3,FALSE),"")</f>
        <v>BOLSAS DE MESTRADO E DOUTORADO / PARTICIPACAO EM EVENTO CIENTIFICO / IMPRESSAO E POSTAGEM DE DISSERTACOES DE MESTRADO / IMPRESSAO E POSTAGEM DE TESES DE DOUTORADO</v>
      </c>
      <c r="I58" t="s">
        <v>1581</v>
      </c>
      <c r="J58" t="s">
        <v>1582</v>
      </c>
      <c r="K58" t="s">
        <v>1583</v>
      </c>
      <c r="L58" t="s">
        <v>697</v>
      </c>
      <c r="M58" t="s">
        <v>604</v>
      </c>
      <c r="N58" t="s">
        <v>638</v>
      </c>
      <c r="O58" t="s">
        <v>614</v>
      </c>
      <c r="P58" t="s">
        <v>1357</v>
      </c>
      <c r="Q58" t="s">
        <v>603</v>
      </c>
      <c r="R58" t="s">
        <v>604</v>
      </c>
      <c r="S58" t="s">
        <v>605</v>
      </c>
      <c r="T58" t="s">
        <v>145</v>
      </c>
      <c r="U58" t="s">
        <v>1358</v>
      </c>
      <c r="V58" t="s">
        <v>645</v>
      </c>
      <c r="W58" t="s">
        <v>646</v>
      </c>
      <c r="X58" t="s">
        <v>1584</v>
      </c>
      <c r="Y58" s="19" t="str">
        <f t="shared" si="0"/>
        <v>3</v>
      </c>
      <c r="Z58" s="19" t="str">
        <f>IF(T58="","",IF(AND(T58&lt;&gt;'Tabelas auxiliares'!$B$241,T58&lt;&gt;'Tabelas auxiliares'!$B$242,T58&lt;&gt;'Tabelas auxiliares'!$C$241,T58&lt;&gt;'Tabelas auxiliares'!$C$242,T58&lt;&gt;'Tabelas auxiliares'!$D$241),"FOLHA DE PESSOAL",IF(Y58='Tabelas auxiliares'!$A$242,"CUSTEIO",IF(Y58='Tabelas auxiliares'!$A$241,"INVESTIMENTO","ERRO - VERIFICAR"))))</f>
        <v>CUSTEIO</v>
      </c>
      <c r="AA58" s="30">
        <f t="shared" si="1"/>
        <v>468300</v>
      </c>
      <c r="AB58" s="130">
        <v>325500</v>
      </c>
      <c r="AC58" s="130">
        <v>142800</v>
      </c>
      <c r="AD58" s="12"/>
      <c r="AE58" s="36"/>
      <c r="AF58" s="36"/>
      <c r="AG58" s="36"/>
      <c r="AH58" s="36"/>
      <c r="AI58" s="36"/>
      <c r="AJ58" s="36"/>
      <c r="AK58" s="36"/>
      <c r="AL58" s="36"/>
      <c r="AM58" s="36"/>
      <c r="AN58" s="36"/>
      <c r="AO58" s="36"/>
      <c r="AP58" s="36"/>
    </row>
    <row r="59" spans="1:42" x14ac:dyDescent="0.25">
      <c r="A59" t="s">
        <v>581</v>
      </c>
      <c r="B59" t="s">
        <v>207</v>
      </c>
      <c r="C59" t="s">
        <v>586</v>
      </c>
      <c r="D59" t="s">
        <v>66</v>
      </c>
      <c r="E59" t="s">
        <v>100</v>
      </c>
      <c r="F59" s="19" t="str">
        <f>IFERROR(VLOOKUP(D59,'Tabelas auxiliares'!$A$3:$B$63,2,FALSE),"")</f>
        <v>PROPG - PRÓ-REITORIA DE PÓS-GRADUAÇÃO</v>
      </c>
      <c r="G59" s="19" t="str">
        <f>IFERROR(VLOOKUP($B59,'Tabelas auxiliares'!$A$67:$C$107,2,FALSE),"")</f>
        <v>ASSISTÊNCIA - PÓS-GRADUAÇÃO</v>
      </c>
      <c r="H59" s="19" t="str">
        <f>IFERROR(VLOOKUP($B59,'Tabelas auxiliares'!$A$67:$C$107,3,FALSE),"")</f>
        <v>BOLSAS DE MESTRADO E DOUTORADO / PARTICIPACAO EM EVENTO CIENTIFICO / IMPRESSAO E POSTAGEM DE DISSERTACOES DE MESTRADO / IMPRESSAO E POSTAGEM DE TESES DE DOUTORADO</v>
      </c>
      <c r="I59" t="s">
        <v>1581</v>
      </c>
      <c r="J59" t="s">
        <v>696</v>
      </c>
      <c r="K59" t="s">
        <v>1585</v>
      </c>
      <c r="L59" t="s">
        <v>697</v>
      </c>
      <c r="M59" t="s">
        <v>604</v>
      </c>
      <c r="N59" t="s">
        <v>648</v>
      </c>
      <c r="O59" t="s">
        <v>614</v>
      </c>
      <c r="P59" t="s">
        <v>1308</v>
      </c>
      <c r="Q59" t="s">
        <v>603</v>
      </c>
      <c r="R59" t="s">
        <v>604</v>
      </c>
      <c r="S59" t="s">
        <v>605</v>
      </c>
      <c r="T59" t="s">
        <v>145</v>
      </c>
      <c r="U59" t="s">
        <v>1359</v>
      </c>
      <c r="V59" t="s">
        <v>645</v>
      </c>
      <c r="W59" t="s">
        <v>646</v>
      </c>
      <c r="X59" t="s">
        <v>1586</v>
      </c>
      <c r="Y59" s="19" t="str">
        <f t="shared" si="0"/>
        <v>3</v>
      </c>
      <c r="Z59" s="19" t="str">
        <f>IF(T59="","",IF(AND(T59&lt;&gt;'Tabelas auxiliares'!$B$241,T59&lt;&gt;'Tabelas auxiliares'!$B$242,T59&lt;&gt;'Tabelas auxiliares'!$C$241,T59&lt;&gt;'Tabelas auxiliares'!$C$242,T59&lt;&gt;'Tabelas auxiliares'!$D$241),"FOLHA DE PESSOAL",IF(Y59='Tabelas auxiliares'!$A$242,"CUSTEIO",IF(Y59='Tabelas auxiliares'!$A$241,"INVESTIMENTO","ERRO - VERIFICAR"))))</f>
        <v>CUSTEIO</v>
      </c>
      <c r="AA59" s="30">
        <f t="shared" si="1"/>
        <v>987000</v>
      </c>
      <c r="AB59" s="130">
        <v>987000</v>
      </c>
      <c r="AC59" s="130"/>
      <c r="AD59" s="12"/>
      <c r="AE59" s="36"/>
      <c r="AF59" s="36"/>
      <c r="AG59" s="36"/>
      <c r="AH59" s="36"/>
      <c r="AI59" s="36"/>
      <c r="AJ59" s="36"/>
      <c r="AK59" s="36"/>
      <c r="AL59" s="36"/>
      <c r="AM59" s="36"/>
      <c r="AN59" s="36"/>
      <c r="AO59" s="36"/>
      <c r="AP59" s="36"/>
    </row>
    <row r="60" spans="1:42" x14ac:dyDescent="0.25">
      <c r="A60" t="s">
        <v>581</v>
      </c>
      <c r="B60" t="s">
        <v>207</v>
      </c>
      <c r="C60" t="s">
        <v>587</v>
      </c>
      <c r="D60" t="s">
        <v>66</v>
      </c>
      <c r="E60" t="s">
        <v>100</v>
      </c>
      <c r="F60" s="19" t="str">
        <f>IFERROR(VLOOKUP(D60,'Tabelas auxiliares'!$A$3:$B$63,2,FALSE),"")</f>
        <v>PROPG - PRÓ-REITORIA DE PÓS-GRADUAÇÃO</v>
      </c>
      <c r="G60" s="19" t="str">
        <f>IFERROR(VLOOKUP($B60,'Tabelas auxiliares'!$A$67:$C$107,2,FALSE),"")</f>
        <v>ASSISTÊNCIA - PÓS-GRADUAÇÃO</v>
      </c>
      <c r="H60" s="19" t="str">
        <f>IFERROR(VLOOKUP($B60,'Tabelas auxiliares'!$A$67:$C$107,3,FALSE),"")</f>
        <v>BOLSAS DE MESTRADO E DOUTORADO / PARTICIPACAO EM EVENTO CIENTIFICO / IMPRESSAO E POSTAGEM DE DISSERTACOES DE MESTRADO / IMPRESSAO E POSTAGEM DE TESES DE DOUTORADO</v>
      </c>
      <c r="I60" t="s">
        <v>1456</v>
      </c>
      <c r="J60" t="s">
        <v>696</v>
      </c>
      <c r="K60" t="s">
        <v>1587</v>
      </c>
      <c r="L60" t="s">
        <v>697</v>
      </c>
      <c r="M60" t="s">
        <v>604</v>
      </c>
      <c r="N60" t="s">
        <v>638</v>
      </c>
      <c r="O60" t="s">
        <v>614</v>
      </c>
      <c r="P60" t="s">
        <v>1357</v>
      </c>
      <c r="Q60" t="s">
        <v>603</v>
      </c>
      <c r="R60" t="s">
        <v>604</v>
      </c>
      <c r="S60" t="s">
        <v>605</v>
      </c>
      <c r="T60" t="s">
        <v>145</v>
      </c>
      <c r="U60" t="s">
        <v>1358</v>
      </c>
      <c r="V60" t="s">
        <v>645</v>
      </c>
      <c r="W60" t="s">
        <v>646</v>
      </c>
      <c r="X60" t="s">
        <v>1588</v>
      </c>
      <c r="Y60" s="19" t="str">
        <f t="shared" si="0"/>
        <v>3</v>
      </c>
      <c r="Z60" s="19" t="str">
        <f>IF(T60="","",IF(AND(T60&lt;&gt;'Tabelas auxiliares'!$B$241,T60&lt;&gt;'Tabelas auxiliares'!$B$242,T60&lt;&gt;'Tabelas auxiliares'!$C$241,T60&lt;&gt;'Tabelas auxiliares'!$C$242,T60&lt;&gt;'Tabelas auxiliares'!$D$241),"FOLHA DE PESSOAL",IF(Y60='Tabelas auxiliares'!$A$242,"CUSTEIO",IF(Y60='Tabelas auxiliares'!$A$241,"INVESTIMENTO","ERRO - VERIFICAR"))))</f>
        <v>CUSTEIO</v>
      </c>
      <c r="AA60" s="30">
        <f t="shared" si="1"/>
        <v>1156300</v>
      </c>
      <c r="AB60" s="130">
        <v>3100</v>
      </c>
      <c r="AC60" s="130">
        <v>80600</v>
      </c>
      <c r="AD60" s="12">
        <v>1072600</v>
      </c>
      <c r="AE60" s="36"/>
      <c r="AF60" s="36"/>
      <c r="AG60" s="36"/>
      <c r="AH60" s="36"/>
      <c r="AI60" s="36"/>
      <c r="AJ60" s="36"/>
      <c r="AK60" s="36"/>
      <c r="AL60" s="36"/>
      <c r="AM60" s="36"/>
      <c r="AN60" s="36"/>
      <c r="AO60" s="36"/>
      <c r="AP60" s="36"/>
    </row>
    <row r="61" spans="1:42" x14ac:dyDescent="0.25">
      <c r="A61" t="s">
        <v>581</v>
      </c>
      <c r="B61" t="s">
        <v>207</v>
      </c>
      <c r="C61" t="s">
        <v>587</v>
      </c>
      <c r="D61" t="s">
        <v>66</v>
      </c>
      <c r="E61" t="s">
        <v>100</v>
      </c>
      <c r="F61" s="19" t="str">
        <f>IFERROR(VLOOKUP(D61,'Tabelas auxiliares'!$A$3:$B$63,2,FALSE),"")</f>
        <v>PROPG - PRÓ-REITORIA DE PÓS-GRADUAÇÃO</v>
      </c>
      <c r="G61" s="19" t="str">
        <f>IFERROR(VLOOKUP($B61,'Tabelas auxiliares'!$A$67:$C$107,2,FALSE),"")</f>
        <v>ASSISTÊNCIA - PÓS-GRADUAÇÃO</v>
      </c>
      <c r="H61" s="19" t="str">
        <f>IFERROR(VLOOKUP($B61,'Tabelas auxiliares'!$A$67:$C$107,3,FALSE),"")</f>
        <v>BOLSAS DE MESTRADO E DOUTORADO / PARTICIPACAO EM EVENTO CIENTIFICO / IMPRESSAO E POSTAGEM DE DISSERTACOES DE MESTRADO / IMPRESSAO E POSTAGEM DE TESES DE DOUTORADO</v>
      </c>
      <c r="I61" t="s">
        <v>1581</v>
      </c>
      <c r="J61" t="s">
        <v>1582</v>
      </c>
      <c r="K61" t="s">
        <v>1589</v>
      </c>
      <c r="L61" t="s">
        <v>697</v>
      </c>
      <c r="M61" t="s">
        <v>604</v>
      </c>
      <c r="N61" t="s">
        <v>638</v>
      </c>
      <c r="O61" t="s">
        <v>614</v>
      </c>
      <c r="P61" t="s">
        <v>1357</v>
      </c>
      <c r="Q61" t="s">
        <v>603</v>
      </c>
      <c r="R61" t="s">
        <v>604</v>
      </c>
      <c r="S61" t="s">
        <v>605</v>
      </c>
      <c r="T61" t="s">
        <v>145</v>
      </c>
      <c r="U61" t="s">
        <v>1358</v>
      </c>
      <c r="V61" t="s">
        <v>645</v>
      </c>
      <c r="W61" t="s">
        <v>646</v>
      </c>
      <c r="X61" t="s">
        <v>1590</v>
      </c>
      <c r="Y61" s="19" t="str">
        <f t="shared" si="0"/>
        <v>3</v>
      </c>
      <c r="Z61" s="19" t="str">
        <f>IF(T61="","",IF(AND(T61&lt;&gt;'Tabelas auxiliares'!$B$241,T61&lt;&gt;'Tabelas auxiliares'!$B$242,T61&lt;&gt;'Tabelas auxiliares'!$C$241,T61&lt;&gt;'Tabelas auxiliares'!$C$242,T61&lt;&gt;'Tabelas auxiliares'!$D$241),"FOLHA DE PESSOAL",IF(Y61='Tabelas auxiliares'!$A$242,"CUSTEIO",IF(Y61='Tabelas auxiliares'!$A$241,"INVESTIMENTO","ERRO - VERIFICAR"))))</f>
        <v>CUSTEIO</v>
      </c>
      <c r="AA61" s="30">
        <f t="shared" si="1"/>
        <v>852500</v>
      </c>
      <c r="AB61" s="130">
        <v>731600</v>
      </c>
      <c r="AC61" s="130">
        <v>120900</v>
      </c>
      <c r="AD61" s="12"/>
      <c r="AE61" s="36"/>
      <c r="AF61" s="36"/>
      <c r="AG61" s="36"/>
      <c r="AH61" s="36"/>
      <c r="AI61" s="36"/>
      <c r="AJ61" s="36"/>
      <c r="AK61" s="36"/>
      <c r="AL61" s="36"/>
      <c r="AM61" s="36"/>
      <c r="AN61" s="36"/>
      <c r="AO61" s="36"/>
      <c r="AP61" s="36"/>
    </row>
    <row r="62" spans="1:42" x14ac:dyDescent="0.25">
      <c r="A62" t="s">
        <v>581</v>
      </c>
      <c r="B62" t="s">
        <v>207</v>
      </c>
      <c r="C62" t="s">
        <v>587</v>
      </c>
      <c r="D62" t="s">
        <v>66</v>
      </c>
      <c r="E62" t="s">
        <v>100</v>
      </c>
      <c r="F62" s="19" t="str">
        <f>IFERROR(VLOOKUP(D62,'Tabelas auxiliares'!$A$3:$B$63,2,FALSE),"")</f>
        <v>PROPG - PRÓ-REITORIA DE PÓS-GRADUAÇÃO</v>
      </c>
      <c r="G62" s="19" t="str">
        <f>IFERROR(VLOOKUP($B62,'Tabelas auxiliares'!$A$67:$C$107,2,FALSE),"")</f>
        <v>ASSISTÊNCIA - PÓS-GRADUAÇÃO</v>
      </c>
      <c r="H62" s="19" t="str">
        <f>IFERROR(VLOOKUP($B62,'Tabelas auxiliares'!$A$67:$C$107,3,FALSE),"")</f>
        <v>BOLSAS DE MESTRADO E DOUTORADO / PARTICIPACAO EM EVENTO CIENTIFICO / IMPRESSAO E POSTAGEM DE DISSERTACOES DE MESTRADO / IMPRESSAO E POSTAGEM DE TESES DE DOUTORADO</v>
      </c>
      <c r="I62" t="s">
        <v>1581</v>
      </c>
      <c r="J62" t="s">
        <v>1582</v>
      </c>
      <c r="K62" t="s">
        <v>1591</v>
      </c>
      <c r="L62" t="s">
        <v>697</v>
      </c>
      <c r="M62" t="s">
        <v>604</v>
      </c>
      <c r="N62" t="s">
        <v>648</v>
      </c>
      <c r="O62" t="s">
        <v>615</v>
      </c>
      <c r="P62" t="s">
        <v>649</v>
      </c>
      <c r="Q62" t="s">
        <v>603</v>
      </c>
      <c r="R62" t="s">
        <v>604</v>
      </c>
      <c r="S62" t="s">
        <v>605</v>
      </c>
      <c r="T62" t="s">
        <v>145</v>
      </c>
      <c r="U62" t="s">
        <v>1377</v>
      </c>
      <c r="V62" t="s">
        <v>645</v>
      </c>
      <c r="W62" t="s">
        <v>646</v>
      </c>
      <c r="X62" t="s">
        <v>1592</v>
      </c>
      <c r="Y62" s="19" t="str">
        <f t="shared" si="0"/>
        <v>3</v>
      </c>
      <c r="Z62" s="19" t="str">
        <f>IF(T62="","",IF(AND(T62&lt;&gt;'Tabelas auxiliares'!$B$241,T62&lt;&gt;'Tabelas auxiliares'!$B$242,T62&lt;&gt;'Tabelas auxiliares'!$C$241,T62&lt;&gt;'Tabelas auxiliares'!$C$242,T62&lt;&gt;'Tabelas auxiliares'!$D$241),"FOLHA DE PESSOAL",IF(Y62='Tabelas auxiliares'!$A$242,"CUSTEIO",IF(Y62='Tabelas auxiliares'!$A$241,"INVESTIMENTO","ERRO - VERIFICAR"))))</f>
        <v>CUSTEIO</v>
      </c>
      <c r="AA62" s="30">
        <f t="shared" si="1"/>
        <v>1209000</v>
      </c>
      <c r="AB62" s="130">
        <v>1209000</v>
      </c>
      <c r="AC62" s="130"/>
      <c r="AD62" s="12"/>
      <c r="AE62" s="36"/>
      <c r="AF62" s="36"/>
      <c r="AG62" s="36"/>
      <c r="AH62" s="36"/>
      <c r="AI62" s="36"/>
      <c r="AJ62" s="36"/>
      <c r="AK62" s="36"/>
      <c r="AL62" s="36"/>
      <c r="AM62" s="36"/>
      <c r="AN62" s="36"/>
      <c r="AO62" s="36"/>
      <c r="AP62" s="36"/>
    </row>
    <row r="63" spans="1:42" x14ac:dyDescent="0.25">
      <c r="A63" t="s">
        <v>581</v>
      </c>
      <c r="B63" t="s">
        <v>208</v>
      </c>
      <c r="C63" t="s">
        <v>588</v>
      </c>
      <c r="D63" t="s">
        <v>62</v>
      </c>
      <c r="E63" t="s">
        <v>100</v>
      </c>
      <c r="F63" s="19" t="str">
        <f>IFERROR(VLOOKUP(D63,'Tabelas auxiliares'!$A$3:$B$63,2,FALSE),"")</f>
        <v>PROAP - PNAES</v>
      </c>
      <c r="G63" s="19" t="str">
        <f>IFERROR(VLOOKUP($B63,'Tabelas auxiliares'!$A$67:$C$107,2,FALSE),"")</f>
        <v>ASSISTÊNCIA - RU</v>
      </c>
      <c r="H63" s="19" t="str">
        <f>IFERROR(VLOOKUP($B63,'Tabelas auxiliares'!$A$67:$C$107,3,FALSE),"")</f>
        <v>SUBSIDIO PARA PAGAMENTO DE REFEICOES NO RESTAURANTE UNIVERSITARIO PARA ALUNOS DA GRADUACAO /  SUBSIDIO DE ALIMENTACAO NO RU PÓS / SUBSIDIO DE ALIMENTACAO NO RU ESPECIALIZAÇÃO</v>
      </c>
      <c r="I63" t="s">
        <v>1418</v>
      </c>
      <c r="J63" t="s">
        <v>703</v>
      </c>
      <c r="K63" t="s">
        <v>1593</v>
      </c>
      <c r="L63" t="s">
        <v>1594</v>
      </c>
      <c r="M63" t="s">
        <v>665</v>
      </c>
      <c r="N63" t="s">
        <v>613</v>
      </c>
      <c r="O63" t="s">
        <v>620</v>
      </c>
      <c r="P63" t="s">
        <v>1361</v>
      </c>
      <c r="Q63" t="s">
        <v>603</v>
      </c>
      <c r="R63" t="s">
        <v>604</v>
      </c>
      <c r="S63" t="s">
        <v>605</v>
      </c>
      <c r="T63" t="s">
        <v>145</v>
      </c>
      <c r="U63" t="s">
        <v>1362</v>
      </c>
      <c r="V63" t="s">
        <v>666</v>
      </c>
      <c r="W63" t="s">
        <v>667</v>
      </c>
      <c r="X63" t="s">
        <v>1595</v>
      </c>
      <c r="Y63" s="19" t="str">
        <f t="shared" si="0"/>
        <v>3</v>
      </c>
      <c r="Z63" s="19" t="str">
        <f>IF(T63="","",IF(AND(T63&lt;&gt;'Tabelas auxiliares'!$B$241,T63&lt;&gt;'Tabelas auxiliares'!$B$242,T63&lt;&gt;'Tabelas auxiliares'!$C$241,T63&lt;&gt;'Tabelas auxiliares'!$C$242,T63&lt;&gt;'Tabelas auxiliares'!$D$241),"FOLHA DE PESSOAL",IF(Y63='Tabelas auxiliares'!$A$242,"CUSTEIO",IF(Y63='Tabelas auxiliares'!$A$241,"INVESTIMENTO","ERRO - VERIFICAR"))))</f>
        <v>CUSTEIO</v>
      </c>
      <c r="AA63" s="30">
        <f t="shared" si="1"/>
        <v>722048.66</v>
      </c>
      <c r="AB63" s="130">
        <v>510111.9</v>
      </c>
      <c r="AC63" s="130">
        <v>6555.98</v>
      </c>
      <c r="AD63" s="12">
        <v>205380.78</v>
      </c>
      <c r="AE63" s="36"/>
      <c r="AF63" s="36"/>
      <c r="AG63" s="36"/>
      <c r="AH63" s="36"/>
      <c r="AI63" s="36"/>
      <c r="AJ63" s="36"/>
      <c r="AK63" s="36"/>
      <c r="AL63" s="36"/>
      <c r="AM63" s="36"/>
      <c r="AN63" s="36"/>
      <c r="AO63" s="36"/>
      <c r="AP63" s="36"/>
    </row>
    <row r="64" spans="1:42" x14ac:dyDescent="0.25">
      <c r="A64" t="s">
        <v>581</v>
      </c>
      <c r="B64" t="s">
        <v>419</v>
      </c>
      <c r="C64" t="s">
        <v>589</v>
      </c>
      <c r="D64" t="s">
        <v>66</v>
      </c>
      <c r="E64" t="s">
        <v>100</v>
      </c>
      <c r="F64" s="19" t="str">
        <f>IFERROR(VLOOKUP(D64,'Tabelas auxiliares'!$A$3:$B$63,2,FALSE),"")</f>
        <v>PROPG - PRÓ-REITORIA DE PÓS-GRADUAÇÃO</v>
      </c>
      <c r="G64" s="19" t="str">
        <f>IFERROR(VLOOKUP($B64,'Tabelas auxiliares'!$A$67:$C$107,2,FALSE),"")</f>
        <v>POLÍTICA PERMANÊNCIA PÓS-GRADUAÇÃO</v>
      </c>
      <c r="H64" s="19" t="str">
        <f>IFERROR(VLOOKUP($B64,'Tabelas auxiliares'!$A$67:$C$107,3,FALSE),"")</f>
        <v>POLÍTICA PERMANÊNCIA PÓS-GRADUAÇÃO</v>
      </c>
      <c r="I64" t="s">
        <v>1596</v>
      </c>
      <c r="J64" t="s">
        <v>705</v>
      </c>
      <c r="K64" t="s">
        <v>1597</v>
      </c>
      <c r="L64" t="s">
        <v>1598</v>
      </c>
      <c r="M64" t="s">
        <v>665</v>
      </c>
      <c r="N64" t="s">
        <v>638</v>
      </c>
      <c r="O64" t="s">
        <v>614</v>
      </c>
      <c r="P64" t="s">
        <v>1357</v>
      </c>
      <c r="Q64" t="s">
        <v>603</v>
      </c>
      <c r="R64" t="s">
        <v>604</v>
      </c>
      <c r="S64" t="s">
        <v>605</v>
      </c>
      <c r="T64" t="s">
        <v>145</v>
      </c>
      <c r="U64" t="s">
        <v>1358</v>
      </c>
      <c r="V64" t="s">
        <v>666</v>
      </c>
      <c r="W64" t="s">
        <v>667</v>
      </c>
      <c r="X64" t="s">
        <v>1599</v>
      </c>
      <c r="Y64" s="19" t="str">
        <f t="shared" si="0"/>
        <v>3</v>
      </c>
      <c r="Z64" s="19" t="str">
        <f>IF(T64="","",IF(AND(T64&lt;&gt;'Tabelas auxiliares'!$B$241,T64&lt;&gt;'Tabelas auxiliares'!$B$242,T64&lt;&gt;'Tabelas auxiliares'!$C$241,T64&lt;&gt;'Tabelas auxiliares'!$C$242,T64&lt;&gt;'Tabelas auxiliares'!$D$241),"FOLHA DE PESSOAL",IF(Y64='Tabelas auxiliares'!$A$242,"CUSTEIO",IF(Y64='Tabelas auxiliares'!$A$241,"INVESTIMENTO","ERRO - VERIFICAR"))))</f>
        <v>CUSTEIO</v>
      </c>
      <c r="AA64" s="30">
        <f t="shared" si="1"/>
        <v>397531.75</v>
      </c>
      <c r="AB64" s="130">
        <v>193533.37</v>
      </c>
      <c r="AC64" s="130">
        <v>2719.31</v>
      </c>
      <c r="AD64" s="12">
        <v>201279.07</v>
      </c>
      <c r="AE64" s="36"/>
      <c r="AF64" s="36"/>
      <c r="AG64" s="36"/>
      <c r="AH64" s="36"/>
      <c r="AI64" s="36"/>
      <c r="AJ64" s="36"/>
      <c r="AK64" s="36"/>
      <c r="AL64" s="36"/>
      <c r="AM64" s="36"/>
      <c r="AN64" s="36"/>
      <c r="AO64" s="36"/>
      <c r="AP64" s="36"/>
    </row>
    <row r="65" spans="1:42" x14ac:dyDescent="0.25">
      <c r="A65" t="s">
        <v>581</v>
      </c>
      <c r="B65" t="s">
        <v>210</v>
      </c>
      <c r="C65" t="s">
        <v>582</v>
      </c>
      <c r="D65" t="s">
        <v>46</v>
      </c>
      <c r="E65" t="s">
        <v>100</v>
      </c>
      <c r="F65" s="19" t="str">
        <f>IFERROR(VLOOKUP(D65,'Tabelas auxiliares'!$A$3:$B$63,2,FALSE),"")</f>
        <v>PROGRAD - PRÓ-REITORIA DE GRADUAÇÃO</v>
      </c>
      <c r="G65" s="19" t="str">
        <f>IFERROR(VLOOKUP($B65,'Tabelas auxiliares'!$A$67:$C$107,2,FALSE),"")</f>
        <v>AUXÍLIO DISCENTES</v>
      </c>
      <c r="H65" s="19" t="str">
        <f>IFERROR(VLOOKUP($B65,'Tabelas auxiliares'!$A$67:$C$107,3,FALSE),"")</f>
        <v>AUXÍLIO DISCENTES</v>
      </c>
      <c r="I65" t="s">
        <v>1404</v>
      </c>
      <c r="J65" t="s">
        <v>1600</v>
      </c>
      <c r="K65" t="s">
        <v>1601</v>
      </c>
      <c r="L65" t="s">
        <v>1602</v>
      </c>
      <c r="M65" t="s">
        <v>1603</v>
      </c>
      <c r="N65" t="s">
        <v>648</v>
      </c>
      <c r="O65" t="s">
        <v>614</v>
      </c>
      <c r="P65" t="s">
        <v>1308</v>
      </c>
      <c r="Q65" t="s">
        <v>603</v>
      </c>
      <c r="R65" t="s">
        <v>604</v>
      </c>
      <c r="S65" t="s">
        <v>605</v>
      </c>
      <c r="T65" t="s">
        <v>145</v>
      </c>
      <c r="U65" t="s">
        <v>1359</v>
      </c>
      <c r="V65" t="s">
        <v>672</v>
      </c>
      <c r="W65" t="s">
        <v>673</v>
      </c>
      <c r="X65" t="s">
        <v>1604</v>
      </c>
      <c r="Y65" s="19" t="str">
        <f t="shared" si="0"/>
        <v>3</v>
      </c>
      <c r="Z65" s="19" t="str">
        <f>IF(T65="","",IF(AND(T65&lt;&gt;'Tabelas auxiliares'!$B$241,T65&lt;&gt;'Tabelas auxiliares'!$B$242,T65&lt;&gt;'Tabelas auxiliares'!$C$241,T65&lt;&gt;'Tabelas auxiliares'!$C$242,T65&lt;&gt;'Tabelas auxiliares'!$D$241),"FOLHA DE PESSOAL",IF(Y65='Tabelas auxiliares'!$A$242,"CUSTEIO",IF(Y65='Tabelas auxiliares'!$A$241,"INVESTIMENTO","ERRO - VERIFICAR"))))</f>
        <v>CUSTEIO</v>
      </c>
      <c r="AA65" s="30">
        <f t="shared" si="1"/>
        <v>6920.16</v>
      </c>
      <c r="AB65" s="130"/>
      <c r="AC65" s="130"/>
      <c r="AD65" s="12">
        <v>6920.16</v>
      </c>
      <c r="AE65" s="36"/>
      <c r="AF65" s="36"/>
      <c r="AG65" s="36"/>
      <c r="AH65" s="36"/>
      <c r="AI65" s="36"/>
      <c r="AJ65" s="36"/>
      <c r="AK65" s="36"/>
      <c r="AL65" s="36"/>
      <c r="AM65" s="36"/>
      <c r="AN65" s="36"/>
      <c r="AO65" s="36"/>
      <c r="AP65" s="36"/>
    </row>
    <row r="66" spans="1:42" x14ac:dyDescent="0.25">
      <c r="A66" t="s">
        <v>581</v>
      </c>
      <c r="B66" t="s">
        <v>210</v>
      </c>
      <c r="C66" t="s">
        <v>582</v>
      </c>
      <c r="D66" t="s">
        <v>46</v>
      </c>
      <c r="E66" t="s">
        <v>100</v>
      </c>
      <c r="F66" s="19" t="str">
        <f>IFERROR(VLOOKUP(D66,'Tabelas auxiliares'!$A$3:$B$63,2,FALSE),"")</f>
        <v>PROGRAD - PRÓ-REITORIA DE GRADUAÇÃO</v>
      </c>
      <c r="G66" s="19" t="str">
        <f>IFERROR(VLOOKUP($B66,'Tabelas auxiliares'!$A$67:$C$107,2,FALSE),"")</f>
        <v>AUXÍLIO DISCENTES</v>
      </c>
      <c r="H66" s="19" t="str">
        <f>IFERROR(VLOOKUP($B66,'Tabelas auxiliares'!$A$67:$C$107,3,FALSE),"")</f>
        <v>AUXÍLIO DISCENTES</v>
      </c>
      <c r="I66" t="s">
        <v>1472</v>
      </c>
      <c r="J66" t="s">
        <v>1605</v>
      </c>
      <c r="K66" t="s">
        <v>1606</v>
      </c>
      <c r="L66" t="s">
        <v>1607</v>
      </c>
      <c r="M66" t="s">
        <v>1608</v>
      </c>
      <c r="N66" t="s">
        <v>648</v>
      </c>
      <c r="O66" t="s">
        <v>614</v>
      </c>
      <c r="P66" t="s">
        <v>1308</v>
      </c>
      <c r="Q66" t="s">
        <v>603</v>
      </c>
      <c r="R66" t="s">
        <v>604</v>
      </c>
      <c r="S66" t="s">
        <v>605</v>
      </c>
      <c r="T66" t="s">
        <v>145</v>
      </c>
      <c r="U66" t="s">
        <v>1359</v>
      </c>
      <c r="V66" t="s">
        <v>672</v>
      </c>
      <c r="W66" t="s">
        <v>673</v>
      </c>
      <c r="X66" t="s">
        <v>1609</v>
      </c>
      <c r="Y66" s="19" t="str">
        <f t="shared" si="0"/>
        <v>3</v>
      </c>
      <c r="Z66" s="19" t="str">
        <f>IF(T66="","",IF(AND(T66&lt;&gt;'Tabelas auxiliares'!$B$241,T66&lt;&gt;'Tabelas auxiliares'!$B$242,T66&lt;&gt;'Tabelas auxiliares'!$C$241,T66&lt;&gt;'Tabelas auxiliares'!$C$242,T66&lt;&gt;'Tabelas auxiliares'!$D$241),"FOLHA DE PESSOAL",IF(Y66='Tabelas auxiliares'!$A$242,"CUSTEIO",IF(Y66='Tabelas auxiliares'!$A$241,"INVESTIMENTO","ERRO - VERIFICAR"))))</f>
        <v>CUSTEIO</v>
      </c>
      <c r="AA66" s="30">
        <f t="shared" si="1"/>
        <v>25107</v>
      </c>
      <c r="AB66" s="130"/>
      <c r="AC66" s="130"/>
      <c r="AD66" s="12">
        <v>25107</v>
      </c>
      <c r="AE66" s="36"/>
      <c r="AF66" s="36"/>
      <c r="AG66" s="36"/>
      <c r="AH66" s="36"/>
      <c r="AI66" s="36"/>
      <c r="AJ66" s="36"/>
      <c r="AK66" s="36"/>
      <c r="AL66" s="36"/>
      <c r="AM66" s="36"/>
      <c r="AN66" s="36"/>
      <c r="AO66" s="36"/>
      <c r="AP66" s="36"/>
    </row>
    <row r="67" spans="1:42" x14ac:dyDescent="0.25">
      <c r="A67" t="s">
        <v>581</v>
      </c>
      <c r="B67" t="s">
        <v>210</v>
      </c>
      <c r="C67" t="s">
        <v>582</v>
      </c>
      <c r="D67" t="s">
        <v>46</v>
      </c>
      <c r="E67" t="s">
        <v>100</v>
      </c>
      <c r="F67" s="19" t="str">
        <f>IFERROR(VLOOKUP(D67,'Tabelas auxiliares'!$A$3:$B$63,2,FALSE),"")</f>
        <v>PROGRAD - PRÓ-REITORIA DE GRADUAÇÃO</v>
      </c>
      <c r="G67" s="19" t="str">
        <f>IFERROR(VLOOKUP($B67,'Tabelas auxiliares'!$A$67:$C$107,2,FALSE),"")</f>
        <v>AUXÍLIO DISCENTES</v>
      </c>
      <c r="H67" s="19" t="str">
        <f>IFERROR(VLOOKUP($B67,'Tabelas auxiliares'!$A$67:$C$107,3,FALSE),"")</f>
        <v>AUXÍLIO DISCENTES</v>
      </c>
      <c r="I67" t="s">
        <v>1610</v>
      </c>
      <c r="J67" t="s">
        <v>1611</v>
      </c>
      <c r="K67" t="s">
        <v>1612</v>
      </c>
      <c r="L67" t="s">
        <v>1613</v>
      </c>
      <c r="M67" t="s">
        <v>1614</v>
      </c>
      <c r="N67" t="s">
        <v>638</v>
      </c>
      <c r="O67" t="s">
        <v>614</v>
      </c>
      <c r="P67" t="s">
        <v>1357</v>
      </c>
      <c r="Q67" t="s">
        <v>603</v>
      </c>
      <c r="R67" t="s">
        <v>604</v>
      </c>
      <c r="S67" t="s">
        <v>605</v>
      </c>
      <c r="T67" t="s">
        <v>145</v>
      </c>
      <c r="U67" t="s">
        <v>1358</v>
      </c>
      <c r="V67" t="s">
        <v>672</v>
      </c>
      <c r="W67" t="s">
        <v>673</v>
      </c>
      <c r="X67" t="s">
        <v>1615</v>
      </c>
      <c r="Y67" s="19" t="str">
        <f t="shared" si="0"/>
        <v>3</v>
      </c>
      <c r="Z67" s="19" t="str">
        <f>IF(T67="","",IF(AND(T67&lt;&gt;'Tabelas auxiliares'!$B$241,T67&lt;&gt;'Tabelas auxiliares'!$B$242,T67&lt;&gt;'Tabelas auxiliares'!$C$241,T67&lt;&gt;'Tabelas auxiliares'!$C$242,T67&lt;&gt;'Tabelas auxiliares'!$D$241),"FOLHA DE PESSOAL",IF(Y67='Tabelas auxiliares'!$A$242,"CUSTEIO",IF(Y67='Tabelas auxiliares'!$A$241,"INVESTIMENTO","ERRO - VERIFICAR"))))</f>
        <v>CUSTEIO</v>
      </c>
      <c r="AA67" s="30">
        <f t="shared" si="1"/>
        <v>5139.7700000000004</v>
      </c>
      <c r="AB67" s="130"/>
      <c r="AC67" s="130"/>
      <c r="AD67" s="12">
        <v>5139.7700000000004</v>
      </c>
      <c r="AE67" s="36"/>
      <c r="AF67" s="36"/>
      <c r="AG67" s="36"/>
      <c r="AH67" s="36"/>
      <c r="AI67" s="36"/>
      <c r="AJ67" s="36"/>
      <c r="AK67" s="36"/>
      <c r="AL67" s="36"/>
      <c r="AM67" s="36"/>
      <c r="AN67" s="36"/>
      <c r="AO67" s="36"/>
      <c r="AP67" s="36"/>
    </row>
    <row r="68" spans="1:42" x14ac:dyDescent="0.25">
      <c r="A68" t="s">
        <v>581</v>
      </c>
      <c r="B68" t="s">
        <v>210</v>
      </c>
      <c r="C68" t="s">
        <v>583</v>
      </c>
      <c r="D68" t="s">
        <v>46</v>
      </c>
      <c r="E68" t="s">
        <v>100</v>
      </c>
      <c r="F68" s="19" t="str">
        <f>IFERROR(VLOOKUP(D68,'Tabelas auxiliares'!$A$3:$B$63,2,FALSE),"")</f>
        <v>PROGRAD - PRÓ-REITORIA DE GRADUAÇÃO</v>
      </c>
      <c r="G68" s="19" t="str">
        <f>IFERROR(VLOOKUP($B68,'Tabelas auxiliares'!$A$67:$C$107,2,FALSE),"")</f>
        <v>AUXÍLIO DISCENTES</v>
      </c>
      <c r="H68" s="19" t="str">
        <f>IFERROR(VLOOKUP($B68,'Tabelas auxiliares'!$A$67:$C$107,3,FALSE),"")</f>
        <v>AUXÍLIO DISCENTES</v>
      </c>
      <c r="I68" t="s">
        <v>1616</v>
      </c>
      <c r="J68" t="s">
        <v>1617</v>
      </c>
      <c r="K68" t="s">
        <v>1618</v>
      </c>
      <c r="L68" t="s">
        <v>1619</v>
      </c>
      <c r="M68" t="s">
        <v>1620</v>
      </c>
      <c r="N68" t="s">
        <v>638</v>
      </c>
      <c r="O68" t="s">
        <v>614</v>
      </c>
      <c r="P68" t="s">
        <v>1357</v>
      </c>
      <c r="Q68" t="s">
        <v>603</v>
      </c>
      <c r="R68" t="s">
        <v>604</v>
      </c>
      <c r="S68" t="s">
        <v>605</v>
      </c>
      <c r="T68" t="s">
        <v>145</v>
      </c>
      <c r="U68" t="s">
        <v>1358</v>
      </c>
      <c r="V68" t="s">
        <v>672</v>
      </c>
      <c r="W68" t="s">
        <v>673</v>
      </c>
      <c r="X68" t="s">
        <v>1621</v>
      </c>
      <c r="Y68" s="19" t="str">
        <f t="shared" ref="Y68:Y131" si="2">LEFT(V68,1)</f>
        <v>3</v>
      </c>
      <c r="Z68" s="19" t="str">
        <f>IF(T68="","",IF(AND(T68&lt;&gt;'Tabelas auxiliares'!$B$241,T68&lt;&gt;'Tabelas auxiliares'!$B$242,T68&lt;&gt;'Tabelas auxiliares'!$C$241,T68&lt;&gt;'Tabelas auxiliares'!$C$242,T68&lt;&gt;'Tabelas auxiliares'!$D$241),"FOLHA DE PESSOAL",IF(Y68='Tabelas auxiliares'!$A$242,"CUSTEIO",IF(Y68='Tabelas auxiliares'!$A$241,"INVESTIMENTO","ERRO - VERIFICAR"))))</f>
        <v>CUSTEIO</v>
      </c>
      <c r="AA68" s="30">
        <f t="shared" si="1"/>
        <v>680</v>
      </c>
      <c r="AB68" s="130"/>
      <c r="AC68" s="130"/>
      <c r="AD68" s="12">
        <v>680</v>
      </c>
      <c r="AE68" s="36"/>
      <c r="AF68" s="36"/>
      <c r="AG68" s="36"/>
      <c r="AH68" s="36"/>
      <c r="AI68" s="36"/>
      <c r="AJ68" s="36"/>
      <c r="AK68" s="36"/>
      <c r="AL68" s="36"/>
      <c r="AM68" s="36"/>
      <c r="AN68" s="36"/>
      <c r="AO68" s="36"/>
      <c r="AP68" s="36"/>
    </row>
    <row r="69" spans="1:42" x14ac:dyDescent="0.25">
      <c r="A69" t="s">
        <v>581</v>
      </c>
      <c r="B69" t="s">
        <v>210</v>
      </c>
      <c r="C69" t="s">
        <v>583</v>
      </c>
      <c r="D69" t="s">
        <v>46</v>
      </c>
      <c r="E69" t="s">
        <v>100</v>
      </c>
      <c r="F69" s="19" t="str">
        <f>IFERROR(VLOOKUP(D69,'Tabelas auxiliares'!$A$3:$B$63,2,FALSE),"")</f>
        <v>PROGRAD - PRÓ-REITORIA DE GRADUAÇÃO</v>
      </c>
      <c r="G69" s="19" t="str">
        <f>IFERROR(VLOOKUP($B69,'Tabelas auxiliares'!$A$67:$C$107,2,FALSE),"")</f>
        <v>AUXÍLIO DISCENTES</v>
      </c>
      <c r="H69" s="19" t="str">
        <f>IFERROR(VLOOKUP($B69,'Tabelas auxiliares'!$A$67:$C$107,3,FALSE),"")</f>
        <v>AUXÍLIO DISCENTES</v>
      </c>
      <c r="I69" t="s">
        <v>1622</v>
      </c>
      <c r="J69" t="s">
        <v>1623</v>
      </c>
      <c r="K69" t="s">
        <v>1624</v>
      </c>
      <c r="L69" t="s">
        <v>1625</v>
      </c>
      <c r="M69" t="s">
        <v>707</v>
      </c>
      <c r="N69" t="s">
        <v>638</v>
      </c>
      <c r="O69" t="s">
        <v>614</v>
      </c>
      <c r="P69" t="s">
        <v>1357</v>
      </c>
      <c r="Q69" t="s">
        <v>603</v>
      </c>
      <c r="R69" t="s">
        <v>604</v>
      </c>
      <c r="S69" t="s">
        <v>605</v>
      </c>
      <c r="T69" t="s">
        <v>145</v>
      </c>
      <c r="U69" t="s">
        <v>1358</v>
      </c>
      <c r="V69" t="s">
        <v>672</v>
      </c>
      <c r="W69" t="s">
        <v>673</v>
      </c>
      <c r="X69" t="s">
        <v>1626</v>
      </c>
      <c r="Y69" s="19" t="str">
        <f t="shared" si="2"/>
        <v>3</v>
      </c>
      <c r="Z69" s="19" t="str">
        <f>IF(T69="","",IF(AND(T69&lt;&gt;'Tabelas auxiliares'!$B$241,T69&lt;&gt;'Tabelas auxiliares'!$B$242,T69&lt;&gt;'Tabelas auxiliares'!$C$241,T69&lt;&gt;'Tabelas auxiliares'!$C$242,T69&lt;&gt;'Tabelas auxiliares'!$D$241),"FOLHA DE PESSOAL",IF(Y69='Tabelas auxiliares'!$A$242,"CUSTEIO",IF(Y69='Tabelas auxiliares'!$A$241,"INVESTIMENTO","ERRO - VERIFICAR"))))</f>
        <v>CUSTEIO</v>
      </c>
      <c r="AA69" s="30">
        <f t="shared" ref="AA69:AA132" si="3">IF(AB69+AC69+AD69&lt;&gt;0,AB69+AC69+AD69,"")</f>
        <v>2460</v>
      </c>
      <c r="AB69" s="130"/>
      <c r="AC69" s="130"/>
      <c r="AD69" s="12">
        <v>2460</v>
      </c>
      <c r="AE69" s="36"/>
      <c r="AF69" s="36"/>
      <c r="AG69" s="36"/>
      <c r="AH69" s="36"/>
      <c r="AI69" s="36"/>
      <c r="AJ69" s="36"/>
      <c r="AK69" s="36"/>
      <c r="AL69" s="36"/>
      <c r="AM69" s="36"/>
      <c r="AN69" s="36"/>
      <c r="AO69" s="36"/>
      <c r="AP69" s="36"/>
    </row>
    <row r="70" spans="1:42" x14ac:dyDescent="0.25">
      <c r="A70" t="s">
        <v>581</v>
      </c>
      <c r="B70" t="s">
        <v>210</v>
      </c>
      <c r="C70" t="s">
        <v>583</v>
      </c>
      <c r="D70" t="s">
        <v>46</v>
      </c>
      <c r="E70" t="s">
        <v>100</v>
      </c>
      <c r="F70" s="19" t="str">
        <f>IFERROR(VLOOKUP(D70,'Tabelas auxiliares'!$A$3:$B$63,2,FALSE),"")</f>
        <v>PROGRAD - PRÓ-REITORIA DE GRADUAÇÃO</v>
      </c>
      <c r="G70" s="19" t="str">
        <f>IFERROR(VLOOKUP($B70,'Tabelas auxiliares'!$A$67:$C$107,2,FALSE),"")</f>
        <v>AUXÍLIO DISCENTES</v>
      </c>
      <c r="H70" s="19" t="str">
        <f>IFERROR(VLOOKUP($B70,'Tabelas auxiliares'!$A$67:$C$107,3,FALSE),"")</f>
        <v>AUXÍLIO DISCENTES</v>
      </c>
      <c r="I70" t="s">
        <v>1622</v>
      </c>
      <c r="J70" t="s">
        <v>1627</v>
      </c>
      <c r="K70" t="s">
        <v>1628</v>
      </c>
      <c r="L70" t="s">
        <v>1629</v>
      </c>
      <c r="M70" t="s">
        <v>1630</v>
      </c>
      <c r="N70" t="s">
        <v>638</v>
      </c>
      <c r="O70" t="s">
        <v>614</v>
      </c>
      <c r="P70" t="s">
        <v>1357</v>
      </c>
      <c r="Q70" t="s">
        <v>603</v>
      </c>
      <c r="R70" t="s">
        <v>604</v>
      </c>
      <c r="S70" t="s">
        <v>605</v>
      </c>
      <c r="T70" t="s">
        <v>145</v>
      </c>
      <c r="U70" t="s">
        <v>1358</v>
      </c>
      <c r="V70" t="s">
        <v>672</v>
      </c>
      <c r="W70" t="s">
        <v>673</v>
      </c>
      <c r="X70" t="s">
        <v>1631</v>
      </c>
      <c r="Y70" s="19" t="str">
        <f t="shared" si="2"/>
        <v>3</v>
      </c>
      <c r="Z70" s="19" t="str">
        <f>IF(T70="","",IF(AND(T70&lt;&gt;'Tabelas auxiliares'!$B$241,T70&lt;&gt;'Tabelas auxiliares'!$B$242,T70&lt;&gt;'Tabelas auxiliares'!$C$241,T70&lt;&gt;'Tabelas auxiliares'!$C$242,T70&lt;&gt;'Tabelas auxiliares'!$D$241),"FOLHA DE PESSOAL",IF(Y70='Tabelas auxiliares'!$A$242,"CUSTEIO",IF(Y70='Tabelas auxiliares'!$A$241,"INVESTIMENTO","ERRO - VERIFICAR"))))</f>
        <v>CUSTEIO</v>
      </c>
      <c r="AA70" s="30">
        <f t="shared" si="3"/>
        <v>1900</v>
      </c>
      <c r="AB70" s="130"/>
      <c r="AC70" s="130"/>
      <c r="AD70" s="12">
        <v>1900</v>
      </c>
      <c r="AE70" s="36"/>
      <c r="AF70" s="36"/>
      <c r="AG70" s="36"/>
      <c r="AH70" s="36"/>
      <c r="AI70" s="36"/>
      <c r="AJ70" s="36"/>
      <c r="AK70" s="36"/>
      <c r="AL70" s="36"/>
      <c r="AM70" s="36"/>
      <c r="AN70" s="36"/>
      <c r="AO70" s="36"/>
      <c r="AP70" s="36"/>
    </row>
    <row r="71" spans="1:42" x14ac:dyDescent="0.25">
      <c r="A71" t="s">
        <v>581</v>
      </c>
      <c r="B71" t="s">
        <v>210</v>
      </c>
      <c r="C71" t="s">
        <v>583</v>
      </c>
      <c r="D71" t="s">
        <v>46</v>
      </c>
      <c r="E71" t="s">
        <v>100</v>
      </c>
      <c r="F71" s="19" t="str">
        <f>IFERROR(VLOOKUP(D71,'Tabelas auxiliares'!$A$3:$B$63,2,FALSE),"")</f>
        <v>PROGRAD - PRÓ-REITORIA DE GRADUAÇÃO</v>
      </c>
      <c r="G71" s="19" t="str">
        <f>IFERROR(VLOOKUP($B71,'Tabelas auxiliares'!$A$67:$C$107,2,FALSE),"")</f>
        <v>AUXÍLIO DISCENTES</v>
      </c>
      <c r="H71" s="19" t="str">
        <f>IFERROR(VLOOKUP($B71,'Tabelas auxiliares'!$A$67:$C$107,3,FALSE),"")</f>
        <v>AUXÍLIO DISCENTES</v>
      </c>
      <c r="I71" t="s">
        <v>1632</v>
      </c>
      <c r="J71" t="s">
        <v>1633</v>
      </c>
      <c r="K71" t="s">
        <v>1634</v>
      </c>
      <c r="L71" t="s">
        <v>1635</v>
      </c>
      <c r="M71" t="s">
        <v>1636</v>
      </c>
      <c r="N71" t="s">
        <v>648</v>
      </c>
      <c r="O71" t="s">
        <v>614</v>
      </c>
      <c r="P71" t="s">
        <v>1308</v>
      </c>
      <c r="Q71" t="s">
        <v>603</v>
      </c>
      <c r="R71" t="s">
        <v>604</v>
      </c>
      <c r="S71" t="s">
        <v>605</v>
      </c>
      <c r="T71" t="s">
        <v>145</v>
      </c>
      <c r="U71" t="s">
        <v>1359</v>
      </c>
      <c r="V71" t="s">
        <v>672</v>
      </c>
      <c r="W71" t="s">
        <v>673</v>
      </c>
      <c r="X71" t="s">
        <v>1637</v>
      </c>
      <c r="Y71" s="19" t="str">
        <f t="shared" si="2"/>
        <v>3</v>
      </c>
      <c r="Z71" s="19" t="str">
        <f>IF(T71="","",IF(AND(T71&lt;&gt;'Tabelas auxiliares'!$B$241,T71&lt;&gt;'Tabelas auxiliares'!$B$242,T71&lt;&gt;'Tabelas auxiliares'!$C$241,T71&lt;&gt;'Tabelas auxiliares'!$C$242,T71&lt;&gt;'Tabelas auxiliares'!$D$241),"FOLHA DE PESSOAL",IF(Y71='Tabelas auxiliares'!$A$242,"CUSTEIO",IF(Y71='Tabelas auxiliares'!$A$241,"INVESTIMENTO","ERRO - VERIFICAR"))))</f>
        <v>CUSTEIO</v>
      </c>
      <c r="AA71" s="30">
        <f t="shared" si="3"/>
        <v>1900</v>
      </c>
      <c r="AB71" s="130"/>
      <c r="AC71" s="130"/>
      <c r="AD71" s="12">
        <v>1900</v>
      </c>
      <c r="AE71" s="36"/>
      <c r="AF71" s="36"/>
      <c r="AG71" s="36"/>
      <c r="AH71" s="36"/>
      <c r="AI71" s="36"/>
      <c r="AJ71" s="36"/>
      <c r="AK71" s="36"/>
      <c r="AL71" s="36"/>
      <c r="AM71" s="36"/>
      <c r="AN71" s="36"/>
      <c r="AO71" s="36"/>
      <c r="AP71" s="36"/>
    </row>
    <row r="72" spans="1:42" x14ac:dyDescent="0.25">
      <c r="A72" t="s">
        <v>581</v>
      </c>
      <c r="B72" t="s">
        <v>210</v>
      </c>
      <c r="C72" t="s">
        <v>583</v>
      </c>
      <c r="D72" t="s">
        <v>46</v>
      </c>
      <c r="E72" t="s">
        <v>100</v>
      </c>
      <c r="F72" s="19" t="str">
        <f>IFERROR(VLOOKUP(D72,'Tabelas auxiliares'!$A$3:$B$63,2,FALSE),"")</f>
        <v>PROGRAD - PRÓ-REITORIA DE GRADUAÇÃO</v>
      </c>
      <c r="G72" s="19" t="str">
        <f>IFERROR(VLOOKUP($B72,'Tabelas auxiliares'!$A$67:$C$107,2,FALSE),"")</f>
        <v>AUXÍLIO DISCENTES</v>
      </c>
      <c r="H72" s="19" t="str">
        <f>IFERROR(VLOOKUP($B72,'Tabelas auxiliares'!$A$67:$C$107,3,FALSE),"")</f>
        <v>AUXÍLIO DISCENTES</v>
      </c>
      <c r="I72" t="s">
        <v>1638</v>
      </c>
      <c r="J72" t="s">
        <v>1639</v>
      </c>
      <c r="K72" t="s">
        <v>1640</v>
      </c>
      <c r="L72" t="s">
        <v>1641</v>
      </c>
      <c r="M72" t="s">
        <v>604</v>
      </c>
      <c r="N72" t="s">
        <v>648</v>
      </c>
      <c r="O72" t="s">
        <v>614</v>
      </c>
      <c r="P72" t="s">
        <v>1308</v>
      </c>
      <c r="Q72" t="s">
        <v>603</v>
      </c>
      <c r="R72" t="s">
        <v>604</v>
      </c>
      <c r="S72" t="s">
        <v>605</v>
      </c>
      <c r="T72" t="s">
        <v>145</v>
      </c>
      <c r="U72" t="s">
        <v>1359</v>
      </c>
      <c r="V72" t="s">
        <v>672</v>
      </c>
      <c r="W72" t="s">
        <v>673</v>
      </c>
      <c r="X72" t="s">
        <v>1642</v>
      </c>
      <c r="Y72" s="19" t="str">
        <f t="shared" si="2"/>
        <v>3</v>
      </c>
      <c r="Z72" s="19" t="str">
        <f>IF(T72="","",IF(AND(T72&lt;&gt;'Tabelas auxiliares'!$B$241,T72&lt;&gt;'Tabelas auxiliares'!$B$242,T72&lt;&gt;'Tabelas auxiliares'!$C$241,T72&lt;&gt;'Tabelas auxiliares'!$C$242,T72&lt;&gt;'Tabelas auxiliares'!$D$241),"FOLHA DE PESSOAL",IF(Y72='Tabelas auxiliares'!$A$242,"CUSTEIO",IF(Y72='Tabelas auxiliares'!$A$241,"INVESTIMENTO","ERRO - VERIFICAR"))))</f>
        <v>CUSTEIO</v>
      </c>
      <c r="AA72" s="30">
        <f t="shared" si="3"/>
        <v>8550</v>
      </c>
      <c r="AB72" s="130"/>
      <c r="AC72" s="130"/>
      <c r="AD72" s="12">
        <v>8550</v>
      </c>
      <c r="AE72" s="36"/>
      <c r="AF72" s="36"/>
      <c r="AG72" s="36"/>
      <c r="AH72" s="36"/>
      <c r="AI72" s="36"/>
      <c r="AJ72" s="36"/>
      <c r="AK72" s="36"/>
      <c r="AL72" s="36"/>
      <c r="AM72" s="36"/>
      <c r="AN72" s="36"/>
      <c r="AO72" s="36"/>
      <c r="AP72" s="36"/>
    </row>
    <row r="73" spans="1:42" x14ac:dyDescent="0.25">
      <c r="A73" t="s">
        <v>581</v>
      </c>
      <c r="B73" t="s">
        <v>210</v>
      </c>
      <c r="C73" t="s">
        <v>583</v>
      </c>
      <c r="D73" t="s">
        <v>46</v>
      </c>
      <c r="E73" t="s">
        <v>100</v>
      </c>
      <c r="F73" s="19" t="str">
        <f>IFERROR(VLOOKUP(D73,'Tabelas auxiliares'!$A$3:$B$63,2,FALSE),"")</f>
        <v>PROGRAD - PRÓ-REITORIA DE GRADUAÇÃO</v>
      </c>
      <c r="G73" s="19" t="str">
        <f>IFERROR(VLOOKUP($B73,'Tabelas auxiliares'!$A$67:$C$107,2,FALSE),"")</f>
        <v>AUXÍLIO DISCENTES</v>
      </c>
      <c r="H73" s="19" t="str">
        <f>IFERROR(VLOOKUP($B73,'Tabelas auxiliares'!$A$67:$C$107,3,FALSE),"")</f>
        <v>AUXÍLIO DISCENTES</v>
      </c>
      <c r="I73" t="s">
        <v>1596</v>
      </c>
      <c r="J73" t="s">
        <v>1643</v>
      </c>
      <c r="K73" t="s">
        <v>1644</v>
      </c>
      <c r="L73" t="s">
        <v>1645</v>
      </c>
      <c r="M73" t="s">
        <v>1646</v>
      </c>
      <c r="N73" t="s">
        <v>648</v>
      </c>
      <c r="O73" t="s">
        <v>614</v>
      </c>
      <c r="P73" t="s">
        <v>1308</v>
      </c>
      <c r="Q73" t="s">
        <v>603</v>
      </c>
      <c r="R73" t="s">
        <v>604</v>
      </c>
      <c r="S73" t="s">
        <v>605</v>
      </c>
      <c r="T73" t="s">
        <v>145</v>
      </c>
      <c r="U73" t="s">
        <v>1359</v>
      </c>
      <c r="V73" t="s">
        <v>672</v>
      </c>
      <c r="W73" t="s">
        <v>673</v>
      </c>
      <c r="X73" t="s">
        <v>1647</v>
      </c>
      <c r="Y73" s="19" t="str">
        <f t="shared" si="2"/>
        <v>3</v>
      </c>
      <c r="Z73" s="19" t="str">
        <f>IF(T73="","",IF(AND(T73&lt;&gt;'Tabelas auxiliares'!$B$241,T73&lt;&gt;'Tabelas auxiliares'!$B$242,T73&lt;&gt;'Tabelas auxiliares'!$C$241,T73&lt;&gt;'Tabelas auxiliares'!$C$242,T73&lt;&gt;'Tabelas auxiliares'!$D$241),"FOLHA DE PESSOAL",IF(Y73='Tabelas auxiliares'!$A$242,"CUSTEIO",IF(Y73='Tabelas auxiliares'!$A$241,"INVESTIMENTO","ERRO - VERIFICAR"))))</f>
        <v>CUSTEIO</v>
      </c>
      <c r="AA73" s="30">
        <f t="shared" si="3"/>
        <v>1500</v>
      </c>
      <c r="AB73" s="130"/>
      <c r="AC73" s="130"/>
      <c r="AD73" s="12">
        <v>1500</v>
      </c>
      <c r="AE73" s="36"/>
      <c r="AF73" s="36"/>
      <c r="AG73" s="36"/>
      <c r="AH73" s="36"/>
      <c r="AI73" s="36"/>
      <c r="AJ73" s="36"/>
      <c r="AK73" s="36"/>
      <c r="AL73" s="36"/>
      <c r="AM73" s="36"/>
      <c r="AN73" s="36"/>
      <c r="AO73" s="36"/>
      <c r="AP73" s="36"/>
    </row>
    <row r="74" spans="1:42" x14ac:dyDescent="0.25">
      <c r="A74" t="s">
        <v>581</v>
      </c>
      <c r="B74" t="s">
        <v>210</v>
      </c>
      <c r="C74" t="s">
        <v>583</v>
      </c>
      <c r="D74" t="s">
        <v>46</v>
      </c>
      <c r="E74" t="s">
        <v>100</v>
      </c>
      <c r="F74" s="19" t="str">
        <f>IFERROR(VLOOKUP(D74,'Tabelas auxiliares'!$A$3:$B$63,2,FALSE),"")</f>
        <v>PROGRAD - PRÓ-REITORIA DE GRADUAÇÃO</v>
      </c>
      <c r="G74" s="19" t="str">
        <f>IFERROR(VLOOKUP($B74,'Tabelas auxiliares'!$A$67:$C$107,2,FALSE),"")</f>
        <v>AUXÍLIO DISCENTES</v>
      </c>
      <c r="H74" s="19" t="str">
        <f>IFERROR(VLOOKUP($B74,'Tabelas auxiliares'!$A$67:$C$107,3,FALSE),"")</f>
        <v>AUXÍLIO DISCENTES</v>
      </c>
      <c r="I74" t="s">
        <v>1648</v>
      </c>
      <c r="J74" t="s">
        <v>1649</v>
      </c>
      <c r="K74" t="s">
        <v>1650</v>
      </c>
      <c r="L74" t="s">
        <v>1651</v>
      </c>
      <c r="M74" t="s">
        <v>692</v>
      </c>
      <c r="N74" t="s">
        <v>638</v>
      </c>
      <c r="O74" t="s">
        <v>614</v>
      </c>
      <c r="P74" t="s">
        <v>1357</v>
      </c>
      <c r="Q74" t="s">
        <v>603</v>
      </c>
      <c r="R74" t="s">
        <v>604</v>
      </c>
      <c r="S74" t="s">
        <v>605</v>
      </c>
      <c r="T74" t="s">
        <v>145</v>
      </c>
      <c r="U74" t="s">
        <v>1358</v>
      </c>
      <c r="V74" t="s">
        <v>672</v>
      </c>
      <c r="W74" t="s">
        <v>673</v>
      </c>
      <c r="X74" t="s">
        <v>1652</v>
      </c>
      <c r="Y74" s="19" t="str">
        <f t="shared" si="2"/>
        <v>3</v>
      </c>
      <c r="Z74" s="19" t="str">
        <f>IF(T74="","",IF(AND(T74&lt;&gt;'Tabelas auxiliares'!$B$241,T74&lt;&gt;'Tabelas auxiliares'!$B$242,T74&lt;&gt;'Tabelas auxiliares'!$C$241,T74&lt;&gt;'Tabelas auxiliares'!$C$242,T74&lt;&gt;'Tabelas auxiliares'!$D$241),"FOLHA DE PESSOAL",IF(Y74='Tabelas auxiliares'!$A$242,"CUSTEIO",IF(Y74='Tabelas auxiliares'!$A$241,"INVESTIMENTO","ERRO - VERIFICAR"))))</f>
        <v>CUSTEIO</v>
      </c>
      <c r="AA74" s="30">
        <f t="shared" si="3"/>
        <v>2460</v>
      </c>
      <c r="AB74" s="130"/>
      <c r="AC74" s="130"/>
      <c r="AD74" s="12">
        <v>2460</v>
      </c>
      <c r="AE74" s="36"/>
      <c r="AF74" s="36"/>
      <c r="AG74" s="36"/>
      <c r="AH74" s="36"/>
      <c r="AI74" s="36"/>
      <c r="AJ74" s="36"/>
      <c r="AK74" s="36"/>
      <c r="AL74" s="36"/>
      <c r="AM74" s="36"/>
      <c r="AN74" s="36"/>
      <c r="AO74" s="36"/>
      <c r="AP74" s="36"/>
    </row>
    <row r="75" spans="1:42" x14ac:dyDescent="0.25">
      <c r="A75" t="s">
        <v>581</v>
      </c>
      <c r="B75" t="s">
        <v>210</v>
      </c>
      <c r="C75" t="s">
        <v>583</v>
      </c>
      <c r="D75" t="s">
        <v>46</v>
      </c>
      <c r="E75" t="s">
        <v>100</v>
      </c>
      <c r="F75" s="19" t="str">
        <f>IFERROR(VLOOKUP(D75,'Tabelas auxiliares'!$A$3:$B$63,2,FALSE),"")</f>
        <v>PROGRAD - PRÓ-REITORIA DE GRADUAÇÃO</v>
      </c>
      <c r="G75" s="19" t="str">
        <f>IFERROR(VLOOKUP($B75,'Tabelas auxiliares'!$A$67:$C$107,2,FALSE),"")</f>
        <v>AUXÍLIO DISCENTES</v>
      </c>
      <c r="H75" s="19" t="str">
        <f>IFERROR(VLOOKUP($B75,'Tabelas auxiliares'!$A$67:$C$107,3,FALSE),"")</f>
        <v>AUXÍLIO DISCENTES</v>
      </c>
      <c r="I75" t="s">
        <v>1648</v>
      </c>
      <c r="J75" t="s">
        <v>1653</v>
      </c>
      <c r="K75" t="s">
        <v>1654</v>
      </c>
      <c r="L75" t="s">
        <v>691</v>
      </c>
      <c r="M75" t="s">
        <v>1655</v>
      </c>
      <c r="N75" t="s">
        <v>638</v>
      </c>
      <c r="O75" t="s">
        <v>614</v>
      </c>
      <c r="P75" t="s">
        <v>1357</v>
      </c>
      <c r="Q75" t="s">
        <v>603</v>
      </c>
      <c r="R75" t="s">
        <v>604</v>
      </c>
      <c r="S75" t="s">
        <v>605</v>
      </c>
      <c r="T75" t="s">
        <v>145</v>
      </c>
      <c r="U75" t="s">
        <v>1358</v>
      </c>
      <c r="V75" t="s">
        <v>672</v>
      </c>
      <c r="W75" t="s">
        <v>673</v>
      </c>
      <c r="X75" t="s">
        <v>1656</v>
      </c>
      <c r="Y75" s="19" t="str">
        <f t="shared" si="2"/>
        <v>3</v>
      </c>
      <c r="Z75" s="19" t="str">
        <f>IF(T75="","",IF(AND(T75&lt;&gt;'Tabelas auxiliares'!$B$241,T75&lt;&gt;'Tabelas auxiliares'!$B$242,T75&lt;&gt;'Tabelas auxiliares'!$C$241,T75&lt;&gt;'Tabelas auxiliares'!$C$242,T75&lt;&gt;'Tabelas auxiliares'!$D$241),"FOLHA DE PESSOAL",IF(Y75='Tabelas auxiliares'!$A$242,"CUSTEIO",IF(Y75='Tabelas auxiliares'!$A$241,"INVESTIMENTO","ERRO - VERIFICAR"))))</f>
        <v>CUSTEIO</v>
      </c>
      <c r="AA75" s="30">
        <f t="shared" si="3"/>
        <v>1000</v>
      </c>
      <c r="AB75" s="130"/>
      <c r="AC75" s="130"/>
      <c r="AD75" s="12">
        <v>1000</v>
      </c>
      <c r="AE75" s="36"/>
      <c r="AF75" s="36"/>
      <c r="AG75" s="36"/>
      <c r="AH75" s="36"/>
      <c r="AI75" s="36"/>
      <c r="AJ75" s="36"/>
      <c r="AK75" s="36"/>
      <c r="AL75" s="36"/>
      <c r="AM75" s="36"/>
      <c r="AN75" s="36"/>
      <c r="AO75" s="36"/>
      <c r="AP75" s="36"/>
    </row>
    <row r="76" spans="1:42" x14ac:dyDescent="0.25">
      <c r="A76" t="s">
        <v>581</v>
      </c>
      <c r="B76" t="s">
        <v>210</v>
      </c>
      <c r="C76" t="s">
        <v>583</v>
      </c>
      <c r="D76" t="s">
        <v>46</v>
      </c>
      <c r="E76" t="s">
        <v>100</v>
      </c>
      <c r="F76" s="19" t="str">
        <f>IFERROR(VLOOKUP(D76,'Tabelas auxiliares'!$A$3:$B$63,2,FALSE),"")</f>
        <v>PROGRAD - PRÓ-REITORIA DE GRADUAÇÃO</v>
      </c>
      <c r="G76" s="19" t="str">
        <f>IFERROR(VLOOKUP($B76,'Tabelas auxiliares'!$A$67:$C$107,2,FALSE),"")</f>
        <v>AUXÍLIO DISCENTES</v>
      </c>
      <c r="H76" s="19" t="str">
        <f>IFERROR(VLOOKUP($B76,'Tabelas auxiliares'!$A$67:$C$107,3,FALSE),"")</f>
        <v>AUXÍLIO DISCENTES</v>
      </c>
      <c r="I76" t="s">
        <v>1657</v>
      </c>
      <c r="J76" t="s">
        <v>1658</v>
      </c>
      <c r="K76" t="s">
        <v>1659</v>
      </c>
      <c r="L76" t="s">
        <v>691</v>
      </c>
      <c r="M76" t="s">
        <v>1660</v>
      </c>
      <c r="N76" t="s">
        <v>638</v>
      </c>
      <c r="O76" t="s">
        <v>614</v>
      </c>
      <c r="P76" t="s">
        <v>1357</v>
      </c>
      <c r="Q76" t="s">
        <v>603</v>
      </c>
      <c r="R76" t="s">
        <v>604</v>
      </c>
      <c r="S76" t="s">
        <v>605</v>
      </c>
      <c r="T76" t="s">
        <v>145</v>
      </c>
      <c r="U76" t="s">
        <v>1358</v>
      </c>
      <c r="V76" t="s">
        <v>672</v>
      </c>
      <c r="W76" t="s">
        <v>673</v>
      </c>
      <c r="X76" t="s">
        <v>1661</v>
      </c>
      <c r="Y76" s="19" t="str">
        <f t="shared" si="2"/>
        <v>3</v>
      </c>
      <c r="Z76" s="19" t="str">
        <f>IF(T76="","",IF(AND(T76&lt;&gt;'Tabelas auxiliares'!$B$241,T76&lt;&gt;'Tabelas auxiliares'!$B$242,T76&lt;&gt;'Tabelas auxiliares'!$C$241,T76&lt;&gt;'Tabelas auxiliares'!$C$242,T76&lt;&gt;'Tabelas auxiliares'!$D$241),"FOLHA DE PESSOAL",IF(Y76='Tabelas auxiliares'!$A$242,"CUSTEIO",IF(Y76='Tabelas auxiliares'!$A$241,"INVESTIMENTO","ERRO - VERIFICAR"))))</f>
        <v>CUSTEIO</v>
      </c>
      <c r="AA76" s="30">
        <f t="shared" si="3"/>
        <v>1000</v>
      </c>
      <c r="AB76" s="130"/>
      <c r="AC76" s="130"/>
      <c r="AD76" s="12">
        <v>1000</v>
      </c>
      <c r="AE76" s="36"/>
      <c r="AF76" s="36"/>
      <c r="AG76" s="36"/>
      <c r="AH76" s="36"/>
      <c r="AI76" s="36"/>
      <c r="AJ76" s="36"/>
      <c r="AK76" s="36"/>
      <c r="AL76" s="36"/>
      <c r="AM76" s="36"/>
      <c r="AN76" s="36"/>
      <c r="AO76" s="36"/>
      <c r="AP76" s="36"/>
    </row>
    <row r="77" spans="1:42" x14ac:dyDescent="0.25">
      <c r="A77" t="s">
        <v>581</v>
      </c>
      <c r="B77" t="s">
        <v>210</v>
      </c>
      <c r="C77" t="s">
        <v>583</v>
      </c>
      <c r="D77" t="s">
        <v>46</v>
      </c>
      <c r="E77" t="s">
        <v>100</v>
      </c>
      <c r="F77" s="19" t="str">
        <f>IFERROR(VLOOKUP(D77,'Tabelas auxiliares'!$A$3:$B$63,2,FALSE),"")</f>
        <v>PROGRAD - PRÓ-REITORIA DE GRADUAÇÃO</v>
      </c>
      <c r="G77" s="19" t="str">
        <f>IFERROR(VLOOKUP($B77,'Tabelas auxiliares'!$A$67:$C$107,2,FALSE),"")</f>
        <v>AUXÍLIO DISCENTES</v>
      </c>
      <c r="H77" s="19" t="str">
        <f>IFERROR(VLOOKUP($B77,'Tabelas auxiliares'!$A$67:$C$107,3,FALSE),"")</f>
        <v>AUXÍLIO DISCENTES</v>
      </c>
      <c r="I77" t="s">
        <v>1662</v>
      </c>
      <c r="J77" t="s">
        <v>1663</v>
      </c>
      <c r="K77" t="s">
        <v>1664</v>
      </c>
      <c r="L77" t="s">
        <v>689</v>
      </c>
      <c r="M77" t="s">
        <v>1665</v>
      </c>
      <c r="N77" t="s">
        <v>638</v>
      </c>
      <c r="O77" t="s">
        <v>614</v>
      </c>
      <c r="P77" t="s">
        <v>1357</v>
      </c>
      <c r="Q77" t="s">
        <v>603</v>
      </c>
      <c r="R77" t="s">
        <v>604</v>
      </c>
      <c r="S77" t="s">
        <v>605</v>
      </c>
      <c r="T77" t="s">
        <v>145</v>
      </c>
      <c r="U77" t="s">
        <v>1358</v>
      </c>
      <c r="V77" t="s">
        <v>672</v>
      </c>
      <c r="W77" t="s">
        <v>673</v>
      </c>
      <c r="X77" t="s">
        <v>1666</v>
      </c>
      <c r="Y77" s="19" t="str">
        <f t="shared" si="2"/>
        <v>3</v>
      </c>
      <c r="Z77" s="19" t="str">
        <f>IF(T77="","",IF(AND(T77&lt;&gt;'Tabelas auxiliares'!$B$241,T77&lt;&gt;'Tabelas auxiliares'!$B$242,T77&lt;&gt;'Tabelas auxiliares'!$C$241,T77&lt;&gt;'Tabelas auxiliares'!$C$242,T77&lt;&gt;'Tabelas auxiliares'!$D$241),"FOLHA DE PESSOAL",IF(Y77='Tabelas auxiliares'!$A$242,"CUSTEIO",IF(Y77='Tabelas auxiliares'!$A$241,"INVESTIMENTO","ERRO - VERIFICAR"))))</f>
        <v>CUSTEIO</v>
      </c>
      <c r="AA77" s="30">
        <f t="shared" si="3"/>
        <v>950</v>
      </c>
      <c r="AB77" s="130"/>
      <c r="AC77" s="130"/>
      <c r="AD77" s="12">
        <v>950</v>
      </c>
      <c r="AE77" s="36"/>
      <c r="AF77" s="36"/>
      <c r="AG77" s="36"/>
      <c r="AH77" s="36"/>
      <c r="AI77" s="36"/>
      <c r="AJ77" s="36"/>
      <c r="AK77" s="36"/>
      <c r="AL77" s="36"/>
      <c r="AM77" s="36"/>
      <c r="AN77" s="36"/>
      <c r="AO77" s="36"/>
      <c r="AP77" s="36"/>
    </row>
    <row r="78" spans="1:42" x14ac:dyDescent="0.25">
      <c r="A78" t="s">
        <v>581</v>
      </c>
      <c r="B78" t="s">
        <v>210</v>
      </c>
      <c r="C78" t="s">
        <v>583</v>
      </c>
      <c r="D78" t="s">
        <v>46</v>
      </c>
      <c r="E78" t="s">
        <v>100</v>
      </c>
      <c r="F78" s="19" t="str">
        <f>IFERROR(VLOOKUP(D78,'Tabelas auxiliares'!$A$3:$B$63,2,FALSE),"")</f>
        <v>PROGRAD - PRÓ-REITORIA DE GRADUAÇÃO</v>
      </c>
      <c r="G78" s="19" t="str">
        <f>IFERROR(VLOOKUP($B78,'Tabelas auxiliares'!$A$67:$C$107,2,FALSE),"")</f>
        <v>AUXÍLIO DISCENTES</v>
      </c>
      <c r="H78" s="19" t="str">
        <f>IFERROR(VLOOKUP($B78,'Tabelas auxiliares'!$A$67:$C$107,3,FALSE),"")</f>
        <v>AUXÍLIO DISCENTES</v>
      </c>
      <c r="I78" t="s">
        <v>1662</v>
      </c>
      <c r="J78" t="s">
        <v>1667</v>
      </c>
      <c r="K78" t="s">
        <v>1668</v>
      </c>
      <c r="L78" t="s">
        <v>691</v>
      </c>
      <c r="M78" t="s">
        <v>1669</v>
      </c>
      <c r="N78" t="s">
        <v>638</v>
      </c>
      <c r="O78" t="s">
        <v>614</v>
      </c>
      <c r="P78" t="s">
        <v>1357</v>
      </c>
      <c r="Q78" t="s">
        <v>603</v>
      </c>
      <c r="R78" t="s">
        <v>604</v>
      </c>
      <c r="S78" t="s">
        <v>605</v>
      </c>
      <c r="T78" t="s">
        <v>145</v>
      </c>
      <c r="U78" t="s">
        <v>1358</v>
      </c>
      <c r="V78" t="s">
        <v>672</v>
      </c>
      <c r="W78" t="s">
        <v>673</v>
      </c>
      <c r="X78" t="s">
        <v>1670</v>
      </c>
      <c r="Y78" s="19" t="str">
        <f t="shared" si="2"/>
        <v>3</v>
      </c>
      <c r="Z78" s="19" t="str">
        <f>IF(T78="","",IF(AND(T78&lt;&gt;'Tabelas auxiliares'!$B$241,T78&lt;&gt;'Tabelas auxiliares'!$B$242,T78&lt;&gt;'Tabelas auxiliares'!$C$241,T78&lt;&gt;'Tabelas auxiliares'!$C$242,T78&lt;&gt;'Tabelas auxiliares'!$D$241),"FOLHA DE PESSOAL",IF(Y78='Tabelas auxiliares'!$A$242,"CUSTEIO",IF(Y78='Tabelas auxiliares'!$A$241,"INVESTIMENTO","ERRO - VERIFICAR"))))</f>
        <v>CUSTEIO</v>
      </c>
      <c r="AA78" s="30">
        <f t="shared" si="3"/>
        <v>950</v>
      </c>
      <c r="AB78" s="130">
        <v>175.67</v>
      </c>
      <c r="AC78" s="130"/>
      <c r="AD78" s="12">
        <v>774.33</v>
      </c>
      <c r="AE78" s="36"/>
      <c r="AF78" s="36"/>
      <c r="AG78" s="36"/>
      <c r="AH78" s="36"/>
      <c r="AI78" s="36"/>
      <c r="AJ78" s="36"/>
      <c r="AK78" s="36"/>
      <c r="AL78" s="36"/>
      <c r="AM78" s="36"/>
      <c r="AN78" s="36"/>
      <c r="AO78" s="36"/>
      <c r="AP78" s="36"/>
    </row>
    <row r="79" spans="1:42" x14ac:dyDescent="0.25">
      <c r="A79" t="s">
        <v>581</v>
      </c>
      <c r="B79" t="s">
        <v>210</v>
      </c>
      <c r="C79" t="s">
        <v>583</v>
      </c>
      <c r="D79" t="s">
        <v>46</v>
      </c>
      <c r="E79" t="s">
        <v>100</v>
      </c>
      <c r="F79" s="19" t="str">
        <f>IFERROR(VLOOKUP(D79,'Tabelas auxiliares'!$A$3:$B$63,2,FALSE),"")</f>
        <v>PROGRAD - PRÓ-REITORIA DE GRADUAÇÃO</v>
      </c>
      <c r="G79" s="19" t="str">
        <f>IFERROR(VLOOKUP($B79,'Tabelas auxiliares'!$A$67:$C$107,2,FALSE),"")</f>
        <v>AUXÍLIO DISCENTES</v>
      </c>
      <c r="H79" s="19" t="str">
        <f>IFERROR(VLOOKUP($B79,'Tabelas auxiliares'!$A$67:$C$107,3,FALSE),"")</f>
        <v>AUXÍLIO DISCENTES</v>
      </c>
      <c r="I79" t="s">
        <v>1662</v>
      </c>
      <c r="J79" t="s">
        <v>1671</v>
      </c>
      <c r="K79" t="s">
        <v>1672</v>
      </c>
      <c r="L79" t="s">
        <v>689</v>
      </c>
      <c r="M79" t="s">
        <v>693</v>
      </c>
      <c r="N79" t="s">
        <v>638</v>
      </c>
      <c r="O79" t="s">
        <v>614</v>
      </c>
      <c r="P79" t="s">
        <v>1357</v>
      </c>
      <c r="Q79" t="s">
        <v>603</v>
      </c>
      <c r="R79" t="s">
        <v>604</v>
      </c>
      <c r="S79" t="s">
        <v>605</v>
      </c>
      <c r="T79" t="s">
        <v>145</v>
      </c>
      <c r="U79" t="s">
        <v>1358</v>
      </c>
      <c r="V79" t="s">
        <v>672</v>
      </c>
      <c r="W79" t="s">
        <v>673</v>
      </c>
      <c r="X79" t="s">
        <v>1673</v>
      </c>
      <c r="Y79" s="19" t="str">
        <f t="shared" si="2"/>
        <v>3</v>
      </c>
      <c r="Z79" s="19" t="str">
        <f>IF(T79="","",IF(AND(T79&lt;&gt;'Tabelas auxiliares'!$B$241,T79&lt;&gt;'Tabelas auxiliares'!$B$242,T79&lt;&gt;'Tabelas auxiliares'!$C$241,T79&lt;&gt;'Tabelas auxiliares'!$C$242,T79&lt;&gt;'Tabelas auxiliares'!$D$241),"FOLHA DE PESSOAL",IF(Y79='Tabelas auxiliares'!$A$242,"CUSTEIO",IF(Y79='Tabelas auxiliares'!$A$241,"INVESTIMENTO","ERRO - VERIFICAR"))))</f>
        <v>CUSTEIO</v>
      </c>
      <c r="AA79" s="30">
        <f t="shared" si="3"/>
        <v>950</v>
      </c>
      <c r="AB79" s="130"/>
      <c r="AC79" s="130"/>
      <c r="AD79" s="12">
        <v>950</v>
      </c>
      <c r="AE79" s="36"/>
      <c r="AF79" s="36"/>
      <c r="AG79" s="36"/>
      <c r="AH79" s="36"/>
      <c r="AI79" s="36"/>
      <c r="AJ79" s="36"/>
      <c r="AK79" s="36"/>
      <c r="AL79" s="36"/>
      <c r="AM79" s="36"/>
      <c r="AN79" s="36"/>
      <c r="AO79" s="36"/>
      <c r="AP79" s="36"/>
    </row>
    <row r="80" spans="1:42" x14ac:dyDescent="0.25">
      <c r="A80" t="s">
        <v>581</v>
      </c>
      <c r="B80" t="s">
        <v>210</v>
      </c>
      <c r="C80" t="s">
        <v>583</v>
      </c>
      <c r="D80" t="s">
        <v>46</v>
      </c>
      <c r="E80" t="s">
        <v>100</v>
      </c>
      <c r="F80" s="19" t="str">
        <f>IFERROR(VLOOKUP(D80,'Tabelas auxiliares'!$A$3:$B$63,2,FALSE),"")</f>
        <v>PROGRAD - PRÓ-REITORIA DE GRADUAÇÃO</v>
      </c>
      <c r="G80" s="19" t="str">
        <f>IFERROR(VLOOKUP($B80,'Tabelas auxiliares'!$A$67:$C$107,2,FALSE),"")</f>
        <v>AUXÍLIO DISCENTES</v>
      </c>
      <c r="H80" s="19" t="str">
        <f>IFERROR(VLOOKUP($B80,'Tabelas auxiliares'!$A$67:$C$107,3,FALSE),"")</f>
        <v>AUXÍLIO DISCENTES</v>
      </c>
      <c r="I80" t="s">
        <v>1662</v>
      </c>
      <c r="J80" t="s">
        <v>1674</v>
      </c>
      <c r="K80" t="s">
        <v>1675</v>
      </c>
      <c r="L80" t="s">
        <v>691</v>
      </c>
      <c r="M80" t="s">
        <v>1676</v>
      </c>
      <c r="N80" t="s">
        <v>638</v>
      </c>
      <c r="O80" t="s">
        <v>614</v>
      </c>
      <c r="P80" t="s">
        <v>1357</v>
      </c>
      <c r="Q80" t="s">
        <v>603</v>
      </c>
      <c r="R80" t="s">
        <v>604</v>
      </c>
      <c r="S80" t="s">
        <v>605</v>
      </c>
      <c r="T80" t="s">
        <v>145</v>
      </c>
      <c r="U80" t="s">
        <v>1358</v>
      </c>
      <c r="V80" t="s">
        <v>672</v>
      </c>
      <c r="W80" t="s">
        <v>673</v>
      </c>
      <c r="X80" t="s">
        <v>1677</v>
      </c>
      <c r="Y80" s="19" t="str">
        <f t="shared" si="2"/>
        <v>3</v>
      </c>
      <c r="Z80" s="19" t="str">
        <f>IF(T80="","",IF(AND(T80&lt;&gt;'Tabelas auxiliares'!$B$241,T80&lt;&gt;'Tabelas auxiliares'!$B$242,T80&lt;&gt;'Tabelas auxiliares'!$C$241,T80&lt;&gt;'Tabelas auxiliares'!$C$242,T80&lt;&gt;'Tabelas auxiliares'!$D$241),"FOLHA DE PESSOAL",IF(Y80='Tabelas auxiliares'!$A$242,"CUSTEIO",IF(Y80='Tabelas auxiliares'!$A$241,"INVESTIMENTO","ERRO - VERIFICAR"))))</f>
        <v>CUSTEIO</v>
      </c>
      <c r="AA80" s="30">
        <f t="shared" si="3"/>
        <v>1000</v>
      </c>
      <c r="AB80" s="130"/>
      <c r="AC80" s="130"/>
      <c r="AD80" s="12">
        <v>1000</v>
      </c>
      <c r="AE80" s="36"/>
      <c r="AF80" s="36"/>
      <c r="AG80" s="36"/>
      <c r="AH80" s="36"/>
      <c r="AI80" s="36"/>
      <c r="AJ80" s="36"/>
      <c r="AK80" s="36"/>
      <c r="AL80" s="36"/>
      <c r="AM80" s="36"/>
      <c r="AN80" s="36"/>
      <c r="AO80" s="36"/>
      <c r="AP80" s="36"/>
    </row>
    <row r="81" spans="1:42" x14ac:dyDescent="0.25">
      <c r="A81" t="s">
        <v>581</v>
      </c>
      <c r="B81" t="s">
        <v>210</v>
      </c>
      <c r="C81" t="s">
        <v>583</v>
      </c>
      <c r="D81" t="s">
        <v>46</v>
      </c>
      <c r="E81" t="s">
        <v>100</v>
      </c>
      <c r="F81" s="19" t="str">
        <f>IFERROR(VLOOKUP(D81,'Tabelas auxiliares'!$A$3:$B$63,2,FALSE),"")</f>
        <v>PROGRAD - PRÓ-REITORIA DE GRADUAÇÃO</v>
      </c>
      <c r="G81" s="19" t="str">
        <f>IFERROR(VLOOKUP($B81,'Tabelas auxiliares'!$A$67:$C$107,2,FALSE),"")</f>
        <v>AUXÍLIO DISCENTES</v>
      </c>
      <c r="H81" s="19" t="str">
        <f>IFERROR(VLOOKUP($B81,'Tabelas auxiliares'!$A$67:$C$107,3,FALSE),"")</f>
        <v>AUXÍLIO DISCENTES</v>
      </c>
      <c r="I81" t="s">
        <v>1678</v>
      </c>
      <c r="J81" t="s">
        <v>1679</v>
      </c>
      <c r="K81" t="s">
        <v>1680</v>
      </c>
      <c r="L81" t="s">
        <v>689</v>
      </c>
      <c r="M81" t="s">
        <v>694</v>
      </c>
      <c r="N81" t="s">
        <v>648</v>
      </c>
      <c r="O81" t="s">
        <v>614</v>
      </c>
      <c r="P81" t="s">
        <v>1308</v>
      </c>
      <c r="Q81" t="s">
        <v>603</v>
      </c>
      <c r="R81" t="s">
        <v>604</v>
      </c>
      <c r="S81" t="s">
        <v>605</v>
      </c>
      <c r="T81" t="s">
        <v>145</v>
      </c>
      <c r="U81" t="s">
        <v>1359</v>
      </c>
      <c r="V81" t="s">
        <v>672</v>
      </c>
      <c r="W81" t="s">
        <v>673</v>
      </c>
      <c r="X81" t="s">
        <v>1681</v>
      </c>
      <c r="Y81" s="19" t="str">
        <f t="shared" si="2"/>
        <v>3</v>
      </c>
      <c r="Z81" s="19" t="str">
        <f>IF(T81="","",IF(AND(T81&lt;&gt;'Tabelas auxiliares'!$B$241,T81&lt;&gt;'Tabelas auxiliares'!$B$242,T81&lt;&gt;'Tabelas auxiliares'!$C$241,T81&lt;&gt;'Tabelas auxiliares'!$C$242,T81&lt;&gt;'Tabelas auxiliares'!$D$241),"FOLHA DE PESSOAL",IF(Y81='Tabelas auxiliares'!$A$242,"CUSTEIO",IF(Y81='Tabelas auxiliares'!$A$241,"INVESTIMENTO","ERRO - VERIFICAR"))))</f>
        <v>CUSTEIO</v>
      </c>
      <c r="AA81" s="30">
        <f t="shared" si="3"/>
        <v>1000</v>
      </c>
      <c r="AB81" s="130"/>
      <c r="AC81" s="130"/>
      <c r="AD81" s="12">
        <v>1000</v>
      </c>
      <c r="AE81" s="36"/>
      <c r="AF81" s="36"/>
      <c r="AG81" s="36"/>
      <c r="AH81" s="36"/>
      <c r="AI81" s="36"/>
      <c r="AJ81" s="36"/>
      <c r="AK81" s="36"/>
      <c r="AL81" s="36"/>
      <c r="AM81" s="36"/>
      <c r="AN81" s="36"/>
      <c r="AO81" s="36"/>
      <c r="AP81" s="36"/>
    </row>
    <row r="82" spans="1:42" x14ac:dyDescent="0.25">
      <c r="A82" t="s">
        <v>581</v>
      </c>
      <c r="B82" t="s">
        <v>210</v>
      </c>
      <c r="C82" t="s">
        <v>583</v>
      </c>
      <c r="D82" t="s">
        <v>46</v>
      </c>
      <c r="E82" t="s">
        <v>100</v>
      </c>
      <c r="F82" s="19" t="str">
        <f>IFERROR(VLOOKUP(D82,'Tabelas auxiliares'!$A$3:$B$63,2,FALSE),"")</f>
        <v>PROGRAD - PRÓ-REITORIA DE GRADUAÇÃO</v>
      </c>
      <c r="G82" s="19" t="str">
        <f>IFERROR(VLOOKUP($B82,'Tabelas auxiliares'!$A$67:$C$107,2,FALSE),"")</f>
        <v>AUXÍLIO DISCENTES</v>
      </c>
      <c r="H82" s="19" t="str">
        <f>IFERROR(VLOOKUP($B82,'Tabelas auxiliares'!$A$67:$C$107,3,FALSE),"")</f>
        <v>AUXÍLIO DISCENTES</v>
      </c>
      <c r="I82" t="s">
        <v>1498</v>
      </c>
      <c r="J82" t="s">
        <v>1682</v>
      </c>
      <c r="K82" t="s">
        <v>1683</v>
      </c>
      <c r="L82" t="s">
        <v>689</v>
      </c>
      <c r="M82" t="s">
        <v>1684</v>
      </c>
      <c r="N82" t="s">
        <v>648</v>
      </c>
      <c r="O82" t="s">
        <v>614</v>
      </c>
      <c r="P82" t="s">
        <v>1308</v>
      </c>
      <c r="Q82" t="s">
        <v>603</v>
      </c>
      <c r="R82" t="s">
        <v>604</v>
      </c>
      <c r="S82" t="s">
        <v>605</v>
      </c>
      <c r="T82" t="s">
        <v>145</v>
      </c>
      <c r="U82" t="s">
        <v>1359</v>
      </c>
      <c r="V82" t="s">
        <v>672</v>
      </c>
      <c r="W82" t="s">
        <v>673</v>
      </c>
      <c r="X82" t="s">
        <v>1685</v>
      </c>
      <c r="Y82" s="19" t="str">
        <f t="shared" si="2"/>
        <v>3</v>
      </c>
      <c r="Z82" s="19" t="str">
        <f>IF(T82="","",IF(AND(T82&lt;&gt;'Tabelas auxiliares'!$B$241,T82&lt;&gt;'Tabelas auxiliares'!$B$242,T82&lt;&gt;'Tabelas auxiliares'!$C$241,T82&lt;&gt;'Tabelas auxiliares'!$C$242,T82&lt;&gt;'Tabelas auxiliares'!$D$241),"FOLHA DE PESSOAL",IF(Y82='Tabelas auxiliares'!$A$242,"CUSTEIO",IF(Y82='Tabelas auxiliares'!$A$241,"INVESTIMENTO","ERRO - VERIFICAR"))))</f>
        <v>CUSTEIO</v>
      </c>
      <c r="AA82" s="30">
        <f t="shared" si="3"/>
        <v>1050</v>
      </c>
      <c r="AB82" s="130"/>
      <c r="AC82" s="130"/>
      <c r="AD82" s="12">
        <v>1050</v>
      </c>
      <c r="AE82" s="36"/>
      <c r="AF82" s="36"/>
      <c r="AG82" s="36"/>
      <c r="AH82" s="36"/>
      <c r="AI82" s="36"/>
      <c r="AJ82" s="36"/>
      <c r="AK82" s="36"/>
      <c r="AL82" s="36"/>
      <c r="AM82" s="36"/>
      <c r="AN82" s="36"/>
      <c r="AO82" s="36"/>
      <c r="AP82" s="36"/>
    </row>
    <row r="83" spans="1:42" x14ac:dyDescent="0.25">
      <c r="A83" t="s">
        <v>581</v>
      </c>
      <c r="B83" t="s">
        <v>210</v>
      </c>
      <c r="C83" t="s">
        <v>583</v>
      </c>
      <c r="D83" t="s">
        <v>46</v>
      </c>
      <c r="E83" t="s">
        <v>100</v>
      </c>
      <c r="F83" s="19" t="str">
        <f>IFERROR(VLOOKUP(D83,'Tabelas auxiliares'!$A$3:$B$63,2,FALSE),"")</f>
        <v>PROGRAD - PRÓ-REITORIA DE GRADUAÇÃO</v>
      </c>
      <c r="G83" s="19" t="str">
        <f>IFERROR(VLOOKUP($B83,'Tabelas auxiliares'!$A$67:$C$107,2,FALSE),"")</f>
        <v>AUXÍLIO DISCENTES</v>
      </c>
      <c r="H83" s="19" t="str">
        <f>IFERROR(VLOOKUP($B83,'Tabelas auxiliares'!$A$67:$C$107,3,FALSE),"")</f>
        <v>AUXÍLIO DISCENTES</v>
      </c>
      <c r="I83" t="s">
        <v>1498</v>
      </c>
      <c r="J83" t="s">
        <v>1686</v>
      </c>
      <c r="K83" t="s">
        <v>1687</v>
      </c>
      <c r="L83" t="s">
        <v>691</v>
      </c>
      <c r="M83" t="s">
        <v>1688</v>
      </c>
      <c r="N83" t="s">
        <v>648</v>
      </c>
      <c r="O83" t="s">
        <v>614</v>
      </c>
      <c r="P83" t="s">
        <v>1308</v>
      </c>
      <c r="Q83" t="s">
        <v>603</v>
      </c>
      <c r="R83" t="s">
        <v>604</v>
      </c>
      <c r="S83" t="s">
        <v>605</v>
      </c>
      <c r="T83" t="s">
        <v>145</v>
      </c>
      <c r="U83" t="s">
        <v>1359</v>
      </c>
      <c r="V83" t="s">
        <v>672</v>
      </c>
      <c r="W83" t="s">
        <v>673</v>
      </c>
      <c r="X83" t="s">
        <v>1689</v>
      </c>
      <c r="Y83" s="19" t="str">
        <f t="shared" si="2"/>
        <v>3</v>
      </c>
      <c r="Z83" s="19" t="str">
        <f>IF(T83="","",IF(AND(T83&lt;&gt;'Tabelas auxiliares'!$B$241,T83&lt;&gt;'Tabelas auxiliares'!$B$242,T83&lt;&gt;'Tabelas auxiliares'!$C$241,T83&lt;&gt;'Tabelas auxiliares'!$C$242,T83&lt;&gt;'Tabelas auxiliares'!$D$241),"FOLHA DE PESSOAL",IF(Y83='Tabelas auxiliares'!$A$242,"CUSTEIO",IF(Y83='Tabelas auxiliares'!$A$241,"INVESTIMENTO","ERRO - VERIFICAR"))))</f>
        <v>CUSTEIO</v>
      </c>
      <c r="AA83" s="30">
        <f t="shared" si="3"/>
        <v>2460</v>
      </c>
      <c r="AB83" s="130"/>
      <c r="AC83" s="130"/>
      <c r="AD83" s="12">
        <v>2460</v>
      </c>
      <c r="AE83" s="36"/>
      <c r="AF83" s="36"/>
      <c r="AG83" s="36"/>
      <c r="AH83" s="36"/>
      <c r="AI83" s="36"/>
      <c r="AJ83" s="36"/>
      <c r="AK83" s="36"/>
      <c r="AL83" s="36"/>
      <c r="AM83" s="36"/>
      <c r="AN83" s="36"/>
      <c r="AO83" s="36"/>
      <c r="AP83" s="36"/>
    </row>
    <row r="84" spans="1:42" x14ac:dyDescent="0.25">
      <c r="A84" t="s">
        <v>581</v>
      </c>
      <c r="B84" t="s">
        <v>210</v>
      </c>
      <c r="C84" t="s">
        <v>583</v>
      </c>
      <c r="D84" t="s">
        <v>46</v>
      </c>
      <c r="E84" t="s">
        <v>100</v>
      </c>
      <c r="F84" s="19" t="str">
        <f>IFERROR(VLOOKUP(D84,'Tabelas auxiliares'!$A$3:$B$63,2,FALSE),"")</f>
        <v>PROGRAD - PRÓ-REITORIA DE GRADUAÇÃO</v>
      </c>
      <c r="G84" s="19" t="str">
        <f>IFERROR(VLOOKUP($B84,'Tabelas auxiliares'!$A$67:$C$107,2,FALSE),"")</f>
        <v>AUXÍLIO DISCENTES</v>
      </c>
      <c r="H84" s="19" t="str">
        <f>IFERROR(VLOOKUP($B84,'Tabelas auxiliares'!$A$67:$C$107,3,FALSE),"")</f>
        <v>AUXÍLIO DISCENTES</v>
      </c>
      <c r="I84" t="s">
        <v>1498</v>
      </c>
      <c r="J84" t="s">
        <v>1690</v>
      </c>
      <c r="K84" t="s">
        <v>1691</v>
      </c>
      <c r="L84" t="s">
        <v>689</v>
      </c>
      <c r="M84" t="s">
        <v>1692</v>
      </c>
      <c r="N84" t="s">
        <v>648</v>
      </c>
      <c r="O84" t="s">
        <v>614</v>
      </c>
      <c r="P84" t="s">
        <v>1308</v>
      </c>
      <c r="Q84" t="s">
        <v>603</v>
      </c>
      <c r="R84" t="s">
        <v>604</v>
      </c>
      <c r="S84" t="s">
        <v>605</v>
      </c>
      <c r="T84" t="s">
        <v>145</v>
      </c>
      <c r="U84" t="s">
        <v>1359</v>
      </c>
      <c r="V84" t="s">
        <v>672</v>
      </c>
      <c r="W84" t="s">
        <v>673</v>
      </c>
      <c r="X84" t="s">
        <v>1693</v>
      </c>
      <c r="Y84" s="19" t="str">
        <f t="shared" si="2"/>
        <v>3</v>
      </c>
      <c r="Z84" s="19" t="str">
        <f>IF(T84="","",IF(AND(T84&lt;&gt;'Tabelas auxiliares'!$B$241,T84&lt;&gt;'Tabelas auxiliares'!$B$242,T84&lt;&gt;'Tabelas auxiliares'!$C$241,T84&lt;&gt;'Tabelas auxiliares'!$C$242,T84&lt;&gt;'Tabelas auxiliares'!$D$241),"FOLHA DE PESSOAL",IF(Y84='Tabelas auxiliares'!$A$242,"CUSTEIO",IF(Y84='Tabelas auxiliares'!$A$241,"INVESTIMENTO","ERRO - VERIFICAR"))))</f>
        <v>CUSTEIO</v>
      </c>
      <c r="AA84" s="30">
        <f t="shared" si="3"/>
        <v>1050</v>
      </c>
      <c r="AB84" s="130">
        <v>273.33999999999997</v>
      </c>
      <c r="AC84" s="130"/>
      <c r="AD84" s="12">
        <v>776.66</v>
      </c>
      <c r="AE84" s="36"/>
      <c r="AF84" s="36"/>
      <c r="AG84" s="36"/>
      <c r="AH84" s="36"/>
      <c r="AI84" s="36"/>
      <c r="AJ84" s="36"/>
      <c r="AK84" s="36"/>
      <c r="AL84" s="36"/>
      <c r="AM84" s="36"/>
      <c r="AN84" s="36"/>
      <c r="AO84" s="36"/>
      <c r="AP84" s="36"/>
    </row>
    <row r="85" spans="1:42" x14ac:dyDescent="0.25">
      <c r="A85" t="s">
        <v>581</v>
      </c>
      <c r="B85" t="s">
        <v>210</v>
      </c>
      <c r="C85" t="s">
        <v>583</v>
      </c>
      <c r="D85" t="s">
        <v>46</v>
      </c>
      <c r="E85" t="s">
        <v>100</v>
      </c>
      <c r="F85" s="19" t="str">
        <f>IFERROR(VLOOKUP(D85,'Tabelas auxiliares'!$A$3:$B$63,2,FALSE),"")</f>
        <v>PROGRAD - PRÓ-REITORIA DE GRADUAÇÃO</v>
      </c>
      <c r="G85" s="19" t="str">
        <f>IFERROR(VLOOKUP($B85,'Tabelas auxiliares'!$A$67:$C$107,2,FALSE),"")</f>
        <v>AUXÍLIO DISCENTES</v>
      </c>
      <c r="H85" s="19" t="str">
        <f>IFERROR(VLOOKUP($B85,'Tabelas auxiliares'!$A$67:$C$107,3,FALSE),"")</f>
        <v>AUXÍLIO DISCENTES</v>
      </c>
      <c r="I85" t="s">
        <v>1694</v>
      </c>
      <c r="J85" t="s">
        <v>1695</v>
      </c>
      <c r="K85" t="s">
        <v>1696</v>
      </c>
      <c r="L85" t="s">
        <v>689</v>
      </c>
      <c r="M85" t="s">
        <v>1697</v>
      </c>
      <c r="N85" t="s">
        <v>648</v>
      </c>
      <c r="O85" t="s">
        <v>614</v>
      </c>
      <c r="P85" t="s">
        <v>1308</v>
      </c>
      <c r="Q85" t="s">
        <v>603</v>
      </c>
      <c r="R85" t="s">
        <v>604</v>
      </c>
      <c r="S85" t="s">
        <v>605</v>
      </c>
      <c r="T85" t="s">
        <v>145</v>
      </c>
      <c r="U85" t="s">
        <v>1359</v>
      </c>
      <c r="V85" t="s">
        <v>672</v>
      </c>
      <c r="W85" t="s">
        <v>673</v>
      </c>
      <c r="X85" t="s">
        <v>1698</v>
      </c>
      <c r="Y85" s="19" t="str">
        <f t="shared" si="2"/>
        <v>3</v>
      </c>
      <c r="Z85" s="19" t="str">
        <f>IF(T85="","",IF(AND(T85&lt;&gt;'Tabelas auxiliares'!$B$241,T85&lt;&gt;'Tabelas auxiliares'!$B$242,T85&lt;&gt;'Tabelas auxiliares'!$C$241,T85&lt;&gt;'Tabelas auxiliares'!$C$242,T85&lt;&gt;'Tabelas auxiliares'!$D$241),"FOLHA DE PESSOAL",IF(Y85='Tabelas auxiliares'!$A$242,"CUSTEIO",IF(Y85='Tabelas auxiliares'!$A$241,"INVESTIMENTO","ERRO - VERIFICAR"))))</f>
        <v>CUSTEIO</v>
      </c>
      <c r="AA85" s="30">
        <f t="shared" si="3"/>
        <v>875</v>
      </c>
      <c r="AB85" s="130"/>
      <c r="AC85" s="130"/>
      <c r="AD85" s="12">
        <v>875</v>
      </c>
      <c r="AE85" s="36"/>
      <c r="AF85" s="36"/>
      <c r="AG85" s="36"/>
      <c r="AH85" s="36"/>
      <c r="AI85" s="36"/>
      <c r="AJ85" s="36"/>
      <c r="AK85" s="36"/>
      <c r="AL85" s="36"/>
      <c r="AM85" s="36"/>
      <c r="AN85" s="36"/>
      <c r="AO85" s="36"/>
      <c r="AP85" s="36"/>
    </row>
    <row r="86" spans="1:42" x14ac:dyDescent="0.25">
      <c r="A86" t="s">
        <v>581</v>
      </c>
      <c r="B86" t="s">
        <v>210</v>
      </c>
      <c r="C86" t="s">
        <v>583</v>
      </c>
      <c r="D86" t="s">
        <v>46</v>
      </c>
      <c r="E86" t="s">
        <v>100</v>
      </c>
      <c r="F86" s="19" t="str">
        <f>IFERROR(VLOOKUP(D86,'Tabelas auxiliares'!$A$3:$B$63,2,FALSE),"")</f>
        <v>PROGRAD - PRÓ-REITORIA DE GRADUAÇÃO</v>
      </c>
      <c r="G86" s="19" t="str">
        <f>IFERROR(VLOOKUP($B86,'Tabelas auxiliares'!$A$67:$C$107,2,FALSE),"")</f>
        <v>AUXÍLIO DISCENTES</v>
      </c>
      <c r="H86" s="19" t="str">
        <f>IFERROR(VLOOKUP($B86,'Tabelas auxiliares'!$A$67:$C$107,3,FALSE),"")</f>
        <v>AUXÍLIO DISCENTES</v>
      </c>
      <c r="I86" t="s">
        <v>1423</v>
      </c>
      <c r="J86" t="s">
        <v>1699</v>
      </c>
      <c r="K86" t="s">
        <v>1700</v>
      </c>
      <c r="L86" t="s">
        <v>691</v>
      </c>
      <c r="M86" t="s">
        <v>1701</v>
      </c>
      <c r="N86" t="s">
        <v>648</v>
      </c>
      <c r="O86" t="s">
        <v>614</v>
      </c>
      <c r="P86" t="s">
        <v>1308</v>
      </c>
      <c r="Q86" t="s">
        <v>603</v>
      </c>
      <c r="R86" t="s">
        <v>604</v>
      </c>
      <c r="S86" t="s">
        <v>605</v>
      </c>
      <c r="T86" t="s">
        <v>145</v>
      </c>
      <c r="U86" t="s">
        <v>1359</v>
      </c>
      <c r="V86" t="s">
        <v>672</v>
      </c>
      <c r="W86" t="s">
        <v>673</v>
      </c>
      <c r="X86" t="s">
        <v>1702</v>
      </c>
      <c r="Y86" s="19" t="str">
        <f t="shared" si="2"/>
        <v>3</v>
      </c>
      <c r="Z86" s="19" t="str">
        <f>IF(T86="","",IF(AND(T86&lt;&gt;'Tabelas auxiliares'!$B$241,T86&lt;&gt;'Tabelas auxiliares'!$B$242,T86&lt;&gt;'Tabelas auxiliares'!$C$241,T86&lt;&gt;'Tabelas auxiliares'!$C$242,T86&lt;&gt;'Tabelas auxiliares'!$D$241),"FOLHA DE PESSOAL",IF(Y86='Tabelas auxiliares'!$A$242,"CUSTEIO",IF(Y86='Tabelas auxiliares'!$A$241,"INVESTIMENTO","ERRO - VERIFICAR"))))</f>
        <v>CUSTEIO</v>
      </c>
      <c r="AA86" s="30">
        <f t="shared" si="3"/>
        <v>1500</v>
      </c>
      <c r="AB86" s="130"/>
      <c r="AC86" s="130"/>
      <c r="AD86" s="12">
        <v>1500</v>
      </c>
      <c r="AE86" s="36"/>
      <c r="AF86" s="36"/>
      <c r="AG86" s="36"/>
      <c r="AH86" s="36"/>
      <c r="AI86" s="36"/>
      <c r="AJ86" s="36"/>
      <c r="AK86" s="36"/>
      <c r="AL86" s="36"/>
      <c r="AM86" s="36"/>
      <c r="AN86" s="36"/>
      <c r="AO86" s="36"/>
      <c r="AP86" s="36"/>
    </row>
    <row r="87" spans="1:42" x14ac:dyDescent="0.25">
      <c r="A87" t="s">
        <v>581</v>
      </c>
      <c r="B87" t="s">
        <v>210</v>
      </c>
      <c r="C87" t="s">
        <v>583</v>
      </c>
      <c r="D87" t="s">
        <v>46</v>
      </c>
      <c r="E87" t="s">
        <v>100</v>
      </c>
      <c r="F87" s="19" t="str">
        <f>IFERROR(VLOOKUP(D87,'Tabelas auxiliares'!$A$3:$B$63,2,FALSE),"")</f>
        <v>PROGRAD - PRÓ-REITORIA DE GRADUAÇÃO</v>
      </c>
      <c r="G87" s="19" t="str">
        <f>IFERROR(VLOOKUP($B87,'Tabelas auxiliares'!$A$67:$C$107,2,FALSE),"")</f>
        <v>AUXÍLIO DISCENTES</v>
      </c>
      <c r="H87" s="19" t="str">
        <f>IFERROR(VLOOKUP($B87,'Tabelas auxiliares'!$A$67:$C$107,3,FALSE),"")</f>
        <v>AUXÍLIO DISCENTES</v>
      </c>
      <c r="I87" t="s">
        <v>1703</v>
      </c>
      <c r="J87" t="s">
        <v>1704</v>
      </c>
      <c r="K87" t="s">
        <v>1705</v>
      </c>
      <c r="L87" t="s">
        <v>689</v>
      </c>
      <c r="M87" t="s">
        <v>604</v>
      </c>
      <c r="N87" t="s">
        <v>638</v>
      </c>
      <c r="O87" t="s">
        <v>614</v>
      </c>
      <c r="P87" t="s">
        <v>1357</v>
      </c>
      <c r="Q87" t="s">
        <v>603</v>
      </c>
      <c r="R87" t="s">
        <v>604</v>
      </c>
      <c r="S87" t="s">
        <v>605</v>
      </c>
      <c r="T87" t="s">
        <v>145</v>
      </c>
      <c r="U87" t="s">
        <v>1358</v>
      </c>
      <c r="V87" t="s">
        <v>672</v>
      </c>
      <c r="W87" t="s">
        <v>673</v>
      </c>
      <c r="X87" t="s">
        <v>1706</v>
      </c>
      <c r="Y87" s="19" t="str">
        <f t="shared" si="2"/>
        <v>3</v>
      </c>
      <c r="Z87" s="19" t="str">
        <f>IF(T87="","",IF(AND(T87&lt;&gt;'Tabelas auxiliares'!$B$241,T87&lt;&gt;'Tabelas auxiliares'!$B$242,T87&lt;&gt;'Tabelas auxiliares'!$C$241,T87&lt;&gt;'Tabelas auxiliares'!$C$242,T87&lt;&gt;'Tabelas auxiliares'!$D$241),"FOLHA DE PESSOAL",IF(Y87='Tabelas auxiliares'!$A$242,"CUSTEIO",IF(Y87='Tabelas auxiliares'!$A$241,"INVESTIMENTO","ERRO - VERIFICAR"))))</f>
        <v>CUSTEIO</v>
      </c>
      <c r="AA87" s="30">
        <f t="shared" si="3"/>
        <v>24200</v>
      </c>
      <c r="AB87" s="130"/>
      <c r="AC87" s="130"/>
      <c r="AD87" s="12">
        <v>24200</v>
      </c>
      <c r="AE87" s="36"/>
      <c r="AF87" s="36"/>
      <c r="AG87" s="36"/>
      <c r="AH87" s="36"/>
      <c r="AI87" s="36"/>
      <c r="AJ87" s="36"/>
      <c r="AK87" s="36"/>
      <c r="AL87" s="36"/>
      <c r="AM87" s="36"/>
      <c r="AN87" s="36"/>
      <c r="AO87" s="36"/>
      <c r="AP87" s="36"/>
    </row>
    <row r="88" spans="1:42" x14ac:dyDescent="0.25">
      <c r="A88" t="s">
        <v>581</v>
      </c>
      <c r="B88" t="s">
        <v>210</v>
      </c>
      <c r="C88" t="s">
        <v>583</v>
      </c>
      <c r="D88" t="s">
        <v>46</v>
      </c>
      <c r="E88" t="s">
        <v>100</v>
      </c>
      <c r="F88" s="19" t="str">
        <f>IFERROR(VLOOKUP(D88,'Tabelas auxiliares'!$A$3:$B$63,2,FALSE),"")</f>
        <v>PROGRAD - PRÓ-REITORIA DE GRADUAÇÃO</v>
      </c>
      <c r="G88" s="19" t="str">
        <f>IFERROR(VLOOKUP($B88,'Tabelas auxiliares'!$A$67:$C$107,2,FALSE),"")</f>
        <v>AUXÍLIO DISCENTES</v>
      </c>
      <c r="H88" s="19" t="str">
        <f>IFERROR(VLOOKUP($B88,'Tabelas auxiliares'!$A$67:$C$107,3,FALSE),"")</f>
        <v>AUXÍLIO DISCENTES</v>
      </c>
      <c r="I88" t="s">
        <v>1507</v>
      </c>
      <c r="J88" t="s">
        <v>1707</v>
      </c>
      <c r="K88" t="s">
        <v>1708</v>
      </c>
      <c r="L88" t="s">
        <v>691</v>
      </c>
      <c r="M88" t="s">
        <v>1709</v>
      </c>
      <c r="N88" t="s">
        <v>648</v>
      </c>
      <c r="O88" t="s">
        <v>614</v>
      </c>
      <c r="P88" t="s">
        <v>1308</v>
      </c>
      <c r="Q88" t="s">
        <v>603</v>
      </c>
      <c r="R88" t="s">
        <v>604</v>
      </c>
      <c r="S88" t="s">
        <v>605</v>
      </c>
      <c r="T88" t="s">
        <v>145</v>
      </c>
      <c r="U88" t="s">
        <v>1359</v>
      </c>
      <c r="V88" t="s">
        <v>672</v>
      </c>
      <c r="W88" t="s">
        <v>673</v>
      </c>
      <c r="X88" t="s">
        <v>1710</v>
      </c>
      <c r="Y88" s="19" t="str">
        <f t="shared" si="2"/>
        <v>3</v>
      </c>
      <c r="Z88" s="19" t="str">
        <f>IF(T88="","",IF(AND(T88&lt;&gt;'Tabelas auxiliares'!$B$241,T88&lt;&gt;'Tabelas auxiliares'!$B$242,T88&lt;&gt;'Tabelas auxiliares'!$C$241,T88&lt;&gt;'Tabelas auxiliares'!$C$242,T88&lt;&gt;'Tabelas auxiliares'!$D$241),"FOLHA DE PESSOAL",IF(Y88='Tabelas auxiliares'!$A$242,"CUSTEIO",IF(Y88='Tabelas auxiliares'!$A$241,"INVESTIMENTO","ERRO - VERIFICAR"))))</f>
        <v>CUSTEIO</v>
      </c>
      <c r="AA88" s="30">
        <f t="shared" si="3"/>
        <v>2400</v>
      </c>
      <c r="AB88" s="130"/>
      <c r="AC88" s="130"/>
      <c r="AD88" s="12">
        <v>2400</v>
      </c>
      <c r="AE88" s="36"/>
      <c r="AF88" s="36"/>
      <c r="AG88" s="36"/>
      <c r="AH88" s="36"/>
      <c r="AI88" s="36"/>
      <c r="AJ88" s="36"/>
      <c r="AK88" s="36"/>
      <c r="AL88" s="36"/>
      <c r="AM88" s="36"/>
      <c r="AN88" s="36"/>
      <c r="AO88" s="36"/>
      <c r="AP88" s="36"/>
    </row>
    <row r="89" spans="1:42" x14ac:dyDescent="0.25">
      <c r="A89" t="s">
        <v>581</v>
      </c>
      <c r="B89" t="s">
        <v>210</v>
      </c>
      <c r="C89" t="s">
        <v>583</v>
      </c>
      <c r="D89" t="s">
        <v>46</v>
      </c>
      <c r="E89" t="s">
        <v>100</v>
      </c>
      <c r="F89" s="19" t="str">
        <f>IFERROR(VLOOKUP(D89,'Tabelas auxiliares'!$A$3:$B$63,2,FALSE),"")</f>
        <v>PROGRAD - PRÓ-REITORIA DE GRADUAÇÃO</v>
      </c>
      <c r="G89" s="19" t="str">
        <f>IFERROR(VLOOKUP($B89,'Tabelas auxiliares'!$A$67:$C$107,2,FALSE),"")</f>
        <v>AUXÍLIO DISCENTES</v>
      </c>
      <c r="H89" s="19" t="str">
        <f>IFERROR(VLOOKUP($B89,'Tabelas auxiliares'!$A$67:$C$107,3,FALSE),"")</f>
        <v>AUXÍLIO DISCENTES</v>
      </c>
      <c r="I89" t="s">
        <v>1507</v>
      </c>
      <c r="J89" t="s">
        <v>1711</v>
      </c>
      <c r="K89" t="s">
        <v>1712</v>
      </c>
      <c r="L89" t="s">
        <v>1713</v>
      </c>
      <c r="M89" t="s">
        <v>1714</v>
      </c>
      <c r="N89" t="s">
        <v>648</v>
      </c>
      <c r="O89" t="s">
        <v>614</v>
      </c>
      <c r="P89" t="s">
        <v>1308</v>
      </c>
      <c r="Q89" t="s">
        <v>603</v>
      </c>
      <c r="R89" t="s">
        <v>604</v>
      </c>
      <c r="S89" t="s">
        <v>605</v>
      </c>
      <c r="T89" t="s">
        <v>145</v>
      </c>
      <c r="U89" t="s">
        <v>1359</v>
      </c>
      <c r="V89" t="s">
        <v>672</v>
      </c>
      <c r="W89" t="s">
        <v>673</v>
      </c>
      <c r="X89" t="s">
        <v>1715</v>
      </c>
      <c r="Y89" s="19" t="str">
        <f t="shared" si="2"/>
        <v>3</v>
      </c>
      <c r="Z89" s="19" t="str">
        <f>IF(T89="","",IF(AND(T89&lt;&gt;'Tabelas auxiliares'!$B$241,T89&lt;&gt;'Tabelas auxiliares'!$B$242,T89&lt;&gt;'Tabelas auxiliares'!$C$241,T89&lt;&gt;'Tabelas auxiliares'!$C$242,T89&lt;&gt;'Tabelas auxiliares'!$D$241),"FOLHA DE PESSOAL",IF(Y89='Tabelas auxiliares'!$A$242,"CUSTEIO",IF(Y89='Tabelas auxiliares'!$A$241,"INVESTIMENTO","ERRO - VERIFICAR"))))</f>
        <v>CUSTEIO</v>
      </c>
      <c r="AA89" s="30">
        <f t="shared" si="3"/>
        <v>2200</v>
      </c>
      <c r="AB89" s="130"/>
      <c r="AC89" s="130"/>
      <c r="AD89" s="12">
        <v>2200</v>
      </c>
      <c r="AE89" s="36"/>
      <c r="AF89" s="36"/>
      <c r="AG89" s="36"/>
      <c r="AH89" s="36"/>
      <c r="AI89" s="36"/>
      <c r="AJ89" s="36"/>
      <c r="AK89" s="36"/>
      <c r="AL89" s="36"/>
      <c r="AM89" s="36"/>
      <c r="AN89" s="36"/>
      <c r="AO89" s="36"/>
      <c r="AP89" s="36"/>
    </row>
    <row r="90" spans="1:42" x14ac:dyDescent="0.25">
      <c r="A90" t="s">
        <v>581</v>
      </c>
      <c r="B90" t="s">
        <v>210</v>
      </c>
      <c r="C90" t="s">
        <v>583</v>
      </c>
      <c r="D90" t="s">
        <v>46</v>
      </c>
      <c r="E90" t="s">
        <v>100</v>
      </c>
      <c r="F90" s="19" t="str">
        <f>IFERROR(VLOOKUP(D90,'Tabelas auxiliares'!$A$3:$B$63,2,FALSE),"")</f>
        <v>PROGRAD - PRÓ-REITORIA DE GRADUAÇÃO</v>
      </c>
      <c r="G90" s="19" t="str">
        <f>IFERROR(VLOOKUP($B90,'Tabelas auxiliares'!$A$67:$C$107,2,FALSE),"")</f>
        <v>AUXÍLIO DISCENTES</v>
      </c>
      <c r="H90" s="19" t="str">
        <f>IFERROR(VLOOKUP($B90,'Tabelas auxiliares'!$A$67:$C$107,3,FALSE),"")</f>
        <v>AUXÍLIO DISCENTES</v>
      </c>
      <c r="I90" t="s">
        <v>1510</v>
      </c>
      <c r="J90" t="s">
        <v>1716</v>
      </c>
      <c r="K90" t="s">
        <v>1717</v>
      </c>
      <c r="L90" t="s">
        <v>689</v>
      </c>
      <c r="M90" t="s">
        <v>1718</v>
      </c>
      <c r="N90" t="s">
        <v>648</v>
      </c>
      <c r="O90" t="s">
        <v>614</v>
      </c>
      <c r="P90" t="s">
        <v>1308</v>
      </c>
      <c r="Q90" t="s">
        <v>603</v>
      </c>
      <c r="R90" t="s">
        <v>604</v>
      </c>
      <c r="S90" t="s">
        <v>605</v>
      </c>
      <c r="T90" t="s">
        <v>145</v>
      </c>
      <c r="U90" t="s">
        <v>1359</v>
      </c>
      <c r="V90" t="s">
        <v>672</v>
      </c>
      <c r="W90" t="s">
        <v>673</v>
      </c>
      <c r="X90" t="s">
        <v>1719</v>
      </c>
      <c r="Y90" s="19" t="str">
        <f t="shared" si="2"/>
        <v>3</v>
      </c>
      <c r="Z90" s="19" t="str">
        <f>IF(T90="","",IF(AND(T90&lt;&gt;'Tabelas auxiliares'!$B$241,T90&lt;&gt;'Tabelas auxiliares'!$B$242,T90&lt;&gt;'Tabelas auxiliares'!$C$241,T90&lt;&gt;'Tabelas auxiliares'!$C$242,T90&lt;&gt;'Tabelas auxiliares'!$D$241),"FOLHA DE PESSOAL",IF(Y90='Tabelas auxiliares'!$A$242,"CUSTEIO",IF(Y90='Tabelas auxiliares'!$A$241,"INVESTIMENTO","ERRO - VERIFICAR"))))</f>
        <v>CUSTEIO</v>
      </c>
      <c r="AA90" s="30">
        <f t="shared" si="3"/>
        <v>2400</v>
      </c>
      <c r="AB90" s="130"/>
      <c r="AC90" s="130"/>
      <c r="AD90" s="12">
        <v>2400</v>
      </c>
      <c r="AE90" s="36"/>
      <c r="AF90" s="36"/>
      <c r="AG90" s="36"/>
      <c r="AH90" s="36"/>
      <c r="AI90" s="36"/>
      <c r="AJ90" s="36"/>
      <c r="AK90" s="36"/>
      <c r="AL90" s="36"/>
      <c r="AM90" s="36"/>
      <c r="AN90" s="36"/>
      <c r="AO90" s="36"/>
      <c r="AP90" s="36"/>
    </row>
    <row r="91" spans="1:42" x14ac:dyDescent="0.25">
      <c r="A91" t="s">
        <v>581</v>
      </c>
      <c r="B91" t="s">
        <v>210</v>
      </c>
      <c r="C91" t="s">
        <v>583</v>
      </c>
      <c r="D91" t="s">
        <v>46</v>
      </c>
      <c r="E91" t="s">
        <v>100</v>
      </c>
      <c r="F91" s="19" t="str">
        <f>IFERROR(VLOOKUP(D91,'Tabelas auxiliares'!$A$3:$B$63,2,FALSE),"")</f>
        <v>PROGRAD - PRÓ-REITORIA DE GRADUAÇÃO</v>
      </c>
      <c r="G91" s="19" t="str">
        <f>IFERROR(VLOOKUP($B91,'Tabelas auxiliares'!$A$67:$C$107,2,FALSE),"")</f>
        <v>AUXÍLIO DISCENTES</v>
      </c>
      <c r="H91" s="19" t="str">
        <f>IFERROR(VLOOKUP($B91,'Tabelas auxiliares'!$A$67:$C$107,3,FALSE),"")</f>
        <v>AUXÍLIO DISCENTES</v>
      </c>
      <c r="I91" t="s">
        <v>1513</v>
      </c>
      <c r="J91" t="s">
        <v>1720</v>
      </c>
      <c r="K91" t="s">
        <v>1721</v>
      </c>
      <c r="L91" t="s">
        <v>691</v>
      </c>
      <c r="M91" t="s">
        <v>1722</v>
      </c>
      <c r="N91" t="s">
        <v>638</v>
      </c>
      <c r="O91" t="s">
        <v>614</v>
      </c>
      <c r="P91" t="s">
        <v>1357</v>
      </c>
      <c r="Q91" t="s">
        <v>603</v>
      </c>
      <c r="R91" t="s">
        <v>604</v>
      </c>
      <c r="S91" t="s">
        <v>605</v>
      </c>
      <c r="T91" t="s">
        <v>145</v>
      </c>
      <c r="U91" t="s">
        <v>1358</v>
      </c>
      <c r="V91" t="s">
        <v>672</v>
      </c>
      <c r="W91" t="s">
        <v>673</v>
      </c>
      <c r="X91" t="s">
        <v>1723</v>
      </c>
      <c r="Y91" s="19" t="str">
        <f t="shared" si="2"/>
        <v>3</v>
      </c>
      <c r="Z91" s="19" t="str">
        <f>IF(T91="","",IF(AND(T91&lt;&gt;'Tabelas auxiliares'!$B$241,T91&lt;&gt;'Tabelas auxiliares'!$B$242,T91&lt;&gt;'Tabelas auxiliares'!$C$241,T91&lt;&gt;'Tabelas auxiliares'!$C$242,T91&lt;&gt;'Tabelas auxiliares'!$D$241),"FOLHA DE PESSOAL",IF(Y91='Tabelas auxiliares'!$A$242,"CUSTEIO",IF(Y91='Tabelas auxiliares'!$A$241,"INVESTIMENTO","ERRO - VERIFICAR"))))</f>
        <v>CUSTEIO</v>
      </c>
      <c r="AA91" s="30">
        <f t="shared" si="3"/>
        <v>1700</v>
      </c>
      <c r="AB91" s="130"/>
      <c r="AC91" s="130"/>
      <c r="AD91" s="12">
        <v>1700</v>
      </c>
      <c r="AE91" s="36"/>
      <c r="AF91" s="36"/>
      <c r="AG91" s="36"/>
      <c r="AH91" s="36"/>
      <c r="AI91" s="36"/>
      <c r="AJ91" s="36"/>
      <c r="AK91" s="36"/>
      <c r="AL91" s="36"/>
      <c r="AM91" s="36"/>
      <c r="AN91" s="36"/>
      <c r="AO91" s="36"/>
      <c r="AP91" s="36"/>
    </row>
    <row r="92" spans="1:42" x14ac:dyDescent="0.25">
      <c r="A92" t="s">
        <v>581</v>
      </c>
      <c r="B92" t="s">
        <v>210</v>
      </c>
      <c r="C92" t="s">
        <v>583</v>
      </c>
      <c r="D92" t="s">
        <v>46</v>
      </c>
      <c r="E92" t="s">
        <v>100</v>
      </c>
      <c r="F92" s="19" t="str">
        <f>IFERROR(VLOOKUP(D92,'Tabelas auxiliares'!$A$3:$B$63,2,FALSE),"")</f>
        <v>PROGRAD - PRÓ-REITORIA DE GRADUAÇÃO</v>
      </c>
      <c r="G92" s="19" t="str">
        <f>IFERROR(VLOOKUP($B92,'Tabelas auxiliares'!$A$67:$C$107,2,FALSE),"")</f>
        <v>AUXÍLIO DISCENTES</v>
      </c>
      <c r="H92" s="19" t="str">
        <f>IFERROR(VLOOKUP($B92,'Tabelas auxiliares'!$A$67:$C$107,3,FALSE),"")</f>
        <v>AUXÍLIO DISCENTES</v>
      </c>
      <c r="I92" t="s">
        <v>1432</v>
      </c>
      <c r="J92" t="s">
        <v>1724</v>
      </c>
      <c r="K92" t="s">
        <v>1725</v>
      </c>
      <c r="L92" t="s">
        <v>691</v>
      </c>
      <c r="M92" t="s">
        <v>1726</v>
      </c>
      <c r="N92" t="s">
        <v>638</v>
      </c>
      <c r="O92" t="s">
        <v>614</v>
      </c>
      <c r="P92" t="s">
        <v>1357</v>
      </c>
      <c r="Q92" t="s">
        <v>603</v>
      </c>
      <c r="R92" t="s">
        <v>604</v>
      </c>
      <c r="S92" t="s">
        <v>605</v>
      </c>
      <c r="T92" t="s">
        <v>145</v>
      </c>
      <c r="U92" t="s">
        <v>1358</v>
      </c>
      <c r="V92" t="s">
        <v>672</v>
      </c>
      <c r="W92" t="s">
        <v>673</v>
      </c>
      <c r="X92" t="s">
        <v>1727</v>
      </c>
      <c r="Y92" s="19" t="str">
        <f t="shared" si="2"/>
        <v>3</v>
      </c>
      <c r="Z92" s="19" t="str">
        <f>IF(T92="","",IF(AND(T92&lt;&gt;'Tabelas auxiliares'!$B$241,T92&lt;&gt;'Tabelas auxiliares'!$B$242,T92&lt;&gt;'Tabelas auxiliares'!$C$241,T92&lt;&gt;'Tabelas auxiliares'!$C$242,T92&lt;&gt;'Tabelas auxiliares'!$D$241),"FOLHA DE PESSOAL",IF(Y92='Tabelas auxiliares'!$A$242,"CUSTEIO",IF(Y92='Tabelas auxiliares'!$A$241,"INVESTIMENTO","ERRO - VERIFICAR"))))</f>
        <v>CUSTEIO</v>
      </c>
      <c r="AA92" s="30">
        <f t="shared" si="3"/>
        <v>1700</v>
      </c>
      <c r="AB92" s="130"/>
      <c r="AC92" s="130"/>
      <c r="AD92" s="12">
        <v>1700</v>
      </c>
      <c r="AE92" s="36"/>
      <c r="AF92" s="36"/>
      <c r="AG92" s="36"/>
      <c r="AH92" s="36"/>
      <c r="AI92" s="36"/>
      <c r="AJ92" s="36"/>
      <c r="AK92" s="36"/>
      <c r="AL92" s="36"/>
      <c r="AM92" s="36"/>
      <c r="AN92" s="36"/>
      <c r="AO92" s="36"/>
      <c r="AP92" s="36"/>
    </row>
    <row r="93" spans="1:42" x14ac:dyDescent="0.25">
      <c r="A93" t="s">
        <v>581</v>
      </c>
      <c r="B93" t="s">
        <v>210</v>
      </c>
      <c r="C93" t="s">
        <v>583</v>
      </c>
      <c r="D93" t="s">
        <v>46</v>
      </c>
      <c r="E93" t="s">
        <v>100</v>
      </c>
      <c r="F93" s="19" t="str">
        <f>IFERROR(VLOOKUP(D93,'Tabelas auxiliares'!$A$3:$B$63,2,FALSE),"")</f>
        <v>PROGRAD - PRÓ-REITORIA DE GRADUAÇÃO</v>
      </c>
      <c r="G93" s="19" t="str">
        <f>IFERROR(VLOOKUP($B93,'Tabelas auxiliares'!$A$67:$C$107,2,FALSE),"")</f>
        <v>AUXÍLIO DISCENTES</v>
      </c>
      <c r="H93" s="19" t="str">
        <f>IFERROR(VLOOKUP($B93,'Tabelas auxiliares'!$A$67:$C$107,3,FALSE),"")</f>
        <v>AUXÍLIO DISCENTES</v>
      </c>
      <c r="I93" t="s">
        <v>1432</v>
      </c>
      <c r="J93" t="s">
        <v>1728</v>
      </c>
      <c r="K93" t="s">
        <v>1729</v>
      </c>
      <c r="L93" t="s">
        <v>1730</v>
      </c>
      <c r="M93" t="s">
        <v>711</v>
      </c>
      <c r="N93" t="s">
        <v>638</v>
      </c>
      <c r="O93" t="s">
        <v>614</v>
      </c>
      <c r="P93" t="s">
        <v>1357</v>
      </c>
      <c r="Q93" t="s">
        <v>603</v>
      </c>
      <c r="R93" t="s">
        <v>604</v>
      </c>
      <c r="S93" t="s">
        <v>605</v>
      </c>
      <c r="T93" t="s">
        <v>145</v>
      </c>
      <c r="U93" t="s">
        <v>1358</v>
      </c>
      <c r="V93" t="s">
        <v>672</v>
      </c>
      <c r="W93" t="s">
        <v>673</v>
      </c>
      <c r="X93" t="s">
        <v>1731</v>
      </c>
      <c r="Y93" s="19" t="str">
        <f t="shared" si="2"/>
        <v>3</v>
      </c>
      <c r="Z93" s="19" t="str">
        <f>IF(T93="","",IF(AND(T93&lt;&gt;'Tabelas auxiliares'!$B$241,T93&lt;&gt;'Tabelas auxiliares'!$B$242,T93&lt;&gt;'Tabelas auxiliares'!$C$241,T93&lt;&gt;'Tabelas auxiliares'!$C$242,T93&lt;&gt;'Tabelas auxiliares'!$D$241),"FOLHA DE PESSOAL",IF(Y93='Tabelas auxiliares'!$A$242,"CUSTEIO",IF(Y93='Tabelas auxiliares'!$A$241,"INVESTIMENTO","ERRO - VERIFICAR"))))</f>
        <v>CUSTEIO</v>
      </c>
      <c r="AA93" s="30">
        <f t="shared" si="3"/>
        <v>1900</v>
      </c>
      <c r="AB93" s="130"/>
      <c r="AC93" s="130"/>
      <c r="AD93" s="12">
        <v>1900</v>
      </c>
      <c r="AE93" s="36"/>
      <c r="AF93" s="36"/>
      <c r="AG93" s="36"/>
      <c r="AH93" s="36"/>
      <c r="AI93" s="36"/>
      <c r="AJ93" s="36"/>
      <c r="AK93" s="36"/>
      <c r="AL93" s="36"/>
      <c r="AM93" s="36"/>
      <c r="AN93" s="36"/>
      <c r="AO93" s="36"/>
      <c r="AP93" s="36"/>
    </row>
    <row r="94" spans="1:42" x14ac:dyDescent="0.25">
      <c r="A94" t="s">
        <v>581</v>
      </c>
      <c r="B94" t="s">
        <v>210</v>
      </c>
      <c r="C94" t="s">
        <v>583</v>
      </c>
      <c r="D94" t="s">
        <v>46</v>
      </c>
      <c r="E94" t="s">
        <v>100</v>
      </c>
      <c r="F94" s="19" t="str">
        <f>IFERROR(VLOOKUP(D94,'Tabelas auxiliares'!$A$3:$B$63,2,FALSE),"")</f>
        <v>PROGRAD - PRÓ-REITORIA DE GRADUAÇÃO</v>
      </c>
      <c r="G94" s="19" t="str">
        <f>IFERROR(VLOOKUP($B94,'Tabelas auxiliares'!$A$67:$C$107,2,FALSE),"")</f>
        <v>AUXÍLIO DISCENTES</v>
      </c>
      <c r="H94" s="19" t="str">
        <f>IFERROR(VLOOKUP($B94,'Tabelas auxiliares'!$A$67:$C$107,3,FALSE),"")</f>
        <v>AUXÍLIO DISCENTES</v>
      </c>
      <c r="I94" t="s">
        <v>1432</v>
      </c>
      <c r="J94" t="s">
        <v>1732</v>
      </c>
      <c r="K94" t="s">
        <v>1733</v>
      </c>
      <c r="L94" t="s">
        <v>689</v>
      </c>
      <c r="M94" t="s">
        <v>604</v>
      </c>
      <c r="N94" t="s">
        <v>638</v>
      </c>
      <c r="O94" t="s">
        <v>614</v>
      </c>
      <c r="P94" t="s">
        <v>1357</v>
      </c>
      <c r="Q94" t="s">
        <v>603</v>
      </c>
      <c r="R94" t="s">
        <v>604</v>
      </c>
      <c r="S94" t="s">
        <v>605</v>
      </c>
      <c r="T94" t="s">
        <v>145</v>
      </c>
      <c r="U94" t="s">
        <v>1358</v>
      </c>
      <c r="V94" t="s">
        <v>672</v>
      </c>
      <c r="W94" t="s">
        <v>673</v>
      </c>
      <c r="X94" t="s">
        <v>1734</v>
      </c>
      <c r="Y94" s="19" t="str">
        <f t="shared" si="2"/>
        <v>3</v>
      </c>
      <c r="Z94" s="19" t="str">
        <f>IF(T94="","",IF(AND(T94&lt;&gt;'Tabelas auxiliares'!$B$241,T94&lt;&gt;'Tabelas auxiliares'!$B$242,T94&lt;&gt;'Tabelas auxiliares'!$C$241,T94&lt;&gt;'Tabelas auxiliares'!$C$242,T94&lt;&gt;'Tabelas auxiliares'!$D$241),"FOLHA DE PESSOAL",IF(Y94='Tabelas auxiliares'!$A$242,"CUSTEIO",IF(Y94='Tabelas auxiliares'!$A$241,"INVESTIMENTO","ERRO - VERIFICAR"))))</f>
        <v>CUSTEIO</v>
      </c>
      <c r="AA94" s="30">
        <f t="shared" si="3"/>
        <v>11000</v>
      </c>
      <c r="AB94" s="130"/>
      <c r="AC94" s="130"/>
      <c r="AD94" s="12">
        <v>11000</v>
      </c>
      <c r="AE94" s="36"/>
      <c r="AF94" s="36"/>
      <c r="AG94" s="36"/>
      <c r="AH94" s="36"/>
      <c r="AI94" s="36"/>
      <c r="AJ94" s="36"/>
      <c r="AK94" s="36"/>
      <c r="AL94" s="36"/>
      <c r="AM94" s="36"/>
      <c r="AN94" s="36"/>
      <c r="AO94" s="36"/>
      <c r="AP94" s="36"/>
    </row>
    <row r="95" spans="1:42" x14ac:dyDescent="0.25">
      <c r="A95" t="s">
        <v>581</v>
      </c>
      <c r="B95" t="s">
        <v>210</v>
      </c>
      <c r="C95" t="s">
        <v>583</v>
      </c>
      <c r="D95" t="s">
        <v>46</v>
      </c>
      <c r="E95" t="s">
        <v>100</v>
      </c>
      <c r="F95" s="19" t="str">
        <f>IFERROR(VLOOKUP(D95,'Tabelas auxiliares'!$A$3:$B$63,2,FALSE),"")</f>
        <v>PROGRAD - PRÓ-REITORIA DE GRADUAÇÃO</v>
      </c>
      <c r="G95" s="19" t="str">
        <f>IFERROR(VLOOKUP($B95,'Tabelas auxiliares'!$A$67:$C$107,2,FALSE),"")</f>
        <v>AUXÍLIO DISCENTES</v>
      </c>
      <c r="H95" s="19" t="str">
        <f>IFERROR(VLOOKUP($B95,'Tabelas auxiliares'!$A$67:$C$107,3,FALSE),"")</f>
        <v>AUXÍLIO DISCENTES</v>
      </c>
      <c r="I95" t="s">
        <v>1432</v>
      </c>
      <c r="J95" t="s">
        <v>1735</v>
      </c>
      <c r="K95" t="s">
        <v>1736</v>
      </c>
      <c r="L95" t="s">
        <v>689</v>
      </c>
      <c r="M95" t="s">
        <v>604</v>
      </c>
      <c r="N95" t="s">
        <v>638</v>
      </c>
      <c r="O95" t="s">
        <v>614</v>
      </c>
      <c r="P95" t="s">
        <v>1357</v>
      </c>
      <c r="Q95" t="s">
        <v>603</v>
      </c>
      <c r="R95" t="s">
        <v>604</v>
      </c>
      <c r="S95" t="s">
        <v>605</v>
      </c>
      <c r="T95" t="s">
        <v>145</v>
      </c>
      <c r="U95" t="s">
        <v>1358</v>
      </c>
      <c r="V95" t="s">
        <v>672</v>
      </c>
      <c r="W95" t="s">
        <v>673</v>
      </c>
      <c r="X95" t="s">
        <v>1737</v>
      </c>
      <c r="Y95" s="19" t="str">
        <f t="shared" si="2"/>
        <v>3</v>
      </c>
      <c r="Z95" s="19" t="str">
        <f>IF(T95="","",IF(AND(T95&lt;&gt;'Tabelas auxiliares'!$B$241,T95&lt;&gt;'Tabelas auxiliares'!$B$242,T95&lt;&gt;'Tabelas auxiliares'!$C$241,T95&lt;&gt;'Tabelas auxiliares'!$C$242,T95&lt;&gt;'Tabelas auxiliares'!$D$241),"FOLHA DE PESSOAL",IF(Y95='Tabelas auxiliares'!$A$242,"CUSTEIO",IF(Y95='Tabelas auxiliares'!$A$241,"INVESTIMENTO","ERRO - VERIFICAR"))))</f>
        <v>CUSTEIO</v>
      </c>
      <c r="AA95" s="30">
        <f t="shared" si="3"/>
        <v>10500</v>
      </c>
      <c r="AB95" s="130"/>
      <c r="AC95" s="130"/>
      <c r="AD95" s="12">
        <v>10500</v>
      </c>
      <c r="AE95" s="36"/>
      <c r="AF95" s="36"/>
      <c r="AG95" s="36"/>
      <c r="AH95" s="36"/>
      <c r="AI95" s="36"/>
      <c r="AJ95" s="36"/>
      <c r="AK95" s="36"/>
      <c r="AL95" s="36"/>
      <c r="AM95" s="36"/>
      <c r="AN95" s="36"/>
      <c r="AO95" s="36"/>
      <c r="AP95" s="36"/>
    </row>
    <row r="96" spans="1:42" x14ac:dyDescent="0.25">
      <c r="A96" t="s">
        <v>581</v>
      </c>
      <c r="B96" t="s">
        <v>210</v>
      </c>
      <c r="C96" t="s">
        <v>583</v>
      </c>
      <c r="D96" t="s">
        <v>46</v>
      </c>
      <c r="E96" t="s">
        <v>100</v>
      </c>
      <c r="F96" s="19" t="str">
        <f>IFERROR(VLOOKUP(D96,'Tabelas auxiliares'!$A$3:$B$63,2,FALSE),"")</f>
        <v>PROGRAD - PRÓ-REITORIA DE GRADUAÇÃO</v>
      </c>
      <c r="G96" s="19" t="str">
        <f>IFERROR(VLOOKUP($B96,'Tabelas auxiliares'!$A$67:$C$107,2,FALSE),"")</f>
        <v>AUXÍLIO DISCENTES</v>
      </c>
      <c r="H96" s="19" t="str">
        <f>IFERROR(VLOOKUP($B96,'Tabelas auxiliares'!$A$67:$C$107,3,FALSE),"")</f>
        <v>AUXÍLIO DISCENTES</v>
      </c>
      <c r="I96" t="s">
        <v>1432</v>
      </c>
      <c r="J96" t="s">
        <v>1738</v>
      </c>
      <c r="K96" t="s">
        <v>1739</v>
      </c>
      <c r="L96" t="s">
        <v>689</v>
      </c>
      <c r="M96" t="s">
        <v>708</v>
      </c>
      <c r="N96" t="s">
        <v>638</v>
      </c>
      <c r="O96" t="s">
        <v>614</v>
      </c>
      <c r="P96" t="s">
        <v>1357</v>
      </c>
      <c r="Q96" t="s">
        <v>603</v>
      </c>
      <c r="R96" t="s">
        <v>604</v>
      </c>
      <c r="S96" t="s">
        <v>605</v>
      </c>
      <c r="T96" t="s">
        <v>145</v>
      </c>
      <c r="U96" t="s">
        <v>1358</v>
      </c>
      <c r="V96" t="s">
        <v>672</v>
      </c>
      <c r="W96" t="s">
        <v>673</v>
      </c>
      <c r="X96" t="s">
        <v>1740</v>
      </c>
      <c r="Y96" s="19" t="str">
        <f t="shared" si="2"/>
        <v>3</v>
      </c>
      <c r="Z96" s="19" t="str">
        <f>IF(T96="","",IF(AND(T96&lt;&gt;'Tabelas auxiliares'!$B$241,T96&lt;&gt;'Tabelas auxiliares'!$B$242,T96&lt;&gt;'Tabelas auxiliares'!$C$241,T96&lt;&gt;'Tabelas auxiliares'!$C$242,T96&lt;&gt;'Tabelas auxiliares'!$D$241),"FOLHA DE PESSOAL",IF(Y96='Tabelas auxiliares'!$A$242,"CUSTEIO",IF(Y96='Tabelas auxiliares'!$A$241,"INVESTIMENTO","ERRO - VERIFICAR"))))</f>
        <v>CUSTEIO</v>
      </c>
      <c r="AA96" s="30">
        <f t="shared" si="3"/>
        <v>1220</v>
      </c>
      <c r="AB96" s="130"/>
      <c r="AC96" s="130"/>
      <c r="AD96" s="12">
        <v>1220</v>
      </c>
      <c r="AE96" s="36"/>
      <c r="AF96" s="36"/>
      <c r="AG96" s="36"/>
      <c r="AH96" s="36"/>
      <c r="AI96" s="36"/>
      <c r="AJ96" s="36"/>
      <c r="AK96" s="36"/>
      <c r="AL96" s="36"/>
      <c r="AM96" s="36"/>
      <c r="AN96" s="36"/>
      <c r="AO96" s="36"/>
      <c r="AP96" s="36"/>
    </row>
    <row r="97" spans="1:42" x14ac:dyDescent="0.25">
      <c r="A97" t="s">
        <v>581</v>
      </c>
      <c r="B97" t="s">
        <v>210</v>
      </c>
      <c r="C97" t="s">
        <v>583</v>
      </c>
      <c r="D97" t="s">
        <v>46</v>
      </c>
      <c r="E97" t="s">
        <v>100</v>
      </c>
      <c r="F97" s="19" t="str">
        <f>IFERROR(VLOOKUP(D97,'Tabelas auxiliares'!$A$3:$B$63,2,FALSE),"")</f>
        <v>PROGRAD - PRÓ-REITORIA DE GRADUAÇÃO</v>
      </c>
      <c r="G97" s="19" t="str">
        <f>IFERROR(VLOOKUP($B97,'Tabelas auxiliares'!$A$67:$C$107,2,FALSE),"")</f>
        <v>AUXÍLIO DISCENTES</v>
      </c>
      <c r="H97" s="19" t="str">
        <f>IFERROR(VLOOKUP($B97,'Tabelas auxiliares'!$A$67:$C$107,3,FALSE),"")</f>
        <v>AUXÍLIO DISCENTES</v>
      </c>
      <c r="I97" t="s">
        <v>1432</v>
      </c>
      <c r="J97" t="s">
        <v>1741</v>
      </c>
      <c r="K97" t="s">
        <v>1742</v>
      </c>
      <c r="L97" t="s">
        <v>691</v>
      </c>
      <c r="M97" t="s">
        <v>1743</v>
      </c>
      <c r="N97" t="s">
        <v>638</v>
      </c>
      <c r="O97" t="s">
        <v>614</v>
      </c>
      <c r="P97" t="s">
        <v>1357</v>
      </c>
      <c r="Q97" t="s">
        <v>603</v>
      </c>
      <c r="R97" t="s">
        <v>604</v>
      </c>
      <c r="S97" t="s">
        <v>605</v>
      </c>
      <c r="T97" t="s">
        <v>145</v>
      </c>
      <c r="U97" t="s">
        <v>1358</v>
      </c>
      <c r="V97" t="s">
        <v>672</v>
      </c>
      <c r="W97" t="s">
        <v>673</v>
      </c>
      <c r="X97" t="s">
        <v>1744</v>
      </c>
      <c r="Y97" s="19" t="str">
        <f t="shared" si="2"/>
        <v>3</v>
      </c>
      <c r="Z97" s="19" t="str">
        <f>IF(T97="","",IF(AND(T97&lt;&gt;'Tabelas auxiliares'!$B$241,T97&lt;&gt;'Tabelas auxiliares'!$B$242,T97&lt;&gt;'Tabelas auxiliares'!$C$241,T97&lt;&gt;'Tabelas auxiliares'!$C$242,T97&lt;&gt;'Tabelas auxiliares'!$D$241),"FOLHA DE PESSOAL",IF(Y97='Tabelas auxiliares'!$A$242,"CUSTEIO",IF(Y97='Tabelas auxiliares'!$A$241,"INVESTIMENTO","ERRO - VERIFICAR"))))</f>
        <v>CUSTEIO</v>
      </c>
      <c r="AA97" s="30">
        <f t="shared" si="3"/>
        <v>1500</v>
      </c>
      <c r="AB97" s="130"/>
      <c r="AC97" s="130"/>
      <c r="AD97" s="12">
        <v>1500</v>
      </c>
      <c r="AE97" s="36"/>
      <c r="AF97" s="36"/>
      <c r="AG97" s="36"/>
      <c r="AH97" s="36"/>
      <c r="AI97" s="36"/>
      <c r="AJ97" s="36"/>
      <c r="AK97" s="36"/>
      <c r="AL97" s="36"/>
      <c r="AM97" s="36"/>
      <c r="AN97" s="36"/>
      <c r="AO97" s="36"/>
      <c r="AP97" s="36"/>
    </row>
    <row r="98" spans="1:42" x14ac:dyDescent="0.25">
      <c r="A98" t="s">
        <v>581</v>
      </c>
      <c r="B98" t="s">
        <v>210</v>
      </c>
      <c r="C98" t="s">
        <v>583</v>
      </c>
      <c r="D98" t="s">
        <v>46</v>
      </c>
      <c r="E98" t="s">
        <v>100</v>
      </c>
      <c r="F98" s="19" t="str">
        <f>IFERROR(VLOOKUP(D98,'Tabelas auxiliares'!$A$3:$B$63,2,FALSE),"")</f>
        <v>PROGRAD - PRÓ-REITORIA DE GRADUAÇÃO</v>
      </c>
      <c r="G98" s="19" t="str">
        <f>IFERROR(VLOOKUP($B98,'Tabelas auxiliares'!$A$67:$C$107,2,FALSE),"")</f>
        <v>AUXÍLIO DISCENTES</v>
      </c>
      <c r="H98" s="19" t="str">
        <f>IFERROR(VLOOKUP($B98,'Tabelas auxiliares'!$A$67:$C$107,3,FALSE),"")</f>
        <v>AUXÍLIO DISCENTES</v>
      </c>
      <c r="I98" t="s">
        <v>1745</v>
      </c>
      <c r="J98" t="s">
        <v>1746</v>
      </c>
      <c r="K98" t="s">
        <v>1747</v>
      </c>
      <c r="L98" t="s">
        <v>691</v>
      </c>
      <c r="M98" t="s">
        <v>1748</v>
      </c>
      <c r="N98" t="s">
        <v>638</v>
      </c>
      <c r="O98" t="s">
        <v>614</v>
      </c>
      <c r="P98" t="s">
        <v>1357</v>
      </c>
      <c r="Q98" t="s">
        <v>603</v>
      </c>
      <c r="R98" t="s">
        <v>604</v>
      </c>
      <c r="S98" t="s">
        <v>605</v>
      </c>
      <c r="T98" t="s">
        <v>145</v>
      </c>
      <c r="U98" t="s">
        <v>1358</v>
      </c>
      <c r="V98" t="s">
        <v>672</v>
      </c>
      <c r="W98" t="s">
        <v>673</v>
      </c>
      <c r="X98" t="s">
        <v>1749</v>
      </c>
      <c r="Y98" s="19" t="str">
        <f t="shared" si="2"/>
        <v>3</v>
      </c>
      <c r="Z98" s="19" t="str">
        <f>IF(T98="","",IF(AND(T98&lt;&gt;'Tabelas auxiliares'!$B$241,T98&lt;&gt;'Tabelas auxiliares'!$B$242,T98&lt;&gt;'Tabelas auxiliares'!$C$241,T98&lt;&gt;'Tabelas auxiliares'!$C$242,T98&lt;&gt;'Tabelas auxiliares'!$D$241),"FOLHA DE PESSOAL",IF(Y98='Tabelas auxiliares'!$A$242,"CUSTEIO",IF(Y98='Tabelas auxiliares'!$A$241,"INVESTIMENTO","ERRO - VERIFICAR"))))</f>
        <v>CUSTEIO</v>
      </c>
      <c r="AA98" s="30">
        <f t="shared" si="3"/>
        <v>1500</v>
      </c>
      <c r="AB98" s="130"/>
      <c r="AC98" s="130"/>
      <c r="AD98" s="12">
        <v>1500</v>
      </c>
      <c r="AE98" s="36"/>
      <c r="AF98" s="36"/>
      <c r="AG98" s="36"/>
      <c r="AH98" s="36"/>
      <c r="AI98" s="36"/>
      <c r="AJ98" s="36"/>
      <c r="AK98" s="36"/>
      <c r="AL98" s="36"/>
      <c r="AM98" s="36"/>
      <c r="AN98" s="36"/>
      <c r="AO98" s="36"/>
      <c r="AP98" s="36"/>
    </row>
    <row r="99" spans="1:42" x14ac:dyDescent="0.25">
      <c r="A99" t="s">
        <v>581</v>
      </c>
      <c r="B99" t="s">
        <v>210</v>
      </c>
      <c r="C99" t="s">
        <v>583</v>
      </c>
      <c r="D99" t="s">
        <v>46</v>
      </c>
      <c r="E99" t="s">
        <v>100</v>
      </c>
      <c r="F99" s="19" t="str">
        <f>IFERROR(VLOOKUP(D99,'Tabelas auxiliares'!$A$3:$B$63,2,FALSE),"")</f>
        <v>PROGRAD - PRÓ-REITORIA DE GRADUAÇÃO</v>
      </c>
      <c r="G99" s="19" t="str">
        <f>IFERROR(VLOOKUP($B99,'Tabelas auxiliares'!$A$67:$C$107,2,FALSE),"")</f>
        <v>AUXÍLIO DISCENTES</v>
      </c>
      <c r="H99" s="19" t="str">
        <f>IFERROR(VLOOKUP($B99,'Tabelas auxiliares'!$A$67:$C$107,3,FALSE),"")</f>
        <v>AUXÍLIO DISCENTES</v>
      </c>
      <c r="I99" t="s">
        <v>1745</v>
      </c>
      <c r="J99" t="s">
        <v>1750</v>
      </c>
      <c r="K99" t="s">
        <v>1751</v>
      </c>
      <c r="L99" t="s">
        <v>689</v>
      </c>
      <c r="M99" t="s">
        <v>604</v>
      </c>
      <c r="N99" t="s">
        <v>638</v>
      </c>
      <c r="O99" t="s">
        <v>614</v>
      </c>
      <c r="P99" t="s">
        <v>1357</v>
      </c>
      <c r="Q99" t="s">
        <v>603</v>
      </c>
      <c r="R99" t="s">
        <v>604</v>
      </c>
      <c r="S99" t="s">
        <v>605</v>
      </c>
      <c r="T99" t="s">
        <v>145</v>
      </c>
      <c r="U99" t="s">
        <v>1358</v>
      </c>
      <c r="V99" t="s">
        <v>672</v>
      </c>
      <c r="W99" t="s">
        <v>673</v>
      </c>
      <c r="X99" t="s">
        <v>1752</v>
      </c>
      <c r="Y99" s="19" t="str">
        <f t="shared" si="2"/>
        <v>3</v>
      </c>
      <c r="Z99" s="19" t="str">
        <f>IF(T99="","",IF(AND(T99&lt;&gt;'Tabelas auxiliares'!$B$241,T99&lt;&gt;'Tabelas auxiliares'!$B$242,T99&lt;&gt;'Tabelas auxiliares'!$C$241,T99&lt;&gt;'Tabelas auxiliares'!$C$242,T99&lt;&gt;'Tabelas auxiliares'!$D$241),"FOLHA DE PESSOAL",IF(Y99='Tabelas auxiliares'!$A$242,"CUSTEIO",IF(Y99='Tabelas auxiliares'!$A$241,"INVESTIMENTO","ERRO - VERIFICAR"))))</f>
        <v>CUSTEIO</v>
      </c>
      <c r="AA99" s="30">
        <f t="shared" si="3"/>
        <v>2940</v>
      </c>
      <c r="AB99" s="130"/>
      <c r="AC99" s="130"/>
      <c r="AD99" s="12">
        <v>2940</v>
      </c>
      <c r="AE99" s="36"/>
      <c r="AF99" s="36"/>
      <c r="AG99" s="36"/>
      <c r="AH99" s="36"/>
      <c r="AI99" s="36"/>
      <c r="AJ99" s="36"/>
      <c r="AK99" s="36"/>
      <c r="AL99" s="36"/>
      <c r="AM99" s="36"/>
      <c r="AN99" s="36"/>
      <c r="AO99" s="36"/>
      <c r="AP99" s="36"/>
    </row>
    <row r="100" spans="1:42" x14ac:dyDescent="0.25">
      <c r="A100" t="s">
        <v>581</v>
      </c>
      <c r="B100" t="s">
        <v>210</v>
      </c>
      <c r="C100" t="s">
        <v>583</v>
      </c>
      <c r="D100" t="s">
        <v>46</v>
      </c>
      <c r="E100" t="s">
        <v>100</v>
      </c>
      <c r="F100" s="19" t="str">
        <f>IFERROR(VLOOKUP(D100,'Tabelas auxiliares'!$A$3:$B$63,2,FALSE),"")</f>
        <v>PROGRAD - PRÓ-REITORIA DE GRADUAÇÃO</v>
      </c>
      <c r="G100" s="19" t="str">
        <f>IFERROR(VLOOKUP($B100,'Tabelas auxiliares'!$A$67:$C$107,2,FALSE),"")</f>
        <v>AUXÍLIO DISCENTES</v>
      </c>
      <c r="H100" s="19" t="str">
        <f>IFERROR(VLOOKUP($B100,'Tabelas auxiliares'!$A$67:$C$107,3,FALSE),"")</f>
        <v>AUXÍLIO DISCENTES</v>
      </c>
      <c r="I100" t="s">
        <v>1745</v>
      </c>
      <c r="J100" t="s">
        <v>1753</v>
      </c>
      <c r="K100" t="s">
        <v>1754</v>
      </c>
      <c r="L100" t="s">
        <v>691</v>
      </c>
      <c r="M100" t="s">
        <v>1755</v>
      </c>
      <c r="N100" t="s">
        <v>638</v>
      </c>
      <c r="O100" t="s">
        <v>614</v>
      </c>
      <c r="P100" t="s">
        <v>1357</v>
      </c>
      <c r="Q100" t="s">
        <v>603</v>
      </c>
      <c r="R100" t="s">
        <v>604</v>
      </c>
      <c r="S100" t="s">
        <v>605</v>
      </c>
      <c r="T100" t="s">
        <v>145</v>
      </c>
      <c r="U100" t="s">
        <v>1358</v>
      </c>
      <c r="V100" t="s">
        <v>672</v>
      </c>
      <c r="W100" t="s">
        <v>673</v>
      </c>
      <c r="X100" t="s">
        <v>1756</v>
      </c>
      <c r="Y100" s="19" t="str">
        <f t="shared" si="2"/>
        <v>3</v>
      </c>
      <c r="Z100" s="19" t="str">
        <f>IF(T100="","",IF(AND(T100&lt;&gt;'Tabelas auxiliares'!$B$241,T100&lt;&gt;'Tabelas auxiliares'!$B$242,T100&lt;&gt;'Tabelas auxiliares'!$C$241,T100&lt;&gt;'Tabelas auxiliares'!$C$242,T100&lt;&gt;'Tabelas auxiliares'!$D$241),"FOLHA DE PESSOAL",IF(Y100='Tabelas auxiliares'!$A$242,"CUSTEIO",IF(Y100='Tabelas auxiliares'!$A$241,"INVESTIMENTO","ERRO - VERIFICAR"))))</f>
        <v>CUSTEIO</v>
      </c>
      <c r="AA100" s="30">
        <f t="shared" si="3"/>
        <v>1000</v>
      </c>
      <c r="AB100" s="130"/>
      <c r="AC100" s="130"/>
      <c r="AD100" s="12">
        <v>1000</v>
      </c>
      <c r="AE100" s="36"/>
      <c r="AF100" s="36"/>
      <c r="AG100" s="36"/>
      <c r="AH100" s="36"/>
      <c r="AI100" s="36"/>
      <c r="AJ100" s="36"/>
      <c r="AK100" s="36"/>
      <c r="AL100" s="36"/>
      <c r="AM100" s="36"/>
      <c r="AN100" s="36"/>
      <c r="AO100" s="36"/>
      <c r="AP100" s="36"/>
    </row>
    <row r="101" spans="1:42" x14ac:dyDescent="0.25">
      <c r="A101" t="s">
        <v>581</v>
      </c>
      <c r="B101" t="s">
        <v>210</v>
      </c>
      <c r="C101" t="s">
        <v>583</v>
      </c>
      <c r="D101" t="s">
        <v>46</v>
      </c>
      <c r="E101" t="s">
        <v>100</v>
      </c>
      <c r="F101" s="19" t="str">
        <f>IFERROR(VLOOKUP(D101,'Tabelas auxiliares'!$A$3:$B$63,2,FALSE),"")</f>
        <v>PROGRAD - PRÓ-REITORIA DE GRADUAÇÃO</v>
      </c>
      <c r="G101" s="19" t="str">
        <f>IFERROR(VLOOKUP($B101,'Tabelas auxiliares'!$A$67:$C$107,2,FALSE),"")</f>
        <v>AUXÍLIO DISCENTES</v>
      </c>
      <c r="H101" s="19" t="str">
        <f>IFERROR(VLOOKUP($B101,'Tabelas auxiliares'!$A$67:$C$107,3,FALSE),"")</f>
        <v>AUXÍLIO DISCENTES</v>
      </c>
      <c r="I101" t="s">
        <v>1745</v>
      </c>
      <c r="J101" t="s">
        <v>1757</v>
      </c>
      <c r="K101" t="s">
        <v>1758</v>
      </c>
      <c r="L101" t="s">
        <v>689</v>
      </c>
      <c r="M101" t="s">
        <v>1759</v>
      </c>
      <c r="N101" t="s">
        <v>638</v>
      </c>
      <c r="O101" t="s">
        <v>614</v>
      </c>
      <c r="P101" t="s">
        <v>1357</v>
      </c>
      <c r="Q101" t="s">
        <v>603</v>
      </c>
      <c r="R101" t="s">
        <v>604</v>
      </c>
      <c r="S101" t="s">
        <v>605</v>
      </c>
      <c r="T101" t="s">
        <v>145</v>
      </c>
      <c r="U101" t="s">
        <v>1358</v>
      </c>
      <c r="V101" t="s">
        <v>672</v>
      </c>
      <c r="W101" t="s">
        <v>673</v>
      </c>
      <c r="X101" t="s">
        <v>1760</v>
      </c>
      <c r="Y101" s="19" t="str">
        <f t="shared" si="2"/>
        <v>3</v>
      </c>
      <c r="Z101" s="19" t="str">
        <f>IF(T101="","",IF(AND(T101&lt;&gt;'Tabelas auxiliares'!$B$241,T101&lt;&gt;'Tabelas auxiliares'!$B$242,T101&lt;&gt;'Tabelas auxiliares'!$C$241,T101&lt;&gt;'Tabelas auxiliares'!$C$242,T101&lt;&gt;'Tabelas auxiliares'!$D$241),"FOLHA DE PESSOAL",IF(Y101='Tabelas auxiliares'!$A$242,"CUSTEIO",IF(Y101='Tabelas auxiliares'!$A$241,"INVESTIMENTO","ERRO - VERIFICAR"))))</f>
        <v>CUSTEIO</v>
      </c>
      <c r="AA101" s="30">
        <f t="shared" si="3"/>
        <v>2000</v>
      </c>
      <c r="AB101" s="130"/>
      <c r="AC101" s="130">
        <v>2000</v>
      </c>
      <c r="AD101" s="12"/>
      <c r="AE101" s="36"/>
      <c r="AF101" s="36"/>
      <c r="AG101" s="36"/>
      <c r="AH101" s="36"/>
      <c r="AI101" s="36"/>
      <c r="AJ101" s="36"/>
      <c r="AK101" s="36"/>
      <c r="AL101" s="36"/>
      <c r="AM101" s="36"/>
      <c r="AN101" s="36"/>
      <c r="AO101" s="36"/>
      <c r="AP101" s="36"/>
    </row>
    <row r="102" spans="1:42" x14ac:dyDescent="0.25">
      <c r="A102" t="s">
        <v>581</v>
      </c>
      <c r="B102" t="s">
        <v>210</v>
      </c>
      <c r="C102" t="s">
        <v>583</v>
      </c>
      <c r="D102" t="s">
        <v>46</v>
      </c>
      <c r="E102" t="s">
        <v>100</v>
      </c>
      <c r="F102" s="19" t="str">
        <f>IFERROR(VLOOKUP(D102,'Tabelas auxiliares'!$A$3:$B$63,2,FALSE),"")</f>
        <v>PROGRAD - PRÓ-REITORIA DE GRADUAÇÃO</v>
      </c>
      <c r="G102" s="19" t="str">
        <f>IFERROR(VLOOKUP($B102,'Tabelas auxiliares'!$A$67:$C$107,2,FALSE),"")</f>
        <v>AUXÍLIO DISCENTES</v>
      </c>
      <c r="H102" s="19" t="str">
        <f>IFERROR(VLOOKUP($B102,'Tabelas auxiliares'!$A$67:$C$107,3,FALSE),"")</f>
        <v>AUXÍLIO DISCENTES</v>
      </c>
      <c r="I102" t="s">
        <v>1761</v>
      </c>
      <c r="J102" t="s">
        <v>1762</v>
      </c>
      <c r="K102" t="s">
        <v>1763</v>
      </c>
      <c r="L102" t="s">
        <v>1764</v>
      </c>
      <c r="M102" t="s">
        <v>1765</v>
      </c>
      <c r="N102" t="s">
        <v>638</v>
      </c>
      <c r="O102" t="s">
        <v>614</v>
      </c>
      <c r="P102" t="s">
        <v>1357</v>
      </c>
      <c r="Q102" t="s">
        <v>603</v>
      </c>
      <c r="R102" t="s">
        <v>604</v>
      </c>
      <c r="S102" t="s">
        <v>605</v>
      </c>
      <c r="T102" t="s">
        <v>145</v>
      </c>
      <c r="U102" t="s">
        <v>1358</v>
      </c>
      <c r="V102" t="s">
        <v>672</v>
      </c>
      <c r="W102" t="s">
        <v>673</v>
      </c>
      <c r="X102" t="s">
        <v>1766</v>
      </c>
      <c r="Y102" s="19" t="str">
        <f t="shared" si="2"/>
        <v>3</v>
      </c>
      <c r="Z102" s="19" t="str">
        <f>IF(T102="","",IF(AND(T102&lt;&gt;'Tabelas auxiliares'!$B$241,T102&lt;&gt;'Tabelas auxiliares'!$B$242,T102&lt;&gt;'Tabelas auxiliares'!$C$241,T102&lt;&gt;'Tabelas auxiliares'!$C$242,T102&lt;&gt;'Tabelas auxiliares'!$D$241),"FOLHA DE PESSOAL",IF(Y102='Tabelas auxiliares'!$A$242,"CUSTEIO",IF(Y102='Tabelas auxiliares'!$A$241,"INVESTIMENTO","ERRO - VERIFICAR"))))</f>
        <v>CUSTEIO</v>
      </c>
      <c r="AA102" s="30">
        <f t="shared" si="3"/>
        <v>1400</v>
      </c>
      <c r="AB102" s="130"/>
      <c r="AC102" s="130">
        <v>1400</v>
      </c>
      <c r="AD102" s="12"/>
      <c r="AE102" s="36"/>
      <c r="AF102" s="36"/>
      <c r="AG102" s="36"/>
      <c r="AH102" s="36"/>
      <c r="AI102" s="36"/>
      <c r="AJ102" s="36"/>
      <c r="AK102" s="36"/>
      <c r="AL102" s="36"/>
      <c r="AM102" s="36"/>
      <c r="AN102" s="36"/>
      <c r="AO102" s="36"/>
      <c r="AP102" s="36"/>
    </row>
    <row r="103" spans="1:42" x14ac:dyDescent="0.25">
      <c r="A103" t="s">
        <v>581</v>
      </c>
      <c r="B103" t="s">
        <v>210</v>
      </c>
      <c r="C103" t="s">
        <v>583</v>
      </c>
      <c r="D103" t="s">
        <v>46</v>
      </c>
      <c r="E103" t="s">
        <v>100</v>
      </c>
      <c r="F103" s="19" t="str">
        <f>IFERROR(VLOOKUP(D103,'Tabelas auxiliares'!$A$3:$B$63,2,FALSE),"")</f>
        <v>PROGRAD - PRÓ-REITORIA DE GRADUAÇÃO</v>
      </c>
      <c r="G103" s="19" t="str">
        <f>IFERROR(VLOOKUP($B103,'Tabelas auxiliares'!$A$67:$C$107,2,FALSE),"")</f>
        <v>AUXÍLIO DISCENTES</v>
      </c>
      <c r="H103" s="19" t="str">
        <f>IFERROR(VLOOKUP($B103,'Tabelas auxiliares'!$A$67:$C$107,3,FALSE),"")</f>
        <v>AUXÍLIO DISCENTES</v>
      </c>
      <c r="I103" t="s">
        <v>1761</v>
      </c>
      <c r="J103" t="s">
        <v>1767</v>
      </c>
      <c r="K103" t="s">
        <v>1768</v>
      </c>
      <c r="L103" t="s">
        <v>1769</v>
      </c>
      <c r="M103" t="s">
        <v>1770</v>
      </c>
      <c r="N103" t="s">
        <v>638</v>
      </c>
      <c r="O103" t="s">
        <v>614</v>
      </c>
      <c r="P103" t="s">
        <v>1357</v>
      </c>
      <c r="Q103" t="s">
        <v>603</v>
      </c>
      <c r="R103" t="s">
        <v>604</v>
      </c>
      <c r="S103" t="s">
        <v>605</v>
      </c>
      <c r="T103" t="s">
        <v>145</v>
      </c>
      <c r="U103" t="s">
        <v>1358</v>
      </c>
      <c r="V103" t="s">
        <v>672</v>
      </c>
      <c r="W103" t="s">
        <v>673</v>
      </c>
      <c r="X103" t="s">
        <v>1771</v>
      </c>
      <c r="Y103" s="19" t="str">
        <f t="shared" si="2"/>
        <v>3</v>
      </c>
      <c r="Z103" s="19" t="str">
        <f>IF(T103="","",IF(AND(T103&lt;&gt;'Tabelas auxiliares'!$B$241,T103&lt;&gt;'Tabelas auxiliares'!$B$242,T103&lt;&gt;'Tabelas auxiliares'!$C$241,T103&lt;&gt;'Tabelas auxiliares'!$C$242,T103&lt;&gt;'Tabelas auxiliares'!$D$241),"FOLHA DE PESSOAL",IF(Y103='Tabelas auxiliares'!$A$242,"CUSTEIO",IF(Y103='Tabelas auxiliares'!$A$241,"INVESTIMENTO","ERRO - VERIFICAR"))))</f>
        <v>CUSTEIO</v>
      </c>
      <c r="AA103" s="30">
        <f t="shared" si="3"/>
        <v>1000</v>
      </c>
      <c r="AB103" s="130"/>
      <c r="AC103" s="130"/>
      <c r="AD103" s="12">
        <v>1000</v>
      </c>
      <c r="AE103" s="36"/>
      <c r="AF103" s="36"/>
      <c r="AG103" s="36"/>
      <c r="AH103" s="36"/>
      <c r="AI103" s="36"/>
      <c r="AJ103" s="36"/>
      <c r="AK103" s="36"/>
      <c r="AL103" s="36"/>
      <c r="AM103" s="36"/>
      <c r="AN103" s="36"/>
      <c r="AO103" s="36"/>
      <c r="AP103" s="36"/>
    </row>
    <row r="104" spans="1:42" x14ac:dyDescent="0.25">
      <c r="A104" t="s">
        <v>581</v>
      </c>
      <c r="B104" t="s">
        <v>210</v>
      </c>
      <c r="C104" t="s">
        <v>583</v>
      </c>
      <c r="D104" t="s">
        <v>46</v>
      </c>
      <c r="E104" t="s">
        <v>100</v>
      </c>
      <c r="F104" s="19" t="str">
        <f>IFERROR(VLOOKUP(D104,'Tabelas auxiliares'!$A$3:$B$63,2,FALSE),"")</f>
        <v>PROGRAD - PRÓ-REITORIA DE GRADUAÇÃO</v>
      </c>
      <c r="G104" s="19" t="str">
        <f>IFERROR(VLOOKUP($B104,'Tabelas auxiliares'!$A$67:$C$107,2,FALSE),"")</f>
        <v>AUXÍLIO DISCENTES</v>
      </c>
      <c r="H104" s="19" t="str">
        <f>IFERROR(VLOOKUP($B104,'Tabelas auxiliares'!$A$67:$C$107,3,FALSE),"")</f>
        <v>AUXÍLIO DISCENTES</v>
      </c>
      <c r="I104" t="s">
        <v>1610</v>
      </c>
      <c r="J104" t="s">
        <v>1772</v>
      </c>
      <c r="K104" t="s">
        <v>1773</v>
      </c>
      <c r="L104" t="s">
        <v>691</v>
      </c>
      <c r="M104" t="s">
        <v>1774</v>
      </c>
      <c r="N104" t="s">
        <v>638</v>
      </c>
      <c r="O104" t="s">
        <v>614</v>
      </c>
      <c r="P104" t="s">
        <v>1357</v>
      </c>
      <c r="Q104" t="s">
        <v>603</v>
      </c>
      <c r="R104" t="s">
        <v>604</v>
      </c>
      <c r="S104" t="s">
        <v>605</v>
      </c>
      <c r="T104" t="s">
        <v>145</v>
      </c>
      <c r="U104" t="s">
        <v>1358</v>
      </c>
      <c r="V104" t="s">
        <v>672</v>
      </c>
      <c r="W104" t="s">
        <v>673</v>
      </c>
      <c r="X104" t="s">
        <v>1775</v>
      </c>
      <c r="Y104" s="19" t="str">
        <f t="shared" si="2"/>
        <v>3</v>
      </c>
      <c r="Z104" s="19" t="str">
        <f>IF(T104="","",IF(AND(T104&lt;&gt;'Tabelas auxiliares'!$B$241,T104&lt;&gt;'Tabelas auxiliares'!$B$242,T104&lt;&gt;'Tabelas auxiliares'!$C$241,T104&lt;&gt;'Tabelas auxiliares'!$C$242,T104&lt;&gt;'Tabelas auxiliares'!$D$241),"FOLHA DE PESSOAL",IF(Y104='Tabelas auxiliares'!$A$242,"CUSTEIO",IF(Y104='Tabelas auxiliares'!$A$241,"INVESTIMENTO","ERRO - VERIFICAR"))))</f>
        <v>CUSTEIO</v>
      </c>
      <c r="AA104" s="30">
        <f t="shared" si="3"/>
        <v>1900</v>
      </c>
      <c r="AB104" s="130"/>
      <c r="AC104" s="130"/>
      <c r="AD104" s="12">
        <v>1900</v>
      </c>
      <c r="AE104" s="36"/>
      <c r="AF104" s="36"/>
      <c r="AG104" s="36"/>
      <c r="AH104" s="36"/>
      <c r="AI104" s="36"/>
      <c r="AJ104" s="36"/>
      <c r="AK104" s="36"/>
      <c r="AL104" s="36"/>
      <c r="AM104" s="36"/>
      <c r="AN104" s="36"/>
      <c r="AO104" s="36"/>
      <c r="AP104" s="36"/>
    </row>
    <row r="105" spans="1:42" x14ac:dyDescent="0.25">
      <c r="A105" t="s">
        <v>581</v>
      </c>
      <c r="B105" t="s">
        <v>210</v>
      </c>
      <c r="C105" t="s">
        <v>583</v>
      </c>
      <c r="D105" t="s">
        <v>46</v>
      </c>
      <c r="E105" t="s">
        <v>100</v>
      </c>
      <c r="F105" s="19" t="str">
        <f>IFERROR(VLOOKUP(D105,'Tabelas auxiliares'!$A$3:$B$63,2,FALSE),"")</f>
        <v>PROGRAD - PRÓ-REITORIA DE GRADUAÇÃO</v>
      </c>
      <c r="G105" s="19" t="str">
        <f>IFERROR(VLOOKUP($B105,'Tabelas auxiliares'!$A$67:$C$107,2,FALSE),"")</f>
        <v>AUXÍLIO DISCENTES</v>
      </c>
      <c r="H105" s="19" t="str">
        <f>IFERROR(VLOOKUP($B105,'Tabelas auxiliares'!$A$67:$C$107,3,FALSE),"")</f>
        <v>AUXÍLIO DISCENTES</v>
      </c>
      <c r="I105" t="s">
        <v>1610</v>
      </c>
      <c r="J105" t="s">
        <v>1776</v>
      </c>
      <c r="K105" t="s">
        <v>1777</v>
      </c>
      <c r="L105" t="s">
        <v>691</v>
      </c>
      <c r="M105" t="s">
        <v>1778</v>
      </c>
      <c r="N105" t="s">
        <v>638</v>
      </c>
      <c r="O105" t="s">
        <v>614</v>
      </c>
      <c r="P105" t="s">
        <v>1357</v>
      </c>
      <c r="Q105" t="s">
        <v>603</v>
      </c>
      <c r="R105" t="s">
        <v>604</v>
      </c>
      <c r="S105" t="s">
        <v>605</v>
      </c>
      <c r="T105" t="s">
        <v>145</v>
      </c>
      <c r="U105" t="s">
        <v>1358</v>
      </c>
      <c r="V105" t="s">
        <v>672</v>
      </c>
      <c r="W105" t="s">
        <v>673</v>
      </c>
      <c r="X105" t="s">
        <v>1779</v>
      </c>
      <c r="Y105" s="19" t="str">
        <f t="shared" si="2"/>
        <v>3</v>
      </c>
      <c r="Z105" s="19" t="str">
        <f>IF(T105="","",IF(AND(T105&lt;&gt;'Tabelas auxiliares'!$B$241,T105&lt;&gt;'Tabelas auxiliares'!$B$242,T105&lt;&gt;'Tabelas auxiliares'!$C$241,T105&lt;&gt;'Tabelas auxiliares'!$C$242,T105&lt;&gt;'Tabelas auxiliares'!$D$241),"FOLHA DE PESSOAL",IF(Y105='Tabelas auxiliares'!$A$242,"CUSTEIO",IF(Y105='Tabelas auxiliares'!$A$241,"INVESTIMENTO","ERRO - VERIFICAR"))))</f>
        <v>CUSTEIO</v>
      </c>
      <c r="AA105" s="30">
        <f t="shared" si="3"/>
        <v>1400</v>
      </c>
      <c r="AB105" s="130"/>
      <c r="AC105" s="130"/>
      <c r="AD105">
        <v>1400</v>
      </c>
      <c r="AE105" s="36"/>
      <c r="AF105" s="36"/>
      <c r="AG105" s="36"/>
      <c r="AH105" s="36"/>
      <c r="AI105" s="36"/>
      <c r="AJ105" s="36"/>
      <c r="AK105" s="36"/>
      <c r="AL105" s="36"/>
      <c r="AM105" s="36"/>
      <c r="AN105" s="36"/>
      <c r="AO105" s="36"/>
      <c r="AP105" s="36"/>
    </row>
    <row r="106" spans="1:42" x14ac:dyDescent="0.25">
      <c r="A106" t="s">
        <v>581</v>
      </c>
      <c r="B106" t="s">
        <v>210</v>
      </c>
      <c r="C106" t="s">
        <v>583</v>
      </c>
      <c r="D106" t="s">
        <v>46</v>
      </c>
      <c r="E106" t="s">
        <v>100</v>
      </c>
      <c r="F106" s="19" t="str">
        <f>IFERROR(VLOOKUP(D106,'Tabelas auxiliares'!$A$3:$B$63,2,FALSE),"")</f>
        <v>PROGRAD - PRÓ-REITORIA DE GRADUAÇÃO</v>
      </c>
      <c r="G106" s="19" t="str">
        <f>IFERROR(VLOOKUP($B106,'Tabelas auxiliares'!$A$67:$C$107,2,FALSE),"")</f>
        <v>AUXÍLIO DISCENTES</v>
      </c>
      <c r="H106" s="19" t="str">
        <f>IFERROR(VLOOKUP($B106,'Tabelas auxiliares'!$A$67:$C$107,3,FALSE),"")</f>
        <v>AUXÍLIO DISCENTES</v>
      </c>
      <c r="I106" t="s">
        <v>1610</v>
      </c>
      <c r="J106" t="s">
        <v>1780</v>
      </c>
      <c r="K106" t="s">
        <v>1781</v>
      </c>
      <c r="L106" t="s">
        <v>691</v>
      </c>
      <c r="M106" t="s">
        <v>1782</v>
      </c>
      <c r="N106" t="s">
        <v>638</v>
      </c>
      <c r="O106" t="s">
        <v>614</v>
      </c>
      <c r="P106" t="s">
        <v>1357</v>
      </c>
      <c r="Q106" t="s">
        <v>603</v>
      </c>
      <c r="R106" t="s">
        <v>604</v>
      </c>
      <c r="S106" t="s">
        <v>605</v>
      </c>
      <c r="T106" t="s">
        <v>145</v>
      </c>
      <c r="U106" t="s">
        <v>1358</v>
      </c>
      <c r="V106" t="s">
        <v>672</v>
      </c>
      <c r="W106" t="s">
        <v>673</v>
      </c>
      <c r="X106" t="s">
        <v>1783</v>
      </c>
      <c r="Y106" s="19" t="str">
        <f t="shared" si="2"/>
        <v>3</v>
      </c>
      <c r="Z106" s="19" t="str">
        <f>IF(T106="","",IF(AND(T106&lt;&gt;'Tabelas auxiliares'!$B$241,T106&lt;&gt;'Tabelas auxiliares'!$B$242,T106&lt;&gt;'Tabelas auxiliares'!$C$241,T106&lt;&gt;'Tabelas auxiliares'!$C$242,T106&lt;&gt;'Tabelas auxiliares'!$D$241),"FOLHA DE PESSOAL",IF(Y106='Tabelas auxiliares'!$A$242,"CUSTEIO",IF(Y106='Tabelas auxiliares'!$A$241,"INVESTIMENTO","ERRO - VERIFICAR"))))</f>
        <v>CUSTEIO</v>
      </c>
      <c r="AA106" s="30">
        <f t="shared" si="3"/>
        <v>1000</v>
      </c>
      <c r="AB106" s="130"/>
      <c r="AC106" s="130"/>
      <c r="AD106" s="12">
        <v>1000</v>
      </c>
      <c r="AE106" s="36"/>
      <c r="AF106" s="36"/>
      <c r="AG106" s="36"/>
      <c r="AH106" s="36"/>
      <c r="AI106" s="36"/>
      <c r="AJ106" s="36"/>
      <c r="AK106" s="36"/>
      <c r="AL106" s="36"/>
      <c r="AM106" s="36"/>
      <c r="AN106" s="36"/>
      <c r="AO106" s="36"/>
      <c r="AP106" s="36"/>
    </row>
    <row r="107" spans="1:42" x14ac:dyDescent="0.25">
      <c r="A107" t="s">
        <v>581</v>
      </c>
      <c r="B107" t="s">
        <v>210</v>
      </c>
      <c r="C107" t="s">
        <v>583</v>
      </c>
      <c r="D107" t="s">
        <v>46</v>
      </c>
      <c r="E107" t="s">
        <v>100</v>
      </c>
      <c r="F107" s="19" t="str">
        <f>IFERROR(VLOOKUP(D107,'Tabelas auxiliares'!$A$3:$B$63,2,FALSE),"")</f>
        <v>PROGRAD - PRÓ-REITORIA DE GRADUAÇÃO</v>
      </c>
      <c r="G107" s="19" t="str">
        <f>IFERROR(VLOOKUP($B107,'Tabelas auxiliares'!$A$67:$C$107,2,FALSE),"")</f>
        <v>AUXÍLIO DISCENTES</v>
      </c>
      <c r="H107" s="19" t="str">
        <f>IFERROR(VLOOKUP($B107,'Tabelas auxiliares'!$A$67:$C$107,3,FALSE),"")</f>
        <v>AUXÍLIO DISCENTES</v>
      </c>
      <c r="I107" t="s">
        <v>1610</v>
      </c>
      <c r="J107" t="s">
        <v>1784</v>
      </c>
      <c r="K107" t="s">
        <v>1785</v>
      </c>
      <c r="L107" t="s">
        <v>689</v>
      </c>
      <c r="M107" t="s">
        <v>1786</v>
      </c>
      <c r="N107" t="s">
        <v>638</v>
      </c>
      <c r="O107" t="s">
        <v>614</v>
      </c>
      <c r="P107" t="s">
        <v>1357</v>
      </c>
      <c r="Q107" t="s">
        <v>603</v>
      </c>
      <c r="R107" t="s">
        <v>604</v>
      </c>
      <c r="S107" t="s">
        <v>605</v>
      </c>
      <c r="T107" t="s">
        <v>145</v>
      </c>
      <c r="U107" t="s">
        <v>1358</v>
      </c>
      <c r="V107" t="s">
        <v>672</v>
      </c>
      <c r="W107" t="s">
        <v>673</v>
      </c>
      <c r="X107" t="s">
        <v>1787</v>
      </c>
      <c r="Y107" s="19" t="str">
        <f t="shared" si="2"/>
        <v>3</v>
      </c>
      <c r="Z107" s="19" t="str">
        <f>IF(T107="","",IF(AND(T107&lt;&gt;'Tabelas auxiliares'!$B$241,T107&lt;&gt;'Tabelas auxiliares'!$B$242,T107&lt;&gt;'Tabelas auxiliares'!$C$241,T107&lt;&gt;'Tabelas auxiliares'!$C$242,T107&lt;&gt;'Tabelas auxiliares'!$D$241),"FOLHA DE PESSOAL",IF(Y107='Tabelas auxiliares'!$A$242,"CUSTEIO",IF(Y107='Tabelas auxiliares'!$A$241,"INVESTIMENTO","ERRO - VERIFICAR"))))</f>
        <v>CUSTEIO</v>
      </c>
      <c r="AA107" s="30">
        <f t="shared" si="3"/>
        <v>1000</v>
      </c>
      <c r="AB107" s="130"/>
      <c r="AC107" s="130"/>
      <c r="AD107" s="12">
        <v>1000</v>
      </c>
      <c r="AE107" s="36"/>
      <c r="AF107" s="36"/>
      <c r="AG107" s="36"/>
      <c r="AH107" s="36"/>
      <c r="AI107" s="36"/>
      <c r="AJ107" s="36"/>
      <c r="AK107" s="36"/>
      <c r="AL107" s="36"/>
      <c r="AM107" s="36"/>
      <c r="AN107" s="36"/>
      <c r="AO107" s="36"/>
      <c r="AP107" s="36"/>
    </row>
    <row r="108" spans="1:42" x14ac:dyDescent="0.25">
      <c r="A108" t="s">
        <v>581</v>
      </c>
      <c r="B108" t="s">
        <v>210</v>
      </c>
      <c r="C108" t="s">
        <v>583</v>
      </c>
      <c r="D108" t="s">
        <v>46</v>
      </c>
      <c r="E108" t="s">
        <v>100</v>
      </c>
      <c r="F108" s="19" t="str">
        <f>IFERROR(VLOOKUP(D108,'Tabelas auxiliares'!$A$3:$B$63,2,FALSE),"")</f>
        <v>PROGRAD - PRÓ-REITORIA DE GRADUAÇÃO</v>
      </c>
      <c r="G108" s="19" t="str">
        <f>IFERROR(VLOOKUP($B108,'Tabelas auxiliares'!$A$67:$C$107,2,FALSE),"")</f>
        <v>AUXÍLIO DISCENTES</v>
      </c>
      <c r="H108" s="19" t="str">
        <f>IFERROR(VLOOKUP($B108,'Tabelas auxiliares'!$A$67:$C$107,3,FALSE),"")</f>
        <v>AUXÍLIO DISCENTES</v>
      </c>
      <c r="I108" t="s">
        <v>1610</v>
      </c>
      <c r="J108" t="s">
        <v>1788</v>
      </c>
      <c r="K108" t="s">
        <v>1789</v>
      </c>
      <c r="L108" t="s">
        <v>691</v>
      </c>
      <c r="M108" t="s">
        <v>1790</v>
      </c>
      <c r="N108" t="s">
        <v>638</v>
      </c>
      <c r="O108" t="s">
        <v>614</v>
      </c>
      <c r="P108" t="s">
        <v>1357</v>
      </c>
      <c r="Q108" t="s">
        <v>603</v>
      </c>
      <c r="R108" t="s">
        <v>604</v>
      </c>
      <c r="S108" t="s">
        <v>605</v>
      </c>
      <c r="T108" t="s">
        <v>145</v>
      </c>
      <c r="U108" t="s">
        <v>1358</v>
      </c>
      <c r="V108" t="s">
        <v>672</v>
      </c>
      <c r="W108" t="s">
        <v>673</v>
      </c>
      <c r="X108" t="s">
        <v>1791</v>
      </c>
      <c r="Y108" s="19" t="str">
        <f t="shared" si="2"/>
        <v>3</v>
      </c>
      <c r="Z108" s="19" t="str">
        <f>IF(T108="","",IF(AND(T108&lt;&gt;'Tabelas auxiliares'!$B$241,T108&lt;&gt;'Tabelas auxiliares'!$B$242,T108&lt;&gt;'Tabelas auxiliares'!$C$241,T108&lt;&gt;'Tabelas auxiliares'!$C$242,T108&lt;&gt;'Tabelas auxiliares'!$D$241),"FOLHA DE PESSOAL",IF(Y108='Tabelas auxiliares'!$A$242,"CUSTEIO",IF(Y108='Tabelas auxiliares'!$A$241,"INVESTIMENTO","ERRO - VERIFICAR"))))</f>
        <v>CUSTEIO</v>
      </c>
      <c r="AA108" s="30">
        <f t="shared" si="3"/>
        <v>1500</v>
      </c>
      <c r="AB108" s="130"/>
      <c r="AC108" s="130"/>
      <c r="AD108" s="12">
        <v>1500</v>
      </c>
      <c r="AE108" s="36"/>
      <c r="AF108" s="36"/>
      <c r="AG108" s="36"/>
      <c r="AH108" s="36"/>
      <c r="AI108" s="36"/>
      <c r="AJ108" s="36"/>
      <c r="AK108" s="36"/>
      <c r="AL108" s="36"/>
      <c r="AM108" s="36"/>
      <c r="AN108" s="36"/>
      <c r="AO108" s="36"/>
      <c r="AP108" s="36"/>
    </row>
    <row r="109" spans="1:42" x14ac:dyDescent="0.25">
      <c r="A109" t="s">
        <v>581</v>
      </c>
      <c r="B109" t="s">
        <v>210</v>
      </c>
      <c r="C109" t="s">
        <v>583</v>
      </c>
      <c r="D109" t="s">
        <v>46</v>
      </c>
      <c r="E109" t="s">
        <v>100</v>
      </c>
      <c r="F109" s="19" t="str">
        <f>IFERROR(VLOOKUP(D109,'Tabelas auxiliares'!$A$3:$B$63,2,FALSE),"")</f>
        <v>PROGRAD - PRÓ-REITORIA DE GRADUAÇÃO</v>
      </c>
      <c r="G109" s="19" t="str">
        <f>IFERROR(VLOOKUP($B109,'Tabelas auxiliares'!$A$67:$C$107,2,FALSE),"")</f>
        <v>AUXÍLIO DISCENTES</v>
      </c>
      <c r="H109" s="19" t="str">
        <f>IFERROR(VLOOKUP($B109,'Tabelas auxiliares'!$A$67:$C$107,3,FALSE),"")</f>
        <v>AUXÍLIO DISCENTES</v>
      </c>
      <c r="I109" t="s">
        <v>1556</v>
      </c>
      <c r="J109" t="s">
        <v>1792</v>
      </c>
      <c r="K109" t="s">
        <v>1793</v>
      </c>
      <c r="L109" t="s">
        <v>689</v>
      </c>
      <c r="M109" t="s">
        <v>1794</v>
      </c>
      <c r="N109" t="s">
        <v>638</v>
      </c>
      <c r="O109" t="s">
        <v>614</v>
      </c>
      <c r="P109" t="s">
        <v>1357</v>
      </c>
      <c r="Q109" t="s">
        <v>603</v>
      </c>
      <c r="R109" t="s">
        <v>604</v>
      </c>
      <c r="S109" t="s">
        <v>605</v>
      </c>
      <c r="T109" t="s">
        <v>145</v>
      </c>
      <c r="U109" t="s">
        <v>1358</v>
      </c>
      <c r="V109" t="s">
        <v>672</v>
      </c>
      <c r="W109" t="s">
        <v>673</v>
      </c>
      <c r="X109" t="s">
        <v>1795</v>
      </c>
      <c r="Y109" s="19" t="str">
        <f t="shared" si="2"/>
        <v>3</v>
      </c>
      <c r="Z109" s="19" t="str">
        <f>IF(T109="","",IF(AND(T109&lt;&gt;'Tabelas auxiliares'!$B$241,T109&lt;&gt;'Tabelas auxiliares'!$B$242,T109&lt;&gt;'Tabelas auxiliares'!$C$241,T109&lt;&gt;'Tabelas auxiliares'!$C$242,T109&lt;&gt;'Tabelas auxiliares'!$D$241),"FOLHA DE PESSOAL",IF(Y109='Tabelas auxiliares'!$A$242,"CUSTEIO",IF(Y109='Tabelas auxiliares'!$A$241,"INVESTIMENTO","ERRO - VERIFICAR"))))</f>
        <v>CUSTEIO</v>
      </c>
      <c r="AA109" s="30">
        <f t="shared" si="3"/>
        <v>2000</v>
      </c>
      <c r="AB109" s="130"/>
      <c r="AC109" s="130">
        <v>2000</v>
      </c>
      <c r="AD109" s="12"/>
      <c r="AE109" s="36"/>
      <c r="AF109" s="36"/>
      <c r="AG109" s="36"/>
      <c r="AH109" s="36"/>
      <c r="AI109" s="36"/>
      <c r="AJ109" s="36"/>
      <c r="AK109" s="36"/>
      <c r="AL109" s="36"/>
      <c r="AM109" s="36"/>
      <c r="AN109" s="36"/>
      <c r="AO109" s="36"/>
      <c r="AP109" s="36"/>
    </row>
    <row r="110" spans="1:42" x14ac:dyDescent="0.25">
      <c r="A110" t="s">
        <v>581</v>
      </c>
      <c r="B110" t="s">
        <v>210</v>
      </c>
      <c r="C110" t="s">
        <v>583</v>
      </c>
      <c r="D110" t="s">
        <v>46</v>
      </c>
      <c r="E110" t="s">
        <v>100</v>
      </c>
      <c r="F110" s="19" t="str">
        <f>IFERROR(VLOOKUP(D110,'Tabelas auxiliares'!$A$3:$B$63,2,FALSE),"")</f>
        <v>PROGRAD - PRÓ-REITORIA DE GRADUAÇÃO</v>
      </c>
      <c r="G110" s="19" t="str">
        <f>IFERROR(VLOOKUP($B110,'Tabelas auxiliares'!$A$67:$C$107,2,FALSE),"")</f>
        <v>AUXÍLIO DISCENTES</v>
      </c>
      <c r="H110" s="19" t="str">
        <f>IFERROR(VLOOKUP($B110,'Tabelas auxiliares'!$A$67:$C$107,3,FALSE),"")</f>
        <v>AUXÍLIO DISCENTES</v>
      </c>
      <c r="I110" t="s">
        <v>1796</v>
      </c>
      <c r="J110" t="s">
        <v>1797</v>
      </c>
      <c r="K110" t="s">
        <v>1798</v>
      </c>
      <c r="L110" t="s">
        <v>691</v>
      </c>
      <c r="M110" t="s">
        <v>1799</v>
      </c>
      <c r="N110" t="s">
        <v>638</v>
      </c>
      <c r="O110" t="s">
        <v>614</v>
      </c>
      <c r="P110" t="s">
        <v>1357</v>
      </c>
      <c r="Q110" t="s">
        <v>603</v>
      </c>
      <c r="R110" t="s">
        <v>604</v>
      </c>
      <c r="S110" t="s">
        <v>605</v>
      </c>
      <c r="T110" t="s">
        <v>145</v>
      </c>
      <c r="U110" t="s">
        <v>1358</v>
      </c>
      <c r="V110" t="s">
        <v>672</v>
      </c>
      <c r="W110" t="s">
        <v>673</v>
      </c>
      <c r="X110" t="s">
        <v>1800</v>
      </c>
      <c r="Y110" s="19" t="str">
        <f t="shared" si="2"/>
        <v>3</v>
      </c>
      <c r="Z110" s="19" t="str">
        <f>IF(T110="","",IF(AND(T110&lt;&gt;'Tabelas auxiliares'!$B$241,T110&lt;&gt;'Tabelas auxiliares'!$B$242,T110&lt;&gt;'Tabelas auxiliares'!$C$241,T110&lt;&gt;'Tabelas auxiliares'!$C$242,T110&lt;&gt;'Tabelas auxiliares'!$D$241),"FOLHA DE PESSOAL",IF(Y110='Tabelas auxiliares'!$A$242,"CUSTEIO",IF(Y110='Tabelas auxiliares'!$A$241,"INVESTIMENTO","ERRO - VERIFICAR"))))</f>
        <v>CUSTEIO</v>
      </c>
      <c r="AA110" s="30">
        <f t="shared" si="3"/>
        <v>1400</v>
      </c>
      <c r="AB110" s="130"/>
      <c r="AC110" s="130"/>
      <c r="AD110" s="12">
        <v>1400</v>
      </c>
      <c r="AE110" s="36"/>
      <c r="AF110" s="36"/>
      <c r="AG110" s="36"/>
      <c r="AH110" s="36"/>
      <c r="AI110" s="36"/>
      <c r="AJ110" s="36"/>
      <c r="AK110" s="36"/>
      <c r="AL110" s="36"/>
      <c r="AM110" s="36"/>
      <c r="AN110" s="36"/>
      <c r="AO110" s="36"/>
      <c r="AP110" s="36"/>
    </row>
    <row r="111" spans="1:42" x14ac:dyDescent="0.25">
      <c r="A111" t="s">
        <v>581</v>
      </c>
      <c r="B111" t="s">
        <v>210</v>
      </c>
      <c r="C111" t="s">
        <v>583</v>
      </c>
      <c r="D111" t="s">
        <v>46</v>
      </c>
      <c r="E111" t="s">
        <v>100</v>
      </c>
      <c r="F111" s="19" t="str">
        <f>IFERROR(VLOOKUP(D111,'Tabelas auxiliares'!$A$3:$B$63,2,FALSE),"")</f>
        <v>PROGRAD - PRÓ-REITORIA DE GRADUAÇÃO</v>
      </c>
      <c r="G111" s="19" t="str">
        <f>IFERROR(VLOOKUP($B111,'Tabelas auxiliares'!$A$67:$C$107,2,FALSE),"")</f>
        <v>AUXÍLIO DISCENTES</v>
      </c>
      <c r="H111" s="19" t="str">
        <f>IFERROR(VLOOKUP($B111,'Tabelas auxiliares'!$A$67:$C$107,3,FALSE),"")</f>
        <v>AUXÍLIO DISCENTES</v>
      </c>
      <c r="I111" t="s">
        <v>1801</v>
      </c>
      <c r="J111" t="s">
        <v>1802</v>
      </c>
      <c r="K111" t="s">
        <v>1803</v>
      </c>
      <c r="L111" t="s">
        <v>1804</v>
      </c>
      <c r="M111" t="s">
        <v>1805</v>
      </c>
      <c r="N111" t="s">
        <v>638</v>
      </c>
      <c r="O111" t="s">
        <v>614</v>
      </c>
      <c r="P111" t="s">
        <v>1357</v>
      </c>
      <c r="Q111" t="s">
        <v>603</v>
      </c>
      <c r="R111" t="s">
        <v>604</v>
      </c>
      <c r="S111" t="s">
        <v>605</v>
      </c>
      <c r="T111" t="s">
        <v>145</v>
      </c>
      <c r="U111" t="s">
        <v>1358</v>
      </c>
      <c r="V111" t="s">
        <v>672</v>
      </c>
      <c r="W111" t="s">
        <v>673</v>
      </c>
      <c r="X111" t="s">
        <v>1806</v>
      </c>
      <c r="Y111" s="19" t="str">
        <f t="shared" si="2"/>
        <v>3</v>
      </c>
      <c r="Z111" s="19" t="str">
        <f>IF(T111="","",IF(AND(T111&lt;&gt;'Tabelas auxiliares'!$B$241,T111&lt;&gt;'Tabelas auxiliares'!$B$242,T111&lt;&gt;'Tabelas auxiliares'!$C$241,T111&lt;&gt;'Tabelas auxiliares'!$C$242,T111&lt;&gt;'Tabelas auxiliares'!$D$241),"FOLHA DE PESSOAL",IF(Y111='Tabelas auxiliares'!$A$242,"CUSTEIO",IF(Y111='Tabelas auxiliares'!$A$241,"INVESTIMENTO","ERRO - VERIFICAR"))))</f>
        <v>CUSTEIO</v>
      </c>
      <c r="AA111" s="30">
        <f t="shared" si="3"/>
        <v>12192</v>
      </c>
      <c r="AB111" s="130"/>
      <c r="AC111" s="130"/>
      <c r="AD111" s="12">
        <v>12192</v>
      </c>
      <c r="AE111" s="36"/>
      <c r="AF111" s="36"/>
      <c r="AG111" s="36"/>
      <c r="AH111" s="36"/>
      <c r="AI111" s="36"/>
      <c r="AJ111" s="36"/>
      <c r="AK111" s="36"/>
      <c r="AL111" s="36"/>
      <c r="AM111" s="36"/>
      <c r="AN111" s="36"/>
      <c r="AO111" s="36"/>
      <c r="AP111" s="36"/>
    </row>
    <row r="112" spans="1:42" x14ac:dyDescent="0.25">
      <c r="A112" t="s">
        <v>581</v>
      </c>
      <c r="B112" t="s">
        <v>210</v>
      </c>
      <c r="C112" t="s">
        <v>583</v>
      </c>
      <c r="D112" t="s">
        <v>46</v>
      </c>
      <c r="E112" t="s">
        <v>100</v>
      </c>
      <c r="F112" s="19" t="str">
        <f>IFERROR(VLOOKUP(D112,'Tabelas auxiliares'!$A$3:$B$63,2,FALSE),"")</f>
        <v>PROGRAD - PRÓ-REITORIA DE GRADUAÇÃO</v>
      </c>
      <c r="G112" s="19" t="str">
        <f>IFERROR(VLOOKUP($B112,'Tabelas auxiliares'!$A$67:$C$107,2,FALSE),"")</f>
        <v>AUXÍLIO DISCENTES</v>
      </c>
      <c r="H112" s="19" t="str">
        <f>IFERROR(VLOOKUP($B112,'Tabelas auxiliares'!$A$67:$C$107,3,FALSE),"")</f>
        <v>AUXÍLIO DISCENTES</v>
      </c>
      <c r="I112" t="s">
        <v>1807</v>
      </c>
      <c r="J112" t="s">
        <v>1808</v>
      </c>
      <c r="K112" t="s">
        <v>1809</v>
      </c>
      <c r="L112" t="s">
        <v>691</v>
      </c>
      <c r="M112" t="s">
        <v>1810</v>
      </c>
      <c r="N112" t="s">
        <v>638</v>
      </c>
      <c r="O112" t="s">
        <v>614</v>
      </c>
      <c r="P112" t="s">
        <v>1357</v>
      </c>
      <c r="Q112" t="s">
        <v>603</v>
      </c>
      <c r="R112" t="s">
        <v>604</v>
      </c>
      <c r="S112" t="s">
        <v>605</v>
      </c>
      <c r="T112" t="s">
        <v>145</v>
      </c>
      <c r="U112" t="s">
        <v>1358</v>
      </c>
      <c r="V112" t="s">
        <v>672</v>
      </c>
      <c r="W112" t="s">
        <v>673</v>
      </c>
      <c r="X112" t="s">
        <v>1811</v>
      </c>
      <c r="Y112" s="19" t="str">
        <f t="shared" si="2"/>
        <v>3</v>
      </c>
      <c r="Z112" s="19" t="str">
        <f>IF(T112="","",IF(AND(T112&lt;&gt;'Tabelas auxiliares'!$B$241,T112&lt;&gt;'Tabelas auxiliares'!$B$242,T112&lt;&gt;'Tabelas auxiliares'!$C$241,T112&lt;&gt;'Tabelas auxiliares'!$C$242,T112&lt;&gt;'Tabelas auxiliares'!$D$241),"FOLHA DE PESSOAL",IF(Y112='Tabelas auxiliares'!$A$242,"CUSTEIO",IF(Y112='Tabelas auxiliares'!$A$241,"INVESTIMENTO","ERRO - VERIFICAR"))))</f>
        <v>CUSTEIO</v>
      </c>
      <c r="AA112" s="30">
        <f t="shared" si="3"/>
        <v>1000</v>
      </c>
      <c r="AB112" s="130"/>
      <c r="AC112" s="130"/>
      <c r="AD112" s="12">
        <v>1000</v>
      </c>
      <c r="AE112" s="36"/>
      <c r="AF112" s="36"/>
      <c r="AG112" s="36"/>
      <c r="AH112" s="36"/>
      <c r="AI112" s="36"/>
      <c r="AJ112" s="36"/>
      <c r="AK112" s="36"/>
      <c r="AL112" s="36"/>
      <c r="AM112" s="36"/>
      <c r="AN112" s="36"/>
      <c r="AO112" s="36"/>
      <c r="AP112" s="36"/>
    </row>
    <row r="113" spans="1:42" x14ac:dyDescent="0.25">
      <c r="A113" t="s">
        <v>581</v>
      </c>
      <c r="B113" t="s">
        <v>210</v>
      </c>
      <c r="C113" t="s">
        <v>583</v>
      </c>
      <c r="D113" t="s">
        <v>46</v>
      </c>
      <c r="E113" t="s">
        <v>100</v>
      </c>
      <c r="F113" s="19" t="str">
        <f>IFERROR(VLOOKUP(D113,'Tabelas auxiliares'!$A$3:$B$63,2,FALSE),"")</f>
        <v>PROGRAD - PRÓ-REITORIA DE GRADUAÇÃO</v>
      </c>
      <c r="G113" s="19" t="str">
        <f>IFERROR(VLOOKUP($B113,'Tabelas auxiliares'!$A$67:$C$107,2,FALSE),"")</f>
        <v>AUXÍLIO DISCENTES</v>
      </c>
      <c r="H113" s="19" t="str">
        <f>IFERROR(VLOOKUP($B113,'Tabelas auxiliares'!$A$67:$C$107,3,FALSE),"")</f>
        <v>AUXÍLIO DISCENTES</v>
      </c>
      <c r="I113" t="s">
        <v>1812</v>
      </c>
      <c r="J113" t="s">
        <v>1813</v>
      </c>
      <c r="K113" t="s">
        <v>1814</v>
      </c>
      <c r="L113" t="s">
        <v>691</v>
      </c>
      <c r="M113" t="s">
        <v>1815</v>
      </c>
      <c r="N113" t="s">
        <v>638</v>
      </c>
      <c r="O113" t="s">
        <v>614</v>
      </c>
      <c r="P113" t="s">
        <v>1357</v>
      </c>
      <c r="Q113" t="s">
        <v>603</v>
      </c>
      <c r="R113" t="s">
        <v>604</v>
      </c>
      <c r="S113" t="s">
        <v>605</v>
      </c>
      <c r="T113" t="s">
        <v>145</v>
      </c>
      <c r="U113" t="s">
        <v>1358</v>
      </c>
      <c r="V113" t="s">
        <v>672</v>
      </c>
      <c r="W113" t="s">
        <v>673</v>
      </c>
      <c r="X113" t="s">
        <v>1816</v>
      </c>
      <c r="Y113" s="19" t="str">
        <f t="shared" si="2"/>
        <v>3</v>
      </c>
      <c r="Z113" s="19" t="str">
        <f>IF(T113="","",IF(AND(T113&lt;&gt;'Tabelas auxiliares'!$B$241,T113&lt;&gt;'Tabelas auxiliares'!$B$242,T113&lt;&gt;'Tabelas auxiliares'!$C$241,T113&lt;&gt;'Tabelas auxiliares'!$C$242,T113&lt;&gt;'Tabelas auxiliares'!$D$241),"FOLHA DE PESSOAL",IF(Y113='Tabelas auxiliares'!$A$242,"CUSTEIO",IF(Y113='Tabelas auxiliares'!$A$241,"INVESTIMENTO","ERRO - VERIFICAR"))))</f>
        <v>CUSTEIO</v>
      </c>
      <c r="AA113" s="30">
        <f t="shared" si="3"/>
        <v>2000</v>
      </c>
      <c r="AB113" s="130"/>
      <c r="AC113" s="130">
        <v>2000</v>
      </c>
      <c r="AD113" s="12"/>
      <c r="AE113" s="36"/>
      <c r="AF113" s="36"/>
      <c r="AG113" s="36"/>
      <c r="AH113" s="36"/>
      <c r="AI113" s="36"/>
      <c r="AJ113" s="36"/>
      <c r="AK113" s="36"/>
      <c r="AL113" s="36"/>
      <c r="AM113" s="36"/>
      <c r="AN113" s="36"/>
      <c r="AO113" s="36"/>
      <c r="AP113" s="36"/>
    </row>
    <row r="114" spans="1:42" x14ac:dyDescent="0.25">
      <c r="A114" t="s">
        <v>581</v>
      </c>
      <c r="B114" t="s">
        <v>210</v>
      </c>
      <c r="C114" t="s">
        <v>583</v>
      </c>
      <c r="D114" t="s">
        <v>167</v>
      </c>
      <c r="E114" t="s">
        <v>100</v>
      </c>
      <c r="F114" s="19" t="str">
        <f>IFERROR(VLOOKUP(D114,'Tabelas auxiliares'!$A$3:$B$63,2,FALSE),"")</f>
        <v>PROGRAD - TRI</v>
      </c>
      <c r="G114" s="19" t="str">
        <f>IFERROR(VLOOKUP($B114,'Tabelas auxiliares'!$A$67:$C$107,2,FALSE),"")</f>
        <v>AUXÍLIO DISCENTES</v>
      </c>
      <c r="H114" s="19" t="str">
        <f>IFERROR(VLOOKUP($B114,'Tabelas auxiliares'!$A$67:$C$107,3,FALSE),"")</f>
        <v>AUXÍLIO DISCENTES</v>
      </c>
      <c r="I114" t="s">
        <v>1817</v>
      </c>
      <c r="J114" t="s">
        <v>1818</v>
      </c>
      <c r="K114" t="s">
        <v>1819</v>
      </c>
      <c r="L114" t="s">
        <v>1820</v>
      </c>
      <c r="M114" t="s">
        <v>1821</v>
      </c>
      <c r="N114" t="s">
        <v>638</v>
      </c>
      <c r="O114" t="s">
        <v>614</v>
      </c>
      <c r="P114" t="s">
        <v>1357</v>
      </c>
      <c r="Q114" t="s">
        <v>603</v>
      </c>
      <c r="R114" t="s">
        <v>604</v>
      </c>
      <c r="S114" t="s">
        <v>676</v>
      </c>
      <c r="T114" t="s">
        <v>145</v>
      </c>
      <c r="U114" t="s">
        <v>1358</v>
      </c>
      <c r="V114" t="s">
        <v>672</v>
      </c>
      <c r="W114" t="s">
        <v>673</v>
      </c>
      <c r="X114" t="s">
        <v>1822</v>
      </c>
      <c r="Y114" s="19" t="str">
        <f t="shared" si="2"/>
        <v>3</v>
      </c>
      <c r="Z114" s="19" t="str">
        <f>IF(T114="","",IF(AND(T114&lt;&gt;'Tabelas auxiliares'!$B$241,T114&lt;&gt;'Tabelas auxiliares'!$B$242,T114&lt;&gt;'Tabelas auxiliares'!$C$241,T114&lt;&gt;'Tabelas auxiliares'!$C$242,T114&lt;&gt;'Tabelas auxiliares'!$D$241),"FOLHA DE PESSOAL",IF(Y114='Tabelas auxiliares'!$A$242,"CUSTEIO",IF(Y114='Tabelas auxiliares'!$A$241,"INVESTIMENTO","ERRO - VERIFICAR"))))</f>
        <v>CUSTEIO</v>
      </c>
      <c r="AA114" s="30">
        <f t="shared" si="3"/>
        <v>1900</v>
      </c>
      <c r="AB114" s="130"/>
      <c r="AC114" s="130"/>
      <c r="AD114" s="12">
        <v>1900</v>
      </c>
      <c r="AE114" s="36"/>
      <c r="AF114" s="36"/>
      <c r="AG114" s="36"/>
      <c r="AH114" s="36"/>
      <c r="AI114" s="36"/>
      <c r="AJ114" s="36"/>
      <c r="AK114" s="36"/>
      <c r="AL114" s="36"/>
      <c r="AM114" s="36"/>
      <c r="AN114" s="36"/>
      <c r="AO114" s="36"/>
      <c r="AP114" s="36"/>
    </row>
    <row r="115" spans="1:42" x14ac:dyDescent="0.25">
      <c r="A115" t="s">
        <v>581</v>
      </c>
      <c r="B115" t="s">
        <v>210</v>
      </c>
      <c r="C115" t="s">
        <v>583</v>
      </c>
      <c r="D115" t="s">
        <v>167</v>
      </c>
      <c r="E115" t="s">
        <v>100</v>
      </c>
      <c r="F115" s="19" t="str">
        <f>IFERROR(VLOOKUP(D115,'Tabelas auxiliares'!$A$3:$B$63,2,FALSE),"")</f>
        <v>PROGRAD - TRI</v>
      </c>
      <c r="G115" s="19" t="str">
        <f>IFERROR(VLOOKUP($B115,'Tabelas auxiliares'!$A$67:$C$107,2,FALSE),"")</f>
        <v>AUXÍLIO DISCENTES</v>
      </c>
      <c r="H115" s="19" t="str">
        <f>IFERROR(VLOOKUP($B115,'Tabelas auxiliares'!$A$67:$C$107,3,FALSE),"")</f>
        <v>AUXÍLIO DISCENTES</v>
      </c>
      <c r="I115" t="s">
        <v>1817</v>
      </c>
      <c r="J115" t="s">
        <v>1823</v>
      </c>
      <c r="K115" t="s">
        <v>1824</v>
      </c>
      <c r="L115" t="s">
        <v>1825</v>
      </c>
      <c r="M115" t="s">
        <v>1826</v>
      </c>
      <c r="N115" t="s">
        <v>638</v>
      </c>
      <c r="O115" t="s">
        <v>614</v>
      </c>
      <c r="P115" t="s">
        <v>1357</v>
      </c>
      <c r="Q115" t="s">
        <v>603</v>
      </c>
      <c r="R115" t="s">
        <v>604</v>
      </c>
      <c r="S115" t="s">
        <v>676</v>
      </c>
      <c r="T115" t="s">
        <v>145</v>
      </c>
      <c r="U115" t="s">
        <v>1358</v>
      </c>
      <c r="V115" t="s">
        <v>672</v>
      </c>
      <c r="W115" t="s">
        <v>673</v>
      </c>
      <c r="X115" t="s">
        <v>1827</v>
      </c>
      <c r="Y115" s="19" t="str">
        <f t="shared" si="2"/>
        <v>3</v>
      </c>
      <c r="Z115" s="19" t="str">
        <f>IF(T115="","",IF(AND(T115&lt;&gt;'Tabelas auxiliares'!$B$241,T115&lt;&gt;'Tabelas auxiliares'!$B$242,T115&lt;&gt;'Tabelas auxiliares'!$C$241,T115&lt;&gt;'Tabelas auxiliares'!$C$242,T115&lt;&gt;'Tabelas auxiliares'!$D$241),"FOLHA DE PESSOAL",IF(Y115='Tabelas auxiliares'!$A$242,"CUSTEIO",IF(Y115='Tabelas auxiliares'!$A$241,"INVESTIMENTO","ERRO - VERIFICAR"))))</f>
        <v>CUSTEIO</v>
      </c>
      <c r="AA115" s="30">
        <f t="shared" si="3"/>
        <v>1900</v>
      </c>
      <c r="AB115" s="130"/>
      <c r="AC115" s="130"/>
      <c r="AD115" s="12">
        <v>1900</v>
      </c>
      <c r="AE115" s="36"/>
      <c r="AF115" s="36"/>
      <c r="AG115" s="36"/>
      <c r="AH115" s="36"/>
      <c r="AI115" s="36"/>
      <c r="AJ115" s="36"/>
      <c r="AK115" s="36"/>
      <c r="AL115" s="36"/>
      <c r="AM115" s="36"/>
      <c r="AN115" s="36"/>
      <c r="AO115" s="36"/>
      <c r="AP115" s="36"/>
    </row>
    <row r="116" spans="1:42" x14ac:dyDescent="0.25">
      <c r="A116" t="s">
        <v>581</v>
      </c>
      <c r="B116" t="s">
        <v>210</v>
      </c>
      <c r="C116" t="s">
        <v>583</v>
      </c>
      <c r="D116" t="s">
        <v>167</v>
      </c>
      <c r="E116" t="s">
        <v>100</v>
      </c>
      <c r="F116" s="19" t="str">
        <f>IFERROR(VLOOKUP(D116,'Tabelas auxiliares'!$A$3:$B$63,2,FALSE),"")</f>
        <v>PROGRAD - TRI</v>
      </c>
      <c r="G116" s="19" t="str">
        <f>IFERROR(VLOOKUP($B116,'Tabelas auxiliares'!$A$67:$C$107,2,FALSE),"")</f>
        <v>AUXÍLIO DISCENTES</v>
      </c>
      <c r="H116" s="19" t="str">
        <f>IFERROR(VLOOKUP($B116,'Tabelas auxiliares'!$A$67:$C$107,3,FALSE),"")</f>
        <v>AUXÍLIO DISCENTES</v>
      </c>
      <c r="I116" t="s">
        <v>1817</v>
      </c>
      <c r="J116" t="s">
        <v>1828</v>
      </c>
      <c r="K116" t="s">
        <v>1829</v>
      </c>
      <c r="L116" t="s">
        <v>1830</v>
      </c>
      <c r="M116" t="s">
        <v>1831</v>
      </c>
      <c r="N116" t="s">
        <v>638</v>
      </c>
      <c r="O116" t="s">
        <v>614</v>
      </c>
      <c r="P116" t="s">
        <v>1357</v>
      </c>
      <c r="Q116" t="s">
        <v>603</v>
      </c>
      <c r="R116" t="s">
        <v>604</v>
      </c>
      <c r="S116" t="s">
        <v>676</v>
      </c>
      <c r="T116" t="s">
        <v>145</v>
      </c>
      <c r="U116" t="s">
        <v>1358</v>
      </c>
      <c r="V116" t="s">
        <v>672</v>
      </c>
      <c r="W116" t="s">
        <v>673</v>
      </c>
      <c r="X116" t="s">
        <v>1832</v>
      </c>
      <c r="Y116" s="19" t="str">
        <f t="shared" si="2"/>
        <v>3</v>
      </c>
      <c r="Z116" s="19" t="str">
        <f>IF(T116="","",IF(AND(T116&lt;&gt;'Tabelas auxiliares'!$B$241,T116&lt;&gt;'Tabelas auxiliares'!$B$242,T116&lt;&gt;'Tabelas auxiliares'!$C$241,T116&lt;&gt;'Tabelas auxiliares'!$C$242,T116&lt;&gt;'Tabelas auxiliares'!$D$241),"FOLHA DE PESSOAL",IF(Y116='Tabelas auxiliares'!$A$242,"CUSTEIO",IF(Y116='Tabelas auxiliares'!$A$241,"INVESTIMENTO","ERRO - VERIFICAR"))))</f>
        <v>CUSTEIO</v>
      </c>
      <c r="AA116" s="30">
        <f t="shared" si="3"/>
        <v>1823.89</v>
      </c>
      <c r="AB116" s="130"/>
      <c r="AC116" s="130"/>
      <c r="AD116" s="12">
        <v>1823.89</v>
      </c>
      <c r="AE116" s="36"/>
      <c r="AF116" s="36"/>
      <c r="AG116" s="36"/>
      <c r="AH116" s="36"/>
      <c r="AI116" s="36"/>
      <c r="AJ116" s="36"/>
      <c r="AK116" s="36"/>
      <c r="AL116" s="36"/>
      <c r="AM116" s="36"/>
      <c r="AN116" s="36"/>
      <c r="AO116" s="36"/>
      <c r="AP116" s="36"/>
    </row>
    <row r="117" spans="1:42" x14ac:dyDescent="0.25">
      <c r="A117" t="s">
        <v>581</v>
      </c>
      <c r="B117" t="s">
        <v>210</v>
      </c>
      <c r="C117" t="s">
        <v>583</v>
      </c>
      <c r="D117" t="s">
        <v>48</v>
      </c>
      <c r="E117" t="s">
        <v>100</v>
      </c>
      <c r="F117" s="19" t="str">
        <f>IFERROR(VLOOKUP(D117,'Tabelas auxiliares'!$A$3:$B$63,2,FALSE),"")</f>
        <v>PROEC - PRÓ-REITORIA DE EXTENSÃO E CULTURA</v>
      </c>
      <c r="G117" s="19" t="str">
        <f>IFERROR(VLOOKUP($B117,'Tabelas auxiliares'!$A$67:$C$107,2,FALSE),"")</f>
        <v>AUXÍLIO DISCENTES</v>
      </c>
      <c r="H117" s="19" t="str">
        <f>IFERROR(VLOOKUP($B117,'Tabelas auxiliares'!$A$67:$C$107,3,FALSE),"")</f>
        <v>AUXÍLIO DISCENTES</v>
      </c>
      <c r="I117" t="s">
        <v>1833</v>
      </c>
      <c r="J117" t="s">
        <v>1834</v>
      </c>
      <c r="K117" t="s">
        <v>1835</v>
      </c>
      <c r="L117" t="s">
        <v>1836</v>
      </c>
      <c r="M117" t="s">
        <v>1778</v>
      </c>
      <c r="N117" t="s">
        <v>638</v>
      </c>
      <c r="O117" t="s">
        <v>614</v>
      </c>
      <c r="P117" t="s">
        <v>1357</v>
      </c>
      <c r="Q117" t="s">
        <v>603</v>
      </c>
      <c r="R117" t="s">
        <v>604</v>
      </c>
      <c r="S117" t="s">
        <v>605</v>
      </c>
      <c r="T117" t="s">
        <v>145</v>
      </c>
      <c r="U117" t="s">
        <v>1358</v>
      </c>
      <c r="V117" t="s">
        <v>672</v>
      </c>
      <c r="W117" t="s">
        <v>673</v>
      </c>
      <c r="X117" t="s">
        <v>1837</v>
      </c>
      <c r="Y117" s="19" t="str">
        <f t="shared" si="2"/>
        <v>3</v>
      </c>
      <c r="Z117" s="19" t="str">
        <f>IF(T117="","",IF(AND(T117&lt;&gt;'Tabelas auxiliares'!$B$241,T117&lt;&gt;'Tabelas auxiliares'!$B$242,T117&lt;&gt;'Tabelas auxiliares'!$C$241,T117&lt;&gt;'Tabelas auxiliares'!$C$242,T117&lt;&gt;'Tabelas auxiliares'!$D$241),"FOLHA DE PESSOAL",IF(Y117='Tabelas auxiliares'!$A$242,"CUSTEIO",IF(Y117='Tabelas auxiliares'!$A$241,"INVESTIMENTO","ERRO - VERIFICAR"))))</f>
        <v>CUSTEIO</v>
      </c>
      <c r="AA117" s="30">
        <f t="shared" si="3"/>
        <v>1000</v>
      </c>
      <c r="AB117" s="130"/>
      <c r="AC117" s="130"/>
      <c r="AD117" s="12">
        <v>1000</v>
      </c>
      <c r="AE117" s="36"/>
      <c r="AF117" s="36"/>
      <c r="AG117" s="36"/>
      <c r="AH117" s="36"/>
      <c r="AI117" s="36"/>
      <c r="AJ117" s="36"/>
      <c r="AK117" s="36"/>
      <c r="AL117" s="36"/>
      <c r="AM117" s="36"/>
      <c r="AN117" s="36"/>
      <c r="AO117" s="36"/>
      <c r="AP117" s="36"/>
    </row>
    <row r="118" spans="1:42" x14ac:dyDescent="0.25">
      <c r="A118" t="s">
        <v>581</v>
      </c>
      <c r="B118" t="s">
        <v>210</v>
      </c>
      <c r="C118" t="s">
        <v>583</v>
      </c>
      <c r="D118" t="s">
        <v>48</v>
      </c>
      <c r="E118" t="s">
        <v>100</v>
      </c>
      <c r="F118" s="19" t="str">
        <f>IFERROR(VLOOKUP(D118,'Tabelas auxiliares'!$A$3:$B$63,2,FALSE),"")</f>
        <v>PROEC - PRÓ-REITORIA DE EXTENSÃO E CULTURA</v>
      </c>
      <c r="G118" s="19" t="str">
        <f>IFERROR(VLOOKUP($B118,'Tabelas auxiliares'!$A$67:$C$107,2,FALSE),"")</f>
        <v>AUXÍLIO DISCENTES</v>
      </c>
      <c r="H118" s="19" t="str">
        <f>IFERROR(VLOOKUP($B118,'Tabelas auxiliares'!$A$67:$C$107,3,FALSE),"")</f>
        <v>AUXÍLIO DISCENTES</v>
      </c>
      <c r="I118" t="s">
        <v>1581</v>
      </c>
      <c r="J118" t="s">
        <v>1838</v>
      </c>
      <c r="K118" t="s">
        <v>1839</v>
      </c>
      <c r="L118" t="s">
        <v>1840</v>
      </c>
      <c r="M118" t="s">
        <v>604</v>
      </c>
      <c r="N118" t="s">
        <v>638</v>
      </c>
      <c r="O118" t="s">
        <v>614</v>
      </c>
      <c r="P118" t="s">
        <v>1357</v>
      </c>
      <c r="Q118" t="s">
        <v>603</v>
      </c>
      <c r="R118" t="s">
        <v>604</v>
      </c>
      <c r="S118" t="s">
        <v>605</v>
      </c>
      <c r="T118" t="s">
        <v>145</v>
      </c>
      <c r="U118" t="s">
        <v>1358</v>
      </c>
      <c r="V118" t="s">
        <v>672</v>
      </c>
      <c r="W118" t="s">
        <v>673</v>
      </c>
      <c r="X118" t="s">
        <v>1841</v>
      </c>
      <c r="Y118" s="19" t="str">
        <f t="shared" si="2"/>
        <v>3</v>
      </c>
      <c r="Z118" s="19" t="str">
        <f>IF(T118="","",IF(AND(T118&lt;&gt;'Tabelas auxiliares'!$B$241,T118&lt;&gt;'Tabelas auxiliares'!$B$242,T118&lt;&gt;'Tabelas auxiliares'!$C$241,T118&lt;&gt;'Tabelas auxiliares'!$C$242,T118&lt;&gt;'Tabelas auxiliares'!$D$241),"FOLHA DE PESSOAL",IF(Y118='Tabelas auxiliares'!$A$242,"CUSTEIO",IF(Y118='Tabelas auxiliares'!$A$241,"INVESTIMENTO","ERRO - VERIFICAR"))))</f>
        <v>CUSTEIO</v>
      </c>
      <c r="AA118" s="30">
        <f t="shared" si="3"/>
        <v>946.5</v>
      </c>
      <c r="AB118" s="130"/>
      <c r="AC118" s="130"/>
      <c r="AD118" s="12">
        <v>946.5</v>
      </c>
      <c r="AE118" s="36"/>
      <c r="AF118" s="36"/>
      <c r="AG118" s="36"/>
      <c r="AH118" s="36"/>
      <c r="AI118" s="36"/>
      <c r="AJ118" s="36"/>
      <c r="AK118" s="36"/>
      <c r="AL118" s="36"/>
      <c r="AM118" s="36"/>
      <c r="AN118" s="36"/>
      <c r="AO118" s="36"/>
      <c r="AP118" s="36"/>
    </row>
    <row r="119" spans="1:42" x14ac:dyDescent="0.25">
      <c r="A119" t="s">
        <v>581</v>
      </c>
      <c r="B119" t="s">
        <v>210</v>
      </c>
      <c r="C119" t="s">
        <v>583</v>
      </c>
      <c r="D119" t="s">
        <v>48</v>
      </c>
      <c r="E119" t="s">
        <v>100</v>
      </c>
      <c r="F119" s="19" t="str">
        <f>IFERROR(VLOOKUP(D119,'Tabelas auxiliares'!$A$3:$B$63,2,FALSE),"")</f>
        <v>PROEC - PRÓ-REITORIA DE EXTENSÃO E CULTURA</v>
      </c>
      <c r="G119" s="19" t="str">
        <f>IFERROR(VLOOKUP($B119,'Tabelas auxiliares'!$A$67:$C$107,2,FALSE),"")</f>
        <v>AUXÍLIO DISCENTES</v>
      </c>
      <c r="H119" s="19" t="str">
        <f>IFERROR(VLOOKUP($B119,'Tabelas auxiliares'!$A$67:$C$107,3,FALSE),"")</f>
        <v>AUXÍLIO DISCENTES</v>
      </c>
      <c r="I119" t="s">
        <v>1513</v>
      </c>
      <c r="J119" t="s">
        <v>1842</v>
      </c>
      <c r="K119" t="s">
        <v>1843</v>
      </c>
      <c r="L119" t="s">
        <v>1844</v>
      </c>
      <c r="M119" t="s">
        <v>604</v>
      </c>
      <c r="N119" t="s">
        <v>638</v>
      </c>
      <c r="O119" t="s">
        <v>614</v>
      </c>
      <c r="P119" t="s">
        <v>1357</v>
      </c>
      <c r="Q119" t="s">
        <v>603</v>
      </c>
      <c r="R119" t="s">
        <v>604</v>
      </c>
      <c r="S119" t="s">
        <v>605</v>
      </c>
      <c r="T119" t="s">
        <v>145</v>
      </c>
      <c r="U119" t="s">
        <v>1358</v>
      </c>
      <c r="V119" t="s">
        <v>672</v>
      </c>
      <c r="W119" t="s">
        <v>673</v>
      </c>
      <c r="X119" t="s">
        <v>1845</v>
      </c>
      <c r="Y119" s="19" t="str">
        <f t="shared" si="2"/>
        <v>3</v>
      </c>
      <c r="Z119" s="19" t="str">
        <f>IF(T119="","",IF(AND(T119&lt;&gt;'Tabelas auxiliares'!$B$241,T119&lt;&gt;'Tabelas auxiliares'!$B$242,T119&lt;&gt;'Tabelas auxiliares'!$C$241,T119&lt;&gt;'Tabelas auxiliares'!$C$242,T119&lt;&gt;'Tabelas auxiliares'!$D$241),"FOLHA DE PESSOAL",IF(Y119='Tabelas auxiliares'!$A$242,"CUSTEIO",IF(Y119='Tabelas auxiliares'!$A$241,"INVESTIMENTO","ERRO - VERIFICAR"))))</f>
        <v>CUSTEIO</v>
      </c>
      <c r="AA119" s="30">
        <f t="shared" si="3"/>
        <v>1799.6</v>
      </c>
      <c r="AB119" s="130"/>
      <c r="AC119" s="130"/>
      <c r="AD119" s="12">
        <v>1799.6</v>
      </c>
      <c r="AE119" s="36"/>
      <c r="AF119" s="36"/>
      <c r="AG119" s="36"/>
      <c r="AH119" s="36"/>
      <c r="AI119" s="36"/>
      <c r="AJ119" s="36"/>
      <c r="AK119" s="36"/>
      <c r="AL119" s="36"/>
      <c r="AM119" s="36"/>
      <c r="AN119" s="36"/>
      <c r="AO119" s="36"/>
      <c r="AP119" s="36"/>
    </row>
    <row r="120" spans="1:42" x14ac:dyDescent="0.25">
      <c r="A120" t="s">
        <v>581</v>
      </c>
      <c r="B120" t="s">
        <v>210</v>
      </c>
      <c r="C120" t="s">
        <v>583</v>
      </c>
      <c r="D120" t="s">
        <v>48</v>
      </c>
      <c r="E120" t="s">
        <v>100</v>
      </c>
      <c r="F120" s="19" t="str">
        <f>IFERROR(VLOOKUP(D120,'Tabelas auxiliares'!$A$3:$B$63,2,FALSE),"")</f>
        <v>PROEC - PRÓ-REITORIA DE EXTENSÃO E CULTURA</v>
      </c>
      <c r="G120" s="19" t="str">
        <f>IFERROR(VLOOKUP($B120,'Tabelas auxiliares'!$A$67:$C$107,2,FALSE),"")</f>
        <v>AUXÍLIO DISCENTES</v>
      </c>
      <c r="H120" s="19" t="str">
        <f>IFERROR(VLOOKUP($B120,'Tabelas auxiliares'!$A$67:$C$107,3,FALSE),"")</f>
        <v>AUXÍLIO DISCENTES</v>
      </c>
      <c r="I120" t="s">
        <v>1556</v>
      </c>
      <c r="J120" t="s">
        <v>1846</v>
      </c>
      <c r="K120" t="s">
        <v>1847</v>
      </c>
      <c r="L120" t="s">
        <v>1848</v>
      </c>
      <c r="M120" t="s">
        <v>1799</v>
      </c>
      <c r="N120" t="s">
        <v>638</v>
      </c>
      <c r="O120" t="s">
        <v>614</v>
      </c>
      <c r="P120" t="s">
        <v>1357</v>
      </c>
      <c r="Q120" t="s">
        <v>603</v>
      </c>
      <c r="R120" t="s">
        <v>604</v>
      </c>
      <c r="S120" t="s">
        <v>605</v>
      </c>
      <c r="T120" t="s">
        <v>145</v>
      </c>
      <c r="U120" t="s">
        <v>1358</v>
      </c>
      <c r="V120" t="s">
        <v>672</v>
      </c>
      <c r="W120" t="s">
        <v>673</v>
      </c>
      <c r="X120" t="s">
        <v>1849</v>
      </c>
      <c r="Y120" s="19" t="str">
        <f t="shared" si="2"/>
        <v>3</v>
      </c>
      <c r="Z120" s="19" t="str">
        <f>IF(T120="","",IF(AND(T120&lt;&gt;'Tabelas auxiliares'!$B$241,T120&lt;&gt;'Tabelas auxiliares'!$B$242,T120&lt;&gt;'Tabelas auxiliares'!$C$241,T120&lt;&gt;'Tabelas auxiliares'!$C$242,T120&lt;&gt;'Tabelas auxiliares'!$D$241),"FOLHA DE PESSOAL",IF(Y120='Tabelas auxiliares'!$A$242,"CUSTEIO",IF(Y120='Tabelas auxiliares'!$A$241,"INVESTIMENTO","ERRO - VERIFICAR"))))</f>
        <v>CUSTEIO</v>
      </c>
      <c r="AA120" s="30">
        <f t="shared" si="3"/>
        <v>1000</v>
      </c>
      <c r="AB120" s="130"/>
      <c r="AC120" s="130"/>
      <c r="AD120" s="12">
        <v>1000</v>
      </c>
      <c r="AE120" s="36"/>
      <c r="AF120" s="36"/>
      <c r="AG120" s="36"/>
      <c r="AH120" s="36"/>
      <c r="AI120" s="36"/>
      <c r="AJ120" s="36"/>
      <c r="AK120" s="36"/>
      <c r="AL120" s="36"/>
      <c r="AM120" s="36"/>
      <c r="AN120" s="36"/>
      <c r="AO120" s="36"/>
      <c r="AP120" s="36"/>
    </row>
    <row r="121" spans="1:42" x14ac:dyDescent="0.25">
      <c r="A121" t="s">
        <v>581</v>
      </c>
      <c r="B121" t="s">
        <v>210</v>
      </c>
      <c r="C121" t="s">
        <v>585</v>
      </c>
      <c r="D121" t="s">
        <v>48</v>
      </c>
      <c r="E121" t="s">
        <v>100</v>
      </c>
      <c r="F121" s="19" t="str">
        <f>IFERROR(VLOOKUP(D121,'Tabelas auxiliares'!$A$3:$B$63,2,FALSE),"")</f>
        <v>PROEC - PRÓ-REITORIA DE EXTENSÃO E CULTURA</v>
      </c>
      <c r="G121" s="19" t="str">
        <f>IFERROR(VLOOKUP($B121,'Tabelas auxiliares'!$A$67:$C$107,2,FALSE),"")</f>
        <v>AUXÍLIO DISCENTES</v>
      </c>
      <c r="H121" s="19" t="str">
        <f>IFERROR(VLOOKUP($B121,'Tabelas auxiliares'!$A$67:$C$107,3,FALSE),"")</f>
        <v>AUXÍLIO DISCENTES</v>
      </c>
      <c r="I121" t="s">
        <v>1407</v>
      </c>
      <c r="J121" t="s">
        <v>1850</v>
      </c>
      <c r="K121" t="s">
        <v>1851</v>
      </c>
      <c r="L121" t="s">
        <v>1852</v>
      </c>
      <c r="M121" t="s">
        <v>1853</v>
      </c>
      <c r="N121" t="s">
        <v>648</v>
      </c>
      <c r="O121" t="s">
        <v>614</v>
      </c>
      <c r="P121" t="s">
        <v>1308</v>
      </c>
      <c r="Q121" t="s">
        <v>603</v>
      </c>
      <c r="R121" t="s">
        <v>604</v>
      </c>
      <c r="S121" t="s">
        <v>605</v>
      </c>
      <c r="T121" t="s">
        <v>145</v>
      </c>
      <c r="U121" t="s">
        <v>1359</v>
      </c>
      <c r="V121" t="s">
        <v>672</v>
      </c>
      <c r="W121" t="s">
        <v>673</v>
      </c>
      <c r="X121" t="s">
        <v>1854</v>
      </c>
      <c r="Y121" s="19" t="str">
        <f t="shared" si="2"/>
        <v>3</v>
      </c>
      <c r="Z121" s="19" t="str">
        <f>IF(T121="","",IF(AND(T121&lt;&gt;'Tabelas auxiliares'!$B$241,T121&lt;&gt;'Tabelas auxiliares'!$B$242,T121&lt;&gt;'Tabelas auxiliares'!$C$241,T121&lt;&gt;'Tabelas auxiliares'!$C$242,T121&lt;&gt;'Tabelas auxiliares'!$D$241),"FOLHA DE PESSOAL",IF(Y121='Tabelas auxiliares'!$A$242,"CUSTEIO",IF(Y121='Tabelas auxiliares'!$A$241,"INVESTIMENTO","ERRO - VERIFICAR"))))</f>
        <v>CUSTEIO</v>
      </c>
      <c r="AA121" s="30">
        <f t="shared" si="3"/>
        <v>1000</v>
      </c>
      <c r="AB121" s="130">
        <v>29.61</v>
      </c>
      <c r="AC121" s="130"/>
      <c r="AD121" s="12">
        <v>970.39</v>
      </c>
      <c r="AE121" s="36"/>
      <c r="AF121" s="36"/>
      <c r="AG121" s="36"/>
      <c r="AH121" s="36"/>
      <c r="AI121" s="36"/>
      <c r="AJ121" s="36"/>
      <c r="AK121" s="36"/>
      <c r="AL121" s="36"/>
      <c r="AM121" s="36"/>
      <c r="AN121" s="36"/>
      <c r="AO121" s="36"/>
      <c r="AP121" s="36"/>
    </row>
    <row r="122" spans="1:42" x14ac:dyDescent="0.25">
      <c r="A122" t="s">
        <v>581</v>
      </c>
      <c r="B122" t="s">
        <v>210</v>
      </c>
      <c r="C122" t="s">
        <v>585</v>
      </c>
      <c r="D122" t="s">
        <v>48</v>
      </c>
      <c r="E122" t="s">
        <v>100</v>
      </c>
      <c r="F122" s="19" t="str">
        <f>IFERROR(VLOOKUP(D122,'Tabelas auxiliares'!$A$3:$B$63,2,FALSE),"")</f>
        <v>PROEC - PRÓ-REITORIA DE EXTENSÃO E CULTURA</v>
      </c>
      <c r="G122" s="19" t="str">
        <f>IFERROR(VLOOKUP($B122,'Tabelas auxiliares'!$A$67:$C$107,2,FALSE),"")</f>
        <v>AUXÍLIO DISCENTES</v>
      </c>
      <c r="H122" s="19" t="str">
        <f>IFERROR(VLOOKUP($B122,'Tabelas auxiliares'!$A$67:$C$107,3,FALSE),"")</f>
        <v>AUXÍLIO DISCENTES</v>
      </c>
      <c r="I122" t="s">
        <v>1407</v>
      </c>
      <c r="J122" t="s">
        <v>1850</v>
      </c>
      <c r="K122" t="s">
        <v>1855</v>
      </c>
      <c r="L122" t="s">
        <v>1852</v>
      </c>
      <c r="M122" t="s">
        <v>714</v>
      </c>
      <c r="N122" t="s">
        <v>648</v>
      </c>
      <c r="O122" t="s">
        <v>614</v>
      </c>
      <c r="P122" t="s">
        <v>1308</v>
      </c>
      <c r="Q122" t="s">
        <v>603</v>
      </c>
      <c r="R122" t="s">
        <v>604</v>
      </c>
      <c r="S122" t="s">
        <v>605</v>
      </c>
      <c r="T122" t="s">
        <v>145</v>
      </c>
      <c r="U122" t="s">
        <v>1359</v>
      </c>
      <c r="V122" t="s">
        <v>672</v>
      </c>
      <c r="W122" t="s">
        <v>673</v>
      </c>
      <c r="X122" t="s">
        <v>1856</v>
      </c>
      <c r="Y122" s="19" t="str">
        <f t="shared" si="2"/>
        <v>3</v>
      </c>
      <c r="Z122" s="19" t="str">
        <f>IF(T122="","",IF(AND(T122&lt;&gt;'Tabelas auxiliares'!$B$241,T122&lt;&gt;'Tabelas auxiliares'!$B$242,T122&lt;&gt;'Tabelas auxiliares'!$C$241,T122&lt;&gt;'Tabelas auxiliares'!$C$242,T122&lt;&gt;'Tabelas auxiliares'!$D$241),"FOLHA DE PESSOAL",IF(Y122='Tabelas auxiliares'!$A$242,"CUSTEIO",IF(Y122='Tabelas auxiliares'!$A$241,"INVESTIMENTO","ERRO - VERIFICAR"))))</f>
        <v>CUSTEIO</v>
      </c>
      <c r="AA122" s="30">
        <f t="shared" si="3"/>
        <v>1000</v>
      </c>
      <c r="AB122" s="130"/>
      <c r="AC122" s="130"/>
      <c r="AD122" s="12">
        <v>1000</v>
      </c>
      <c r="AE122" s="36"/>
      <c r="AF122" s="36"/>
      <c r="AG122" s="36"/>
      <c r="AH122" s="36"/>
      <c r="AI122" s="36"/>
      <c r="AJ122" s="36"/>
      <c r="AK122" s="36"/>
      <c r="AL122" s="36"/>
      <c r="AM122" s="36"/>
      <c r="AN122" s="36"/>
      <c r="AO122" s="36"/>
      <c r="AP122" s="36"/>
    </row>
    <row r="123" spans="1:42" x14ac:dyDescent="0.25">
      <c r="A123" t="s">
        <v>581</v>
      </c>
      <c r="B123" t="s">
        <v>210</v>
      </c>
      <c r="C123" t="s">
        <v>585</v>
      </c>
      <c r="D123" t="s">
        <v>48</v>
      </c>
      <c r="E123" t="s">
        <v>100</v>
      </c>
      <c r="F123" s="19" t="str">
        <f>IFERROR(VLOOKUP(D123,'Tabelas auxiliares'!$A$3:$B$63,2,FALSE),"")</f>
        <v>PROEC - PRÓ-REITORIA DE EXTENSÃO E CULTURA</v>
      </c>
      <c r="G123" s="19" t="str">
        <f>IFERROR(VLOOKUP($B123,'Tabelas auxiliares'!$A$67:$C$107,2,FALSE),"")</f>
        <v>AUXÍLIO DISCENTES</v>
      </c>
      <c r="H123" s="19" t="str">
        <f>IFERROR(VLOOKUP($B123,'Tabelas auxiliares'!$A$67:$C$107,3,FALSE),"")</f>
        <v>AUXÍLIO DISCENTES</v>
      </c>
      <c r="I123" t="s">
        <v>1407</v>
      </c>
      <c r="J123" t="s">
        <v>1850</v>
      </c>
      <c r="K123" t="s">
        <v>1857</v>
      </c>
      <c r="L123" t="s">
        <v>1858</v>
      </c>
      <c r="M123" t="s">
        <v>1859</v>
      </c>
      <c r="N123" t="s">
        <v>648</v>
      </c>
      <c r="O123" t="s">
        <v>614</v>
      </c>
      <c r="P123" t="s">
        <v>1308</v>
      </c>
      <c r="Q123" t="s">
        <v>603</v>
      </c>
      <c r="R123" t="s">
        <v>604</v>
      </c>
      <c r="S123" t="s">
        <v>605</v>
      </c>
      <c r="T123" t="s">
        <v>145</v>
      </c>
      <c r="U123" t="s">
        <v>1359</v>
      </c>
      <c r="V123" t="s">
        <v>672</v>
      </c>
      <c r="W123" t="s">
        <v>673</v>
      </c>
      <c r="X123" t="s">
        <v>1860</v>
      </c>
      <c r="Y123" s="19" t="str">
        <f t="shared" si="2"/>
        <v>3</v>
      </c>
      <c r="Z123" s="19" t="str">
        <f>IF(T123="","",IF(AND(T123&lt;&gt;'Tabelas auxiliares'!$B$241,T123&lt;&gt;'Tabelas auxiliares'!$B$242,T123&lt;&gt;'Tabelas auxiliares'!$C$241,T123&lt;&gt;'Tabelas auxiliares'!$C$242,T123&lt;&gt;'Tabelas auxiliares'!$D$241),"FOLHA DE PESSOAL",IF(Y123='Tabelas auxiliares'!$A$242,"CUSTEIO",IF(Y123='Tabelas auxiliares'!$A$241,"INVESTIMENTO","ERRO - VERIFICAR"))))</f>
        <v>CUSTEIO</v>
      </c>
      <c r="AA123" s="30">
        <f t="shared" si="3"/>
        <v>1000</v>
      </c>
      <c r="AB123" s="130"/>
      <c r="AC123" s="130"/>
      <c r="AD123" s="12">
        <v>1000</v>
      </c>
      <c r="AE123" s="36"/>
      <c r="AF123" s="36"/>
      <c r="AG123" s="36"/>
      <c r="AH123" s="36"/>
      <c r="AI123" s="36"/>
      <c r="AJ123" s="36"/>
      <c r="AK123" s="36"/>
      <c r="AL123" s="36"/>
      <c r="AM123" s="36"/>
      <c r="AN123" s="36"/>
      <c r="AO123" s="36"/>
      <c r="AP123" s="36"/>
    </row>
    <row r="124" spans="1:42" x14ac:dyDescent="0.25">
      <c r="A124" t="s">
        <v>581</v>
      </c>
      <c r="B124" t="s">
        <v>220</v>
      </c>
      <c r="C124" t="s">
        <v>582</v>
      </c>
      <c r="D124" t="s">
        <v>34</v>
      </c>
      <c r="E124" t="s">
        <v>100</v>
      </c>
      <c r="F124" s="19" t="str">
        <f>IFERROR(VLOOKUP(D124,'Tabelas auxiliares'!$A$3:$B$63,2,FALSE),"")</f>
        <v>CECS - CENTRO DE ENG., MODELAGEM E CIÊNCIAS SOCIAIS APLICADAS</v>
      </c>
      <c r="G124" s="19" t="str">
        <f>IFERROR(VLOOKUP($B124,'Tabelas auxiliares'!$A$67:$C$107,2,FALSE),"")</f>
        <v>EQUIPAMENTOS LABORATÓRIOS</v>
      </c>
      <c r="H124" s="19" t="str">
        <f>IFERROR(VLOOKUP($B124,'Tabelas auxiliares'!$A$67:$C$107,3,FALSE),"")</f>
        <v>AQUISICAO POR IMPORTACAO / EQUIPAMENTOS NOVOS / MANUTENÇÃO DE EQUIPAMENTOS LABORATORIAIS</v>
      </c>
      <c r="I124" t="s">
        <v>1556</v>
      </c>
      <c r="J124" t="s">
        <v>1862</v>
      </c>
      <c r="K124" t="s">
        <v>1863</v>
      </c>
      <c r="L124" t="s">
        <v>1864</v>
      </c>
      <c r="M124" t="s">
        <v>1865</v>
      </c>
      <c r="N124" t="s">
        <v>642</v>
      </c>
      <c r="O124" t="s">
        <v>614</v>
      </c>
      <c r="P124" t="s">
        <v>1380</v>
      </c>
      <c r="Q124" t="s">
        <v>603</v>
      </c>
      <c r="R124" t="s">
        <v>604</v>
      </c>
      <c r="S124" t="s">
        <v>605</v>
      </c>
      <c r="T124" t="s">
        <v>145</v>
      </c>
      <c r="U124" t="s">
        <v>1381</v>
      </c>
      <c r="V124" t="s">
        <v>717</v>
      </c>
      <c r="W124" t="s">
        <v>718</v>
      </c>
      <c r="X124" t="s">
        <v>1866</v>
      </c>
      <c r="Y124" s="19" t="str">
        <f t="shared" si="2"/>
        <v>4</v>
      </c>
      <c r="Z124" s="19" t="str">
        <f>IF(T124="","",IF(AND(T124&lt;&gt;'Tabelas auxiliares'!$B$241,T124&lt;&gt;'Tabelas auxiliares'!$B$242,T124&lt;&gt;'Tabelas auxiliares'!$C$241,T124&lt;&gt;'Tabelas auxiliares'!$C$242,T124&lt;&gt;'Tabelas auxiliares'!$D$241),"FOLHA DE PESSOAL",IF(Y124='Tabelas auxiliares'!$A$242,"CUSTEIO",IF(Y124='Tabelas auxiliares'!$A$241,"INVESTIMENTO","ERRO - VERIFICAR"))))</f>
        <v>INVESTIMENTO</v>
      </c>
      <c r="AA124" s="30">
        <f t="shared" si="3"/>
        <v>5638.39</v>
      </c>
      <c r="AB124" s="130">
        <v>5638.39</v>
      </c>
      <c r="AC124" s="130"/>
      <c r="AD124" s="12"/>
      <c r="AE124" s="36"/>
      <c r="AF124" s="36"/>
      <c r="AG124" s="36"/>
      <c r="AH124" s="36"/>
      <c r="AI124" s="36"/>
      <c r="AJ124" s="36"/>
      <c r="AK124" s="36"/>
      <c r="AL124" s="36"/>
      <c r="AM124" s="36"/>
      <c r="AN124" s="36"/>
      <c r="AO124" s="36"/>
      <c r="AP124" s="36"/>
    </row>
    <row r="125" spans="1:42" x14ac:dyDescent="0.25">
      <c r="A125" t="s">
        <v>581</v>
      </c>
      <c r="B125" t="s">
        <v>220</v>
      </c>
      <c r="C125" t="s">
        <v>582</v>
      </c>
      <c r="D125" t="s">
        <v>38</v>
      </c>
      <c r="E125" t="s">
        <v>100</v>
      </c>
      <c r="F125" s="19" t="str">
        <f>IFERROR(VLOOKUP(D125,'Tabelas auxiliares'!$A$3:$B$63,2,FALSE),"")</f>
        <v>CMCC - CENTRO DE MATEMÁTICA, COMPUTAÇÃO E COGNIÇÃO</v>
      </c>
      <c r="G125" s="19" t="str">
        <f>IFERROR(VLOOKUP($B125,'Tabelas auxiliares'!$A$67:$C$107,2,FALSE),"")</f>
        <v>EQUIPAMENTOS LABORATÓRIOS</v>
      </c>
      <c r="H125" s="19" t="str">
        <f>IFERROR(VLOOKUP($B125,'Tabelas auxiliares'!$A$67:$C$107,3,FALSE),"")</f>
        <v>AQUISICAO POR IMPORTACAO / EQUIPAMENTOS NOVOS / MANUTENÇÃO DE EQUIPAMENTOS LABORATORIAIS</v>
      </c>
      <c r="I125" t="s">
        <v>1556</v>
      </c>
      <c r="J125" t="s">
        <v>1867</v>
      </c>
      <c r="K125" t="s">
        <v>1868</v>
      </c>
      <c r="L125" t="s">
        <v>1869</v>
      </c>
      <c r="M125" t="s">
        <v>1870</v>
      </c>
      <c r="N125" t="s">
        <v>1374</v>
      </c>
      <c r="O125" t="s">
        <v>614</v>
      </c>
      <c r="P125" t="s">
        <v>1375</v>
      </c>
      <c r="Q125" t="s">
        <v>603</v>
      </c>
      <c r="R125" t="s">
        <v>604</v>
      </c>
      <c r="S125" t="s">
        <v>605</v>
      </c>
      <c r="T125" t="s">
        <v>145</v>
      </c>
      <c r="U125" t="s">
        <v>1376</v>
      </c>
      <c r="V125" t="s">
        <v>717</v>
      </c>
      <c r="W125" t="s">
        <v>718</v>
      </c>
      <c r="X125" t="s">
        <v>1871</v>
      </c>
      <c r="Y125" s="19" t="str">
        <f t="shared" si="2"/>
        <v>4</v>
      </c>
      <c r="Z125" s="19" t="str">
        <f>IF(T125="","",IF(AND(T125&lt;&gt;'Tabelas auxiliares'!$B$241,T125&lt;&gt;'Tabelas auxiliares'!$B$242,T125&lt;&gt;'Tabelas auxiliares'!$C$241,T125&lt;&gt;'Tabelas auxiliares'!$C$242,T125&lt;&gt;'Tabelas auxiliares'!$D$241),"FOLHA DE PESSOAL",IF(Y125='Tabelas auxiliares'!$A$242,"CUSTEIO",IF(Y125='Tabelas auxiliares'!$A$241,"INVESTIMENTO","ERRO - VERIFICAR"))))</f>
        <v>INVESTIMENTO</v>
      </c>
      <c r="AA125" s="30">
        <f t="shared" si="3"/>
        <v>6480</v>
      </c>
      <c r="AB125" s="130">
        <v>6480</v>
      </c>
      <c r="AC125" s="130"/>
      <c r="AD125" s="12"/>
      <c r="AE125" s="36"/>
      <c r="AF125" s="36"/>
      <c r="AG125" s="36"/>
      <c r="AH125" s="36"/>
      <c r="AI125" s="36"/>
      <c r="AJ125" s="36"/>
      <c r="AK125" s="36"/>
      <c r="AL125" s="36"/>
      <c r="AM125" s="36"/>
      <c r="AN125" s="36"/>
      <c r="AO125" s="36"/>
      <c r="AP125" s="36"/>
    </row>
    <row r="126" spans="1:42" x14ac:dyDescent="0.25">
      <c r="A126" t="s">
        <v>581</v>
      </c>
      <c r="B126" t="s">
        <v>220</v>
      </c>
      <c r="C126" t="s">
        <v>592</v>
      </c>
      <c r="D126" t="s">
        <v>42</v>
      </c>
      <c r="E126" t="s">
        <v>100</v>
      </c>
      <c r="F126" s="19" t="str">
        <f>IFERROR(VLOOKUP(D126,'Tabelas auxiliares'!$A$3:$B$63,2,FALSE),"")</f>
        <v>CCNH - CENTRO DE CIÊNCIAS NATURAIS E HUMANAS</v>
      </c>
      <c r="G126" s="19" t="str">
        <f>IFERROR(VLOOKUP($B126,'Tabelas auxiliares'!$A$67:$C$107,2,FALSE),"")</f>
        <v>EQUIPAMENTOS LABORATÓRIOS</v>
      </c>
      <c r="H126" s="19" t="str">
        <f>IFERROR(VLOOKUP($B126,'Tabelas auxiliares'!$A$67:$C$107,3,FALSE),"")</f>
        <v>AQUISICAO POR IMPORTACAO / EQUIPAMENTOS NOVOS / MANUTENÇÃO DE EQUIPAMENTOS LABORATORIAIS</v>
      </c>
      <c r="I126" t="s">
        <v>1872</v>
      </c>
      <c r="J126" t="s">
        <v>1873</v>
      </c>
      <c r="K126" t="s">
        <v>1874</v>
      </c>
      <c r="L126" t="s">
        <v>1875</v>
      </c>
      <c r="M126" t="s">
        <v>1876</v>
      </c>
      <c r="N126" t="s">
        <v>638</v>
      </c>
      <c r="O126" t="s">
        <v>614</v>
      </c>
      <c r="P126" t="s">
        <v>1357</v>
      </c>
      <c r="Q126" t="s">
        <v>603</v>
      </c>
      <c r="R126" t="s">
        <v>604</v>
      </c>
      <c r="S126" t="s">
        <v>676</v>
      </c>
      <c r="T126" t="s">
        <v>145</v>
      </c>
      <c r="U126" t="s">
        <v>1358</v>
      </c>
      <c r="V126" t="s">
        <v>717</v>
      </c>
      <c r="W126" t="s">
        <v>718</v>
      </c>
      <c r="X126" t="s">
        <v>1877</v>
      </c>
      <c r="Y126" s="19" t="str">
        <f t="shared" si="2"/>
        <v>4</v>
      </c>
      <c r="Z126" s="19" t="str">
        <f>IF(T126="","",IF(AND(T126&lt;&gt;'Tabelas auxiliares'!$B$241,T126&lt;&gt;'Tabelas auxiliares'!$B$242,T126&lt;&gt;'Tabelas auxiliares'!$C$241,T126&lt;&gt;'Tabelas auxiliares'!$C$242,T126&lt;&gt;'Tabelas auxiliares'!$D$241),"FOLHA DE PESSOAL",IF(Y126='Tabelas auxiliares'!$A$242,"CUSTEIO",IF(Y126='Tabelas auxiliares'!$A$241,"INVESTIMENTO","ERRO - VERIFICAR"))))</f>
        <v>INVESTIMENTO</v>
      </c>
      <c r="AA126" s="30">
        <f t="shared" si="3"/>
        <v>3527.13</v>
      </c>
      <c r="AB126" s="130"/>
      <c r="AC126" s="130"/>
      <c r="AD126" s="12">
        <v>3527.13</v>
      </c>
      <c r="AE126" s="36"/>
      <c r="AF126" s="36"/>
      <c r="AG126" s="36"/>
      <c r="AH126" s="36"/>
      <c r="AI126" s="36"/>
      <c r="AJ126" s="36"/>
      <c r="AK126" s="36"/>
      <c r="AL126" s="36"/>
      <c r="AM126" s="36"/>
      <c r="AN126" s="36"/>
      <c r="AO126" s="36"/>
      <c r="AP126" s="36"/>
    </row>
    <row r="127" spans="1:42" x14ac:dyDescent="0.25">
      <c r="A127" t="s">
        <v>581</v>
      </c>
      <c r="B127" t="s">
        <v>220</v>
      </c>
      <c r="C127" t="s">
        <v>592</v>
      </c>
      <c r="D127" t="s">
        <v>42</v>
      </c>
      <c r="E127" t="s">
        <v>100</v>
      </c>
      <c r="F127" s="19" t="str">
        <f>IFERROR(VLOOKUP(D127,'Tabelas auxiliares'!$A$3:$B$63,2,FALSE),"")</f>
        <v>CCNH - CENTRO DE CIÊNCIAS NATURAIS E HUMANAS</v>
      </c>
      <c r="G127" s="19" t="str">
        <f>IFERROR(VLOOKUP($B127,'Tabelas auxiliares'!$A$67:$C$107,2,FALSE),"")</f>
        <v>EQUIPAMENTOS LABORATÓRIOS</v>
      </c>
      <c r="H127" s="19" t="str">
        <f>IFERROR(VLOOKUP($B127,'Tabelas auxiliares'!$A$67:$C$107,3,FALSE),"")</f>
        <v>AQUISICAO POR IMPORTACAO / EQUIPAMENTOS NOVOS / MANUTENÇÃO DE EQUIPAMENTOS LABORATORIAIS</v>
      </c>
      <c r="I127" t="s">
        <v>1563</v>
      </c>
      <c r="J127" t="s">
        <v>1878</v>
      </c>
      <c r="K127" t="s">
        <v>1879</v>
      </c>
      <c r="L127" t="s">
        <v>1880</v>
      </c>
      <c r="M127" t="s">
        <v>1876</v>
      </c>
      <c r="N127" t="s">
        <v>638</v>
      </c>
      <c r="O127" t="s">
        <v>614</v>
      </c>
      <c r="P127" t="s">
        <v>1357</v>
      </c>
      <c r="Q127" t="s">
        <v>603</v>
      </c>
      <c r="R127" t="s">
        <v>604</v>
      </c>
      <c r="S127" t="s">
        <v>676</v>
      </c>
      <c r="T127" t="s">
        <v>145</v>
      </c>
      <c r="U127" t="s">
        <v>1358</v>
      </c>
      <c r="V127" t="s">
        <v>717</v>
      </c>
      <c r="W127" t="s">
        <v>718</v>
      </c>
      <c r="X127" t="s">
        <v>1881</v>
      </c>
      <c r="Y127" s="19" t="str">
        <f t="shared" si="2"/>
        <v>4</v>
      </c>
      <c r="Z127" s="19" t="str">
        <f>IF(T127="","",IF(AND(T127&lt;&gt;'Tabelas auxiliares'!$B$241,T127&lt;&gt;'Tabelas auxiliares'!$B$242,T127&lt;&gt;'Tabelas auxiliares'!$C$241,T127&lt;&gt;'Tabelas auxiliares'!$C$242,T127&lt;&gt;'Tabelas auxiliares'!$D$241),"FOLHA DE PESSOAL",IF(Y127='Tabelas auxiliares'!$A$242,"CUSTEIO",IF(Y127='Tabelas auxiliares'!$A$241,"INVESTIMENTO","ERRO - VERIFICAR"))))</f>
        <v>INVESTIMENTO</v>
      </c>
      <c r="AA127" s="30">
        <f t="shared" si="3"/>
        <v>7.0000000000000007E-2</v>
      </c>
      <c r="AB127" s="130"/>
      <c r="AC127" s="130"/>
      <c r="AD127" s="12">
        <v>7.0000000000000007E-2</v>
      </c>
      <c r="AE127" s="36"/>
      <c r="AF127" s="36"/>
      <c r="AG127" s="36"/>
      <c r="AH127" s="36"/>
      <c r="AI127" s="36"/>
      <c r="AJ127" s="36"/>
      <c r="AK127" s="36"/>
      <c r="AL127" s="36"/>
      <c r="AM127" s="36"/>
      <c r="AN127" s="36"/>
      <c r="AO127" s="36"/>
      <c r="AP127" s="36"/>
    </row>
    <row r="128" spans="1:42" x14ac:dyDescent="0.25">
      <c r="A128" t="s">
        <v>581</v>
      </c>
      <c r="B128" t="s">
        <v>228</v>
      </c>
      <c r="C128" t="s">
        <v>582</v>
      </c>
      <c r="D128" t="s">
        <v>76</v>
      </c>
      <c r="E128" t="s">
        <v>100</v>
      </c>
      <c r="F128" s="19" t="str">
        <f>IFERROR(VLOOKUP(D128,'Tabelas auxiliares'!$A$3:$B$63,2,FALSE),"")</f>
        <v>NETEL - NÚCLEO EDUCACIONAL DE TECNOLOGIAS E LÍNGUAS</v>
      </c>
      <c r="G128" s="19" t="str">
        <f>IFERROR(VLOOKUP($B128,'Tabelas auxiliares'!$A$67:$C$107,2,FALSE),"")</f>
        <v>INTERNACIONALIZAÇÃO</v>
      </c>
      <c r="H128" s="19" t="str">
        <f>IFERROR(VLOOKUP($B128,'Tabelas auxiliares'!$A$67:$C$107,3,FALSE),"")</f>
        <v>DIARIAS INTERNACIONAIS / PASSAGENS AEREAS INTERNACIONAIS / AUXILIO PARA EVENTOS INTERNACIONAIS / INSCRICAO PARA  EVENTOS INTERNACIONAIS / ANUIDADES ARI / ENCARGO DE CURSOS E CONCURSOS ARI / CURSOS DE LINGUAS NETEL</v>
      </c>
      <c r="I128" t="s">
        <v>1882</v>
      </c>
      <c r="J128" t="s">
        <v>1883</v>
      </c>
      <c r="K128" t="s">
        <v>1884</v>
      </c>
      <c r="L128" t="s">
        <v>1885</v>
      </c>
      <c r="M128" t="s">
        <v>604</v>
      </c>
      <c r="N128" t="s">
        <v>638</v>
      </c>
      <c r="O128" t="s">
        <v>614</v>
      </c>
      <c r="P128" t="s">
        <v>1357</v>
      </c>
      <c r="Q128" t="s">
        <v>603</v>
      </c>
      <c r="R128" t="s">
        <v>604</v>
      </c>
      <c r="S128" t="s">
        <v>605</v>
      </c>
      <c r="T128" t="s">
        <v>145</v>
      </c>
      <c r="U128" t="s">
        <v>1358</v>
      </c>
      <c r="V128" t="s">
        <v>645</v>
      </c>
      <c r="W128" t="s">
        <v>646</v>
      </c>
      <c r="X128" t="s">
        <v>1886</v>
      </c>
      <c r="Y128" s="19" t="str">
        <f t="shared" si="2"/>
        <v>3</v>
      </c>
      <c r="Z128" s="19" t="str">
        <f>IF(T128="","",IF(AND(T128&lt;&gt;'Tabelas auxiliares'!$B$241,T128&lt;&gt;'Tabelas auxiliares'!$B$242,T128&lt;&gt;'Tabelas auxiliares'!$C$241,T128&lt;&gt;'Tabelas auxiliares'!$C$242,T128&lt;&gt;'Tabelas auxiliares'!$D$241),"FOLHA DE PESSOAL",IF(Y128='Tabelas auxiliares'!$A$242,"CUSTEIO",IF(Y128='Tabelas auxiliares'!$A$241,"INVESTIMENTO","ERRO - VERIFICAR"))))</f>
        <v>CUSTEIO</v>
      </c>
      <c r="AA128" s="30">
        <f t="shared" si="3"/>
        <v>39200</v>
      </c>
      <c r="AB128" s="130">
        <v>27300</v>
      </c>
      <c r="AC128" s="130">
        <v>4900</v>
      </c>
      <c r="AD128" s="12">
        <v>7000</v>
      </c>
      <c r="AE128" s="36"/>
      <c r="AF128" s="36"/>
      <c r="AG128" s="36"/>
      <c r="AH128" s="36"/>
      <c r="AI128" s="36"/>
      <c r="AJ128" s="36"/>
      <c r="AK128" s="36"/>
      <c r="AL128" s="36"/>
      <c r="AM128" s="36"/>
      <c r="AN128" s="36"/>
      <c r="AO128" s="36"/>
      <c r="AP128" s="36"/>
    </row>
    <row r="129" spans="1:42" x14ac:dyDescent="0.25">
      <c r="A129" t="s">
        <v>581</v>
      </c>
      <c r="B129" t="s">
        <v>228</v>
      </c>
      <c r="C129" t="s">
        <v>582</v>
      </c>
      <c r="D129" t="s">
        <v>76</v>
      </c>
      <c r="E129" t="s">
        <v>100</v>
      </c>
      <c r="F129" s="19" t="str">
        <f>IFERROR(VLOOKUP(D129,'Tabelas auxiliares'!$A$3:$B$63,2,FALSE),"")</f>
        <v>NETEL - NÚCLEO EDUCACIONAL DE TECNOLOGIAS E LÍNGUAS</v>
      </c>
      <c r="G129" s="19" t="str">
        <f>IFERROR(VLOOKUP($B129,'Tabelas auxiliares'!$A$67:$C$107,2,FALSE),"")</f>
        <v>INTERNACIONALIZAÇÃO</v>
      </c>
      <c r="H129" s="19" t="str">
        <f>IFERROR(VLOOKUP($B129,'Tabelas auxiliares'!$A$67:$C$107,3,FALSE),"")</f>
        <v>DIARIAS INTERNACIONAIS / PASSAGENS AEREAS INTERNACIONAIS / AUXILIO PARA EVENTOS INTERNACIONAIS / INSCRICAO PARA  EVENTOS INTERNACIONAIS / ANUIDADES ARI / ENCARGO DE CURSOS E CONCURSOS ARI / CURSOS DE LINGUAS NETEL</v>
      </c>
      <c r="I129" t="s">
        <v>1801</v>
      </c>
      <c r="J129" t="s">
        <v>1887</v>
      </c>
      <c r="K129" t="s">
        <v>1888</v>
      </c>
      <c r="L129" t="s">
        <v>1889</v>
      </c>
      <c r="M129" t="s">
        <v>604</v>
      </c>
      <c r="N129" t="s">
        <v>638</v>
      </c>
      <c r="O129" t="s">
        <v>614</v>
      </c>
      <c r="P129" t="s">
        <v>1357</v>
      </c>
      <c r="Q129" t="s">
        <v>603</v>
      </c>
      <c r="R129" t="s">
        <v>604</v>
      </c>
      <c r="S129" t="s">
        <v>605</v>
      </c>
      <c r="T129" t="s">
        <v>145</v>
      </c>
      <c r="U129" t="s">
        <v>1358</v>
      </c>
      <c r="V129" t="s">
        <v>645</v>
      </c>
      <c r="W129" t="s">
        <v>646</v>
      </c>
      <c r="X129" t="s">
        <v>1890</v>
      </c>
      <c r="Y129" s="19" t="str">
        <f t="shared" si="2"/>
        <v>3</v>
      </c>
      <c r="Z129" s="19" t="str">
        <f>IF(T129="","",IF(AND(T129&lt;&gt;'Tabelas auxiliares'!$B$241,T129&lt;&gt;'Tabelas auxiliares'!$B$242,T129&lt;&gt;'Tabelas auxiliares'!$C$241,T129&lt;&gt;'Tabelas auxiliares'!$C$242,T129&lt;&gt;'Tabelas auxiliares'!$D$241),"FOLHA DE PESSOAL",IF(Y129='Tabelas auxiliares'!$A$242,"CUSTEIO",IF(Y129='Tabelas auxiliares'!$A$241,"INVESTIMENTO","ERRO - VERIFICAR"))))</f>
        <v>CUSTEIO</v>
      </c>
      <c r="AA129" s="30">
        <f t="shared" si="3"/>
        <v>2100</v>
      </c>
      <c r="AB129" s="130"/>
      <c r="AC129" s="130">
        <v>2100</v>
      </c>
      <c r="AD129" s="12"/>
      <c r="AE129" s="36"/>
      <c r="AF129" s="36"/>
      <c r="AG129" s="36"/>
      <c r="AH129" s="36"/>
      <c r="AI129" s="36"/>
      <c r="AJ129" s="36"/>
      <c r="AK129" s="36"/>
      <c r="AL129" s="36"/>
      <c r="AM129" s="36"/>
      <c r="AN129" s="36"/>
      <c r="AO129" s="36"/>
      <c r="AP129" s="36"/>
    </row>
    <row r="130" spans="1:42" x14ac:dyDescent="0.25">
      <c r="A130" t="s">
        <v>581</v>
      </c>
      <c r="B130" t="s">
        <v>255</v>
      </c>
      <c r="C130" t="s">
        <v>583</v>
      </c>
      <c r="D130" t="s">
        <v>64</v>
      </c>
      <c r="E130" t="s">
        <v>100</v>
      </c>
      <c r="F130" s="19" t="str">
        <f>IFERROR(VLOOKUP(D130,'Tabelas auxiliares'!$A$3:$B$63,2,FALSE),"")</f>
        <v>ARI - ASSESSORIA DE RELAÇÕES INTERNACIONAIS</v>
      </c>
      <c r="G130" s="19" t="str">
        <f>IFERROR(VLOOKUP($B130,'Tabelas auxiliares'!$A$67:$C$107,2,FALSE),"")</f>
        <v>INTERNACIONALIZAÇÃO - BOLSAS</v>
      </c>
      <c r="H130" s="19" t="str">
        <f>IFERROR(VLOOKUP($B130,'Tabelas auxiliares'!$A$67:$C$107,3,FALSE),"")</f>
        <v>BOLSAS CURSOS DE LÍNGUAS NETEL/BOLSA DE MOBILIDADE DE ESTUDANTES ESTRANGEIROS / BOLSA DE MOBILIDADE DE ESTUDANTES DA UFABC NO EXTERIOR</v>
      </c>
      <c r="I130" t="s">
        <v>1801</v>
      </c>
      <c r="J130" t="s">
        <v>1891</v>
      </c>
      <c r="K130" t="s">
        <v>1892</v>
      </c>
      <c r="L130" t="s">
        <v>1893</v>
      </c>
      <c r="M130" t="s">
        <v>1894</v>
      </c>
      <c r="N130" t="s">
        <v>1364</v>
      </c>
      <c r="O130" t="s">
        <v>614</v>
      </c>
      <c r="P130" t="s">
        <v>1365</v>
      </c>
      <c r="Q130" t="s">
        <v>603</v>
      </c>
      <c r="R130" t="s">
        <v>604</v>
      </c>
      <c r="S130" t="s">
        <v>605</v>
      </c>
      <c r="T130" t="s">
        <v>145</v>
      </c>
      <c r="U130" t="s">
        <v>1366</v>
      </c>
      <c r="V130" t="s">
        <v>672</v>
      </c>
      <c r="W130" t="s">
        <v>673</v>
      </c>
      <c r="X130" t="s">
        <v>1895</v>
      </c>
      <c r="Y130" s="19" t="str">
        <f t="shared" si="2"/>
        <v>3</v>
      </c>
      <c r="Z130" s="19" t="str">
        <f>IF(T130="","",IF(AND(T130&lt;&gt;'Tabelas auxiliares'!$B$241,T130&lt;&gt;'Tabelas auxiliares'!$B$242,T130&lt;&gt;'Tabelas auxiliares'!$C$241,T130&lt;&gt;'Tabelas auxiliares'!$C$242,T130&lt;&gt;'Tabelas auxiliares'!$D$241),"FOLHA DE PESSOAL",IF(Y130='Tabelas auxiliares'!$A$242,"CUSTEIO",IF(Y130='Tabelas auxiliares'!$A$241,"INVESTIMENTO","ERRO - VERIFICAR"))))</f>
        <v>CUSTEIO</v>
      </c>
      <c r="AA130" s="30">
        <f t="shared" si="3"/>
        <v>4500</v>
      </c>
      <c r="AB130" s="130"/>
      <c r="AC130" s="130"/>
      <c r="AD130" s="12">
        <v>4500</v>
      </c>
      <c r="AE130" s="36"/>
      <c r="AF130" s="36"/>
      <c r="AG130" s="36"/>
      <c r="AH130" s="36"/>
      <c r="AI130" s="36"/>
      <c r="AJ130" s="36"/>
      <c r="AK130" s="36"/>
      <c r="AL130" s="36"/>
      <c r="AM130" s="36"/>
      <c r="AN130" s="36"/>
      <c r="AO130" s="36"/>
      <c r="AP130" s="36"/>
    </row>
    <row r="131" spans="1:42" x14ac:dyDescent="0.25">
      <c r="A131" t="s">
        <v>581</v>
      </c>
      <c r="B131" t="s">
        <v>255</v>
      </c>
      <c r="C131" t="s">
        <v>583</v>
      </c>
      <c r="D131" t="s">
        <v>64</v>
      </c>
      <c r="E131" t="s">
        <v>100</v>
      </c>
      <c r="F131" s="19" t="str">
        <f>IFERROR(VLOOKUP(D131,'Tabelas auxiliares'!$A$3:$B$63,2,FALSE),"")</f>
        <v>ARI - ASSESSORIA DE RELAÇÕES INTERNACIONAIS</v>
      </c>
      <c r="G131" s="19" t="str">
        <f>IFERROR(VLOOKUP($B131,'Tabelas auxiliares'!$A$67:$C$107,2,FALSE),"")</f>
        <v>INTERNACIONALIZAÇÃO - BOLSAS</v>
      </c>
      <c r="H131" s="19" t="str">
        <f>IFERROR(VLOOKUP($B131,'Tabelas auxiliares'!$A$67:$C$107,3,FALSE),"")</f>
        <v>BOLSAS CURSOS DE LÍNGUAS NETEL/BOLSA DE MOBILIDADE DE ESTUDANTES ESTRANGEIROS / BOLSA DE MOBILIDADE DE ESTUDANTES DA UFABC NO EXTERIOR</v>
      </c>
      <c r="I131" t="s">
        <v>1801</v>
      </c>
      <c r="J131" t="s">
        <v>1896</v>
      </c>
      <c r="K131" t="s">
        <v>1897</v>
      </c>
      <c r="L131" t="s">
        <v>1898</v>
      </c>
      <c r="M131" t="s">
        <v>1899</v>
      </c>
      <c r="N131" t="s">
        <v>1364</v>
      </c>
      <c r="O131" t="s">
        <v>614</v>
      </c>
      <c r="P131" t="s">
        <v>1365</v>
      </c>
      <c r="Q131" t="s">
        <v>603</v>
      </c>
      <c r="R131" t="s">
        <v>604</v>
      </c>
      <c r="S131" t="s">
        <v>605</v>
      </c>
      <c r="T131" t="s">
        <v>145</v>
      </c>
      <c r="U131" t="s">
        <v>1366</v>
      </c>
      <c r="V131" t="s">
        <v>672</v>
      </c>
      <c r="W131" t="s">
        <v>673</v>
      </c>
      <c r="X131" t="s">
        <v>1900</v>
      </c>
      <c r="Y131" s="19" t="str">
        <f t="shared" si="2"/>
        <v>3</v>
      </c>
      <c r="Z131" s="19" t="str">
        <f>IF(T131="","",IF(AND(T131&lt;&gt;'Tabelas auxiliares'!$B$241,T131&lt;&gt;'Tabelas auxiliares'!$B$242,T131&lt;&gt;'Tabelas auxiliares'!$C$241,T131&lt;&gt;'Tabelas auxiliares'!$C$242,T131&lt;&gt;'Tabelas auxiliares'!$D$241),"FOLHA DE PESSOAL",IF(Y131='Tabelas auxiliares'!$A$242,"CUSTEIO",IF(Y131='Tabelas auxiliares'!$A$241,"INVESTIMENTO","ERRO - VERIFICAR"))))</f>
        <v>CUSTEIO</v>
      </c>
      <c r="AA131" s="30">
        <f t="shared" si="3"/>
        <v>4500</v>
      </c>
      <c r="AB131" s="130"/>
      <c r="AC131" s="130"/>
      <c r="AD131" s="12">
        <v>4500</v>
      </c>
      <c r="AE131" s="36"/>
      <c r="AF131" s="36"/>
      <c r="AG131" s="36"/>
      <c r="AH131" s="36"/>
      <c r="AI131" s="36"/>
      <c r="AJ131" s="36"/>
      <c r="AK131" s="36"/>
      <c r="AL131" s="36"/>
      <c r="AM131" s="36"/>
      <c r="AN131" s="36"/>
      <c r="AO131" s="36"/>
      <c r="AP131" s="36"/>
    </row>
    <row r="132" spans="1:42" x14ac:dyDescent="0.25">
      <c r="A132" t="s">
        <v>581</v>
      </c>
      <c r="B132" t="s">
        <v>255</v>
      </c>
      <c r="C132" t="s">
        <v>583</v>
      </c>
      <c r="D132" t="s">
        <v>64</v>
      </c>
      <c r="E132" t="s">
        <v>100</v>
      </c>
      <c r="F132" s="19" t="str">
        <f>IFERROR(VLOOKUP(D132,'Tabelas auxiliares'!$A$3:$B$63,2,FALSE),"")</f>
        <v>ARI - ASSESSORIA DE RELAÇÕES INTERNACIONAIS</v>
      </c>
      <c r="G132" s="19" t="str">
        <f>IFERROR(VLOOKUP($B132,'Tabelas auxiliares'!$A$67:$C$107,2,FALSE),"")</f>
        <v>INTERNACIONALIZAÇÃO - BOLSAS</v>
      </c>
      <c r="H132" s="19" t="str">
        <f>IFERROR(VLOOKUP($B132,'Tabelas auxiliares'!$A$67:$C$107,3,FALSE),"")</f>
        <v>BOLSAS CURSOS DE LÍNGUAS NETEL/BOLSA DE MOBILIDADE DE ESTUDANTES ESTRANGEIROS / BOLSA DE MOBILIDADE DE ESTUDANTES DA UFABC NO EXTERIOR</v>
      </c>
      <c r="I132" t="s">
        <v>1801</v>
      </c>
      <c r="J132" t="s">
        <v>1901</v>
      </c>
      <c r="K132" t="s">
        <v>1902</v>
      </c>
      <c r="L132" t="s">
        <v>1903</v>
      </c>
      <c r="M132" t="s">
        <v>1660</v>
      </c>
      <c r="N132" t="s">
        <v>1364</v>
      </c>
      <c r="O132" t="s">
        <v>614</v>
      </c>
      <c r="P132" t="s">
        <v>1365</v>
      </c>
      <c r="Q132" t="s">
        <v>603</v>
      </c>
      <c r="R132" t="s">
        <v>604</v>
      </c>
      <c r="S132" t="s">
        <v>605</v>
      </c>
      <c r="T132" t="s">
        <v>145</v>
      </c>
      <c r="U132" t="s">
        <v>1366</v>
      </c>
      <c r="V132" t="s">
        <v>672</v>
      </c>
      <c r="W132" t="s">
        <v>673</v>
      </c>
      <c r="X132" t="s">
        <v>1904</v>
      </c>
      <c r="Y132" s="19" t="str">
        <f t="shared" ref="Y132:Y299" si="4">LEFT(V132,1)</f>
        <v>3</v>
      </c>
      <c r="Z132" s="19" t="str">
        <f>IF(T132="","",IF(AND(T132&lt;&gt;'Tabelas auxiliares'!$B$241,T132&lt;&gt;'Tabelas auxiliares'!$B$242,T132&lt;&gt;'Tabelas auxiliares'!$C$241,T132&lt;&gt;'Tabelas auxiliares'!$C$242,T132&lt;&gt;'Tabelas auxiliares'!$D$241),"FOLHA DE PESSOAL",IF(Y132='Tabelas auxiliares'!$A$242,"CUSTEIO",IF(Y132='Tabelas auxiliares'!$A$241,"INVESTIMENTO","ERRO - VERIFICAR"))))</f>
        <v>CUSTEIO</v>
      </c>
      <c r="AA132" s="30">
        <f t="shared" si="3"/>
        <v>4500</v>
      </c>
      <c r="AB132" s="130"/>
      <c r="AC132" s="130"/>
      <c r="AD132" s="12">
        <v>4500</v>
      </c>
      <c r="AE132" s="36"/>
      <c r="AF132" s="36"/>
      <c r="AG132" s="36"/>
      <c r="AH132" s="36"/>
      <c r="AI132" s="36"/>
      <c r="AJ132" s="36"/>
      <c r="AK132" s="36"/>
      <c r="AL132" s="36"/>
      <c r="AM132" s="36"/>
      <c r="AN132" s="36"/>
      <c r="AO132" s="36"/>
      <c r="AP132" s="36"/>
    </row>
    <row r="133" spans="1:42" x14ac:dyDescent="0.25">
      <c r="A133" t="s">
        <v>581</v>
      </c>
      <c r="B133" t="s">
        <v>255</v>
      </c>
      <c r="C133" t="s">
        <v>583</v>
      </c>
      <c r="D133" t="s">
        <v>64</v>
      </c>
      <c r="E133" t="s">
        <v>100</v>
      </c>
      <c r="F133" s="19" t="str">
        <f>IFERROR(VLOOKUP(D133,'Tabelas auxiliares'!$A$3:$B$63,2,FALSE),"")</f>
        <v>ARI - ASSESSORIA DE RELAÇÕES INTERNACIONAIS</v>
      </c>
      <c r="G133" s="19" t="str">
        <f>IFERROR(VLOOKUP($B133,'Tabelas auxiliares'!$A$67:$C$107,2,FALSE),"")</f>
        <v>INTERNACIONALIZAÇÃO - BOLSAS</v>
      </c>
      <c r="H133" s="19" t="str">
        <f>IFERROR(VLOOKUP($B133,'Tabelas auxiliares'!$A$67:$C$107,3,FALSE),"")</f>
        <v>BOLSAS CURSOS DE LÍNGUAS NETEL/BOLSA DE MOBILIDADE DE ESTUDANTES ESTRANGEIROS / BOLSA DE MOBILIDADE DE ESTUDANTES DA UFABC NO EXTERIOR</v>
      </c>
      <c r="I133" t="s">
        <v>1905</v>
      </c>
      <c r="J133" t="s">
        <v>1906</v>
      </c>
      <c r="K133" t="s">
        <v>1907</v>
      </c>
      <c r="L133" t="s">
        <v>1908</v>
      </c>
      <c r="M133" t="s">
        <v>1909</v>
      </c>
      <c r="N133" t="s">
        <v>1364</v>
      </c>
      <c r="O133" t="s">
        <v>614</v>
      </c>
      <c r="P133" t="s">
        <v>1365</v>
      </c>
      <c r="Q133" t="s">
        <v>603</v>
      </c>
      <c r="R133" t="s">
        <v>604</v>
      </c>
      <c r="S133" t="s">
        <v>605</v>
      </c>
      <c r="T133" t="s">
        <v>145</v>
      </c>
      <c r="U133" t="s">
        <v>1366</v>
      </c>
      <c r="V133" t="s">
        <v>672</v>
      </c>
      <c r="W133" t="s">
        <v>673</v>
      </c>
      <c r="X133" t="s">
        <v>1910</v>
      </c>
      <c r="Y133" s="19" t="str">
        <f t="shared" si="4"/>
        <v>3</v>
      </c>
      <c r="Z133" s="19" t="str">
        <f>IF(T133="","",IF(AND(T133&lt;&gt;'Tabelas auxiliares'!$B$241,T133&lt;&gt;'Tabelas auxiliares'!$B$242,T133&lt;&gt;'Tabelas auxiliares'!$C$241,T133&lt;&gt;'Tabelas auxiliares'!$C$242,T133&lt;&gt;'Tabelas auxiliares'!$D$241),"FOLHA DE PESSOAL",IF(Y133='Tabelas auxiliares'!$A$242,"CUSTEIO",IF(Y133='Tabelas auxiliares'!$A$241,"INVESTIMENTO","ERRO - VERIFICAR"))))</f>
        <v>CUSTEIO</v>
      </c>
      <c r="AA133" s="30">
        <f t="shared" ref="AA133:AA300" si="5">IF(AB133+AC133+AD133&lt;&gt;0,AB133+AC133+AD133,"")</f>
        <v>4500</v>
      </c>
      <c r="AB133" s="130"/>
      <c r="AC133" s="130">
        <v>4500</v>
      </c>
      <c r="AD133" s="12"/>
      <c r="AE133" s="36"/>
      <c r="AF133" s="36"/>
      <c r="AG133" s="36"/>
      <c r="AH133" s="36"/>
      <c r="AI133" s="36"/>
      <c r="AJ133" s="36"/>
      <c r="AK133" s="36"/>
      <c r="AL133" s="36"/>
      <c r="AM133" s="36"/>
      <c r="AN133" s="36"/>
      <c r="AO133" s="36"/>
      <c r="AP133" s="36"/>
    </row>
    <row r="134" spans="1:42" x14ac:dyDescent="0.25">
      <c r="A134" t="s">
        <v>581</v>
      </c>
      <c r="B134" t="s">
        <v>230</v>
      </c>
      <c r="C134" t="s">
        <v>582</v>
      </c>
      <c r="D134" t="s">
        <v>38</v>
      </c>
      <c r="E134" t="s">
        <v>100</v>
      </c>
      <c r="F134" s="19" t="str">
        <f>IFERROR(VLOOKUP(D134,'Tabelas auxiliares'!$A$3:$B$63,2,FALSE),"")</f>
        <v>CMCC - CENTRO DE MATEMÁTICA, COMPUTAÇÃO E COGNIÇÃO</v>
      </c>
      <c r="G134" s="19" t="str">
        <f>IFERROR(VLOOKUP($B134,'Tabelas auxiliares'!$A$67:$C$107,2,FALSE),"")</f>
        <v>MATERIAIS DIDÁTICOS E SERVIÇOS - GRADUAÇÃO</v>
      </c>
      <c r="H134" s="19" t="str">
        <f>IFERROR(VLOOKUP($B134,'Tabelas auxiliares'!$A$67:$C$107,3,FALSE),"")</f>
        <v>SERVICO DE ENCADERNACAO / VIDRARIAS / MATERIAL DE CONSUMO / RACAO PARA ANIMAIS / REVISTAS E JORNAIS PARA USO DIDÁTICO/ REAGENTES QUIMICOS / MATERIAIS DIVERSOS DE LABORATORIO/MANUTENÇÃO DE EQUIPAMENTOS</v>
      </c>
      <c r="I134" t="s">
        <v>1703</v>
      </c>
      <c r="J134" t="s">
        <v>1912</v>
      </c>
      <c r="K134" t="s">
        <v>1913</v>
      </c>
      <c r="L134" t="s">
        <v>1914</v>
      </c>
      <c r="M134" t="s">
        <v>1915</v>
      </c>
      <c r="N134" t="s">
        <v>648</v>
      </c>
      <c r="O134" t="s">
        <v>614</v>
      </c>
      <c r="P134" t="s">
        <v>1308</v>
      </c>
      <c r="Q134" t="s">
        <v>603</v>
      </c>
      <c r="R134" t="s">
        <v>604</v>
      </c>
      <c r="S134" t="s">
        <v>605</v>
      </c>
      <c r="T134" t="s">
        <v>145</v>
      </c>
      <c r="U134" t="s">
        <v>1359</v>
      </c>
      <c r="V134" t="s">
        <v>1151</v>
      </c>
      <c r="W134" t="s">
        <v>1152</v>
      </c>
      <c r="X134" t="s">
        <v>1916</v>
      </c>
      <c r="Y134" s="19" t="str">
        <f t="shared" si="4"/>
        <v>3</v>
      </c>
      <c r="Z134" s="19" t="str">
        <f>IF(T134="","",IF(AND(T134&lt;&gt;'Tabelas auxiliares'!$B$241,T134&lt;&gt;'Tabelas auxiliares'!$B$242,T134&lt;&gt;'Tabelas auxiliares'!$C$241,T134&lt;&gt;'Tabelas auxiliares'!$C$242,T134&lt;&gt;'Tabelas auxiliares'!$D$241),"FOLHA DE PESSOAL",IF(Y134='Tabelas auxiliares'!$A$242,"CUSTEIO",IF(Y134='Tabelas auxiliares'!$A$241,"INVESTIMENTO","ERRO - VERIFICAR"))))</f>
        <v>CUSTEIO</v>
      </c>
      <c r="AA134" s="30">
        <f t="shared" si="5"/>
        <v>6090.85</v>
      </c>
      <c r="AB134" s="130"/>
      <c r="AC134" s="130">
        <v>344.13</v>
      </c>
      <c r="AD134" s="12">
        <v>5746.72</v>
      </c>
      <c r="AE134" s="36"/>
      <c r="AF134" s="36"/>
      <c r="AG134" s="36"/>
      <c r="AH134" s="36"/>
      <c r="AI134" s="36"/>
      <c r="AJ134" s="36"/>
      <c r="AK134" s="36"/>
      <c r="AL134" s="36"/>
      <c r="AM134" s="36"/>
      <c r="AN134" s="36"/>
      <c r="AO134" s="36"/>
      <c r="AP134" s="36"/>
    </row>
    <row r="135" spans="1:42" x14ac:dyDescent="0.25">
      <c r="A135" t="s">
        <v>591</v>
      </c>
      <c r="B135" t="s">
        <v>199</v>
      </c>
      <c r="C135" t="s">
        <v>592</v>
      </c>
      <c r="D135" t="s">
        <v>8</v>
      </c>
      <c r="E135" t="s">
        <v>100</v>
      </c>
      <c r="F135" s="19" t="str">
        <f>IFERROR(VLOOKUP(D135,'Tabelas auxiliares'!$A$3:$B$63,2,FALSE),"")</f>
        <v>PROPES - PRÓ-REITORIA DE PESQUISA / CEM</v>
      </c>
      <c r="G135" s="19" t="str">
        <f>IFERROR(VLOOKUP($B135,'Tabelas auxiliares'!$A$67:$C$107,2,FALSE),"")</f>
        <v>ADMINISTRAÇÃO GERAL</v>
      </c>
      <c r="H135" s="19" t="str">
        <f>IFERROR(VLOOKUP($B135,'Tabelas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1882</v>
      </c>
      <c r="J135" t="s">
        <v>1917</v>
      </c>
      <c r="K135" t="s">
        <v>1918</v>
      </c>
      <c r="L135" t="s">
        <v>1919</v>
      </c>
      <c r="M135" t="s">
        <v>731</v>
      </c>
      <c r="N135" t="s">
        <v>600</v>
      </c>
      <c r="O135" t="s">
        <v>732</v>
      </c>
      <c r="P135" t="s">
        <v>733</v>
      </c>
      <c r="Q135" t="s">
        <v>603</v>
      </c>
      <c r="R135" t="s">
        <v>604</v>
      </c>
      <c r="S135" t="s">
        <v>605</v>
      </c>
      <c r="T135" t="s">
        <v>145</v>
      </c>
      <c r="U135" t="s">
        <v>734</v>
      </c>
      <c r="V135" t="s">
        <v>735</v>
      </c>
      <c r="W135" t="s">
        <v>736</v>
      </c>
      <c r="X135" t="s">
        <v>1920</v>
      </c>
      <c r="Y135" s="19" t="str">
        <f t="shared" si="4"/>
        <v>3</v>
      </c>
      <c r="Z135" s="19" t="str">
        <f>IF(T135="","",IF(AND(T135&lt;&gt;'Tabelas auxiliares'!$B$241,T135&lt;&gt;'Tabelas auxiliares'!$B$242,T135&lt;&gt;'Tabelas auxiliares'!$C$241,T135&lt;&gt;'Tabelas auxiliares'!$C$242,T135&lt;&gt;'Tabelas auxiliares'!$D$241),"FOLHA DE PESSOAL",IF(Y135='Tabelas auxiliares'!$A$242,"CUSTEIO",IF(Y135='Tabelas auxiliares'!$A$241,"INVESTIMENTO","ERRO - VERIFICAR"))))</f>
        <v>CUSTEIO</v>
      </c>
      <c r="AA135" s="30">
        <f t="shared" si="5"/>
        <v>1500</v>
      </c>
      <c r="AB135" s="130">
        <v>1500</v>
      </c>
      <c r="AC135" s="130"/>
      <c r="AD135" s="12"/>
      <c r="AE135" s="36"/>
      <c r="AF135" s="36"/>
      <c r="AG135" s="36"/>
      <c r="AH135" s="36"/>
      <c r="AI135" s="36"/>
      <c r="AJ135" s="36"/>
      <c r="AK135" s="36"/>
      <c r="AL135" s="36"/>
      <c r="AM135" s="36"/>
      <c r="AN135" s="36"/>
      <c r="AO135" s="36"/>
      <c r="AP135" s="36"/>
    </row>
    <row r="136" spans="1:42" x14ac:dyDescent="0.25">
      <c r="A136" t="s">
        <v>591</v>
      </c>
      <c r="B136" t="s">
        <v>199</v>
      </c>
      <c r="C136" t="s">
        <v>592</v>
      </c>
      <c r="D136" t="s">
        <v>10</v>
      </c>
      <c r="E136" t="s">
        <v>100</v>
      </c>
      <c r="F136" s="19" t="str">
        <f>IFERROR(VLOOKUP(D136,'Tabelas auxiliares'!$A$3:$B$63,2,FALSE),"")</f>
        <v>GABINETE REITORIA</v>
      </c>
      <c r="G136" s="19" t="str">
        <f>IFERROR(VLOOKUP($B136,'Tabelas auxiliares'!$A$67:$C$107,2,FALSE),"")</f>
        <v>ADMINISTRAÇÃO GERAL</v>
      </c>
      <c r="H136" s="19" t="str">
        <f>IFERROR(VLOOKUP($B136,'Tabelas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6" t="s">
        <v>1921</v>
      </c>
      <c r="J136" t="s">
        <v>1922</v>
      </c>
      <c r="K136" t="s">
        <v>1923</v>
      </c>
      <c r="L136" t="s">
        <v>1924</v>
      </c>
      <c r="M136" t="s">
        <v>737</v>
      </c>
      <c r="N136" t="s">
        <v>600</v>
      </c>
      <c r="O136" t="s">
        <v>601</v>
      </c>
      <c r="P136" t="s">
        <v>602</v>
      </c>
      <c r="Q136" t="s">
        <v>603</v>
      </c>
      <c r="R136" t="s">
        <v>604</v>
      </c>
      <c r="S136" t="s">
        <v>605</v>
      </c>
      <c r="T136" t="s">
        <v>145</v>
      </c>
      <c r="U136" t="s">
        <v>606</v>
      </c>
      <c r="V136" t="s">
        <v>735</v>
      </c>
      <c r="W136" t="s">
        <v>736</v>
      </c>
      <c r="X136" t="s">
        <v>1925</v>
      </c>
      <c r="Y136" s="19" t="str">
        <f t="shared" si="4"/>
        <v>3</v>
      </c>
      <c r="Z136" s="19" t="str">
        <f>IF(T136="","",IF(AND(T136&lt;&gt;'Tabelas auxiliares'!$B$241,T136&lt;&gt;'Tabelas auxiliares'!$B$242,T136&lt;&gt;'Tabelas auxiliares'!$C$241,T136&lt;&gt;'Tabelas auxiliares'!$C$242,T136&lt;&gt;'Tabelas auxiliares'!$D$241),"FOLHA DE PESSOAL",IF(Y136='Tabelas auxiliares'!$A$242,"CUSTEIO",IF(Y136='Tabelas auxiliares'!$A$241,"INVESTIMENTO","ERRO - VERIFICAR"))))</f>
        <v>CUSTEIO</v>
      </c>
      <c r="AA136" s="30">
        <f t="shared" si="5"/>
        <v>30127.4</v>
      </c>
      <c r="AB136" s="130"/>
      <c r="AC136" s="130"/>
      <c r="AD136" s="12">
        <v>30127.4</v>
      </c>
      <c r="AE136" s="36"/>
      <c r="AF136" s="36"/>
      <c r="AG136" s="36"/>
      <c r="AH136" s="36"/>
      <c r="AI136" s="36"/>
      <c r="AJ136" s="36"/>
      <c r="AK136" s="36"/>
      <c r="AL136" s="36"/>
      <c r="AM136" s="36"/>
      <c r="AN136" s="36"/>
      <c r="AO136" s="36"/>
      <c r="AP136" s="36"/>
    </row>
    <row r="137" spans="1:42" x14ac:dyDescent="0.25">
      <c r="A137" t="s">
        <v>591</v>
      </c>
      <c r="B137" t="s">
        <v>199</v>
      </c>
      <c r="C137" t="s">
        <v>592</v>
      </c>
      <c r="D137" t="s">
        <v>10</v>
      </c>
      <c r="E137" t="s">
        <v>100</v>
      </c>
      <c r="F137" s="19" t="str">
        <f>IFERROR(VLOOKUP(D137,'Tabelas auxiliares'!$A$3:$B$63,2,FALSE),"")</f>
        <v>GABINETE REITORIA</v>
      </c>
      <c r="G137" s="19" t="str">
        <f>IFERROR(VLOOKUP($B137,'Tabelas auxiliares'!$A$67:$C$107,2,FALSE),"")</f>
        <v>ADMINISTRAÇÃO GERAL</v>
      </c>
      <c r="H137" s="19" t="str">
        <f>IFERROR(VLOOKUP($B137,'Tabelas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7" t="s">
        <v>1703</v>
      </c>
      <c r="J137" t="s">
        <v>1926</v>
      </c>
      <c r="K137" t="s">
        <v>1927</v>
      </c>
      <c r="L137" t="s">
        <v>1928</v>
      </c>
      <c r="M137" t="s">
        <v>738</v>
      </c>
      <c r="N137" t="s">
        <v>600</v>
      </c>
      <c r="O137" t="s">
        <v>607</v>
      </c>
      <c r="P137" t="s">
        <v>608</v>
      </c>
      <c r="Q137" t="s">
        <v>603</v>
      </c>
      <c r="R137" t="s">
        <v>604</v>
      </c>
      <c r="S137" t="s">
        <v>605</v>
      </c>
      <c r="T137" t="s">
        <v>145</v>
      </c>
      <c r="U137" t="s">
        <v>609</v>
      </c>
      <c r="V137" t="s">
        <v>735</v>
      </c>
      <c r="W137" t="s">
        <v>736</v>
      </c>
      <c r="X137" t="s">
        <v>1929</v>
      </c>
      <c r="Y137" s="19" t="str">
        <f t="shared" si="4"/>
        <v>3</v>
      </c>
      <c r="Z137" s="19" t="str">
        <f>IF(T137="","",IF(AND(T137&lt;&gt;'Tabelas auxiliares'!$B$241,T137&lt;&gt;'Tabelas auxiliares'!$B$242,T137&lt;&gt;'Tabelas auxiliares'!$C$241,T137&lt;&gt;'Tabelas auxiliares'!$C$242,T137&lt;&gt;'Tabelas auxiliares'!$D$241),"FOLHA DE PESSOAL",IF(Y137='Tabelas auxiliares'!$A$242,"CUSTEIO",IF(Y137='Tabelas auxiliares'!$A$241,"INVESTIMENTO","ERRO - VERIFICAR"))))</f>
        <v>CUSTEIO</v>
      </c>
      <c r="AA137" s="30">
        <f t="shared" si="5"/>
        <v>17604.36</v>
      </c>
      <c r="AB137" s="130"/>
      <c r="AC137" s="130"/>
      <c r="AD137" s="12">
        <v>17604.36</v>
      </c>
      <c r="AE137" s="36"/>
      <c r="AF137" s="36"/>
      <c r="AG137" s="36"/>
      <c r="AH137" s="36"/>
      <c r="AI137" s="36"/>
      <c r="AJ137" s="36"/>
      <c r="AK137" s="36"/>
      <c r="AL137" s="36"/>
      <c r="AM137" s="36"/>
      <c r="AN137" s="36"/>
      <c r="AO137" s="36"/>
      <c r="AP137" s="36"/>
    </row>
    <row r="138" spans="1:42" x14ac:dyDescent="0.25">
      <c r="A138" t="s">
        <v>591</v>
      </c>
      <c r="B138" t="s">
        <v>199</v>
      </c>
      <c r="C138" t="s">
        <v>592</v>
      </c>
      <c r="D138" t="s">
        <v>28</v>
      </c>
      <c r="E138" t="s">
        <v>100</v>
      </c>
      <c r="F138" s="19" t="str">
        <f>IFERROR(VLOOKUP(D138,'Tabelas auxiliares'!$A$3:$B$63,2,FALSE),"")</f>
        <v>PU - PREFEITURA UNIVERSITÁRIA</v>
      </c>
      <c r="G138" s="19" t="str">
        <f>IFERROR(VLOOKUP($B138,'Tabelas auxiliares'!$A$67:$C$107,2,FALSE),"")</f>
        <v>ADMINISTRAÇÃO GERAL</v>
      </c>
      <c r="H138" s="19" t="str">
        <f>IFERROR(VLOOKUP($B138,'Tabelas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8" t="s">
        <v>1930</v>
      </c>
      <c r="J138" t="s">
        <v>1931</v>
      </c>
      <c r="K138" t="s">
        <v>1932</v>
      </c>
      <c r="L138" t="s">
        <v>1933</v>
      </c>
      <c r="M138" t="s">
        <v>1934</v>
      </c>
      <c r="N138" t="s">
        <v>638</v>
      </c>
      <c r="O138" t="s">
        <v>614</v>
      </c>
      <c r="P138" t="s">
        <v>1357</v>
      </c>
      <c r="Q138" t="s">
        <v>603</v>
      </c>
      <c r="R138" t="s">
        <v>604</v>
      </c>
      <c r="S138" t="s">
        <v>605</v>
      </c>
      <c r="T138" t="s">
        <v>145</v>
      </c>
      <c r="U138" t="s">
        <v>1358</v>
      </c>
      <c r="V138" t="s">
        <v>1935</v>
      </c>
      <c r="W138" t="s">
        <v>1936</v>
      </c>
      <c r="X138" t="s">
        <v>1937</v>
      </c>
      <c r="Y138" s="19" t="str">
        <f t="shared" si="4"/>
        <v>3</v>
      </c>
      <c r="Z138" s="19" t="str">
        <f>IF(T138="","",IF(AND(T138&lt;&gt;'Tabelas auxiliares'!$B$241,T138&lt;&gt;'Tabelas auxiliares'!$B$242,T138&lt;&gt;'Tabelas auxiliares'!$C$241,T138&lt;&gt;'Tabelas auxiliares'!$C$242,T138&lt;&gt;'Tabelas auxiliares'!$D$241),"FOLHA DE PESSOAL",IF(Y138='Tabelas auxiliares'!$A$242,"CUSTEIO",IF(Y138='Tabelas auxiliares'!$A$241,"INVESTIMENTO","ERRO - VERIFICAR"))))</f>
        <v>CUSTEIO</v>
      </c>
      <c r="AA138" s="30">
        <f t="shared" si="5"/>
        <v>15000</v>
      </c>
      <c r="AB138" s="130">
        <v>4041.32</v>
      </c>
      <c r="AC138" s="130">
        <v>73.38</v>
      </c>
      <c r="AD138" s="12">
        <v>10885.3</v>
      </c>
      <c r="AE138" s="36"/>
      <c r="AF138" s="36"/>
      <c r="AG138" s="36"/>
      <c r="AH138" s="36"/>
      <c r="AI138" s="36"/>
      <c r="AJ138" s="36"/>
      <c r="AK138" s="36"/>
      <c r="AL138" s="36"/>
      <c r="AM138" s="36"/>
      <c r="AN138" s="36"/>
      <c r="AO138" s="36"/>
      <c r="AP138" s="36"/>
    </row>
    <row r="139" spans="1:42" x14ac:dyDescent="0.25">
      <c r="A139" t="s">
        <v>591</v>
      </c>
      <c r="B139" t="s">
        <v>199</v>
      </c>
      <c r="C139" t="s">
        <v>592</v>
      </c>
      <c r="D139" t="s">
        <v>528</v>
      </c>
      <c r="E139" t="s">
        <v>100</v>
      </c>
      <c r="F139" s="19" t="str">
        <f>IFERROR(VLOOKUP(D139,'Tabelas auxiliares'!$A$3:$B$63,2,FALSE),"")</f>
        <v>PU - PASSAGENS * D.U.C</v>
      </c>
      <c r="G139" s="19" t="str">
        <f>IFERROR(VLOOKUP($B139,'Tabelas auxiliares'!$A$67:$C$107,2,FALSE),"")</f>
        <v>ADMINISTRAÇÃO GERAL</v>
      </c>
      <c r="H139" s="19" t="str">
        <f>IFERROR(VLOOKUP($B139,'Tabelas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39" t="s">
        <v>1833</v>
      </c>
      <c r="J139" t="s">
        <v>1938</v>
      </c>
      <c r="K139" t="s">
        <v>1939</v>
      </c>
      <c r="L139" t="s">
        <v>1940</v>
      </c>
      <c r="M139" t="s">
        <v>1941</v>
      </c>
      <c r="N139" t="s">
        <v>638</v>
      </c>
      <c r="O139" t="s">
        <v>614</v>
      </c>
      <c r="P139" t="s">
        <v>1357</v>
      </c>
      <c r="Q139" t="s">
        <v>603</v>
      </c>
      <c r="R139" t="s">
        <v>604</v>
      </c>
      <c r="S139" t="s">
        <v>605</v>
      </c>
      <c r="T139" t="s">
        <v>145</v>
      </c>
      <c r="U139" t="s">
        <v>1358</v>
      </c>
      <c r="V139" t="s">
        <v>1253</v>
      </c>
      <c r="W139" t="s">
        <v>1254</v>
      </c>
      <c r="X139" t="s">
        <v>1942</v>
      </c>
      <c r="Y139" s="19" t="str">
        <f t="shared" si="4"/>
        <v>3</v>
      </c>
      <c r="Z139" s="19" t="str">
        <f>IF(T139="","",IF(AND(T139&lt;&gt;'Tabelas auxiliares'!$B$241,T139&lt;&gt;'Tabelas auxiliares'!$B$242,T139&lt;&gt;'Tabelas auxiliares'!$C$241,T139&lt;&gt;'Tabelas auxiliares'!$C$242,T139&lt;&gt;'Tabelas auxiliares'!$D$241),"FOLHA DE PESSOAL",IF(Y139='Tabelas auxiliares'!$A$242,"CUSTEIO",IF(Y139='Tabelas auxiliares'!$A$241,"INVESTIMENTO","ERRO - VERIFICAR"))))</f>
        <v>CUSTEIO</v>
      </c>
      <c r="AA139" s="30">
        <f t="shared" si="5"/>
        <v>7200</v>
      </c>
      <c r="AB139" s="130">
        <v>7200</v>
      </c>
      <c r="AC139" s="130"/>
      <c r="AD139" s="12"/>
      <c r="AE139" s="36"/>
      <c r="AF139" s="36"/>
      <c r="AG139" s="36"/>
      <c r="AH139" s="36"/>
      <c r="AI139" s="36"/>
      <c r="AJ139" s="36"/>
      <c r="AK139" s="36"/>
      <c r="AL139" s="36"/>
      <c r="AM139" s="36"/>
      <c r="AN139" s="36"/>
      <c r="AO139" s="36"/>
      <c r="AP139" s="36"/>
    </row>
    <row r="140" spans="1:42" x14ac:dyDescent="0.25">
      <c r="A140" t="s">
        <v>591</v>
      </c>
      <c r="B140" t="s">
        <v>199</v>
      </c>
      <c r="C140" t="s">
        <v>592</v>
      </c>
      <c r="D140" t="s">
        <v>528</v>
      </c>
      <c r="E140" t="s">
        <v>100</v>
      </c>
      <c r="F140" s="19" t="str">
        <f>IFERROR(VLOOKUP(D140,'Tabelas auxiliares'!$A$3:$B$63,2,FALSE),"")</f>
        <v>PU - PASSAGENS * D.U.C</v>
      </c>
      <c r="G140" s="19" t="str">
        <f>IFERROR(VLOOKUP($B140,'Tabelas auxiliares'!$A$67:$C$107,2,FALSE),"")</f>
        <v>ADMINISTRAÇÃO GERAL</v>
      </c>
      <c r="H140" s="19" t="str">
        <f>IFERROR(VLOOKUP($B140,'Tabelas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0" t="s">
        <v>1882</v>
      </c>
      <c r="J140" t="s">
        <v>1938</v>
      </c>
      <c r="K140" t="s">
        <v>1943</v>
      </c>
      <c r="L140" t="s">
        <v>1940</v>
      </c>
      <c r="M140" t="s">
        <v>1941</v>
      </c>
      <c r="N140" t="s">
        <v>638</v>
      </c>
      <c r="O140" t="s">
        <v>614</v>
      </c>
      <c r="P140" t="s">
        <v>1357</v>
      </c>
      <c r="Q140" t="s">
        <v>603</v>
      </c>
      <c r="R140" t="s">
        <v>604</v>
      </c>
      <c r="S140" t="s">
        <v>605</v>
      </c>
      <c r="T140" t="s">
        <v>145</v>
      </c>
      <c r="U140" t="s">
        <v>1358</v>
      </c>
      <c r="V140" t="s">
        <v>1330</v>
      </c>
      <c r="W140" t="s">
        <v>1331</v>
      </c>
      <c r="X140" t="s">
        <v>1944</v>
      </c>
      <c r="Y140" s="19" t="str">
        <f t="shared" si="4"/>
        <v>3</v>
      </c>
      <c r="Z140" s="19" t="str">
        <f>IF(T140="","",IF(AND(T140&lt;&gt;'Tabelas auxiliares'!$B$241,T140&lt;&gt;'Tabelas auxiliares'!$B$242,T140&lt;&gt;'Tabelas auxiliares'!$C$241,T140&lt;&gt;'Tabelas auxiliares'!$C$242,T140&lt;&gt;'Tabelas auxiliares'!$D$241),"FOLHA DE PESSOAL",IF(Y140='Tabelas auxiliares'!$A$242,"CUSTEIO",IF(Y140='Tabelas auxiliares'!$A$241,"INVESTIMENTO","ERRO - VERIFICAR"))))</f>
        <v>CUSTEIO</v>
      </c>
      <c r="AA140" s="30">
        <f t="shared" si="5"/>
        <v>0.04</v>
      </c>
      <c r="AB140" s="130">
        <v>0.04</v>
      </c>
      <c r="AC140" s="130"/>
      <c r="AD140" s="12"/>
      <c r="AE140" s="36"/>
      <c r="AF140" s="36"/>
      <c r="AG140" s="36"/>
      <c r="AH140" s="36"/>
      <c r="AI140" s="36"/>
      <c r="AJ140" s="36"/>
      <c r="AK140" s="36"/>
      <c r="AL140" s="36"/>
      <c r="AM140" s="36"/>
      <c r="AN140" s="36"/>
      <c r="AO140" s="36"/>
      <c r="AP140" s="36"/>
    </row>
    <row r="141" spans="1:42" x14ac:dyDescent="0.25">
      <c r="A141" t="s">
        <v>591</v>
      </c>
      <c r="B141" t="s">
        <v>199</v>
      </c>
      <c r="C141" t="s">
        <v>592</v>
      </c>
      <c r="D141" t="s">
        <v>38</v>
      </c>
      <c r="E141" t="s">
        <v>100</v>
      </c>
      <c r="F141" s="19" t="str">
        <f>IFERROR(VLOOKUP(D141,'Tabelas auxiliares'!$A$3:$B$63,2,FALSE),"")</f>
        <v>CMCC - CENTRO DE MATEMÁTICA, COMPUTAÇÃO E COGNIÇÃO</v>
      </c>
      <c r="G141" s="19" t="str">
        <f>IFERROR(VLOOKUP($B141,'Tabelas auxiliares'!$A$67:$C$107,2,FALSE),"")</f>
        <v>ADMINISTRAÇÃO GERAL</v>
      </c>
      <c r="H141" s="19" t="str">
        <f>IFERROR(VLOOKUP($B141,'Tabelas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1" t="s">
        <v>1610</v>
      </c>
      <c r="J141" t="s">
        <v>1945</v>
      </c>
      <c r="K141" t="s">
        <v>1946</v>
      </c>
      <c r="L141" t="s">
        <v>1947</v>
      </c>
      <c r="M141" t="s">
        <v>741</v>
      </c>
      <c r="N141" t="s">
        <v>600</v>
      </c>
      <c r="O141" t="s">
        <v>610</v>
      </c>
      <c r="P141" t="s">
        <v>611</v>
      </c>
      <c r="Q141" t="s">
        <v>603</v>
      </c>
      <c r="R141" t="s">
        <v>604</v>
      </c>
      <c r="S141" t="s">
        <v>605</v>
      </c>
      <c r="T141" t="s">
        <v>145</v>
      </c>
      <c r="U141" t="s">
        <v>612</v>
      </c>
      <c r="V141" t="s">
        <v>735</v>
      </c>
      <c r="W141" t="s">
        <v>736</v>
      </c>
      <c r="X141" t="s">
        <v>1948</v>
      </c>
      <c r="Y141" s="19" t="str">
        <f t="shared" si="4"/>
        <v>3</v>
      </c>
      <c r="Z141" s="19" t="str">
        <f>IF(T141="","",IF(AND(T141&lt;&gt;'Tabelas auxiliares'!$B$241,T141&lt;&gt;'Tabelas auxiliares'!$B$242,T141&lt;&gt;'Tabelas auxiliares'!$C$241,T141&lt;&gt;'Tabelas auxiliares'!$C$242,T141&lt;&gt;'Tabelas auxiliares'!$D$241),"FOLHA DE PESSOAL",IF(Y141='Tabelas auxiliares'!$A$242,"CUSTEIO",IF(Y141='Tabelas auxiliares'!$A$241,"INVESTIMENTO","ERRO - VERIFICAR"))))</f>
        <v>CUSTEIO</v>
      </c>
      <c r="AA141" s="30">
        <f t="shared" si="5"/>
        <v>4000</v>
      </c>
      <c r="AB141" s="130">
        <v>4000</v>
      </c>
      <c r="AC141" s="130"/>
      <c r="AD141" s="12"/>
      <c r="AE141" s="36"/>
      <c r="AF141" s="36"/>
      <c r="AG141" s="36"/>
      <c r="AH141" s="36"/>
      <c r="AI141" s="36"/>
      <c r="AJ141" s="36"/>
      <c r="AK141" s="36"/>
      <c r="AL141" s="36"/>
      <c r="AM141" s="36"/>
      <c r="AN141" s="36"/>
      <c r="AO141" s="36"/>
      <c r="AP141" s="36"/>
    </row>
    <row r="142" spans="1:42" x14ac:dyDescent="0.25">
      <c r="A142" t="s">
        <v>591</v>
      </c>
      <c r="B142" t="s">
        <v>199</v>
      </c>
      <c r="C142" t="s">
        <v>592</v>
      </c>
      <c r="D142" t="s">
        <v>46</v>
      </c>
      <c r="E142" t="s">
        <v>100</v>
      </c>
      <c r="F142" s="19" t="str">
        <f>IFERROR(VLOOKUP(D142,'Tabelas auxiliares'!$A$3:$B$63,2,FALSE),"")</f>
        <v>PROGRAD - PRÓ-REITORIA DE GRADUAÇÃO</v>
      </c>
      <c r="G142" s="19" t="str">
        <f>IFERROR(VLOOKUP($B142,'Tabelas auxiliares'!$A$67:$C$107,2,FALSE),"")</f>
        <v>ADMINISTRAÇÃO GERAL</v>
      </c>
      <c r="H142" s="19" t="str">
        <f>IFERROR(VLOOKUP($B142,'Tabelas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2" t="s">
        <v>1949</v>
      </c>
      <c r="J142" t="s">
        <v>1950</v>
      </c>
      <c r="K142" t="s">
        <v>1951</v>
      </c>
      <c r="L142" t="s">
        <v>1952</v>
      </c>
      <c r="M142" t="s">
        <v>742</v>
      </c>
      <c r="N142" t="s">
        <v>638</v>
      </c>
      <c r="O142" t="s">
        <v>614</v>
      </c>
      <c r="P142" t="s">
        <v>1357</v>
      </c>
      <c r="Q142" t="s">
        <v>603</v>
      </c>
      <c r="R142" t="s">
        <v>604</v>
      </c>
      <c r="S142" t="s">
        <v>605</v>
      </c>
      <c r="T142" t="s">
        <v>145</v>
      </c>
      <c r="U142" t="s">
        <v>1358</v>
      </c>
      <c r="V142" t="s">
        <v>1146</v>
      </c>
      <c r="W142" t="s">
        <v>1147</v>
      </c>
      <c r="X142" t="s">
        <v>1953</v>
      </c>
      <c r="Y142" s="19" t="str">
        <f t="shared" si="4"/>
        <v>3</v>
      </c>
      <c r="Z142" s="19" t="str">
        <f>IF(T142="","",IF(AND(T142&lt;&gt;'Tabelas auxiliares'!$B$241,T142&lt;&gt;'Tabelas auxiliares'!$B$242,T142&lt;&gt;'Tabelas auxiliares'!$C$241,T142&lt;&gt;'Tabelas auxiliares'!$C$242,T142&lt;&gt;'Tabelas auxiliares'!$D$241),"FOLHA DE PESSOAL",IF(Y142='Tabelas auxiliares'!$A$242,"CUSTEIO",IF(Y142='Tabelas auxiliares'!$A$241,"INVESTIMENTO","ERRO - VERIFICAR"))))</f>
        <v>CUSTEIO</v>
      </c>
      <c r="AA142" s="30">
        <f t="shared" si="5"/>
        <v>18</v>
      </c>
      <c r="AB142" s="130"/>
      <c r="AC142" s="130"/>
      <c r="AD142" s="12">
        <v>18</v>
      </c>
      <c r="AE142" s="36"/>
      <c r="AF142" s="36"/>
      <c r="AG142" s="36"/>
      <c r="AH142" s="36"/>
      <c r="AI142" s="36"/>
      <c r="AJ142" s="36"/>
      <c r="AK142" s="36"/>
      <c r="AL142" s="36"/>
      <c r="AM142" s="36"/>
      <c r="AN142" s="36"/>
      <c r="AO142" s="36"/>
      <c r="AP142" s="36"/>
    </row>
    <row r="143" spans="1:42" x14ac:dyDescent="0.25">
      <c r="A143" t="s">
        <v>591</v>
      </c>
      <c r="B143" t="s">
        <v>199</v>
      </c>
      <c r="C143" t="s">
        <v>592</v>
      </c>
      <c r="D143" t="s">
        <v>46</v>
      </c>
      <c r="E143" t="s">
        <v>100</v>
      </c>
      <c r="F143" s="19" t="str">
        <f>IFERROR(VLOOKUP(D143,'Tabelas auxiliares'!$A$3:$B$63,2,FALSE),"")</f>
        <v>PROGRAD - PRÓ-REITORIA DE GRADUAÇÃO</v>
      </c>
      <c r="G143" s="19" t="str">
        <f>IFERROR(VLOOKUP($B143,'Tabelas auxiliares'!$A$67:$C$107,2,FALSE),"")</f>
        <v>ADMINISTRAÇÃO GERAL</v>
      </c>
      <c r="H143" s="19" t="str">
        <f>IFERROR(VLOOKUP($B143,'Tabelas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3" t="s">
        <v>1949</v>
      </c>
      <c r="J143" t="s">
        <v>1950</v>
      </c>
      <c r="K143" t="s">
        <v>1951</v>
      </c>
      <c r="L143" t="s">
        <v>1952</v>
      </c>
      <c r="M143" t="s">
        <v>742</v>
      </c>
      <c r="N143" t="s">
        <v>638</v>
      </c>
      <c r="O143" t="s">
        <v>614</v>
      </c>
      <c r="P143" t="s">
        <v>1357</v>
      </c>
      <c r="Q143" t="s">
        <v>603</v>
      </c>
      <c r="R143" t="s">
        <v>604</v>
      </c>
      <c r="S143" t="s">
        <v>605</v>
      </c>
      <c r="T143" t="s">
        <v>145</v>
      </c>
      <c r="U143" t="s">
        <v>1358</v>
      </c>
      <c r="V143" t="s">
        <v>1088</v>
      </c>
      <c r="W143" t="s">
        <v>1089</v>
      </c>
      <c r="X143" t="s">
        <v>1954</v>
      </c>
      <c r="Y143" s="19" t="str">
        <f t="shared" si="4"/>
        <v>3</v>
      </c>
      <c r="Z143" s="19" t="str">
        <f>IF(T143="","",IF(AND(T143&lt;&gt;'Tabelas auxiliares'!$B$241,T143&lt;&gt;'Tabelas auxiliares'!$B$242,T143&lt;&gt;'Tabelas auxiliares'!$C$241,T143&lt;&gt;'Tabelas auxiliares'!$C$242,T143&lt;&gt;'Tabelas auxiliares'!$D$241),"FOLHA DE PESSOAL",IF(Y143='Tabelas auxiliares'!$A$242,"CUSTEIO",IF(Y143='Tabelas auxiliares'!$A$241,"INVESTIMENTO","ERRO - VERIFICAR"))))</f>
        <v>CUSTEIO</v>
      </c>
      <c r="AA143" s="30">
        <f t="shared" si="5"/>
        <v>343.44</v>
      </c>
      <c r="AB143" s="130"/>
      <c r="AC143" s="130"/>
      <c r="AD143" s="12">
        <v>343.44</v>
      </c>
      <c r="AE143" s="36"/>
      <c r="AF143" s="36"/>
      <c r="AG143" s="36"/>
      <c r="AH143" s="36"/>
      <c r="AI143" s="36"/>
      <c r="AJ143" s="36"/>
      <c r="AK143" s="36"/>
      <c r="AL143" s="36"/>
      <c r="AM143" s="36"/>
      <c r="AN143" s="36"/>
      <c r="AO143" s="36"/>
      <c r="AP143" s="36"/>
    </row>
    <row r="144" spans="1:42" x14ac:dyDescent="0.25">
      <c r="A144" t="s">
        <v>591</v>
      </c>
      <c r="B144" t="s">
        <v>199</v>
      </c>
      <c r="C144" t="s">
        <v>592</v>
      </c>
      <c r="D144" t="s">
        <v>46</v>
      </c>
      <c r="E144" t="s">
        <v>100</v>
      </c>
      <c r="F144" s="19" t="str">
        <f>IFERROR(VLOOKUP(D144,'Tabelas auxiliares'!$A$3:$B$63,2,FALSE),"")</f>
        <v>PROGRAD - PRÓ-REITORIA DE GRADUAÇÃO</v>
      </c>
      <c r="G144" s="19" t="str">
        <f>IFERROR(VLOOKUP($B144,'Tabelas auxiliares'!$A$67:$C$107,2,FALSE),"")</f>
        <v>ADMINISTRAÇÃO GERAL</v>
      </c>
      <c r="H144" s="19" t="str">
        <f>IFERROR(VLOOKUP($B144,'Tabelas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4" t="s">
        <v>1949</v>
      </c>
      <c r="J144" t="s">
        <v>1950</v>
      </c>
      <c r="K144" t="s">
        <v>1951</v>
      </c>
      <c r="L144" t="s">
        <v>1952</v>
      </c>
      <c r="M144" t="s">
        <v>742</v>
      </c>
      <c r="N144" t="s">
        <v>638</v>
      </c>
      <c r="O144" t="s">
        <v>614</v>
      </c>
      <c r="P144" t="s">
        <v>1357</v>
      </c>
      <c r="Q144" t="s">
        <v>603</v>
      </c>
      <c r="R144" t="s">
        <v>604</v>
      </c>
      <c r="S144" t="s">
        <v>605</v>
      </c>
      <c r="T144" t="s">
        <v>145</v>
      </c>
      <c r="U144" t="s">
        <v>1358</v>
      </c>
      <c r="V144" t="s">
        <v>1085</v>
      </c>
      <c r="W144" t="s">
        <v>1086</v>
      </c>
      <c r="X144" t="s">
        <v>1955</v>
      </c>
      <c r="Y144" s="19" t="str">
        <f t="shared" si="4"/>
        <v>3</v>
      </c>
      <c r="Z144" s="19" t="str">
        <f>IF(T144="","",IF(AND(T144&lt;&gt;'Tabelas auxiliares'!$B$241,T144&lt;&gt;'Tabelas auxiliares'!$B$242,T144&lt;&gt;'Tabelas auxiliares'!$C$241,T144&lt;&gt;'Tabelas auxiliares'!$C$242,T144&lt;&gt;'Tabelas auxiliares'!$D$241),"FOLHA DE PESSOAL",IF(Y144='Tabelas auxiliares'!$A$242,"CUSTEIO",IF(Y144='Tabelas auxiliares'!$A$241,"INVESTIMENTO","ERRO - VERIFICAR"))))</f>
        <v>CUSTEIO</v>
      </c>
      <c r="AA144" s="30">
        <f t="shared" si="5"/>
        <v>25.18</v>
      </c>
      <c r="AB144" s="130"/>
      <c r="AC144" s="130"/>
      <c r="AD144" s="12">
        <v>25.18</v>
      </c>
      <c r="AE144" s="36"/>
      <c r="AF144" s="36"/>
      <c r="AG144" s="36"/>
      <c r="AH144" s="36"/>
      <c r="AI144" s="36"/>
      <c r="AJ144" s="36"/>
      <c r="AK144" s="36"/>
      <c r="AL144" s="36"/>
      <c r="AM144" s="36"/>
      <c r="AN144" s="36"/>
      <c r="AO144" s="36"/>
      <c r="AP144" s="36"/>
    </row>
    <row r="145" spans="1:42" x14ac:dyDescent="0.25">
      <c r="A145" t="s">
        <v>591</v>
      </c>
      <c r="B145" t="s">
        <v>199</v>
      </c>
      <c r="C145" t="s">
        <v>592</v>
      </c>
      <c r="D145" t="s">
        <v>46</v>
      </c>
      <c r="E145" t="s">
        <v>100</v>
      </c>
      <c r="F145" s="19" t="str">
        <f>IFERROR(VLOOKUP(D145,'Tabelas auxiliares'!$A$3:$B$63,2,FALSE),"")</f>
        <v>PROGRAD - PRÓ-REITORIA DE GRADUAÇÃO</v>
      </c>
      <c r="G145" s="19" t="str">
        <f>IFERROR(VLOOKUP($B145,'Tabelas auxiliares'!$A$67:$C$107,2,FALSE),"")</f>
        <v>ADMINISTRAÇÃO GERAL</v>
      </c>
      <c r="H145" s="19" t="str">
        <f>IFERROR(VLOOKUP($B145,'Tabelas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5" t="s">
        <v>1949</v>
      </c>
      <c r="J145" t="s">
        <v>1950</v>
      </c>
      <c r="K145" t="s">
        <v>1951</v>
      </c>
      <c r="L145" t="s">
        <v>1952</v>
      </c>
      <c r="M145" t="s">
        <v>742</v>
      </c>
      <c r="N145" t="s">
        <v>638</v>
      </c>
      <c r="O145" t="s">
        <v>614</v>
      </c>
      <c r="P145" t="s">
        <v>1357</v>
      </c>
      <c r="Q145" t="s">
        <v>603</v>
      </c>
      <c r="R145" t="s">
        <v>604</v>
      </c>
      <c r="S145" t="s">
        <v>605</v>
      </c>
      <c r="T145" t="s">
        <v>145</v>
      </c>
      <c r="U145" t="s">
        <v>1358</v>
      </c>
      <c r="V145" t="s">
        <v>1121</v>
      </c>
      <c r="W145" t="s">
        <v>1122</v>
      </c>
      <c r="X145" t="s">
        <v>1956</v>
      </c>
      <c r="Y145" s="19" t="str">
        <f t="shared" si="4"/>
        <v>3</v>
      </c>
      <c r="Z145" s="19" t="str">
        <f>IF(T145="","",IF(AND(T145&lt;&gt;'Tabelas auxiliares'!$B$241,T145&lt;&gt;'Tabelas auxiliares'!$B$242,T145&lt;&gt;'Tabelas auxiliares'!$C$241,T145&lt;&gt;'Tabelas auxiliares'!$C$242,T145&lt;&gt;'Tabelas auxiliares'!$D$241),"FOLHA DE PESSOAL",IF(Y145='Tabelas auxiliares'!$A$242,"CUSTEIO",IF(Y145='Tabelas auxiliares'!$A$241,"INVESTIMENTO","ERRO - VERIFICAR"))))</f>
        <v>CUSTEIO</v>
      </c>
      <c r="AA145" s="30">
        <f t="shared" si="5"/>
        <v>25.45</v>
      </c>
      <c r="AB145" s="130"/>
      <c r="AC145" s="130"/>
      <c r="AD145" s="12">
        <v>25.45</v>
      </c>
      <c r="AE145" s="36"/>
      <c r="AF145" s="36"/>
      <c r="AG145" s="36"/>
      <c r="AH145" s="36"/>
      <c r="AI145" s="36"/>
      <c r="AJ145" s="36"/>
      <c r="AK145" s="36"/>
      <c r="AL145" s="36"/>
      <c r="AM145" s="36"/>
      <c r="AN145" s="36"/>
      <c r="AO145" s="36"/>
      <c r="AP145" s="36"/>
    </row>
    <row r="146" spans="1:42" x14ac:dyDescent="0.25">
      <c r="A146" t="s">
        <v>591</v>
      </c>
      <c r="B146" t="s">
        <v>199</v>
      </c>
      <c r="C146" t="s">
        <v>592</v>
      </c>
      <c r="D146" t="s">
        <v>46</v>
      </c>
      <c r="E146" t="s">
        <v>100</v>
      </c>
      <c r="F146" s="19" t="str">
        <f>IFERROR(VLOOKUP(D146,'Tabelas auxiliares'!$A$3:$B$63,2,FALSE),"")</f>
        <v>PROGRAD - PRÓ-REITORIA DE GRADUAÇÃO</v>
      </c>
      <c r="G146" s="19" t="str">
        <f>IFERROR(VLOOKUP($B146,'Tabelas auxiliares'!$A$67:$C$107,2,FALSE),"")</f>
        <v>ADMINISTRAÇÃO GERAL</v>
      </c>
      <c r="H146" s="19" t="str">
        <f>IFERROR(VLOOKUP($B146,'Tabelas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6" t="s">
        <v>1949</v>
      </c>
      <c r="J146" t="s">
        <v>1950</v>
      </c>
      <c r="K146" t="s">
        <v>1951</v>
      </c>
      <c r="L146" t="s">
        <v>1952</v>
      </c>
      <c r="M146" t="s">
        <v>742</v>
      </c>
      <c r="N146" t="s">
        <v>638</v>
      </c>
      <c r="O146" t="s">
        <v>614</v>
      </c>
      <c r="P146" t="s">
        <v>1357</v>
      </c>
      <c r="Q146" t="s">
        <v>603</v>
      </c>
      <c r="R146" t="s">
        <v>604</v>
      </c>
      <c r="S146" t="s">
        <v>605</v>
      </c>
      <c r="T146" t="s">
        <v>145</v>
      </c>
      <c r="U146" t="s">
        <v>1358</v>
      </c>
      <c r="V146" t="s">
        <v>1149</v>
      </c>
      <c r="W146" t="s">
        <v>1150</v>
      </c>
      <c r="X146" t="s">
        <v>1957</v>
      </c>
      <c r="Y146" s="19" t="str">
        <f t="shared" si="4"/>
        <v>3</v>
      </c>
      <c r="Z146" s="19" t="str">
        <f>IF(T146="","",IF(AND(T146&lt;&gt;'Tabelas auxiliares'!$B$241,T146&lt;&gt;'Tabelas auxiliares'!$B$242,T146&lt;&gt;'Tabelas auxiliares'!$C$241,T146&lt;&gt;'Tabelas auxiliares'!$C$242,T146&lt;&gt;'Tabelas auxiliares'!$D$241),"FOLHA DE PESSOAL",IF(Y146='Tabelas auxiliares'!$A$242,"CUSTEIO",IF(Y146='Tabelas auxiliares'!$A$241,"INVESTIMENTO","ERRO - VERIFICAR"))))</f>
        <v>CUSTEIO</v>
      </c>
      <c r="AA146" s="30">
        <f t="shared" si="5"/>
        <v>15.9</v>
      </c>
      <c r="AB146" s="130"/>
      <c r="AC146" s="130"/>
      <c r="AD146" s="12">
        <v>15.9</v>
      </c>
      <c r="AE146" s="36"/>
      <c r="AF146" s="36"/>
      <c r="AG146" s="36"/>
      <c r="AH146" s="36"/>
      <c r="AI146" s="36"/>
      <c r="AJ146" s="36"/>
      <c r="AK146" s="36"/>
      <c r="AL146" s="36"/>
      <c r="AM146" s="36"/>
      <c r="AN146" s="36"/>
      <c r="AO146" s="36"/>
      <c r="AP146" s="36"/>
    </row>
    <row r="147" spans="1:42" x14ac:dyDescent="0.25">
      <c r="A147" t="s">
        <v>591</v>
      </c>
      <c r="B147" t="s">
        <v>199</v>
      </c>
      <c r="C147" t="s">
        <v>592</v>
      </c>
      <c r="D147" t="s">
        <v>46</v>
      </c>
      <c r="E147" t="s">
        <v>100</v>
      </c>
      <c r="F147" s="19" t="str">
        <f>IFERROR(VLOOKUP(D147,'Tabelas auxiliares'!$A$3:$B$63,2,FALSE),"")</f>
        <v>PROGRAD - PRÓ-REITORIA DE GRADUAÇÃO</v>
      </c>
      <c r="G147" s="19" t="str">
        <f>IFERROR(VLOOKUP($B147,'Tabelas auxiliares'!$A$67:$C$107,2,FALSE),"")</f>
        <v>ADMINISTRAÇÃO GERAL</v>
      </c>
      <c r="H147" s="19" t="str">
        <f>IFERROR(VLOOKUP($B147,'Tabelas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7" t="s">
        <v>1949</v>
      </c>
      <c r="J147" t="s">
        <v>1950</v>
      </c>
      <c r="K147" t="s">
        <v>1951</v>
      </c>
      <c r="L147" t="s">
        <v>1952</v>
      </c>
      <c r="M147" t="s">
        <v>742</v>
      </c>
      <c r="N147" t="s">
        <v>638</v>
      </c>
      <c r="O147" t="s">
        <v>614</v>
      </c>
      <c r="P147" t="s">
        <v>1357</v>
      </c>
      <c r="Q147" t="s">
        <v>603</v>
      </c>
      <c r="R147" t="s">
        <v>604</v>
      </c>
      <c r="S147" t="s">
        <v>605</v>
      </c>
      <c r="T147" t="s">
        <v>145</v>
      </c>
      <c r="U147" t="s">
        <v>1358</v>
      </c>
      <c r="V147" t="s">
        <v>1958</v>
      </c>
      <c r="W147" t="s">
        <v>1959</v>
      </c>
      <c r="X147" t="s">
        <v>1960</v>
      </c>
      <c r="Y147" s="19" t="str">
        <f t="shared" si="4"/>
        <v>3</v>
      </c>
      <c r="Z147" s="19" t="str">
        <f>IF(T147="","",IF(AND(T147&lt;&gt;'Tabelas auxiliares'!$B$241,T147&lt;&gt;'Tabelas auxiliares'!$B$242,T147&lt;&gt;'Tabelas auxiliares'!$C$241,T147&lt;&gt;'Tabelas auxiliares'!$C$242,T147&lt;&gt;'Tabelas auxiliares'!$D$241),"FOLHA DE PESSOAL",IF(Y147='Tabelas auxiliares'!$A$242,"CUSTEIO",IF(Y147='Tabelas auxiliares'!$A$241,"INVESTIMENTO","ERRO - VERIFICAR"))))</f>
        <v>CUSTEIO</v>
      </c>
      <c r="AA147" s="30">
        <f t="shared" si="5"/>
        <v>572.03</v>
      </c>
      <c r="AB147" s="130">
        <v>572.03</v>
      </c>
      <c r="AC147" s="130"/>
      <c r="AD147" s="12"/>
      <c r="AE147" s="36"/>
      <c r="AF147" s="36"/>
      <c r="AG147" s="36"/>
      <c r="AH147" s="36"/>
      <c r="AI147" s="36"/>
      <c r="AJ147" s="36"/>
      <c r="AK147" s="36"/>
      <c r="AL147" s="36"/>
      <c r="AM147" s="36"/>
      <c r="AN147" s="36"/>
      <c r="AO147" s="36"/>
      <c r="AP147" s="36"/>
    </row>
    <row r="148" spans="1:42" x14ac:dyDescent="0.25">
      <c r="A148" t="s">
        <v>591</v>
      </c>
      <c r="B148" t="s">
        <v>199</v>
      </c>
      <c r="C148" t="s">
        <v>592</v>
      </c>
      <c r="D148" t="s">
        <v>46</v>
      </c>
      <c r="E148" t="s">
        <v>100</v>
      </c>
      <c r="F148" s="19" t="str">
        <f>IFERROR(VLOOKUP(D148,'Tabelas auxiliares'!$A$3:$B$63,2,FALSE),"")</f>
        <v>PROGRAD - PRÓ-REITORIA DE GRADUAÇÃO</v>
      </c>
      <c r="G148" s="19" t="str">
        <f>IFERROR(VLOOKUP($B148,'Tabelas auxiliares'!$A$67:$C$107,2,FALSE),"")</f>
        <v>ADMINISTRAÇÃO GERAL</v>
      </c>
      <c r="H148" s="19" t="str">
        <f>IFERROR(VLOOKUP($B148,'Tabelas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8" t="s">
        <v>1949</v>
      </c>
      <c r="J148" t="s">
        <v>1961</v>
      </c>
      <c r="K148" t="s">
        <v>1962</v>
      </c>
      <c r="L148" t="s">
        <v>1963</v>
      </c>
      <c r="M148" t="s">
        <v>743</v>
      </c>
      <c r="N148" t="s">
        <v>638</v>
      </c>
      <c r="O148" t="s">
        <v>614</v>
      </c>
      <c r="P148" t="s">
        <v>1357</v>
      </c>
      <c r="Q148" t="s">
        <v>603</v>
      </c>
      <c r="R148" t="s">
        <v>604</v>
      </c>
      <c r="S148" t="s">
        <v>605</v>
      </c>
      <c r="T148" t="s">
        <v>145</v>
      </c>
      <c r="U148" t="s">
        <v>1358</v>
      </c>
      <c r="V148" t="s">
        <v>1964</v>
      </c>
      <c r="W148" t="s">
        <v>1965</v>
      </c>
      <c r="X148" t="s">
        <v>1966</v>
      </c>
      <c r="Y148" s="19" t="str">
        <f t="shared" si="4"/>
        <v>3</v>
      </c>
      <c r="Z148" s="19" t="str">
        <f>IF(T148="","",IF(AND(T148&lt;&gt;'Tabelas auxiliares'!$B$241,T148&lt;&gt;'Tabelas auxiliares'!$B$242,T148&lt;&gt;'Tabelas auxiliares'!$C$241,T148&lt;&gt;'Tabelas auxiliares'!$C$242,T148&lt;&gt;'Tabelas auxiliares'!$D$241),"FOLHA DE PESSOAL",IF(Y148='Tabelas auxiliares'!$A$242,"CUSTEIO",IF(Y148='Tabelas auxiliares'!$A$241,"INVESTIMENTO","ERRO - VERIFICAR"))))</f>
        <v>CUSTEIO</v>
      </c>
      <c r="AA148" s="30">
        <f t="shared" si="5"/>
        <v>133.94999999999999</v>
      </c>
      <c r="AB148" s="130"/>
      <c r="AC148" s="130"/>
      <c r="AD148" s="12">
        <v>133.94999999999999</v>
      </c>
      <c r="AE148" s="36"/>
      <c r="AF148" s="36"/>
      <c r="AG148" s="36"/>
      <c r="AH148" s="36"/>
      <c r="AI148" s="36"/>
      <c r="AJ148" s="36"/>
      <c r="AK148" s="36"/>
      <c r="AL148" s="36"/>
      <c r="AM148" s="36"/>
      <c r="AN148" s="36"/>
      <c r="AO148" s="36"/>
      <c r="AP148" s="36"/>
    </row>
    <row r="149" spans="1:42" x14ac:dyDescent="0.25">
      <c r="A149" t="s">
        <v>591</v>
      </c>
      <c r="B149" t="s">
        <v>199</v>
      </c>
      <c r="C149" t="s">
        <v>592</v>
      </c>
      <c r="D149" t="s">
        <v>46</v>
      </c>
      <c r="E149" t="s">
        <v>100</v>
      </c>
      <c r="F149" s="19" t="str">
        <f>IFERROR(VLOOKUP(D149,'Tabelas auxiliares'!$A$3:$B$63,2,FALSE),"")</f>
        <v>PROGRAD - PRÓ-REITORIA DE GRADUAÇÃO</v>
      </c>
      <c r="G149" s="19" t="str">
        <f>IFERROR(VLOOKUP($B149,'Tabelas auxiliares'!$A$67:$C$107,2,FALSE),"")</f>
        <v>ADMINISTRAÇÃO GERAL</v>
      </c>
      <c r="H149" s="19" t="str">
        <f>IFERROR(VLOOKUP($B149,'Tabelas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49" t="s">
        <v>1949</v>
      </c>
      <c r="J149" t="s">
        <v>1961</v>
      </c>
      <c r="K149" t="s">
        <v>1962</v>
      </c>
      <c r="L149" t="s">
        <v>1963</v>
      </c>
      <c r="M149" t="s">
        <v>743</v>
      </c>
      <c r="N149" t="s">
        <v>638</v>
      </c>
      <c r="O149" t="s">
        <v>614</v>
      </c>
      <c r="P149" t="s">
        <v>1357</v>
      </c>
      <c r="Q149" t="s">
        <v>603</v>
      </c>
      <c r="R149" t="s">
        <v>604</v>
      </c>
      <c r="S149" t="s">
        <v>605</v>
      </c>
      <c r="T149" t="s">
        <v>145</v>
      </c>
      <c r="U149" t="s">
        <v>1358</v>
      </c>
      <c r="V149" t="s">
        <v>1125</v>
      </c>
      <c r="W149" t="s">
        <v>1126</v>
      </c>
      <c r="X149" t="s">
        <v>1967</v>
      </c>
      <c r="Y149" s="19" t="str">
        <f t="shared" si="4"/>
        <v>3</v>
      </c>
      <c r="Z149" s="19" t="str">
        <f>IF(T149="","",IF(AND(T149&lt;&gt;'Tabelas auxiliares'!$B$241,T149&lt;&gt;'Tabelas auxiliares'!$B$242,T149&lt;&gt;'Tabelas auxiliares'!$C$241,T149&lt;&gt;'Tabelas auxiliares'!$C$242,T149&lt;&gt;'Tabelas auxiliares'!$D$241),"FOLHA DE PESSOAL",IF(Y149='Tabelas auxiliares'!$A$242,"CUSTEIO",IF(Y149='Tabelas auxiliares'!$A$241,"INVESTIMENTO","ERRO - VERIFICAR"))))</f>
        <v>CUSTEIO</v>
      </c>
      <c r="AA149" s="30">
        <f t="shared" si="5"/>
        <v>23.7</v>
      </c>
      <c r="AB149" s="130"/>
      <c r="AC149" s="130"/>
      <c r="AD149" s="12">
        <v>23.7</v>
      </c>
      <c r="AE149" s="36"/>
      <c r="AF149" s="36"/>
      <c r="AG149" s="36"/>
      <c r="AH149" s="36"/>
      <c r="AI149" s="36"/>
      <c r="AJ149" s="36"/>
      <c r="AK149" s="36"/>
      <c r="AL149" s="36"/>
      <c r="AM149" s="36"/>
      <c r="AN149" s="36"/>
      <c r="AO149" s="36"/>
      <c r="AP149" s="36"/>
    </row>
    <row r="150" spans="1:42" x14ac:dyDescent="0.25">
      <c r="A150" t="s">
        <v>591</v>
      </c>
      <c r="B150" t="s">
        <v>199</v>
      </c>
      <c r="C150" t="s">
        <v>592</v>
      </c>
      <c r="D150" t="s">
        <v>46</v>
      </c>
      <c r="E150" t="s">
        <v>100</v>
      </c>
      <c r="F150" s="19" t="str">
        <f>IFERROR(VLOOKUP(D150,'Tabelas auxiliares'!$A$3:$B$63,2,FALSE),"")</f>
        <v>PROGRAD - PRÓ-REITORIA DE GRADUAÇÃO</v>
      </c>
      <c r="G150" s="19" t="str">
        <f>IFERROR(VLOOKUP($B150,'Tabelas auxiliares'!$A$67:$C$107,2,FALSE),"")</f>
        <v>ADMINISTRAÇÃO GERAL</v>
      </c>
      <c r="H150" s="19" t="str">
        <f>IFERROR(VLOOKUP($B150,'Tabelas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0" t="s">
        <v>1949</v>
      </c>
      <c r="J150" t="s">
        <v>1961</v>
      </c>
      <c r="K150" t="s">
        <v>1962</v>
      </c>
      <c r="L150" t="s">
        <v>1963</v>
      </c>
      <c r="M150" t="s">
        <v>743</v>
      </c>
      <c r="N150" t="s">
        <v>638</v>
      </c>
      <c r="O150" t="s">
        <v>614</v>
      </c>
      <c r="P150" t="s">
        <v>1357</v>
      </c>
      <c r="Q150" t="s">
        <v>603</v>
      </c>
      <c r="R150" t="s">
        <v>604</v>
      </c>
      <c r="S150" t="s">
        <v>605</v>
      </c>
      <c r="T150" t="s">
        <v>145</v>
      </c>
      <c r="U150" t="s">
        <v>1358</v>
      </c>
      <c r="V150" t="s">
        <v>746</v>
      </c>
      <c r="W150" t="s">
        <v>747</v>
      </c>
      <c r="X150" t="s">
        <v>1968</v>
      </c>
      <c r="Y150" s="19" t="str">
        <f t="shared" si="4"/>
        <v>3</v>
      </c>
      <c r="Z150" s="19" t="str">
        <f>IF(T150="","",IF(AND(T150&lt;&gt;'Tabelas auxiliares'!$B$241,T150&lt;&gt;'Tabelas auxiliares'!$B$242,T150&lt;&gt;'Tabelas auxiliares'!$C$241,T150&lt;&gt;'Tabelas auxiliares'!$C$242,T150&lt;&gt;'Tabelas auxiliares'!$D$241),"FOLHA DE PESSOAL",IF(Y150='Tabelas auxiliares'!$A$242,"CUSTEIO",IF(Y150='Tabelas auxiliares'!$A$241,"INVESTIMENTO","ERRO - VERIFICAR"))))</f>
        <v>CUSTEIO</v>
      </c>
      <c r="AA150" s="30">
        <f t="shared" si="5"/>
        <v>9.99</v>
      </c>
      <c r="AB150" s="130"/>
      <c r="AC150" s="130"/>
      <c r="AD150" s="12">
        <v>9.99</v>
      </c>
      <c r="AE150" s="36"/>
      <c r="AF150" s="36"/>
      <c r="AG150" s="36"/>
      <c r="AH150" s="36"/>
      <c r="AI150" s="36"/>
      <c r="AJ150" s="36"/>
      <c r="AK150" s="36"/>
      <c r="AL150" s="36"/>
      <c r="AM150" s="36"/>
      <c r="AN150" s="36"/>
      <c r="AO150" s="36"/>
      <c r="AP150" s="36"/>
    </row>
    <row r="151" spans="1:42" x14ac:dyDescent="0.25">
      <c r="A151" t="s">
        <v>591</v>
      </c>
      <c r="B151" t="s">
        <v>199</v>
      </c>
      <c r="C151" t="s">
        <v>592</v>
      </c>
      <c r="D151" t="s">
        <v>46</v>
      </c>
      <c r="E151" t="s">
        <v>100</v>
      </c>
      <c r="F151" s="19" t="str">
        <f>IFERROR(VLOOKUP(D151,'Tabelas auxiliares'!$A$3:$B$63,2,FALSE),"")</f>
        <v>PROGRAD - PRÓ-REITORIA DE GRADUAÇÃO</v>
      </c>
      <c r="G151" s="19" t="str">
        <f>IFERROR(VLOOKUP($B151,'Tabelas auxiliares'!$A$67:$C$107,2,FALSE),"")</f>
        <v>ADMINISTRAÇÃO GERAL</v>
      </c>
      <c r="H151" s="19" t="str">
        <f>IFERROR(VLOOKUP($B151,'Tabelas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1" t="s">
        <v>1949</v>
      </c>
      <c r="J151" t="s">
        <v>1961</v>
      </c>
      <c r="K151" t="s">
        <v>1962</v>
      </c>
      <c r="L151" t="s">
        <v>1963</v>
      </c>
      <c r="M151" t="s">
        <v>743</v>
      </c>
      <c r="N151" t="s">
        <v>638</v>
      </c>
      <c r="O151" t="s">
        <v>614</v>
      </c>
      <c r="P151" t="s">
        <v>1357</v>
      </c>
      <c r="Q151" t="s">
        <v>603</v>
      </c>
      <c r="R151" t="s">
        <v>604</v>
      </c>
      <c r="S151" t="s">
        <v>605</v>
      </c>
      <c r="T151" t="s">
        <v>145</v>
      </c>
      <c r="U151" t="s">
        <v>1358</v>
      </c>
      <c r="V151" t="s">
        <v>744</v>
      </c>
      <c r="W151" t="s">
        <v>745</v>
      </c>
      <c r="X151" t="s">
        <v>1969</v>
      </c>
      <c r="Y151" s="19" t="str">
        <f t="shared" si="4"/>
        <v>3</v>
      </c>
      <c r="Z151" s="19" t="str">
        <f>IF(T151="","",IF(AND(T151&lt;&gt;'Tabelas auxiliares'!$B$241,T151&lt;&gt;'Tabelas auxiliares'!$B$242,T151&lt;&gt;'Tabelas auxiliares'!$C$241,T151&lt;&gt;'Tabelas auxiliares'!$C$242,T151&lt;&gt;'Tabelas auxiliares'!$D$241),"FOLHA DE PESSOAL",IF(Y151='Tabelas auxiliares'!$A$242,"CUSTEIO",IF(Y151='Tabelas auxiliares'!$A$241,"INVESTIMENTO","ERRO - VERIFICAR"))))</f>
        <v>CUSTEIO</v>
      </c>
      <c r="AA151" s="30">
        <f t="shared" si="5"/>
        <v>551.89</v>
      </c>
      <c r="AB151" s="130"/>
      <c r="AC151" s="130"/>
      <c r="AD151" s="12">
        <v>551.89</v>
      </c>
      <c r="AE151" s="36"/>
      <c r="AF151" s="36"/>
      <c r="AG151" s="36"/>
      <c r="AH151" s="36"/>
      <c r="AI151" s="36"/>
      <c r="AJ151" s="36"/>
      <c r="AK151" s="36"/>
      <c r="AL151" s="36"/>
      <c r="AM151" s="36"/>
      <c r="AN151" s="36"/>
      <c r="AO151" s="36"/>
      <c r="AP151" s="36"/>
    </row>
    <row r="152" spans="1:42" x14ac:dyDescent="0.25">
      <c r="A152" t="s">
        <v>591</v>
      </c>
      <c r="B152" t="s">
        <v>199</v>
      </c>
      <c r="C152" t="s">
        <v>592</v>
      </c>
      <c r="D152" t="s">
        <v>46</v>
      </c>
      <c r="E152" t="s">
        <v>100</v>
      </c>
      <c r="F152" s="19" t="str">
        <f>IFERROR(VLOOKUP(D152,'Tabelas auxiliares'!$A$3:$B$63,2,FALSE),"")</f>
        <v>PROGRAD - PRÓ-REITORIA DE GRADUAÇÃO</v>
      </c>
      <c r="G152" s="19" t="str">
        <f>IFERROR(VLOOKUP($B152,'Tabelas auxiliares'!$A$67:$C$107,2,FALSE),"")</f>
        <v>ADMINISTRAÇÃO GERAL</v>
      </c>
      <c r="H152" s="19" t="str">
        <f>IFERROR(VLOOKUP($B152,'Tabelas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2" t="s">
        <v>1949</v>
      </c>
      <c r="J152" t="s">
        <v>1961</v>
      </c>
      <c r="K152" t="s">
        <v>1962</v>
      </c>
      <c r="L152" t="s">
        <v>1963</v>
      </c>
      <c r="M152" t="s">
        <v>743</v>
      </c>
      <c r="N152" t="s">
        <v>638</v>
      </c>
      <c r="O152" t="s">
        <v>614</v>
      </c>
      <c r="P152" t="s">
        <v>1357</v>
      </c>
      <c r="Q152" t="s">
        <v>603</v>
      </c>
      <c r="R152" t="s">
        <v>604</v>
      </c>
      <c r="S152" t="s">
        <v>605</v>
      </c>
      <c r="T152" t="s">
        <v>145</v>
      </c>
      <c r="U152" t="s">
        <v>1358</v>
      </c>
      <c r="V152" t="s">
        <v>1123</v>
      </c>
      <c r="W152" t="s">
        <v>1124</v>
      </c>
      <c r="X152" t="s">
        <v>1970</v>
      </c>
      <c r="Y152" s="19" t="str">
        <f t="shared" si="4"/>
        <v>3</v>
      </c>
      <c r="Z152" s="19" t="str">
        <f>IF(T152="","",IF(AND(T152&lt;&gt;'Tabelas auxiliares'!$B$241,T152&lt;&gt;'Tabelas auxiliares'!$B$242,T152&lt;&gt;'Tabelas auxiliares'!$C$241,T152&lt;&gt;'Tabelas auxiliares'!$C$242,T152&lt;&gt;'Tabelas auxiliares'!$D$241),"FOLHA DE PESSOAL",IF(Y152='Tabelas auxiliares'!$A$242,"CUSTEIO",IF(Y152='Tabelas auxiliares'!$A$241,"INVESTIMENTO","ERRO - VERIFICAR"))))</f>
        <v>CUSTEIO</v>
      </c>
      <c r="AA152" s="30">
        <f t="shared" si="5"/>
        <v>20</v>
      </c>
      <c r="AB152" s="130"/>
      <c r="AC152" s="130"/>
      <c r="AD152" s="12">
        <v>20</v>
      </c>
      <c r="AE152" s="36"/>
      <c r="AF152" s="36"/>
      <c r="AG152" s="36"/>
      <c r="AH152" s="36"/>
      <c r="AI152" s="36"/>
      <c r="AJ152" s="36"/>
      <c r="AK152" s="36"/>
      <c r="AL152" s="36"/>
      <c r="AM152" s="36"/>
      <c r="AN152" s="36"/>
      <c r="AO152" s="36"/>
      <c r="AP152" s="36"/>
    </row>
    <row r="153" spans="1:42" x14ac:dyDescent="0.25">
      <c r="A153" t="s">
        <v>591</v>
      </c>
      <c r="B153" t="s">
        <v>199</v>
      </c>
      <c r="C153" t="s">
        <v>592</v>
      </c>
      <c r="D153" t="s">
        <v>46</v>
      </c>
      <c r="E153" t="s">
        <v>100</v>
      </c>
      <c r="F153" s="19" t="str">
        <f>IFERROR(VLOOKUP(D153,'Tabelas auxiliares'!$A$3:$B$63,2,FALSE),"")</f>
        <v>PROGRAD - PRÓ-REITORIA DE GRADUAÇÃO</v>
      </c>
      <c r="G153" s="19" t="str">
        <f>IFERROR(VLOOKUP($B153,'Tabelas auxiliares'!$A$67:$C$107,2,FALSE),"")</f>
        <v>ADMINISTRAÇÃO GERAL</v>
      </c>
      <c r="H153" s="19" t="str">
        <f>IFERROR(VLOOKUP($B153,'Tabelas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3" t="s">
        <v>1949</v>
      </c>
      <c r="J153" t="s">
        <v>1961</v>
      </c>
      <c r="K153" t="s">
        <v>1962</v>
      </c>
      <c r="L153" t="s">
        <v>1963</v>
      </c>
      <c r="M153" t="s">
        <v>743</v>
      </c>
      <c r="N153" t="s">
        <v>638</v>
      </c>
      <c r="O153" t="s">
        <v>614</v>
      </c>
      <c r="P153" t="s">
        <v>1357</v>
      </c>
      <c r="Q153" t="s">
        <v>603</v>
      </c>
      <c r="R153" t="s">
        <v>604</v>
      </c>
      <c r="S153" t="s">
        <v>605</v>
      </c>
      <c r="T153" t="s">
        <v>145</v>
      </c>
      <c r="U153" t="s">
        <v>1358</v>
      </c>
      <c r="V153" t="s">
        <v>1958</v>
      </c>
      <c r="W153" t="s">
        <v>1959</v>
      </c>
      <c r="X153" t="s">
        <v>1971</v>
      </c>
      <c r="Y153" s="19" t="str">
        <f t="shared" si="4"/>
        <v>3</v>
      </c>
      <c r="Z153" s="19" t="str">
        <f>IF(T153="","",IF(AND(T153&lt;&gt;'Tabelas auxiliares'!$B$241,T153&lt;&gt;'Tabelas auxiliares'!$B$242,T153&lt;&gt;'Tabelas auxiliares'!$C$241,T153&lt;&gt;'Tabelas auxiliares'!$C$242,T153&lt;&gt;'Tabelas auxiliares'!$D$241),"FOLHA DE PESSOAL",IF(Y153='Tabelas auxiliares'!$A$242,"CUSTEIO",IF(Y153='Tabelas auxiliares'!$A$241,"INVESTIMENTO","ERRO - VERIFICAR"))))</f>
        <v>CUSTEIO</v>
      </c>
      <c r="AA153" s="30">
        <f t="shared" si="5"/>
        <v>260.47000000000003</v>
      </c>
      <c r="AB153" s="130">
        <v>260.47000000000003</v>
      </c>
      <c r="AC153" s="130"/>
      <c r="AD153" s="12"/>
      <c r="AE153" s="36"/>
      <c r="AF153" s="36"/>
      <c r="AG153" s="36"/>
      <c r="AH153" s="36"/>
      <c r="AI153" s="36"/>
      <c r="AJ153" s="36"/>
      <c r="AK153" s="36"/>
      <c r="AL153" s="36"/>
      <c r="AM153" s="36"/>
      <c r="AN153" s="36"/>
      <c r="AO153" s="36"/>
      <c r="AP153" s="36"/>
    </row>
    <row r="154" spans="1:42" x14ac:dyDescent="0.25">
      <c r="A154" t="s">
        <v>591</v>
      </c>
      <c r="B154" t="s">
        <v>199</v>
      </c>
      <c r="C154" t="s">
        <v>592</v>
      </c>
      <c r="D154" t="s">
        <v>46</v>
      </c>
      <c r="E154" t="s">
        <v>100</v>
      </c>
      <c r="F154" s="19" t="str">
        <f>IFERROR(VLOOKUP(D154,'Tabelas auxiliares'!$A$3:$B$63,2,FALSE),"")</f>
        <v>PROGRAD - PRÓ-REITORIA DE GRADUAÇÃO</v>
      </c>
      <c r="G154" s="19" t="str">
        <f>IFERROR(VLOOKUP($B154,'Tabelas auxiliares'!$A$67:$C$107,2,FALSE),"")</f>
        <v>ADMINISTRAÇÃO GERAL</v>
      </c>
      <c r="H154" s="19" t="str">
        <f>IFERROR(VLOOKUP($B154,'Tabelas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4" t="s">
        <v>1972</v>
      </c>
      <c r="J154" t="s">
        <v>1973</v>
      </c>
      <c r="K154" t="s">
        <v>1974</v>
      </c>
      <c r="L154" t="s">
        <v>1975</v>
      </c>
      <c r="M154" t="s">
        <v>742</v>
      </c>
      <c r="N154" t="s">
        <v>638</v>
      </c>
      <c r="O154" t="s">
        <v>614</v>
      </c>
      <c r="P154" t="s">
        <v>1357</v>
      </c>
      <c r="Q154" t="s">
        <v>603</v>
      </c>
      <c r="R154" t="s">
        <v>604</v>
      </c>
      <c r="S154" t="s">
        <v>605</v>
      </c>
      <c r="T154" t="s">
        <v>145</v>
      </c>
      <c r="U154" t="s">
        <v>1358</v>
      </c>
      <c r="V154" t="s">
        <v>1958</v>
      </c>
      <c r="W154" t="s">
        <v>1959</v>
      </c>
      <c r="X154" t="s">
        <v>1976</v>
      </c>
      <c r="Y154" s="19" t="str">
        <f t="shared" si="4"/>
        <v>3</v>
      </c>
      <c r="Z154" s="19" t="str">
        <f>IF(T154="","",IF(AND(T154&lt;&gt;'Tabelas auxiliares'!$B$241,T154&lt;&gt;'Tabelas auxiliares'!$B$242,T154&lt;&gt;'Tabelas auxiliares'!$C$241,T154&lt;&gt;'Tabelas auxiliares'!$C$242,T154&lt;&gt;'Tabelas auxiliares'!$D$241),"FOLHA DE PESSOAL",IF(Y154='Tabelas auxiliares'!$A$242,"CUSTEIO",IF(Y154='Tabelas auxiliares'!$A$241,"INVESTIMENTO","ERRO - VERIFICAR"))))</f>
        <v>CUSTEIO</v>
      </c>
      <c r="AA154" s="30">
        <f t="shared" si="5"/>
        <v>2000</v>
      </c>
      <c r="AB154" s="130"/>
      <c r="AC154" s="130"/>
      <c r="AD154" s="12">
        <v>2000</v>
      </c>
      <c r="AE154" s="36"/>
      <c r="AF154" s="36"/>
      <c r="AG154" s="36"/>
      <c r="AH154" s="36"/>
      <c r="AI154" s="36"/>
      <c r="AJ154" s="36"/>
      <c r="AK154" s="36"/>
      <c r="AL154" s="36"/>
      <c r="AM154" s="36"/>
      <c r="AN154" s="36"/>
      <c r="AO154" s="36"/>
      <c r="AP154" s="36"/>
    </row>
    <row r="155" spans="1:42" x14ac:dyDescent="0.25">
      <c r="A155" t="s">
        <v>591</v>
      </c>
      <c r="B155" t="s">
        <v>199</v>
      </c>
      <c r="C155" t="s">
        <v>592</v>
      </c>
      <c r="D155" t="s">
        <v>46</v>
      </c>
      <c r="E155" t="s">
        <v>100</v>
      </c>
      <c r="F155" s="19" t="str">
        <f>IFERROR(VLOOKUP(D155,'Tabelas auxiliares'!$A$3:$B$63,2,FALSE),"")</f>
        <v>PROGRAD - PRÓ-REITORIA DE GRADUAÇÃO</v>
      </c>
      <c r="G155" s="19" t="str">
        <f>IFERROR(VLOOKUP($B155,'Tabelas auxiliares'!$A$67:$C$107,2,FALSE),"")</f>
        <v>ADMINISTRAÇÃO GERAL</v>
      </c>
      <c r="H155" s="19" t="str">
        <f>IFERROR(VLOOKUP($B155,'Tabelas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5" t="s">
        <v>1977</v>
      </c>
      <c r="J155" t="s">
        <v>1978</v>
      </c>
      <c r="K155" t="s">
        <v>1979</v>
      </c>
      <c r="L155" t="s">
        <v>1980</v>
      </c>
      <c r="M155" t="s">
        <v>743</v>
      </c>
      <c r="N155" t="s">
        <v>638</v>
      </c>
      <c r="O155" t="s">
        <v>614</v>
      </c>
      <c r="P155" t="s">
        <v>1357</v>
      </c>
      <c r="Q155" t="s">
        <v>603</v>
      </c>
      <c r="R155" t="s">
        <v>604</v>
      </c>
      <c r="S155" t="s">
        <v>605</v>
      </c>
      <c r="T155" t="s">
        <v>145</v>
      </c>
      <c r="U155" t="s">
        <v>1358</v>
      </c>
      <c r="V155" t="s">
        <v>1981</v>
      </c>
      <c r="W155" t="s">
        <v>1982</v>
      </c>
      <c r="X155" t="s">
        <v>1983</v>
      </c>
      <c r="Y155" s="19" t="str">
        <f t="shared" si="4"/>
        <v>3</v>
      </c>
      <c r="Z155" s="19" t="str">
        <f>IF(T155="","",IF(AND(T155&lt;&gt;'Tabelas auxiliares'!$B$241,T155&lt;&gt;'Tabelas auxiliares'!$B$242,T155&lt;&gt;'Tabelas auxiliares'!$C$241,T155&lt;&gt;'Tabelas auxiliares'!$C$242,T155&lt;&gt;'Tabelas auxiliares'!$D$241),"FOLHA DE PESSOAL",IF(Y155='Tabelas auxiliares'!$A$242,"CUSTEIO",IF(Y155='Tabelas auxiliares'!$A$241,"INVESTIMENTO","ERRO - VERIFICAR"))))</f>
        <v>CUSTEIO</v>
      </c>
      <c r="AA155" s="30">
        <f t="shared" si="5"/>
        <v>2000</v>
      </c>
      <c r="AB155" s="130"/>
      <c r="AC155" s="130"/>
      <c r="AD155" s="12">
        <v>2000</v>
      </c>
      <c r="AE155" s="36"/>
      <c r="AF155" s="36"/>
      <c r="AG155" s="36"/>
      <c r="AH155" s="36"/>
      <c r="AI155" s="36"/>
      <c r="AJ155" s="36"/>
      <c r="AK155" s="36"/>
      <c r="AL155" s="36"/>
      <c r="AM155" s="36"/>
      <c r="AN155" s="36"/>
      <c r="AO155" s="36"/>
      <c r="AP155" s="36"/>
    </row>
    <row r="156" spans="1:42" x14ac:dyDescent="0.25">
      <c r="A156" t="s">
        <v>591</v>
      </c>
      <c r="B156" t="s">
        <v>199</v>
      </c>
      <c r="C156" t="s">
        <v>592</v>
      </c>
      <c r="D156" t="s">
        <v>46</v>
      </c>
      <c r="E156" t="s">
        <v>100</v>
      </c>
      <c r="F156" s="19" t="str">
        <f>IFERROR(VLOOKUP(D156,'Tabelas auxiliares'!$A$3:$B$63,2,FALSE),"")</f>
        <v>PROGRAD - PRÓ-REITORIA DE GRADUAÇÃO</v>
      </c>
      <c r="G156" s="19" t="str">
        <f>IFERROR(VLOOKUP($B156,'Tabelas auxiliares'!$A$67:$C$107,2,FALSE),"")</f>
        <v>ADMINISTRAÇÃO GERAL</v>
      </c>
      <c r="H156" s="19" t="str">
        <f>IFERROR(VLOOKUP($B156,'Tabelas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6" t="s">
        <v>1977</v>
      </c>
      <c r="J156" t="s">
        <v>1978</v>
      </c>
      <c r="K156" t="s">
        <v>1984</v>
      </c>
      <c r="L156" t="s">
        <v>1980</v>
      </c>
      <c r="M156" t="s">
        <v>743</v>
      </c>
      <c r="N156" t="s">
        <v>638</v>
      </c>
      <c r="O156" t="s">
        <v>614</v>
      </c>
      <c r="P156" t="s">
        <v>1357</v>
      </c>
      <c r="Q156" t="s">
        <v>603</v>
      </c>
      <c r="R156" t="s">
        <v>604</v>
      </c>
      <c r="S156" t="s">
        <v>605</v>
      </c>
      <c r="T156" t="s">
        <v>145</v>
      </c>
      <c r="U156" t="s">
        <v>1358</v>
      </c>
      <c r="V156" t="s">
        <v>1958</v>
      </c>
      <c r="W156" t="s">
        <v>1959</v>
      </c>
      <c r="X156" t="s">
        <v>1985</v>
      </c>
      <c r="Y156" s="19" t="str">
        <f t="shared" si="4"/>
        <v>3</v>
      </c>
      <c r="Z156" s="19" t="str">
        <f>IF(T156="","",IF(AND(T156&lt;&gt;'Tabelas auxiliares'!$B$241,T156&lt;&gt;'Tabelas auxiliares'!$B$242,T156&lt;&gt;'Tabelas auxiliares'!$C$241,T156&lt;&gt;'Tabelas auxiliares'!$C$242,T156&lt;&gt;'Tabelas auxiliares'!$D$241),"FOLHA DE PESSOAL",IF(Y156='Tabelas auxiliares'!$A$242,"CUSTEIO",IF(Y156='Tabelas auxiliares'!$A$241,"INVESTIMENTO","ERRO - VERIFICAR"))))</f>
        <v>CUSTEIO</v>
      </c>
      <c r="AA156" s="30">
        <f t="shared" si="5"/>
        <v>1500</v>
      </c>
      <c r="AB156" s="130"/>
      <c r="AC156" s="130"/>
      <c r="AD156" s="12">
        <v>1500</v>
      </c>
      <c r="AE156" s="36"/>
      <c r="AF156" s="36"/>
      <c r="AG156" s="36"/>
      <c r="AH156" s="36"/>
      <c r="AI156" s="36"/>
      <c r="AJ156" s="36"/>
      <c r="AK156" s="36"/>
      <c r="AL156" s="36"/>
      <c r="AM156" s="36"/>
      <c r="AN156" s="36"/>
      <c r="AO156" s="36"/>
      <c r="AP156" s="36"/>
    </row>
    <row r="157" spans="1:42" x14ac:dyDescent="0.25">
      <c r="A157" t="s">
        <v>591</v>
      </c>
      <c r="B157" t="s">
        <v>199</v>
      </c>
      <c r="C157" t="s">
        <v>592</v>
      </c>
      <c r="D157" t="s">
        <v>46</v>
      </c>
      <c r="E157" t="s">
        <v>100</v>
      </c>
      <c r="F157" s="19" t="str">
        <f>IFERROR(VLOOKUP(D157,'Tabelas auxiliares'!$A$3:$B$63,2,FALSE),"")</f>
        <v>PROGRAD - PRÓ-REITORIA DE GRADUAÇÃO</v>
      </c>
      <c r="G157" s="19" t="str">
        <f>IFERROR(VLOOKUP($B157,'Tabelas auxiliares'!$A$67:$C$107,2,FALSE),"")</f>
        <v>ADMINISTRAÇÃO GERAL</v>
      </c>
      <c r="H157" s="19" t="str">
        <f>IFERROR(VLOOKUP($B157,'Tabelas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7" t="s">
        <v>1807</v>
      </c>
      <c r="J157" t="s">
        <v>1986</v>
      </c>
      <c r="K157" t="s">
        <v>1987</v>
      </c>
      <c r="L157" t="s">
        <v>1980</v>
      </c>
      <c r="M157" t="s">
        <v>743</v>
      </c>
      <c r="N157" t="s">
        <v>638</v>
      </c>
      <c r="O157" t="s">
        <v>614</v>
      </c>
      <c r="P157" t="s">
        <v>1357</v>
      </c>
      <c r="Q157" t="s">
        <v>603</v>
      </c>
      <c r="R157" t="s">
        <v>604</v>
      </c>
      <c r="S157" t="s">
        <v>605</v>
      </c>
      <c r="T157" t="s">
        <v>145</v>
      </c>
      <c r="U157" t="s">
        <v>1358</v>
      </c>
      <c r="V157" t="s">
        <v>1981</v>
      </c>
      <c r="W157" t="s">
        <v>1982</v>
      </c>
      <c r="X157" t="s">
        <v>1988</v>
      </c>
      <c r="Y157" s="19" t="str">
        <f t="shared" si="4"/>
        <v>3</v>
      </c>
      <c r="Z157" s="19" t="str">
        <f>IF(T157="","",IF(AND(T157&lt;&gt;'Tabelas auxiliares'!$B$241,T157&lt;&gt;'Tabelas auxiliares'!$B$242,T157&lt;&gt;'Tabelas auxiliares'!$C$241,T157&lt;&gt;'Tabelas auxiliares'!$C$242,T157&lt;&gt;'Tabelas auxiliares'!$D$241),"FOLHA DE PESSOAL",IF(Y157='Tabelas auxiliares'!$A$242,"CUSTEIO",IF(Y157='Tabelas auxiliares'!$A$241,"INVESTIMENTO","ERRO - VERIFICAR"))))</f>
        <v>CUSTEIO</v>
      </c>
      <c r="AA157" s="30">
        <f t="shared" si="5"/>
        <v>2000</v>
      </c>
      <c r="AB157" s="130"/>
      <c r="AC157" s="130"/>
      <c r="AD157" s="12">
        <v>2000</v>
      </c>
      <c r="AE157" s="36"/>
      <c r="AF157" s="36"/>
      <c r="AG157" s="36"/>
      <c r="AH157" s="36"/>
      <c r="AI157" s="36"/>
      <c r="AJ157" s="36"/>
      <c r="AK157" s="36"/>
      <c r="AL157" s="36"/>
      <c r="AM157" s="36"/>
      <c r="AN157" s="36"/>
      <c r="AO157" s="36"/>
      <c r="AP157" s="36"/>
    </row>
    <row r="158" spans="1:42" x14ac:dyDescent="0.25">
      <c r="A158" t="s">
        <v>591</v>
      </c>
      <c r="B158" t="s">
        <v>199</v>
      </c>
      <c r="C158" t="s">
        <v>592</v>
      </c>
      <c r="D158" t="s">
        <v>46</v>
      </c>
      <c r="E158" t="s">
        <v>100</v>
      </c>
      <c r="F158" s="19" t="str">
        <f>IFERROR(VLOOKUP(D158,'Tabelas auxiliares'!$A$3:$B$63,2,FALSE),"")</f>
        <v>PROGRAD - PRÓ-REITORIA DE GRADUAÇÃO</v>
      </c>
      <c r="G158" s="19" t="str">
        <f>IFERROR(VLOOKUP($B158,'Tabelas auxiliares'!$A$67:$C$107,2,FALSE),"")</f>
        <v>ADMINISTRAÇÃO GERAL</v>
      </c>
      <c r="H158" s="19" t="str">
        <f>IFERROR(VLOOKUP($B158,'Tabelas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8" t="s">
        <v>1807</v>
      </c>
      <c r="J158" t="s">
        <v>1986</v>
      </c>
      <c r="K158" t="s">
        <v>1989</v>
      </c>
      <c r="L158" t="s">
        <v>1980</v>
      </c>
      <c r="M158" t="s">
        <v>743</v>
      </c>
      <c r="N158" t="s">
        <v>638</v>
      </c>
      <c r="O158" t="s">
        <v>614</v>
      </c>
      <c r="P158" t="s">
        <v>1357</v>
      </c>
      <c r="Q158" t="s">
        <v>603</v>
      </c>
      <c r="R158" t="s">
        <v>604</v>
      </c>
      <c r="S158" t="s">
        <v>605</v>
      </c>
      <c r="T158" t="s">
        <v>145</v>
      </c>
      <c r="U158" t="s">
        <v>1358</v>
      </c>
      <c r="V158" t="s">
        <v>1958</v>
      </c>
      <c r="W158" t="s">
        <v>1959</v>
      </c>
      <c r="X158" t="s">
        <v>1990</v>
      </c>
      <c r="Y158" s="19" t="str">
        <f t="shared" si="4"/>
        <v>3</v>
      </c>
      <c r="Z158" s="19" t="str">
        <f>IF(T158="","",IF(AND(T158&lt;&gt;'Tabelas auxiliares'!$B$241,T158&lt;&gt;'Tabelas auxiliares'!$B$242,T158&lt;&gt;'Tabelas auxiliares'!$C$241,T158&lt;&gt;'Tabelas auxiliares'!$C$242,T158&lt;&gt;'Tabelas auxiliares'!$D$241),"FOLHA DE PESSOAL",IF(Y158='Tabelas auxiliares'!$A$242,"CUSTEIO",IF(Y158='Tabelas auxiliares'!$A$241,"INVESTIMENTO","ERRO - VERIFICAR"))))</f>
        <v>CUSTEIO</v>
      </c>
      <c r="AA158" s="30">
        <f t="shared" si="5"/>
        <v>2000</v>
      </c>
      <c r="AB158" s="130"/>
      <c r="AC158" s="130"/>
      <c r="AD158" s="12">
        <v>2000</v>
      </c>
      <c r="AE158" s="36"/>
      <c r="AF158" s="36"/>
      <c r="AG158" s="36"/>
      <c r="AH158" s="36"/>
      <c r="AI158" s="36"/>
      <c r="AJ158" s="36"/>
      <c r="AK158" s="36"/>
      <c r="AL158" s="36"/>
      <c r="AM158" s="36"/>
      <c r="AN158" s="36"/>
      <c r="AO158" s="36"/>
      <c r="AP158" s="36"/>
    </row>
    <row r="159" spans="1:42" x14ac:dyDescent="0.25">
      <c r="A159" t="s">
        <v>591</v>
      </c>
      <c r="B159" t="s">
        <v>199</v>
      </c>
      <c r="C159" t="s">
        <v>592</v>
      </c>
      <c r="D159" t="s">
        <v>50</v>
      </c>
      <c r="E159" t="s">
        <v>100</v>
      </c>
      <c r="F159" s="19" t="str">
        <f>IFERROR(VLOOKUP(D159,'Tabelas auxiliares'!$A$3:$B$63,2,FALSE),"")</f>
        <v>EDITORA DA UFABC</v>
      </c>
      <c r="G159" s="19" t="str">
        <f>IFERROR(VLOOKUP($B159,'Tabelas auxiliares'!$A$67:$C$107,2,FALSE),"")</f>
        <v>ADMINISTRAÇÃO GERAL</v>
      </c>
      <c r="H159" s="19" t="str">
        <f>IFERROR(VLOOKUP($B159,'Tabelas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59" t="s">
        <v>1817</v>
      </c>
      <c r="J159" t="s">
        <v>1991</v>
      </c>
      <c r="K159" t="s">
        <v>1992</v>
      </c>
      <c r="L159" t="s">
        <v>1993</v>
      </c>
      <c r="M159" t="s">
        <v>748</v>
      </c>
      <c r="N159" t="s">
        <v>600</v>
      </c>
      <c r="O159" t="s">
        <v>749</v>
      </c>
      <c r="P159" t="s">
        <v>750</v>
      </c>
      <c r="Q159" t="s">
        <v>603</v>
      </c>
      <c r="R159" t="s">
        <v>604</v>
      </c>
      <c r="S159" t="s">
        <v>605</v>
      </c>
      <c r="T159" t="s">
        <v>145</v>
      </c>
      <c r="U159" t="s">
        <v>751</v>
      </c>
      <c r="V159" t="s">
        <v>735</v>
      </c>
      <c r="W159" t="s">
        <v>736</v>
      </c>
      <c r="X159" t="s">
        <v>1994</v>
      </c>
      <c r="Y159" s="19" t="str">
        <f t="shared" si="4"/>
        <v>3</v>
      </c>
      <c r="Z159" s="19" t="str">
        <f>IF(T159="","",IF(AND(T159&lt;&gt;'Tabelas auxiliares'!$B$241,T159&lt;&gt;'Tabelas auxiliares'!$B$242,T159&lt;&gt;'Tabelas auxiliares'!$C$241,T159&lt;&gt;'Tabelas auxiliares'!$C$242,T159&lt;&gt;'Tabelas auxiliares'!$D$241),"FOLHA DE PESSOAL",IF(Y159='Tabelas auxiliares'!$A$242,"CUSTEIO",IF(Y159='Tabelas auxiliares'!$A$241,"INVESTIMENTO","ERRO - VERIFICAR"))))</f>
        <v>CUSTEIO</v>
      </c>
      <c r="AA159" s="30">
        <f t="shared" si="5"/>
        <v>2350</v>
      </c>
      <c r="AB159" s="130"/>
      <c r="AC159" s="130"/>
      <c r="AD159" s="12">
        <v>2350</v>
      </c>
      <c r="AE159" s="36"/>
      <c r="AF159" s="36"/>
      <c r="AG159" s="36"/>
      <c r="AH159" s="36"/>
      <c r="AI159" s="36"/>
      <c r="AJ159" s="36"/>
      <c r="AK159" s="36"/>
      <c r="AL159" s="36"/>
      <c r="AM159" s="36"/>
      <c r="AN159" s="36"/>
      <c r="AO159" s="36"/>
      <c r="AP159" s="36"/>
    </row>
    <row r="160" spans="1:42" x14ac:dyDescent="0.25">
      <c r="A160" t="s">
        <v>591</v>
      </c>
      <c r="B160" t="s">
        <v>199</v>
      </c>
      <c r="C160" t="s">
        <v>592</v>
      </c>
      <c r="D160" t="s">
        <v>54</v>
      </c>
      <c r="E160" t="s">
        <v>100</v>
      </c>
      <c r="F160" s="19" t="str">
        <f>IFERROR(VLOOKUP(D160,'Tabelas auxiliares'!$A$3:$B$63,2,FALSE),"")</f>
        <v>PROAD - PRÓ-REITORIA DE ADMINISTRAÇÃO</v>
      </c>
      <c r="G160" s="19" t="str">
        <f>IFERROR(VLOOKUP($B160,'Tabelas auxiliares'!$A$67:$C$107,2,FALSE),"")</f>
        <v>ADMINISTRAÇÃO GERAL</v>
      </c>
      <c r="H160" s="19" t="str">
        <f>IFERROR(VLOOKUP($B160,'Tabelas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0" t="s">
        <v>1995</v>
      </c>
      <c r="J160" t="s">
        <v>764</v>
      </c>
      <c r="K160" t="s">
        <v>1996</v>
      </c>
      <c r="L160" t="s">
        <v>1997</v>
      </c>
      <c r="M160" t="s">
        <v>766</v>
      </c>
      <c r="N160" t="s">
        <v>638</v>
      </c>
      <c r="O160" t="s">
        <v>614</v>
      </c>
      <c r="P160" t="s">
        <v>1357</v>
      </c>
      <c r="Q160" t="s">
        <v>603</v>
      </c>
      <c r="R160" t="s">
        <v>604</v>
      </c>
      <c r="S160" t="s">
        <v>605</v>
      </c>
      <c r="T160" t="s">
        <v>145</v>
      </c>
      <c r="U160" t="s">
        <v>1358</v>
      </c>
      <c r="V160" t="s">
        <v>756</v>
      </c>
      <c r="W160" t="s">
        <v>757</v>
      </c>
      <c r="X160" t="s">
        <v>1998</v>
      </c>
      <c r="Y160" s="19" t="str">
        <f t="shared" si="4"/>
        <v>3</v>
      </c>
      <c r="Z160" s="19" t="str">
        <f>IF(T160="","",IF(AND(T160&lt;&gt;'Tabelas auxiliares'!$B$241,T160&lt;&gt;'Tabelas auxiliares'!$B$242,T160&lt;&gt;'Tabelas auxiliares'!$C$241,T160&lt;&gt;'Tabelas auxiliares'!$C$242,T160&lt;&gt;'Tabelas auxiliares'!$D$241),"FOLHA DE PESSOAL",IF(Y160='Tabelas auxiliares'!$A$242,"CUSTEIO",IF(Y160='Tabelas auxiliares'!$A$241,"INVESTIMENTO","ERRO - VERIFICAR"))))</f>
        <v>CUSTEIO</v>
      </c>
      <c r="AA160" s="30">
        <f t="shared" si="5"/>
        <v>2719.6</v>
      </c>
      <c r="AB160" s="130"/>
      <c r="AC160" s="130"/>
      <c r="AD160" s="12">
        <v>2719.6</v>
      </c>
      <c r="AE160" s="36"/>
      <c r="AF160" s="36"/>
      <c r="AG160" s="36"/>
      <c r="AH160" s="36"/>
      <c r="AI160" s="36"/>
      <c r="AJ160" s="36"/>
      <c r="AK160" s="36"/>
      <c r="AL160" s="36"/>
      <c r="AM160" s="36"/>
      <c r="AN160" s="36"/>
      <c r="AO160" s="36"/>
      <c r="AP160" s="36"/>
    </row>
    <row r="161" spans="1:42" x14ac:dyDescent="0.25">
      <c r="A161" t="s">
        <v>591</v>
      </c>
      <c r="B161" t="s">
        <v>199</v>
      </c>
      <c r="C161" t="s">
        <v>592</v>
      </c>
      <c r="D161" t="s">
        <v>54</v>
      </c>
      <c r="E161" t="s">
        <v>100</v>
      </c>
      <c r="F161" s="19" t="str">
        <f>IFERROR(VLOOKUP(D161,'Tabelas auxiliares'!$A$3:$B$63,2,FALSE),"")</f>
        <v>PROAD - PRÓ-REITORIA DE ADMINISTRAÇÃO</v>
      </c>
      <c r="G161" s="19" t="str">
        <f>IFERROR(VLOOKUP($B161,'Tabelas auxiliares'!$A$67:$C$107,2,FALSE),"")</f>
        <v>ADMINISTRAÇÃO GERAL</v>
      </c>
      <c r="H161" s="19" t="str">
        <f>IFERROR(VLOOKUP($B161,'Tabelas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1" t="s">
        <v>1995</v>
      </c>
      <c r="J161" t="s">
        <v>764</v>
      </c>
      <c r="K161" t="s">
        <v>1999</v>
      </c>
      <c r="L161" t="s">
        <v>1997</v>
      </c>
      <c r="M161" t="s">
        <v>766</v>
      </c>
      <c r="N161" t="s">
        <v>638</v>
      </c>
      <c r="O161" t="s">
        <v>614</v>
      </c>
      <c r="P161" t="s">
        <v>1357</v>
      </c>
      <c r="Q161" t="s">
        <v>603</v>
      </c>
      <c r="R161" t="s">
        <v>604</v>
      </c>
      <c r="S161" t="s">
        <v>605</v>
      </c>
      <c r="T161" t="s">
        <v>145</v>
      </c>
      <c r="U161" t="s">
        <v>1358</v>
      </c>
      <c r="V161" t="s">
        <v>1183</v>
      </c>
      <c r="W161" t="s">
        <v>1184</v>
      </c>
      <c r="X161" t="s">
        <v>2000</v>
      </c>
      <c r="Y161" s="19" t="str">
        <f t="shared" si="4"/>
        <v>3</v>
      </c>
      <c r="Z161" s="19" t="str">
        <f>IF(T161="","",IF(AND(T161&lt;&gt;'Tabelas auxiliares'!$B$241,T161&lt;&gt;'Tabelas auxiliares'!$B$242,T161&lt;&gt;'Tabelas auxiliares'!$C$241,T161&lt;&gt;'Tabelas auxiliares'!$C$242,T161&lt;&gt;'Tabelas auxiliares'!$D$241),"FOLHA DE PESSOAL",IF(Y161='Tabelas auxiliares'!$A$242,"CUSTEIO",IF(Y161='Tabelas auxiliares'!$A$241,"INVESTIMENTO","ERRO - VERIFICAR"))))</f>
        <v>CUSTEIO</v>
      </c>
      <c r="AA161" s="30">
        <f t="shared" si="5"/>
        <v>624</v>
      </c>
      <c r="AB161" s="130"/>
      <c r="AC161" s="130"/>
      <c r="AD161" s="12">
        <v>624</v>
      </c>
      <c r="AE161" s="36"/>
      <c r="AF161" s="36"/>
      <c r="AG161" s="36"/>
      <c r="AH161" s="36"/>
      <c r="AI161" s="36"/>
      <c r="AJ161" s="36"/>
      <c r="AK161" s="36"/>
      <c r="AL161" s="36"/>
      <c r="AM161" s="36"/>
      <c r="AN161" s="36"/>
      <c r="AO161" s="36"/>
      <c r="AP161" s="36"/>
    </row>
    <row r="162" spans="1:42" x14ac:dyDescent="0.25">
      <c r="A162" t="s">
        <v>591</v>
      </c>
      <c r="B162" t="s">
        <v>199</v>
      </c>
      <c r="C162" t="s">
        <v>592</v>
      </c>
      <c r="D162" t="s">
        <v>54</v>
      </c>
      <c r="E162" t="s">
        <v>100</v>
      </c>
      <c r="F162" s="19" t="str">
        <f>IFERROR(VLOOKUP(D162,'Tabelas auxiliares'!$A$3:$B$63,2,FALSE),"")</f>
        <v>PROAD - PRÓ-REITORIA DE ADMINISTRAÇÃO</v>
      </c>
      <c r="G162" s="19" t="str">
        <f>IFERROR(VLOOKUP($B162,'Tabelas auxiliares'!$A$67:$C$107,2,FALSE),"")</f>
        <v>ADMINISTRAÇÃO GERAL</v>
      </c>
      <c r="H162" s="19" t="str">
        <f>IFERROR(VLOOKUP($B162,'Tabelas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2" s="128" t="s">
        <v>2001</v>
      </c>
      <c r="J162" s="128" t="s">
        <v>2002</v>
      </c>
      <c r="K162" s="128" t="s">
        <v>2003</v>
      </c>
      <c r="L162" s="128" t="s">
        <v>759</v>
      </c>
      <c r="M162" s="128" t="s">
        <v>2004</v>
      </c>
      <c r="N162" s="128" t="s">
        <v>638</v>
      </c>
      <c r="O162" s="128" t="s">
        <v>614</v>
      </c>
      <c r="P162" s="128" t="s">
        <v>1357</v>
      </c>
      <c r="Q162" s="128" t="s">
        <v>603</v>
      </c>
      <c r="R162" s="128" t="s">
        <v>604</v>
      </c>
      <c r="S162" s="128" t="s">
        <v>605</v>
      </c>
      <c r="T162" s="128" t="s">
        <v>145</v>
      </c>
      <c r="U162" s="128" t="s">
        <v>1358</v>
      </c>
      <c r="V162" s="128" t="s">
        <v>761</v>
      </c>
      <c r="W162" s="128" t="s">
        <v>762</v>
      </c>
      <c r="X162" s="128" t="s">
        <v>2005</v>
      </c>
      <c r="Y162" s="19" t="str">
        <f t="shared" si="4"/>
        <v>3</v>
      </c>
      <c r="Z162" s="19" t="str">
        <f>IF(T162="","",IF(AND(T162&lt;&gt;'Tabelas auxiliares'!$B$241,T162&lt;&gt;'Tabelas auxiliares'!$B$242,T162&lt;&gt;'Tabelas auxiliares'!$C$241,T162&lt;&gt;'Tabelas auxiliares'!$C$242,T162&lt;&gt;'Tabelas auxiliares'!$D$241),"FOLHA DE PESSOAL",IF(Y162='Tabelas auxiliares'!$A$242,"CUSTEIO",IF(Y162='Tabelas auxiliares'!$A$241,"INVESTIMENTO","ERRO - VERIFICAR"))))</f>
        <v>CUSTEIO</v>
      </c>
      <c r="AA162" s="30">
        <f t="shared" si="5"/>
        <v>4321.45</v>
      </c>
      <c r="AB162" s="130">
        <v>72.209999999999994</v>
      </c>
      <c r="AC162" s="130"/>
      <c r="AD162" s="12">
        <v>4249.24</v>
      </c>
      <c r="AE162" s="36"/>
      <c r="AF162" s="36"/>
      <c r="AG162" s="36"/>
      <c r="AH162" s="36"/>
      <c r="AI162" s="36"/>
      <c r="AJ162" s="36"/>
      <c r="AK162" s="36"/>
      <c r="AL162" s="36"/>
      <c r="AM162" s="36"/>
      <c r="AN162" s="36"/>
      <c r="AO162" s="36"/>
      <c r="AP162" s="36"/>
    </row>
    <row r="163" spans="1:42" x14ac:dyDescent="0.25">
      <c r="A163" t="s">
        <v>591</v>
      </c>
      <c r="B163" t="s">
        <v>199</v>
      </c>
      <c r="C163" t="s">
        <v>592</v>
      </c>
      <c r="D163" t="s">
        <v>54</v>
      </c>
      <c r="E163" t="s">
        <v>100</v>
      </c>
      <c r="F163" s="19" t="str">
        <f>IFERROR(VLOOKUP(D163,'Tabelas auxiliares'!$A$3:$B$63,2,FALSE),"")</f>
        <v>PROAD - PRÓ-REITORIA DE ADMINISTRAÇÃO</v>
      </c>
      <c r="G163" s="19" t="str">
        <f>IFERROR(VLOOKUP($B163,'Tabelas auxiliares'!$A$67:$C$107,2,FALSE),"")</f>
        <v>ADMINISTRAÇÃO GERAL</v>
      </c>
      <c r="H163" s="19" t="str">
        <f>IFERROR(VLOOKUP($B163,'Tabelas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3" s="128" t="s">
        <v>2006</v>
      </c>
      <c r="J163" s="128" t="s">
        <v>753</v>
      </c>
      <c r="K163" s="128" t="s">
        <v>2007</v>
      </c>
      <c r="L163" s="128" t="s">
        <v>754</v>
      </c>
      <c r="M163" s="128" t="s">
        <v>755</v>
      </c>
      <c r="N163" s="128" t="s">
        <v>638</v>
      </c>
      <c r="O163" s="128" t="s">
        <v>614</v>
      </c>
      <c r="P163" s="128" t="s">
        <v>1357</v>
      </c>
      <c r="Q163" s="128" t="s">
        <v>603</v>
      </c>
      <c r="R163" s="128" t="s">
        <v>604</v>
      </c>
      <c r="S163" s="128" t="s">
        <v>605</v>
      </c>
      <c r="T163" s="128" t="s">
        <v>145</v>
      </c>
      <c r="U163" s="128" t="s">
        <v>1358</v>
      </c>
      <c r="V163" s="128" t="s">
        <v>756</v>
      </c>
      <c r="W163" s="128" t="s">
        <v>757</v>
      </c>
      <c r="X163" s="128" t="s">
        <v>2008</v>
      </c>
      <c r="Y163" s="19" t="str">
        <f t="shared" si="4"/>
        <v>3</v>
      </c>
      <c r="Z163" s="19" t="str">
        <f>IF(T163="","",IF(AND(T163&lt;&gt;'Tabelas auxiliares'!$B$241,T163&lt;&gt;'Tabelas auxiliares'!$B$242,T163&lt;&gt;'Tabelas auxiliares'!$C$241,T163&lt;&gt;'Tabelas auxiliares'!$C$242,T163&lt;&gt;'Tabelas auxiliares'!$D$241),"FOLHA DE PESSOAL",IF(Y163='Tabelas auxiliares'!$A$242,"CUSTEIO",IF(Y163='Tabelas auxiliares'!$A$241,"INVESTIMENTO","ERRO - VERIFICAR"))))</f>
        <v>CUSTEIO</v>
      </c>
      <c r="AA163" s="30">
        <f t="shared" si="5"/>
        <v>51651.88</v>
      </c>
      <c r="AB163" s="130">
        <v>20020.82</v>
      </c>
      <c r="AC163" s="130">
        <v>4469.05</v>
      </c>
      <c r="AD163" s="12">
        <v>27162.01</v>
      </c>
      <c r="AE163" s="36"/>
      <c r="AF163" s="36"/>
      <c r="AG163" s="36"/>
      <c r="AH163" s="36"/>
      <c r="AI163" s="36"/>
      <c r="AJ163" s="36"/>
      <c r="AK163" s="36"/>
      <c r="AL163" s="36"/>
      <c r="AM163" s="36"/>
      <c r="AN163" s="36"/>
      <c r="AO163" s="36"/>
      <c r="AP163" s="36"/>
    </row>
    <row r="164" spans="1:42" x14ac:dyDescent="0.25">
      <c r="A164" t="s">
        <v>591</v>
      </c>
      <c r="B164" t="s">
        <v>199</v>
      </c>
      <c r="C164" t="s">
        <v>592</v>
      </c>
      <c r="D164" t="s">
        <v>54</v>
      </c>
      <c r="E164" t="s">
        <v>100</v>
      </c>
      <c r="F164" s="19" t="str">
        <f>IFERROR(VLOOKUP(D164,'Tabelas auxiliares'!$A$3:$B$63,2,FALSE),"")</f>
        <v>PROAD - PRÓ-REITORIA DE ADMINISTRAÇÃO</v>
      </c>
      <c r="G164" s="19" t="str">
        <f>IFERROR(VLOOKUP($B164,'Tabelas auxiliares'!$A$67:$C$107,2,FALSE),"")</f>
        <v>ADMINISTRAÇÃO GERAL</v>
      </c>
      <c r="H164" s="19" t="str">
        <f>IFERROR(VLOOKUP($B164,'Tabelas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4" s="128" t="s">
        <v>2009</v>
      </c>
      <c r="J164" s="128" t="s">
        <v>2002</v>
      </c>
      <c r="K164" s="128" t="s">
        <v>2010</v>
      </c>
      <c r="L164" s="128" t="s">
        <v>759</v>
      </c>
      <c r="M164" s="128" t="s">
        <v>2004</v>
      </c>
      <c r="N164" s="128" t="s">
        <v>638</v>
      </c>
      <c r="O164" s="128" t="s">
        <v>614</v>
      </c>
      <c r="P164" s="128" t="s">
        <v>1357</v>
      </c>
      <c r="Q164" s="128" t="s">
        <v>603</v>
      </c>
      <c r="R164" s="128" t="s">
        <v>604</v>
      </c>
      <c r="S164" s="128" t="s">
        <v>605</v>
      </c>
      <c r="T164" s="128" t="s">
        <v>145</v>
      </c>
      <c r="U164" s="128" t="s">
        <v>1358</v>
      </c>
      <c r="V164" s="128" t="s">
        <v>761</v>
      </c>
      <c r="W164" s="128" t="s">
        <v>762</v>
      </c>
      <c r="X164" s="128" t="s">
        <v>2011</v>
      </c>
      <c r="Y164" s="19" t="str">
        <f t="shared" si="4"/>
        <v>3</v>
      </c>
      <c r="Z164" s="19" t="str">
        <f>IF(T164="","",IF(AND(T164&lt;&gt;'Tabelas auxiliares'!$B$241,T164&lt;&gt;'Tabelas auxiliares'!$B$242,T164&lt;&gt;'Tabelas auxiliares'!$C$241,T164&lt;&gt;'Tabelas auxiliares'!$C$242,T164&lt;&gt;'Tabelas auxiliares'!$D$241),"FOLHA DE PESSOAL",IF(Y164='Tabelas auxiliares'!$A$242,"CUSTEIO",IF(Y164='Tabelas auxiliares'!$A$241,"INVESTIMENTO","ERRO - VERIFICAR"))))</f>
        <v>CUSTEIO</v>
      </c>
      <c r="AA164" s="30">
        <f t="shared" si="5"/>
        <v>4321.45</v>
      </c>
      <c r="AB164" s="130">
        <v>3495.72</v>
      </c>
      <c r="AC164" s="130"/>
      <c r="AD164" s="12">
        <v>825.73</v>
      </c>
      <c r="AE164" s="36"/>
      <c r="AF164" s="36"/>
      <c r="AG164" s="36"/>
      <c r="AH164" s="36"/>
      <c r="AI164" s="36"/>
      <c r="AJ164" s="36"/>
      <c r="AK164" s="36"/>
      <c r="AL164" s="36"/>
      <c r="AM164" s="36"/>
      <c r="AN164" s="36"/>
      <c r="AO164" s="36"/>
      <c r="AP164" s="36"/>
    </row>
    <row r="165" spans="1:42" x14ac:dyDescent="0.25">
      <c r="A165" t="s">
        <v>591</v>
      </c>
      <c r="B165" t="s">
        <v>199</v>
      </c>
      <c r="C165" t="s">
        <v>592</v>
      </c>
      <c r="D165" t="s">
        <v>54</v>
      </c>
      <c r="E165" t="s">
        <v>100</v>
      </c>
      <c r="F165" s="19" t="str">
        <f>IFERROR(VLOOKUP(D165,'Tabelas auxiliares'!$A$3:$B$63,2,FALSE),"")</f>
        <v>PROAD - PRÓ-REITORIA DE ADMINISTRAÇÃO</v>
      </c>
      <c r="G165" s="19" t="str">
        <f>IFERROR(VLOOKUP($B165,'Tabelas auxiliares'!$A$67:$C$107,2,FALSE),"")</f>
        <v>ADMINISTRAÇÃO GERAL</v>
      </c>
      <c r="H165" s="19" t="str">
        <f>IFERROR(VLOOKUP($B165,'Tabelas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5" s="128" t="s">
        <v>2012</v>
      </c>
      <c r="J165" s="128" t="s">
        <v>2013</v>
      </c>
      <c r="K165" s="128" t="s">
        <v>2014</v>
      </c>
      <c r="L165" s="128" t="s">
        <v>2015</v>
      </c>
      <c r="M165" s="128" t="s">
        <v>2016</v>
      </c>
      <c r="N165" s="128" t="s">
        <v>638</v>
      </c>
      <c r="O165" s="128" t="s">
        <v>614</v>
      </c>
      <c r="P165" s="128" t="s">
        <v>1357</v>
      </c>
      <c r="Q165" s="128" t="s">
        <v>603</v>
      </c>
      <c r="R165" s="128" t="s">
        <v>604</v>
      </c>
      <c r="S165" s="128" t="s">
        <v>605</v>
      </c>
      <c r="T165" s="128" t="s">
        <v>145</v>
      </c>
      <c r="U165" s="128" t="s">
        <v>1358</v>
      </c>
      <c r="V165" s="128" t="s">
        <v>2017</v>
      </c>
      <c r="W165" s="128" t="s">
        <v>2018</v>
      </c>
      <c r="X165" s="128" t="s">
        <v>2019</v>
      </c>
      <c r="Y165" s="19" t="str">
        <f t="shared" si="4"/>
        <v>3</v>
      </c>
      <c r="Z165" s="19" t="str">
        <f>IF(T165="","",IF(AND(T165&lt;&gt;'Tabelas auxiliares'!$B$241,T165&lt;&gt;'Tabelas auxiliares'!$B$242,T165&lt;&gt;'Tabelas auxiliares'!$C$241,T165&lt;&gt;'Tabelas auxiliares'!$C$242,T165&lt;&gt;'Tabelas auxiliares'!$D$241),"FOLHA DE PESSOAL",IF(Y165='Tabelas auxiliares'!$A$242,"CUSTEIO",IF(Y165='Tabelas auxiliares'!$A$241,"INVESTIMENTO","ERRO - VERIFICAR"))))</f>
        <v>CUSTEIO</v>
      </c>
      <c r="AA165" s="30">
        <f t="shared" si="5"/>
        <v>5000</v>
      </c>
      <c r="AB165" s="130"/>
      <c r="AC165" s="130">
        <v>348.19</v>
      </c>
      <c r="AD165" s="12">
        <v>4651.8100000000004</v>
      </c>
      <c r="AE165" s="36"/>
      <c r="AF165" s="36"/>
      <c r="AG165" s="36"/>
      <c r="AH165" s="36"/>
      <c r="AI165" s="36"/>
      <c r="AJ165" s="36"/>
      <c r="AK165" s="36"/>
      <c r="AL165" s="36"/>
      <c r="AM165" s="36"/>
      <c r="AN165" s="36"/>
      <c r="AO165" s="36"/>
      <c r="AP165" s="36"/>
    </row>
    <row r="166" spans="1:42" x14ac:dyDescent="0.25">
      <c r="A166" t="s">
        <v>591</v>
      </c>
      <c r="B166" t="s">
        <v>199</v>
      </c>
      <c r="C166" t="s">
        <v>592</v>
      </c>
      <c r="D166" t="s">
        <v>54</v>
      </c>
      <c r="E166" t="s">
        <v>100</v>
      </c>
      <c r="F166" s="19" t="str">
        <f>IFERROR(VLOOKUP(D166,'Tabelas auxiliares'!$A$3:$B$63,2,FALSE),"")</f>
        <v>PROAD - PRÓ-REITORIA DE ADMINISTRAÇÃO</v>
      </c>
      <c r="G166" s="19" t="str">
        <f>IFERROR(VLOOKUP($B166,'Tabelas auxiliares'!$A$67:$C$107,2,FALSE),"")</f>
        <v>ADMINISTRAÇÃO GERAL</v>
      </c>
      <c r="H166" s="19" t="str">
        <f>IFERROR(VLOOKUP($B166,'Tabelas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6" s="128" t="s">
        <v>1833</v>
      </c>
      <c r="J166" s="128" t="s">
        <v>2013</v>
      </c>
      <c r="K166" s="128" t="s">
        <v>2020</v>
      </c>
      <c r="L166" s="128" t="s">
        <v>2021</v>
      </c>
      <c r="M166" s="128" t="s">
        <v>2016</v>
      </c>
      <c r="N166" s="128" t="s">
        <v>638</v>
      </c>
      <c r="O166" s="128" t="s">
        <v>614</v>
      </c>
      <c r="P166" s="128" t="s">
        <v>1357</v>
      </c>
      <c r="Q166" s="128" t="s">
        <v>603</v>
      </c>
      <c r="R166" s="128" t="s">
        <v>604</v>
      </c>
      <c r="S166" s="128" t="s">
        <v>605</v>
      </c>
      <c r="T166" s="128" t="s">
        <v>145</v>
      </c>
      <c r="U166" s="128" t="s">
        <v>1358</v>
      </c>
      <c r="V166" s="128" t="s">
        <v>2017</v>
      </c>
      <c r="W166" s="128" t="s">
        <v>2018</v>
      </c>
      <c r="X166" s="128" t="s">
        <v>2022</v>
      </c>
      <c r="Y166" s="19" t="str">
        <f t="shared" si="4"/>
        <v>3</v>
      </c>
      <c r="Z166" s="19" t="str">
        <f>IF(T166="","",IF(AND(T166&lt;&gt;'Tabelas auxiliares'!$B$241,T166&lt;&gt;'Tabelas auxiliares'!$B$242,T166&lt;&gt;'Tabelas auxiliares'!$C$241,T166&lt;&gt;'Tabelas auxiliares'!$C$242,T166&lt;&gt;'Tabelas auxiliares'!$D$241),"FOLHA DE PESSOAL",IF(Y166='Tabelas auxiliares'!$A$242,"CUSTEIO",IF(Y166='Tabelas auxiliares'!$A$241,"INVESTIMENTO","ERRO - VERIFICAR"))))</f>
        <v>CUSTEIO</v>
      </c>
      <c r="AA166" s="30">
        <f t="shared" si="5"/>
        <v>15000</v>
      </c>
      <c r="AB166" s="130">
        <v>12201.2</v>
      </c>
      <c r="AC166" s="130">
        <v>242.22</v>
      </c>
      <c r="AD166" s="12">
        <v>2556.58</v>
      </c>
      <c r="AE166" s="36"/>
      <c r="AF166" s="36"/>
      <c r="AG166" s="36"/>
      <c r="AH166" s="36"/>
      <c r="AI166" s="36"/>
      <c r="AJ166" s="36"/>
      <c r="AK166" s="36"/>
      <c r="AL166" s="36"/>
      <c r="AM166" s="36"/>
      <c r="AN166" s="36"/>
      <c r="AO166" s="36"/>
      <c r="AP166" s="36"/>
    </row>
    <row r="167" spans="1:42" x14ac:dyDescent="0.25">
      <c r="A167" t="s">
        <v>591</v>
      </c>
      <c r="B167" t="s">
        <v>199</v>
      </c>
      <c r="C167" t="s">
        <v>592</v>
      </c>
      <c r="D167" t="s">
        <v>60</v>
      </c>
      <c r="E167" t="s">
        <v>100</v>
      </c>
      <c r="F167" s="19" t="str">
        <f>IFERROR(VLOOKUP(D167,'Tabelas auxiliares'!$A$3:$B$63,2,FALSE),"")</f>
        <v>PROAP - PRÓ-REITORIA DE POLÍTICAS AFIRMATIVAS</v>
      </c>
      <c r="G167" s="19" t="str">
        <f>IFERROR(VLOOKUP($B167,'Tabelas auxiliares'!$A$67:$C$107,2,FALSE),"")</f>
        <v>ADMINISTRAÇÃO GERAL</v>
      </c>
      <c r="H167" s="19" t="str">
        <f>IFERROR(VLOOKUP($B167,'Tabelas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7" s="128" t="s">
        <v>2023</v>
      </c>
      <c r="J167" s="128" t="s">
        <v>2024</v>
      </c>
      <c r="K167" s="128" t="s">
        <v>2025</v>
      </c>
      <c r="L167" s="128" t="s">
        <v>2026</v>
      </c>
      <c r="M167" s="128" t="s">
        <v>2027</v>
      </c>
      <c r="N167" s="128" t="s">
        <v>638</v>
      </c>
      <c r="O167" s="128" t="s">
        <v>614</v>
      </c>
      <c r="P167" s="128" t="s">
        <v>1357</v>
      </c>
      <c r="Q167" s="128" t="s">
        <v>603</v>
      </c>
      <c r="R167" s="128" t="s">
        <v>604</v>
      </c>
      <c r="S167" s="128" t="s">
        <v>605</v>
      </c>
      <c r="T167" s="128" t="s">
        <v>145</v>
      </c>
      <c r="U167" s="128" t="s">
        <v>1358</v>
      </c>
      <c r="V167" s="128" t="s">
        <v>1958</v>
      </c>
      <c r="W167" s="128" t="s">
        <v>1959</v>
      </c>
      <c r="X167" s="128" t="s">
        <v>2028</v>
      </c>
      <c r="Y167" s="19" t="str">
        <f t="shared" si="4"/>
        <v>3</v>
      </c>
      <c r="Z167" s="19" t="str">
        <f>IF(T167="","",IF(AND(T167&lt;&gt;'Tabelas auxiliares'!$B$241,T167&lt;&gt;'Tabelas auxiliares'!$B$242,T167&lt;&gt;'Tabelas auxiliares'!$C$241,T167&lt;&gt;'Tabelas auxiliares'!$C$242,T167&lt;&gt;'Tabelas auxiliares'!$D$241),"FOLHA DE PESSOAL",IF(Y167='Tabelas auxiliares'!$A$242,"CUSTEIO",IF(Y167='Tabelas auxiliares'!$A$241,"INVESTIMENTO","ERRO - VERIFICAR"))))</f>
        <v>CUSTEIO</v>
      </c>
      <c r="AA167" s="30">
        <f t="shared" si="5"/>
        <v>2000</v>
      </c>
      <c r="AB167" s="130"/>
      <c r="AC167" s="130"/>
      <c r="AD167" s="12">
        <v>2000</v>
      </c>
      <c r="AE167" s="36"/>
      <c r="AF167" s="36"/>
      <c r="AG167" s="36"/>
      <c r="AH167" s="36"/>
      <c r="AI167" s="36"/>
      <c r="AJ167" s="36"/>
      <c r="AK167" s="36"/>
      <c r="AL167" s="36"/>
      <c r="AM167" s="36"/>
      <c r="AN167" s="36"/>
      <c r="AO167" s="36"/>
      <c r="AP167" s="36"/>
    </row>
    <row r="168" spans="1:42" x14ac:dyDescent="0.25">
      <c r="A168" t="s">
        <v>591</v>
      </c>
      <c r="B168" t="s">
        <v>199</v>
      </c>
      <c r="C168" t="s">
        <v>592</v>
      </c>
      <c r="D168" t="s">
        <v>64</v>
      </c>
      <c r="E168" t="s">
        <v>100</v>
      </c>
      <c r="F168" s="19" t="str">
        <f>IFERROR(VLOOKUP(D168,'Tabelas auxiliares'!$A$3:$B$63,2,FALSE),"")</f>
        <v>ARI - ASSESSORIA DE RELAÇÕES INTERNACIONAIS</v>
      </c>
      <c r="G168" s="19" t="str">
        <f>IFERROR(VLOOKUP($B168,'Tabelas auxiliares'!$A$67:$C$107,2,FALSE),"")</f>
        <v>ADMINISTRAÇÃO GERAL</v>
      </c>
      <c r="H168" s="19" t="str">
        <f>IFERROR(VLOOKUP($B168,'Tabelas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8" s="128" t="s">
        <v>2029</v>
      </c>
      <c r="J168" s="128" t="s">
        <v>2030</v>
      </c>
      <c r="K168" s="128" t="s">
        <v>2031</v>
      </c>
      <c r="L168" s="128" t="s">
        <v>2032</v>
      </c>
      <c r="M168" s="128" t="s">
        <v>1074</v>
      </c>
      <c r="N168" s="128" t="s">
        <v>600</v>
      </c>
      <c r="O168" s="128" t="s">
        <v>620</v>
      </c>
      <c r="P168" s="128" t="s">
        <v>621</v>
      </c>
      <c r="Q168" s="128" t="s">
        <v>603</v>
      </c>
      <c r="R168" s="128" t="s">
        <v>604</v>
      </c>
      <c r="S168" s="128" t="s">
        <v>605</v>
      </c>
      <c r="T168" s="128" t="s">
        <v>145</v>
      </c>
      <c r="U168" s="128" t="s">
        <v>622</v>
      </c>
      <c r="V168" s="128" t="s">
        <v>735</v>
      </c>
      <c r="W168" s="128" t="s">
        <v>736</v>
      </c>
      <c r="X168" s="128" t="s">
        <v>2033</v>
      </c>
      <c r="Y168" s="19" t="str">
        <f t="shared" si="4"/>
        <v>3</v>
      </c>
      <c r="Z168" s="19" t="str">
        <f>IF(T168="","",IF(AND(T168&lt;&gt;'Tabelas auxiliares'!$B$241,T168&lt;&gt;'Tabelas auxiliares'!$B$242,T168&lt;&gt;'Tabelas auxiliares'!$C$241,T168&lt;&gt;'Tabelas auxiliares'!$C$242,T168&lt;&gt;'Tabelas auxiliares'!$D$241),"FOLHA DE PESSOAL",IF(Y168='Tabelas auxiliares'!$A$242,"CUSTEIO",IF(Y168='Tabelas auxiliares'!$A$241,"INVESTIMENTO","ERRO - VERIFICAR"))))</f>
        <v>CUSTEIO</v>
      </c>
      <c r="AA168" s="30">
        <f t="shared" si="5"/>
        <v>2899.67</v>
      </c>
      <c r="AB168" s="130"/>
      <c r="AC168" s="130"/>
      <c r="AD168" s="12">
        <v>2899.67</v>
      </c>
      <c r="AE168" s="36"/>
      <c r="AF168" s="36"/>
      <c r="AG168" s="36"/>
      <c r="AH168" s="36"/>
      <c r="AI168" s="36"/>
      <c r="AJ168" s="36"/>
      <c r="AK168" s="36"/>
      <c r="AL168" s="36"/>
      <c r="AM168" s="36"/>
      <c r="AN168" s="36"/>
      <c r="AO168" s="36"/>
      <c r="AP168" s="36"/>
    </row>
    <row r="169" spans="1:42" x14ac:dyDescent="0.25">
      <c r="A169" t="s">
        <v>591</v>
      </c>
      <c r="B169" t="s">
        <v>199</v>
      </c>
      <c r="C169" t="s">
        <v>592</v>
      </c>
      <c r="D169" t="s">
        <v>64</v>
      </c>
      <c r="E169" t="s">
        <v>100</v>
      </c>
      <c r="F169" s="19" t="str">
        <f>IFERROR(VLOOKUP(D169,'Tabelas auxiliares'!$A$3:$B$63,2,FALSE),"")</f>
        <v>ARI - ASSESSORIA DE RELAÇÕES INTERNACIONAIS</v>
      </c>
      <c r="G169" s="19" t="str">
        <f>IFERROR(VLOOKUP($B169,'Tabelas auxiliares'!$A$67:$C$107,2,FALSE),"")</f>
        <v>ADMINISTRAÇÃO GERAL</v>
      </c>
      <c r="H169" s="19" t="str">
        <f>IFERROR(VLOOKUP($B169,'Tabelas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69" s="128" t="s">
        <v>1573</v>
      </c>
      <c r="J169" s="128" t="s">
        <v>2034</v>
      </c>
      <c r="K169" s="128" t="s">
        <v>2035</v>
      </c>
      <c r="L169" s="128" t="s">
        <v>2036</v>
      </c>
      <c r="M169" s="128" t="s">
        <v>1069</v>
      </c>
      <c r="N169" s="128" t="s">
        <v>1367</v>
      </c>
      <c r="O169" s="128" t="s">
        <v>631</v>
      </c>
      <c r="P169" s="128" t="s">
        <v>1070</v>
      </c>
      <c r="Q169" s="128" t="s">
        <v>603</v>
      </c>
      <c r="R169" s="128" t="s">
        <v>604</v>
      </c>
      <c r="S169" s="128" t="s">
        <v>605</v>
      </c>
      <c r="T169" s="128" t="s">
        <v>145</v>
      </c>
      <c r="U169" s="128" t="s">
        <v>2037</v>
      </c>
      <c r="V169" s="128" t="s">
        <v>1071</v>
      </c>
      <c r="W169" s="128" t="s">
        <v>1072</v>
      </c>
      <c r="X169" s="128" t="s">
        <v>2038</v>
      </c>
      <c r="Y169" s="19" t="str">
        <f t="shared" si="4"/>
        <v>3</v>
      </c>
      <c r="Z169" s="19" t="str">
        <f>IF(T169="","",IF(AND(T169&lt;&gt;'Tabelas auxiliares'!$B$241,T169&lt;&gt;'Tabelas auxiliares'!$B$242,T169&lt;&gt;'Tabelas auxiliares'!$C$241,T169&lt;&gt;'Tabelas auxiliares'!$C$242,T169&lt;&gt;'Tabelas auxiliares'!$D$241),"FOLHA DE PESSOAL",IF(Y169='Tabelas auxiliares'!$A$242,"CUSTEIO",IF(Y169='Tabelas auxiliares'!$A$241,"INVESTIMENTO","ERRO - VERIFICAR"))))</f>
        <v>CUSTEIO</v>
      </c>
      <c r="AA169" s="30">
        <f t="shared" si="5"/>
        <v>63000</v>
      </c>
      <c r="AB169" s="130">
        <v>14127.5</v>
      </c>
      <c r="AC169" s="130"/>
      <c r="AD169" s="12">
        <v>48872.5</v>
      </c>
      <c r="AE169" s="36"/>
      <c r="AF169" s="36"/>
      <c r="AG169" s="36"/>
      <c r="AH169" s="36"/>
      <c r="AI169" s="36"/>
      <c r="AJ169" s="36"/>
      <c r="AK169" s="36"/>
      <c r="AL169" s="36"/>
      <c r="AM169" s="36"/>
      <c r="AN169" s="36"/>
      <c r="AO169" s="36"/>
      <c r="AP169" s="36"/>
    </row>
    <row r="170" spans="1:42" x14ac:dyDescent="0.25">
      <c r="A170" t="s">
        <v>591</v>
      </c>
      <c r="B170" t="s">
        <v>199</v>
      </c>
      <c r="C170" t="s">
        <v>592</v>
      </c>
      <c r="D170" t="s">
        <v>64</v>
      </c>
      <c r="E170" t="s">
        <v>100</v>
      </c>
      <c r="F170" s="19" t="str">
        <f>IFERROR(VLOOKUP(D170,'Tabelas auxiliares'!$A$3:$B$63,2,FALSE),"")</f>
        <v>ARI - ASSESSORIA DE RELAÇÕES INTERNACIONAIS</v>
      </c>
      <c r="G170" s="19" t="str">
        <f>IFERROR(VLOOKUP($B170,'Tabelas auxiliares'!$A$67:$C$107,2,FALSE),"")</f>
        <v>ADMINISTRAÇÃO GERAL</v>
      </c>
      <c r="H170" s="19" t="str">
        <f>IFERROR(VLOOKUP($B170,'Tabelas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0" s="128" t="s">
        <v>2039</v>
      </c>
      <c r="J170" s="128" t="s">
        <v>2040</v>
      </c>
      <c r="K170" s="128" t="s">
        <v>2041</v>
      </c>
      <c r="L170" s="128" t="s">
        <v>2042</v>
      </c>
      <c r="M170" s="128" t="s">
        <v>2043</v>
      </c>
      <c r="N170" s="128" t="s">
        <v>1367</v>
      </c>
      <c r="O170" s="128" t="s">
        <v>791</v>
      </c>
      <c r="P170" s="128" t="s">
        <v>1368</v>
      </c>
      <c r="Q170" s="128" t="s">
        <v>603</v>
      </c>
      <c r="R170" s="128" t="s">
        <v>604</v>
      </c>
      <c r="S170" s="128" t="s">
        <v>605</v>
      </c>
      <c r="T170" s="128" t="s">
        <v>145</v>
      </c>
      <c r="U170" s="128" t="s">
        <v>1369</v>
      </c>
      <c r="V170" s="128" t="s">
        <v>1071</v>
      </c>
      <c r="W170" s="128" t="s">
        <v>1072</v>
      </c>
      <c r="X170" s="128" t="s">
        <v>2044</v>
      </c>
      <c r="Y170" s="19" t="str">
        <f t="shared" si="4"/>
        <v>3</v>
      </c>
      <c r="Z170" s="19" t="str">
        <f>IF(T170="","",IF(AND(T170&lt;&gt;'Tabelas auxiliares'!$B$241,T170&lt;&gt;'Tabelas auxiliares'!$B$242,T170&lt;&gt;'Tabelas auxiliares'!$C$241,T170&lt;&gt;'Tabelas auxiliares'!$C$242,T170&lt;&gt;'Tabelas auxiliares'!$D$241),"FOLHA DE PESSOAL",IF(Y170='Tabelas auxiliares'!$A$242,"CUSTEIO",IF(Y170='Tabelas auxiliares'!$A$241,"INVESTIMENTO","ERRO - VERIFICAR"))))</f>
        <v>CUSTEIO</v>
      </c>
      <c r="AA170" s="30">
        <f t="shared" si="5"/>
        <v>21104.12</v>
      </c>
      <c r="AB170" s="130">
        <v>21104.12</v>
      </c>
      <c r="AC170" s="130"/>
      <c r="AD170" s="12"/>
      <c r="AE170" s="36"/>
      <c r="AF170" s="36"/>
      <c r="AG170" s="36"/>
      <c r="AH170" s="36"/>
      <c r="AI170" s="36"/>
      <c r="AJ170" s="36"/>
      <c r="AK170" s="36"/>
      <c r="AL170" s="36"/>
      <c r="AM170" s="36"/>
      <c r="AN170" s="36"/>
      <c r="AO170" s="36"/>
      <c r="AP170" s="36"/>
    </row>
    <row r="171" spans="1:42" x14ac:dyDescent="0.25">
      <c r="A171" t="s">
        <v>591</v>
      </c>
      <c r="B171" t="s">
        <v>199</v>
      </c>
      <c r="C171" t="s">
        <v>592</v>
      </c>
      <c r="D171" t="s">
        <v>64</v>
      </c>
      <c r="E171" t="s">
        <v>100</v>
      </c>
      <c r="F171" s="19" t="str">
        <f>IFERROR(VLOOKUP(D171,'Tabelas auxiliares'!$A$3:$B$63,2,FALSE),"")</f>
        <v>ARI - ASSESSORIA DE RELAÇÕES INTERNACIONAIS</v>
      </c>
      <c r="G171" s="19" t="str">
        <f>IFERROR(VLOOKUP($B171,'Tabelas auxiliares'!$A$67:$C$107,2,FALSE),"")</f>
        <v>ADMINISTRAÇÃO GERAL</v>
      </c>
      <c r="H171" s="19" t="str">
        <f>IFERROR(VLOOKUP($B171,'Tabelas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1" s="128" t="s">
        <v>2045</v>
      </c>
      <c r="J171" s="128" t="s">
        <v>2046</v>
      </c>
      <c r="K171" s="128" t="s">
        <v>2047</v>
      </c>
      <c r="L171" s="128" t="s">
        <v>2048</v>
      </c>
      <c r="M171" s="128" t="s">
        <v>2049</v>
      </c>
      <c r="N171" s="128" t="s">
        <v>600</v>
      </c>
      <c r="O171" s="128" t="s">
        <v>617</v>
      </c>
      <c r="P171" s="128" t="s">
        <v>623</v>
      </c>
      <c r="Q171" s="128" t="s">
        <v>603</v>
      </c>
      <c r="R171" s="128" t="s">
        <v>604</v>
      </c>
      <c r="S171" s="128" t="s">
        <v>605</v>
      </c>
      <c r="T171" s="128" t="s">
        <v>145</v>
      </c>
      <c r="U171" s="128" t="s">
        <v>624</v>
      </c>
      <c r="V171" s="128" t="s">
        <v>735</v>
      </c>
      <c r="W171" s="128" t="s">
        <v>736</v>
      </c>
      <c r="X171" s="128" t="s">
        <v>2050</v>
      </c>
      <c r="Y171" s="19" t="str">
        <f t="shared" si="4"/>
        <v>3</v>
      </c>
      <c r="Z171" s="19" t="str">
        <f>IF(T171="","",IF(AND(T171&lt;&gt;'Tabelas auxiliares'!$B$241,T171&lt;&gt;'Tabelas auxiliares'!$B$242,T171&lt;&gt;'Tabelas auxiliares'!$C$241,T171&lt;&gt;'Tabelas auxiliares'!$C$242,T171&lt;&gt;'Tabelas auxiliares'!$D$241),"FOLHA DE PESSOAL",IF(Y171='Tabelas auxiliares'!$A$242,"CUSTEIO",IF(Y171='Tabelas auxiliares'!$A$241,"INVESTIMENTO","ERRO - VERIFICAR"))))</f>
        <v>CUSTEIO</v>
      </c>
      <c r="AA171" s="30">
        <f t="shared" si="5"/>
        <v>17201.150000000001</v>
      </c>
      <c r="AB171" s="130">
        <v>17201.150000000001</v>
      </c>
      <c r="AC171" s="130"/>
      <c r="AD171" s="12"/>
      <c r="AE171" s="36"/>
      <c r="AF171" s="36"/>
      <c r="AG171" s="36"/>
      <c r="AH171" s="36"/>
      <c r="AI171" s="36"/>
      <c r="AJ171" s="36"/>
      <c r="AK171" s="36"/>
      <c r="AL171" s="36"/>
      <c r="AM171" s="36"/>
      <c r="AN171" s="36"/>
      <c r="AO171" s="36"/>
      <c r="AP171" s="36"/>
    </row>
    <row r="172" spans="1:42" x14ac:dyDescent="0.25">
      <c r="A172" t="s">
        <v>591</v>
      </c>
      <c r="B172" t="s">
        <v>199</v>
      </c>
      <c r="C172" t="s">
        <v>592</v>
      </c>
      <c r="D172" t="s">
        <v>68</v>
      </c>
      <c r="E172" t="s">
        <v>100</v>
      </c>
      <c r="F172" s="19" t="str">
        <f>IFERROR(VLOOKUP(D172,'Tabelas auxiliares'!$A$3:$B$63,2,FALSE),"")</f>
        <v>BIBLIOTECA</v>
      </c>
      <c r="G172" s="19" t="str">
        <f>IFERROR(VLOOKUP($B172,'Tabelas auxiliares'!$A$67:$C$107,2,FALSE),"")</f>
        <v>ADMINISTRAÇÃO GERAL</v>
      </c>
      <c r="H172" s="19" t="str">
        <f>IFERROR(VLOOKUP($B172,'Tabelas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2" s="128" t="s">
        <v>1632</v>
      </c>
      <c r="J172" s="128" t="s">
        <v>2051</v>
      </c>
      <c r="K172" s="128" t="s">
        <v>2052</v>
      </c>
      <c r="L172" s="128" t="s">
        <v>2053</v>
      </c>
      <c r="M172" s="128" t="s">
        <v>775</v>
      </c>
      <c r="N172" s="128" t="s">
        <v>600</v>
      </c>
      <c r="O172" s="128" t="s">
        <v>776</v>
      </c>
      <c r="P172" s="128" t="s">
        <v>777</v>
      </c>
      <c r="Q172" s="128" t="s">
        <v>603</v>
      </c>
      <c r="R172" s="128" t="s">
        <v>604</v>
      </c>
      <c r="S172" s="128" t="s">
        <v>605</v>
      </c>
      <c r="T172" s="128" t="s">
        <v>145</v>
      </c>
      <c r="U172" s="128" t="s">
        <v>778</v>
      </c>
      <c r="V172" s="128" t="s">
        <v>779</v>
      </c>
      <c r="W172" s="128" t="s">
        <v>780</v>
      </c>
      <c r="X172" s="128" t="s">
        <v>2054</v>
      </c>
      <c r="Y172" s="19" t="str">
        <f t="shared" si="4"/>
        <v>3</v>
      </c>
      <c r="Z172" s="19" t="str">
        <f>IF(T172="","",IF(AND(T172&lt;&gt;'Tabelas auxiliares'!$B$241,T172&lt;&gt;'Tabelas auxiliares'!$B$242,T172&lt;&gt;'Tabelas auxiliares'!$C$241,T172&lt;&gt;'Tabelas auxiliares'!$C$242,T172&lt;&gt;'Tabelas auxiliares'!$D$241),"FOLHA DE PESSOAL",IF(Y172='Tabelas auxiliares'!$A$242,"CUSTEIO",IF(Y172='Tabelas auxiliares'!$A$241,"INVESTIMENTO","ERRO - VERIFICAR"))))</f>
        <v>CUSTEIO</v>
      </c>
      <c r="AA172" s="30">
        <f t="shared" si="5"/>
        <v>650</v>
      </c>
      <c r="AB172" s="130"/>
      <c r="AC172" s="130"/>
      <c r="AD172" s="12">
        <v>650</v>
      </c>
      <c r="AE172" s="36"/>
      <c r="AF172" s="36"/>
      <c r="AG172" s="36"/>
      <c r="AH172" s="36"/>
      <c r="AI172" s="36"/>
      <c r="AJ172" s="36"/>
      <c r="AK172" s="36"/>
      <c r="AL172" s="36"/>
      <c r="AM172" s="36"/>
      <c r="AN172" s="36"/>
      <c r="AO172" s="36"/>
      <c r="AP172" s="36"/>
    </row>
    <row r="173" spans="1:42" x14ac:dyDescent="0.25">
      <c r="A173" t="s">
        <v>591</v>
      </c>
      <c r="B173" t="s">
        <v>199</v>
      </c>
      <c r="C173" t="s">
        <v>592</v>
      </c>
      <c r="D173" t="s">
        <v>77</v>
      </c>
      <c r="E173" t="s">
        <v>100</v>
      </c>
      <c r="F173" s="19" t="str">
        <f>IFERROR(VLOOKUP(D173,'Tabelas auxiliares'!$A$3:$B$63,2,FALSE),"")</f>
        <v>AGÊNCIA DE INOVAÇÃO</v>
      </c>
      <c r="G173" s="19" t="str">
        <f>IFERROR(VLOOKUP($B173,'Tabelas auxiliares'!$A$67:$C$107,2,FALSE),"")</f>
        <v>ADMINISTRAÇÃO GERAL</v>
      </c>
      <c r="H173" s="19" t="str">
        <f>IFERROR(VLOOKUP($B173,'Tabelas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3" s="128" t="s">
        <v>1596</v>
      </c>
      <c r="J173" s="128" t="s">
        <v>2056</v>
      </c>
      <c r="K173" s="128" t="s">
        <v>2057</v>
      </c>
      <c r="L173" s="128" t="s">
        <v>2058</v>
      </c>
      <c r="M173" s="128" t="s">
        <v>790</v>
      </c>
      <c r="N173" s="128" t="s">
        <v>600</v>
      </c>
      <c r="O173" s="128" t="s">
        <v>791</v>
      </c>
      <c r="P173" s="128" t="s">
        <v>792</v>
      </c>
      <c r="Q173" s="128" t="s">
        <v>603</v>
      </c>
      <c r="R173" s="128" t="s">
        <v>604</v>
      </c>
      <c r="S173" s="128" t="s">
        <v>605</v>
      </c>
      <c r="T173" s="128" t="s">
        <v>145</v>
      </c>
      <c r="U173" s="128" t="s">
        <v>793</v>
      </c>
      <c r="V173" s="128" t="s">
        <v>735</v>
      </c>
      <c r="W173" s="128" t="s">
        <v>736</v>
      </c>
      <c r="X173" s="128" t="s">
        <v>2059</v>
      </c>
      <c r="Y173" s="19" t="str">
        <f t="shared" si="4"/>
        <v>3</v>
      </c>
      <c r="Z173" s="19" t="str">
        <f>IF(T173="","",IF(AND(T173&lt;&gt;'Tabelas auxiliares'!$B$241,T173&lt;&gt;'Tabelas auxiliares'!$B$242,T173&lt;&gt;'Tabelas auxiliares'!$C$241,T173&lt;&gt;'Tabelas auxiliares'!$C$242,T173&lt;&gt;'Tabelas auxiliares'!$D$241),"FOLHA DE PESSOAL",IF(Y173='Tabelas auxiliares'!$A$242,"CUSTEIO",IF(Y173='Tabelas auxiliares'!$A$241,"INVESTIMENTO","ERRO - VERIFICAR"))))</f>
        <v>CUSTEIO</v>
      </c>
      <c r="AA173" s="30">
        <f t="shared" si="5"/>
        <v>2886</v>
      </c>
      <c r="AB173" s="130">
        <v>2886</v>
      </c>
      <c r="AC173" s="130"/>
      <c r="AD173" s="12"/>
      <c r="AE173" s="36"/>
      <c r="AF173" s="36"/>
      <c r="AG173" s="36"/>
      <c r="AH173" s="36"/>
      <c r="AI173" s="36"/>
      <c r="AJ173" s="36"/>
      <c r="AK173" s="36"/>
      <c r="AL173" s="36"/>
      <c r="AM173" s="36"/>
      <c r="AN173" s="36"/>
      <c r="AO173" s="36"/>
      <c r="AP173" s="36"/>
    </row>
    <row r="174" spans="1:42" x14ac:dyDescent="0.25">
      <c r="A174" t="s">
        <v>591</v>
      </c>
      <c r="B174" t="s">
        <v>199</v>
      </c>
      <c r="C174" t="s">
        <v>592</v>
      </c>
      <c r="D174" t="s">
        <v>77</v>
      </c>
      <c r="E174" t="s">
        <v>100</v>
      </c>
      <c r="F174" s="19" t="str">
        <f>IFERROR(VLOOKUP(D174,'Tabelas auxiliares'!$A$3:$B$63,2,FALSE),"")</f>
        <v>AGÊNCIA DE INOVAÇÃO</v>
      </c>
      <c r="G174" s="19" t="str">
        <f>IFERROR(VLOOKUP($B174,'Tabelas auxiliares'!$A$67:$C$107,2,FALSE),"")</f>
        <v>ADMINISTRAÇÃO GERAL</v>
      </c>
      <c r="H174" s="19" t="str">
        <f>IFERROR(VLOOKUP($B174,'Tabelas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4" s="128" t="s">
        <v>2060</v>
      </c>
      <c r="J174" s="128" t="s">
        <v>2061</v>
      </c>
      <c r="K174" s="128" t="s">
        <v>2062</v>
      </c>
      <c r="L174" s="128" t="s">
        <v>2063</v>
      </c>
      <c r="M174" s="128" t="s">
        <v>794</v>
      </c>
      <c r="N174" s="128" t="s">
        <v>600</v>
      </c>
      <c r="O174" s="128" t="s">
        <v>795</v>
      </c>
      <c r="P174" s="128" t="s">
        <v>796</v>
      </c>
      <c r="Q174" s="128" t="s">
        <v>603</v>
      </c>
      <c r="R174" s="128" t="s">
        <v>604</v>
      </c>
      <c r="S174" s="128" t="s">
        <v>605</v>
      </c>
      <c r="T174" s="128" t="s">
        <v>145</v>
      </c>
      <c r="U174" s="128" t="s">
        <v>797</v>
      </c>
      <c r="V174" s="128" t="s">
        <v>735</v>
      </c>
      <c r="W174" s="128" t="s">
        <v>736</v>
      </c>
      <c r="X174" s="128" t="s">
        <v>2064</v>
      </c>
      <c r="Y174" s="19" t="str">
        <f t="shared" si="4"/>
        <v>3</v>
      </c>
      <c r="Z174" s="19" t="str">
        <f>IF(T174="","",IF(AND(T174&lt;&gt;'Tabelas auxiliares'!$B$241,T174&lt;&gt;'Tabelas auxiliares'!$B$242,T174&lt;&gt;'Tabelas auxiliares'!$C$241,T174&lt;&gt;'Tabelas auxiliares'!$C$242,T174&lt;&gt;'Tabelas auxiliares'!$D$241),"FOLHA DE PESSOAL",IF(Y174='Tabelas auxiliares'!$A$242,"CUSTEIO",IF(Y174='Tabelas auxiliares'!$A$241,"INVESTIMENTO","ERRO - VERIFICAR"))))</f>
        <v>CUSTEIO</v>
      </c>
      <c r="AA174" s="30">
        <f t="shared" si="5"/>
        <v>1836</v>
      </c>
      <c r="AB174" s="130">
        <v>1836</v>
      </c>
      <c r="AC174" s="130"/>
      <c r="AD174" s="12"/>
      <c r="AE174" s="36"/>
      <c r="AF174" s="36"/>
      <c r="AG174" s="36"/>
      <c r="AH174" s="36"/>
      <c r="AI174" s="36"/>
      <c r="AJ174" s="36"/>
      <c r="AK174" s="36"/>
      <c r="AL174" s="36"/>
      <c r="AM174" s="36"/>
      <c r="AN174" s="36"/>
      <c r="AO174" s="36"/>
      <c r="AP174" s="36"/>
    </row>
    <row r="175" spans="1:42" x14ac:dyDescent="0.25">
      <c r="A175" t="s">
        <v>591</v>
      </c>
      <c r="B175" t="s">
        <v>199</v>
      </c>
      <c r="C175" t="s">
        <v>592</v>
      </c>
      <c r="D175" t="s">
        <v>77</v>
      </c>
      <c r="E175" t="s">
        <v>100</v>
      </c>
      <c r="F175" s="19" t="str">
        <f>IFERROR(VLOOKUP(D175,'Tabelas auxiliares'!$A$3:$B$63,2,FALSE),"")</f>
        <v>AGÊNCIA DE INOVAÇÃO</v>
      </c>
      <c r="G175" s="19" t="str">
        <f>IFERROR(VLOOKUP($B175,'Tabelas auxiliares'!$A$67:$C$107,2,FALSE),"")</f>
        <v>ADMINISTRAÇÃO GERAL</v>
      </c>
      <c r="H175" s="19" t="str">
        <f>IFERROR(VLOOKUP($B175,'Tabelas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5" s="128" t="s">
        <v>2065</v>
      </c>
      <c r="J175" s="128" t="s">
        <v>786</v>
      </c>
      <c r="K175" s="128" t="s">
        <v>2066</v>
      </c>
      <c r="L175" s="128" t="s">
        <v>787</v>
      </c>
      <c r="M175" s="128" t="s">
        <v>788</v>
      </c>
      <c r="N175" s="128" t="s">
        <v>638</v>
      </c>
      <c r="O175" s="128" t="s">
        <v>614</v>
      </c>
      <c r="P175" s="128" t="s">
        <v>1357</v>
      </c>
      <c r="Q175" s="128" t="s">
        <v>603</v>
      </c>
      <c r="R175" s="128" t="s">
        <v>604</v>
      </c>
      <c r="S175" s="128" t="s">
        <v>605</v>
      </c>
      <c r="T175" s="128" t="s">
        <v>145</v>
      </c>
      <c r="U175" s="128" t="s">
        <v>1358</v>
      </c>
      <c r="V175" s="128" t="s">
        <v>789</v>
      </c>
      <c r="W175" s="128" t="s">
        <v>785</v>
      </c>
      <c r="X175" s="128" t="s">
        <v>2067</v>
      </c>
      <c r="Y175" s="19" t="str">
        <f t="shared" si="4"/>
        <v>3</v>
      </c>
      <c r="Z175" s="19" t="str">
        <f>IF(T175="","",IF(AND(T175&lt;&gt;'Tabelas auxiliares'!$B$241,T175&lt;&gt;'Tabelas auxiliares'!$B$242,T175&lt;&gt;'Tabelas auxiliares'!$C$241,T175&lt;&gt;'Tabelas auxiliares'!$C$242,T175&lt;&gt;'Tabelas auxiliares'!$D$241),"FOLHA DE PESSOAL",IF(Y175='Tabelas auxiliares'!$A$242,"CUSTEIO",IF(Y175='Tabelas auxiliares'!$A$241,"INVESTIMENTO","ERRO - VERIFICAR"))))</f>
        <v>CUSTEIO</v>
      </c>
      <c r="AA175" s="30">
        <f t="shared" si="5"/>
        <v>6386.13</v>
      </c>
      <c r="AB175" s="130">
        <v>6386.13</v>
      </c>
      <c r="AC175" s="130"/>
      <c r="AD175" s="12"/>
      <c r="AE175" s="36"/>
      <c r="AF175" s="36"/>
      <c r="AG175" s="36"/>
      <c r="AH175" s="36"/>
      <c r="AI175" s="36"/>
      <c r="AJ175" s="36"/>
      <c r="AK175" s="36"/>
      <c r="AL175" s="36"/>
      <c r="AM175" s="36"/>
      <c r="AN175" s="36"/>
      <c r="AO175" s="36"/>
      <c r="AP175" s="36"/>
    </row>
    <row r="176" spans="1:42" x14ac:dyDescent="0.25">
      <c r="A176" t="s">
        <v>591</v>
      </c>
      <c r="B176" t="s">
        <v>199</v>
      </c>
      <c r="C176" t="s">
        <v>592</v>
      </c>
      <c r="D176" t="s">
        <v>77</v>
      </c>
      <c r="E176" t="s">
        <v>100</v>
      </c>
      <c r="F176" s="19" t="str">
        <f>IFERROR(VLOOKUP(D176,'Tabelas auxiliares'!$A$3:$B$63,2,FALSE),"")</f>
        <v>AGÊNCIA DE INOVAÇÃO</v>
      </c>
      <c r="G176" s="19" t="str">
        <f>IFERROR(VLOOKUP($B176,'Tabelas auxiliares'!$A$67:$C$107,2,FALSE),"")</f>
        <v>ADMINISTRAÇÃO GERAL</v>
      </c>
      <c r="H176" s="19" t="str">
        <f>IFERROR(VLOOKUP($B176,'Tabelas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6" s="128" t="s">
        <v>1432</v>
      </c>
      <c r="J176" s="128" t="s">
        <v>786</v>
      </c>
      <c r="K176" s="128" t="s">
        <v>2068</v>
      </c>
      <c r="L176" s="128" t="s">
        <v>787</v>
      </c>
      <c r="M176" s="128" t="s">
        <v>788</v>
      </c>
      <c r="N176" s="128" t="s">
        <v>638</v>
      </c>
      <c r="O176" s="128" t="s">
        <v>614</v>
      </c>
      <c r="P176" s="128" t="s">
        <v>1357</v>
      </c>
      <c r="Q176" s="128" t="s">
        <v>603</v>
      </c>
      <c r="R176" s="128" t="s">
        <v>604</v>
      </c>
      <c r="S176" s="128" t="s">
        <v>605</v>
      </c>
      <c r="T176" s="128" t="s">
        <v>145</v>
      </c>
      <c r="U176" s="128" t="s">
        <v>1358</v>
      </c>
      <c r="V176" s="128" t="s">
        <v>789</v>
      </c>
      <c r="W176" s="128" t="s">
        <v>785</v>
      </c>
      <c r="X176" s="128" t="s">
        <v>2069</v>
      </c>
      <c r="Y176" s="19" t="str">
        <f t="shared" si="4"/>
        <v>3</v>
      </c>
      <c r="Z176" s="19" t="str">
        <f>IF(T176="","",IF(AND(T176&lt;&gt;'Tabelas auxiliares'!$B$241,T176&lt;&gt;'Tabelas auxiliares'!$B$242,T176&lt;&gt;'Tabelas auxiliares'!$C$241,T176&lt;&gt;'Tabelas auxiliares'!$C$242,T176&lt;&gt;'Tabelas auxiliares'!$D$241),"FOLHA DE PESSOAL",IF(Y176='Tabelas auxiliares'!$A$242,"CUSTEIO",IF(Y176='Tabelas auxiliares'!$A$241,"INVESTIMENTO","ERRO - VERIFICAR"))))</f>
        <v>CUSTEIO</v>
      </c>
      <c r="AA176" s="30">
        <f t="shared" si="5"/>
        <v>30000</v>
      </c>
      <c r="AB176" s="130">
        <v>27884.2</v>
      </c>
      <c r="AC176" s="130">
        <v>199.94</v>
      </c>
      <c r="AD176" s="12">
        <v>1915.86</v>
      </c>
      <c r="AE176" s="36"/>
      <c r="AF176" s="36"/>
      <c r="AG176" s="36"/>
      <c r="AH176" s="36"/>
      <c r="AI176" s="36"/>
      <c r="AJ176" s="36"/>
      <c r="AK176" s="36"/>
      <c r="AL176" s="36"/>
      <c r="AM176" s="36"/>
      <c r="AN176" s="36"/>
      <c r="AO176" s="36"/>
      <c r="AP176" s="36"/>
    </row>
    <row r="177" spans="1:42" x14ac:dyDescent="0.25">
      <c r="A177" t="s">
        <v>591</v>
      </c>
      <c r="B177" t="s">
        <v>199</v>
      </c>
      <c r="C177" t="s">
        <v>592</v>
      </c>
      <c r="D177" t="s">
        <v>77</v>
      </c>
      <c r="E177" t="s">
        <v>100</v>
      </c>
      <c r="F177" s="19" t="str">
        <f>IFERROR(VLOOKUP(D177,'Tabelas auxiliares'!$A$3:$B$63,2,FALSE),"")</f>
        <v>AGÊNCIA DE INOVAÇÃO</v>
      </c>
      <c r="G177" s="19" t="str">
        <f>IFERROR(VLOOKUP($B177,'Tabelas auxiliares'!$A$67:$C$107,2,FALSE),"")</f>
        <v>ADMINISTRAÇÃO GERAL</v>
      </c>
      <c r="H177" s="19" t="str">
        <f>IFERROR(VLOOKUP($B177,'Tabelas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7" s="128" t="s">
        <v>1745</v>
      </c>
      <c r="J177" s="128" t="s">
        <v>2070</v>
      </c>
      <c r="K177" s="128" t="s">
        <v>2071</v>
      </c>
      <c r="L177" s="128" t="s">
        <v>2072</v>
      </c>
      <c r="M177" s="128" t="s">
        <v>604</v>
      </c>
      <c r="N177" s="128" t="s">
        <v>638</v>
      </c>
      <c r="O177" s="128" t="s">
        <v>614</v>
      </c>
      <c r="P177" s="128" t="s">
        <v>1357</v>
      </c>
      <c r="Q177" s="128" t="s">
        <v>603</v>
      </c>
      <c r="R177" s="128" t="s">
        <v>604</v>
      </c>
      <c r="S177" s="128" t="s">
        <v>676</v>
      </c>
      <c r="T177" s="128" t="s">
        <v>145</v>
      </c>
      <c r="U177" s="128" t="s">
        <v>1358</v>
      </c>
      <c r="V177" s="128" t="s">
        <v>2073</v>
      </c>
      <c r="W177" s="128" t="s">
        <v>2074</v>
      </c>
      <c r="X177" s="128" t="s">
        <v>2075</v>
      </c>
      <c r="Y177" s="19" t="str">
        <f t="shared" si="4"/>
        <v>3</v>
      </c>
      <c r="Z177" s="19" t="str">
        <f>IF(T177="","",IF(AND(T177&lt;&gt;'Tabelas auxiliares'!$B$241,T177&lt;&gt;'Tabelas auxiliares'!$B$242,T177&lt;&gt;'Tabelas auxiliares'!$C$241,T177&lt;&gt;'Tabelas auxiliares'!$C$242,T177&lt;&gt;'Tabelas auxiliares'!$D$241),"FOLHA DE PESSOAL",IF(Y177='Tabelas auxiliares'!$A$242,"CUSTEIO",IF(Y177='Tabelas auxiliares'!$A$241,"INVESTIMENTO","ERRO - VERIFICAR"))))</f>
        <v>CUSTEIO</v>
      </c>
      <c r="AA177" s="30">
        <f t="shared" si="5"/>
        <v>84913.52</v>
      </c>
      <c r="AB177" s="130">
        <v>84913.52</v>
      </c>
      <c r="AC177" s="130"/>
      <c r="AD177" s="12"/>
      <c r="AE177" s="36"/>
      <c r="AF177" s="36"/>
      <c r="AG177" s="36"/>
      <c r="AH177" s="36"/>
      <c r="AI177" s="36"/>
      <c r="AJ177" s="36"/>
      <c r="AK177" s="36"/>
      <c r="AL177" s="36"/>
      <c r="AM177" s="36"/>
      <c r="AN177" s="36"/>
      <c r="AO177" s="36"/>
      <c r="AP177" s="36"/>
    </row>
    <row r="178" spans="1:42" x14ac:dyDescent="0.25">
      <c r="A178" t="s">
        <v>591</v>
      </c>
      <c r="B178" t="s">
        <v>199</v>
      </c>
      <c r="C178" t="s">
        <v>592</v>
      </c>
      <c r="D178" t="s">
        <v>81</v>
      </c>
      <c r="E178" t="s">
        <v>100</v>
      </c>
      <c r="F178" s="19" t="str">
        <f>IFERROR(VLOOKUP(D178,'Tabelas auxiliares'!$A$3:$B$63,2,FALSE),"")</f>
        <v>SUGEPE - SUPERINTENDÊNCIA DE GESTÃO DE PESSOAS</v>
      </c>
      <c r="G178" s="19" t="str">
        <f>IFERROR(VLOOKUP($B178,'Tabelas auxiliares'!$A$67:$C$107,2,FALSE),"")</f>
        <v>ADMINISTRAÇÃO GERAL</v>
      </c>
      <c r="H178" s="19" t="str">
        <f>IFERROR(VLOOKUP($B178,'Tabelas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8" s="128" t="s">
        <v>1949</v>
      </c>
      <c r="J178" s="128" t="s">
        <v>2076</v>
      </c>
      <c r="K178" s="128" t="s">
        <v>2077</v>
      </c>
      <c r="L178" s="128" t="s">
        <v>2078</v>
      </c>
      <c r="M178" s="128" t="s">
        <v>1167</v>
      </c>
      <c r="N178" s="128" t="s">
        <v>638</v>
      </c>
      <c r="O178" s="128" t="s">
        <v>614</v>
      </c>
      <c r="P178" s="128" t="s">
        <v>1357</v>
      </c>
      <c r="Q178" s="128" t="s">
        <v>603</v>
      </c>
      <c r="R178" s="128" t="s">
        <v>604</v>
      </c>
      <c r="S178" s="128" t="s">
        <v>605</v>
      </c>
      <c r="T178" s="128" t="s">
        <v>145</v>
      </c>
      <c r="U178" s="128" t="s">
        <v>1358</v>
      </c>
      <c r="V178" s="128" t="s">
        <v>1958</v>
      </c>
      <c r="W178" s="128" t="s">
        <v>1959</v>
      </c>
      <c r="X178" s="128" t="s">
        <v>2079</v>
      </c>
      <c r="Y178" s="19" t="str">
        <f t="shared" si="4"/>
        <v>3</v>
      </c>
      <c r="Z178" s="19" t="str">
        <f>IF(T178="","",IF(AND(T178&lt;&gt;'Tabelas auxiliares'!$B$241,T178&lt;&gt;'Tabelas auxiliares'!$B$242,T178&lt;&gt;'Tabelas auxiliares'!$C$241,T178&lt;&gt;'Tabelas auxiliares'!$C$242,T178&lt;&gt;'Tabelas auxiliares'!$D$241),"FOLHA DE PESSOAL",IF(Y178='Tabelas auxiliares'!$A$242,"CUSTEIO",IF(Y178='Tabelas auxiliares'!$A$241,"INVESTIMENTO","ERRO - VERIFICAR"))))</f>
        <v>CUSTEIO</v>
      </c>
      <c r="AA178" s="30">
        <f t="shared" si="5"/>
        <v>1760</v>
      </c>
      <c r="AB178" s="130">
        <v>2.1</v>
      </c>
      <c r="AC178" s="130"/>
      <c r="AD178" s="12">
        <v>1757.9</v>
      </c>
      <c r="AE178" s="36"/>
      <c r="AF178" s="36"/>
      <c r="AG178" s="36"/>
      <c r="AH178" s="36"/>
      <c r="AI178" s="36"/>
      <c r="AJ178" s="36"/>
      <c r="AK178" s="36"/>
      <c r="AL178" s="36"/>
      <c r="AM178" s="36"/>
      <c r="AN178" s="36"/>
      <c r="AO178" s="36"/>
      <c r="AP178" s="36"/>
    </row>
    <row r="179" spans="1:42" x14ac:dyDescent="0.25">
      <c r="A179" t="s">
        <v>591</v>
      </c>
      <c r="B179" t="s">
        <v>199</v>
      </c>
      <c r="C179" t="s">
        <v>592</v>
      </c>
      <c r="D179" t="s">
        <v>81</v>
      </c>
      <c r="E179" t="s">
        <v>100</v>
      </c>
      <c r="F179" s="19" t="str">
        <f>IFERROR(VLOOKUP(D179,'Tabelas auxiliares'!$A$3:$B$63,2,FALSE),"")</f>
        <v>SUGEPE - SUPERINTENDÊNCIA DE GESTÃO DE PESSOAS</v>
      </c>
      <c r="G179" s="19" t="str">
        <f>IFERROR(VLOOKUP($B179,'Tabelas auxiliares'!$A$67:$C$107,2,FALSE),"")</f>
        <v>ADMINISTRAÇÃO GERAL</v>
      </c>
      <c r="H179" s="19" t="str">
        <f>IFERROR(VLOOKUP($B179,'Tabelas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79" s="128" t="s">
        <v>2080</v>
      </c>
      <c r="J179" s="128" t="s">
        <v>2081</v>
      </c>
      <c r="K179" s="128" t="s">
        <v>2082</v>
      </c>
      <c r="L179" s="128" t="s">
        <v>800</v>
      </c>
      <c r="M179" s="128" t="s">
        <v>2083</v>
      </c>
      <c r="N179" s="128" t="s">
        <v>638</v>
      </c>
      <c r="O179" s="128" t="s">
        <v>614</v>
      </c>
      <c r="P179" s="128" t="s">
        <v>1357</v>
      </c>
      <c r="Q179" s="128" t="s">
        <v>603</v>
      </c>
      <c r="R179" s="128" t="s">
        <v>604</v>
      </c>
      <c r="S179" s="128" t="s">
        <v>605</v>
      </c>
      <c r="T179" s="128" t="s">
        <v>145</v>
      </c>
      <c r="U179" s="128" t="s">
        <v>1358</v>
      </c>
      <c r="V179" s="128" t="s">
        <v>802</v>
      </c>
      <c r="W179" s="128" t="s">
        <v>803</v>
      </c>
      <c r="X179" s="128" t="s">
        <v>2084</v>
      </c>
      <c r="Y179" s="19" t="str">
        <f t="shared" si="4"/>
        <v>3</v>
      </c>
      <c r="Z179" s="19" t="str">
        <f>IF(T179="","",IF(AND(T179&lt;&gt;'Tabelas auxiliares'!$B$241,T179&lt;&gt;'Tabelas auxiliares'!$B$242,T179&lt;&gt;'Tabelas auxiliares'!$C$241,T179&lt;&gt;'Tabelas auxiliares'!$C$242,T179&lt;&gt;'Tabelas auxiliares'!$D$241),"FOLHA DE PESSOAL",IF(Y179='Tabelas auxiliares'!$A$242,"CUSTEIO",IF(Y179='Tabelas auxiliares'!$A$241,"INVESTIMENTO","ERRO - VERIFICAR"))))</f>
        <v>CUSTEIO</v>
      </c>
      <c r="AA179" s="30">
        <f t="shared" si="5"/>
        <v>280800</v>
      </c>
      <c r="AB179" s="130">
        <v>280800</v>
      </c>
      <c r="AC179" s="130"/>
      <c r="AD179" s="12"/>
      <c r="AE179" s="36"/>
      <c r="AF179" s="36"/>
      <c r="AG179" s="36"/>
      <c r="AH179" s="36"/>
      <c r="AI179" s="36"/>
      <c r="AJ179" s="36"/>
      <c r="AK179" s="36"/>
      <c r="AL179" s="36"/>
      <c r="AM179" s="36"/>
      <c r="AN179" s="36"/>
      <c r="AO179" s="36"/>
      <c r="AP179" s="36"/>
    </row>
    <row r="180" spans="1:42" x14ac:dyDescent="0.25">
      <c r="A180" t="s">
        <v>591</v>
      </c>
      <c r="B180" t="s">
        <v>200</v>
      </c>
      <c r="C180" t="s">
        <v>592</v>
      </c>
      <c r="D180" t="s">
        <v>28</v>
      </c>
      <c r="E180" t="s">
        <v>100</v>
      </c>
      <c r="F180" s="19" t="str">
        <f>IFERROR(VLOOKUP(D180,'Tabelas auxiliares'!$A$3:$B$63,2,FALSE),"")</f>
        <v>PU - PREFEITURA UNIVERSITÁRIA</v>
      </c>
      <c r="G180" s="19" t="str">
        <f>IFERROR(VLOOKUP($B180,'Tabelas auxiliares'!$A$67:$C$107,2,FALSE),"")</f>
        <v>ÁGUA / LUZ / GÁS (CONCESSIONÁRIAS)</v>
      </c>
      <c r="H180" s="19" t="str">
        <f>IFERROR(VLOOKUP($B180,'Tabelas auxiliares'!$A$67:$C$107,3,FALSE),"")</f>
        <v>ÁGUA E ESGOTO / ENERGIA ELÉTRICA / GÁS</v>
      </c>
      <c r="I180" s="128" t="s">
        <v>1930</v>
      </c>
      <c r="J180" s="128" t="s">
        <v>827</v>
      </c>
      <c r="K180" s="128" t="s">
        <v>2085</v>
      </c>
      <c r="L180" s="128" t="s">
        <v>2086</v>
      </c>
      <c r="M180" s="128" t="s">
        <v>822</v>
      </c>
      <c r="N180" s="128" t="s">
        <v>638</v>
      </c>
      <c r="O180" s="128" t="s">
        <v>614</v>
      </c>
      <c r="P180" s="128" t="s">
        <v>1357</v>
      </c>
      <c r="Q180" s="128" t="s">
        <v>603</v>
      </c>
      <c r="R180" s="128" t="s">
        <v>604</v>
      </c>
      <c r="S180" s="128" t="s">
        <v>605</v>
      </c>
      <c r="T180" s="128" t="s">
        <v>145</v>
      </c>
      <c r="U180" s="128" t="s">
        <v>1358</v>
      </c>
      <c r="V180" s="128" t="s">
        <v>823</v>
      </c>
      <c r="W180" s="128" t="s">
        <v>824</v>
      </c>
      <c r="X180" s="128" t="s">
        <v>2087</v>
      </c>
      <c r="Y180" s="19" t="str">
        <f t="shared" si="4"/>
        <v>3</v>
      </c>
      <c r="Z180" s="19" t="str">
        <f>IF(T180="","",IF(AND(T180&lt;&gt;'Tabelas auxiliares'!$B$241,T180&lt;&gt;'Tabelas auxiliares'!$B$242,T180&lt;&gt;'Tabelas auxiliares'!$C$241,T180&lt;&gt;'Tabelas auxiliares'!$C$242,T180&lt;&gt;'Tabelas auxiliares'!$D$241),"FOLHA DE PESSOAL",IF(Y180='Tabelas auxiliares'!$A$242,"CUSTEIO",IF(Y180='Tabelas auxiliares'!$A$241,"INVESTIMENTO","ERRO - VERIFICAR"))))</f>
        <v>CUSTEIO</v>
      </c>
      <c r="AA180" s="30">
        <f t="shared" si="5"/>
        <v>275333.28000000003</v>
      </c>
      <c r="AB180" s="130"/>
      <c r="AC180" s="130"/>
      <c r="AD180" s="12">
        <v>275333.28000000003</v>
      </c>
      <c r="AE180" s="36"/>
      <c r="AF180" s="36"/>
      <c r="AG180" s="36"/>
      <c r="AH180" s="36"/>
      <c r="AI180" s="36"/>
      <c r="AJ180" s="36"/>
      <c r="AK180" s="36"/>
      <c r="AL180" s="36"/>
      <c r="AM180" s="36"/>
      <c r="AN180" s="36"/>
      <c r="AO180" s="36"/>
      <c r="AP180" s="36"/>
    </row>
    <row r="181" spans="1:42" x14ac:dyDescent="0.25">
      <c r="A181" t="s">
        <v>591</v>
      </c>
      <c r="B181" t="s">
        <v>200</v>
      </c>
      <c r="C181" t="s">
        <v>592</v>
      </c>
      <c r="D181" t="s">
        <v>28</v>
      </c>
      <c r="E181" t="s">
        <v>100</v>
      </c>
      <c r="F181" s="19" t="str">
        <f>IFERROR(VLOOKUP(D181,'Tabelas auxiliares'!$A$3:$B$63,2,FALSE),"")</f>
        <v>PU - PREFEITURA UNIVERSITÁRIA</v>
      </c>
      <c r="G181" s="19" t="str">
        <f>IFERROR(VLOOKUP($B181,'Tabelas auxiliares'!$A$67:$C$107,2,FALSE),"")</f>
        <v>ÁGUA / LUZ / GÁS (CONCESSIONÁRIAS)</v>
      </c>
      <c r="H181" s="19" t="str">
        <f>IFERROR(VLOOKUP($B181,'Tabelas auxiliares'!$A$67:$C$107,3,FALSE),"")</f>
        <v>ÁGUA E ESGOTO / ENERGIA ELÉTRICA / GÁS</v>
      </c>
      <c r="I181" s="128" t="s">
        <v>1456</v>
      </c>
      <c r="J181" s="128" t="s">
        <v>2088</v>
      </c>
      <c r="K181" s="128" t="s">
        <v>2089</v>
      </c>
      <c r="L181" s="128" t="s">
        <v>2090</v>
      </c>
      <c r="M181" s="128" t="s">
        <v>822</v>
      </c>
      <c r="N181" s="128" t="s">
        <v>638</v>
      </c>
      <c r="O181" s="128" t="s">
        <v>614</v>
      </c>
      <c r="P181" s="128" t="s">
        <v>1357</v>
      </c>
      <c r="Q181" s="128" t="s">
        <v>603</v>
      </c>
      <c r="R181" s="128" t="s">
        <v>604</v>
      </c>
      <c r="S181" s="128" t="s">
        <v>605</v>
      </c>
      <c r="T181" s="128" t="s">
        <v>145</v>
      </c>
      <c r="U181" s="128" t="s">
        <v>1358</v>
      </c>
      <c r="V181" s="128" t="s">
        <v>823</v>
      </c>
      <c r="W181" s="128" t="s">
        <v>824</v>
      </c>
      <c r="X181" s="128" t="s">
        <v>2091</v>
      </c>
      <c r="Y181" s="19" t="str">
        <f t="shared" si="4"/>
        <v>3</v>
      </c>
      <c r="Z181" s="19" t="str">
        <f>IF(T181="","",IF(AND(T181&lt;&gt;'Tabelas auxiliares'!$B$241,T181&lt;&gt;'Tabelas auxiliares'!$B$242,T181&lt;&gt;'Tabelas auxiliares'!$C$241,T181&lt;&gt;'Tabelas auxiliares'!$C$242,T181&lt;&gt;'Tabelas auxiliares'!$D$241),"FOLHA DE PESSOAL",IF(Y181='Tabelas auxiliares'!$A$242,"CUSTEIO",IF(Y181='Tabelas auxiliares'!$A$241,"INVESTIMENTO","ERRO - VERIFICAR"))))</f>
        <v>CUSTEIO</v>
      </c>
      <c r="AA181" s="30">
        <f t="shared" si="5"/>
        <v>1835000</v>
      </c>
      <c r="AB181" s="130">
        <v>342066.88</v>
      </c>
      <c r="AC181" s="130">
        <v>273114.84999999998</v>
      </c>
      <c r="AD181" s="12">
        <v>1219818.27</v>
      </c>
      <c r="AE181" s="36"/>
      <c r="AF181" s="36"/>
      <c r="AG181" s="36"/>
      <c r="AH181" s="36"/>
      <c r="AI181" s="36"/>
      <c r="AJ181" s="36"/>
      <c r="AK181" s="36"/>
      <c r="AL181" s="36"/>
      <c r="AM181" s="36"/>
      <c r="AN181" s="36"/>
      <c r="AO181" s="36"/>
      <c r="AP181" s="36"/>
    </row>
    <row r="182" spans="1:42" x14ac:dyDescent="0.25">
      <c r="A182" t="s">
        <v>591</v>
      </c>
      <c r="B182" t="s">
        <v>200</v>
      </c>
      <c r="C182" t="s">
        <v>592</v>
      </c>
      <c r="D182" t="s">
        <v>28</v>
      </c>
      <c r="E182" t="s">
        <v>100</v>
      </c>
      <c r="F182" s="19" t="str">
        <f>IFERROR(VLOOKUP(D182,'Tabelas auxiliares'!$A$3:$B$63,2,FALSE),"")</f>
        <v>PU - PREFEITURA UNIVERSITÁRIA</v>
      </c>
      <c r="G182" s="19" t="str">
        <f>IFERROR(VLOOKUP($B182,'Tabelas auxiliares'!$A$67:$C$107,2,FALSE),"")</f>
        <v>ÁGUA / LUZ / GÁS (CONCESSIONÁRIAS)</v>
      </c>
      <c r="H182" s="19" t="str">
        <f>IFERROR(VLOOKUP($B182,'Tabelas auxiliares'!$A$67:$C$107,3,FALSE),"")</f>
        <v>ÁGUA E ESGOTO / ENERGIA ELÉTRICA / GÁS</v>
      </c>
      <c r="I182" s="128" t="s">
        <v>1547</v>
      </c>
      <c r="J182" s="128" t="s">
        <v>2092</v>
      </c>
      <c r="K182" s="128" t="s">
        <v>2093</v>
      </c>
      <c r="L182" s="128" t="s">
        <v>2094</v>
      </c>
      <c r="M182" s="128" t="s">
        <v>816</v>
      </c>
      <c r="N182" s="128" t="s">
        <v>638</v>
      </c>
      <c r="O182" s="128" t="s">
        <v>614</v>
      </c>
      <c r="P182" s="128" t="s">
        <v>1357</v>
      </c>
      <c r="Q182" s="128" t="s">
        <v>603</v>
      </c>
      <c r="R182" s="128" t="s">
        <v>604</v>
      </c>
      <c r="S182" s="128" t="s">
        <v>605</v>
      </c>
      <c r="T182" s="128" t="s">
        <v>145</v>
      </c>
      <c r="U182" s="128" t="s">
        <v>1358</v>
      </c>
      <c r="V182" s="128" t="s">
        <v>817</v>
      </c>
      <c r="W182" s="128" t="s">
        <v>818</v>
      </c>
      <c r="X182" s="128" t="s">
        <v>2095</v>
      </c>
      <c r="Y182" s="19" t="str">
        <f t="shared" si="4"/>
        <v>3</v>
      </c>
      <c r="Z182" s="19" t="str">
        <f>IF(T182="","",IF(AND(T182&lt;&gt;'Tabelas auxiliares'!$B$241,T182&lt;&gt;'Tabelas auxiliares'!$B$242,T182&lt;&gt;'Tabelas auxiliares'!$C$241,T182&lt;&gt;'Tabelas auxiliares'!$C$242,T182&lt;&gt;'Tabelas auxiliares'!$D$241),"FOLHA DE PESSOAL",IF(Y182='Tabelas auxiliares'!$A$242,"CUSTEIO",IF(Y182='Tabelas auxiliares'!$A$241,"INVESTIMENTO","ERRO - VERIFICAR"))))</f>
        <v>CUSTEIO</v>
      </c>
      <c r="AA182" s="30">
        <f t="shared" si="5"/>
        <v>200000</v>
      </c>
      <c r="AB182" s="130">
        <v>16435.36</v>
      </c>
      <c r="AC182" s="130">
        <v>4638.17</v>
      </c>
      <c r="AD182" s="12">
        <v>178926.47</v>
      </c>
      <c r="AE182" s="36"/>
      <c r="AF182" s="36"/>
      <c r="AG182" s="36"/>
      <c r="AH182" s="36"/>
      <c r="AI182" s="36"/>
      <c r="AJ182" s="36"/>
      <c r="AK182" s="36"/>
      <c r="AL182" s="36"/>
      <c r="AM182" s="36"/>
      <c r="AN182" s="36"/>
      <c r="AO182" s="36"/>
      <c r="AP182" s="36"/>
    </row>
    <row r="183" spans="1:42" x14ac:dyDescent="0.25">
      <c r="A183" t="s">
        <v>591</v>
      </c>
      <c r="B183" t="s">
        <v>200</v>
      </c>
      <c r="C183" t="s">
        <v>592</v>
      </c>
      <c r="D183" t="s">
        <v>28</v>
      </c>
      <c r="E183" t="s">
        <v>100</v>
      </c>
      <c r="F183" s="19" t="str">
        <f>IFERROR(VLOOKUP(D183,'Tabelas auxiliares'!$A$3:$B$63,2,FALSE),"")</f>
        <v>PU - PREFEITURA UNIVERSITÁRIA</v>
      </c>
      <c r="G183" s="19" t="str">
        <f>IFERROR(VLOOKUP($B183,'Tabelas auxiliares'!$A$67:$C$107,2,FALSE),"")</f>
        <v>ÁGUA / LUZ / GÁS (CONCESSIONÁRIAS)</v>
      </c>
      <c r="H183" s="19" t="str">
        <f>IFERROR(VLOOKUP($B183,'Tabelas auxiliares'!$A$67:$C$107,3,FALSE),"")</f>
        <v>ÁGUA E ESGOTO / ENERGIA ELÉTRICA / GÁS</v>
      </c>
      <c r="I183" s="128" t="s">
        <v>2096</v>
      </c>
      <c r="J183" s="128" t="s">
        <v>2097</v>
      </c>
      <c r="K183" s="128" t="s">
        <v>2098</v>
      </c>
      <c r="L183" s="128" t="s">
        <v>2099</v>
      </c>
      <c r="M183" s="128" t="s">
        <v>822</v>
      </c>
      <c r="N183" s="128" t="s">
        <v>638</v>
      </c>
      <c r="O183" s="128" t="s">
        <v>614</v>
      </c>
      <c r="P183" s="128" t="s">
        <v>1357</v>
      </c>
      <c r="Q183" s="128" t="s">
        <v>603</v>
      </c>
      <c r="R183" s="128" t="s">
        <v>604</v>
      </c>
      <c r="S183" s="128" t="s">
        <v>605</v>
      </c>
      <c r="T183" s="128" t="s">
        <v>145</v>
      </c>
      <c r="U183" s="128" t="s">
        <v>1358</v>
      </c>
      <c r="V183" s="128" t="s">
        <v>823</v>
      </c>
      <c r="W183" s="128" t="s">
        <v>824</v>
      </c>
      <c r="X183" s="128" t="s">
        <v>2100</v>
      </c>
      <c r="Y183" s="19" t="str">
        <f t="shared" si="4"/>
        <v>3</v>
      </c>
      <c r="Z183" s="19" t="str">
        <f>IF(T183="","",IF(AND(T183&lt;&gt;'Tabelas auxiliares'!$B$241,T183&lt;&gt;'Tabelas auxiliares'!$B$242,T183&lt;&gt;'Tabelas auxiliares'!$C$241,T183&lt;&gt;'Tabelas auxiliares'!$C$242,T183&lt;&gt;'Tabelas auxiliares'!$D$241),"FOLHA DE PESSOAL",IF(Y183='Tabelas auxiliares'!$A$242,"CUSTEIO",IF(Y183='Tabelas auxiliares'!$A$241,"INVESTIMENTO","ERRO - VERIFICAR"))))</f>
        <v>CUSTEIO</v>
      </c>
      <c r="AA183" s="30">
        <f t="shared" si="5"/>
        <v>440000</v>
      </c>
      <c r="AB183" s="130">
        <v>164032.24</v>
      </c>
      <c r="AC183" s="130">
        <v>81546.460000000006</v>
      </c>
      <c r="AD183" s="12">
        <v>194421.3</v>
      </c>
      <c r="AE183" s="36"/>
      <c r="AF183" s="36"/>
      <c r="AG183" s="36"/>
      <c r="AH183" s="36"/>
      <c r="AI183" s="36"/>
      <c r="AJ183" s="36"/>
      <c r="AK183" s="36"/>
      <c r="AL183" s="36"/>
      <c r="AM183" s="36"/>
      <c r="AN183" s="36"/>
      <c r="AO183" s="36"/>
      <c r="AP183" s="36"/>
    </row>
    <row r="184" spans="1:42" x14ac:dyDescent="0.25">
      <c r="A184" t="s">
        <v>591</v>
      </c>
      <c r="B184" t="s">
        <v>200</v>
      </c>
      <c r="C184" t="s">
        <v>592</v>
      </c>
      <c r="D184" t="s">
        <v>28</v>
      </c>
      <c r="E184" t="s">
        <v>100</v>
      </c>
      <c r="F184" s="19" t="str">
        <f>IFERROR(VLOOKUP(D184,'Tabelas auxiliares'!$A$3:$B$63,2,FALSE),"")</f>
        <v>PU - PREFEITURA UNIVERSITÁRIA</v>
      </c>
      <c r="G184" s="19" t="str">
        <f>IFERROR(VLOOKUP($B184,'Tabelas auxiliares'!$A$67:$C$107,2,FALSE),"")</f>
        <v>ÁGUA / LUZ / GÁS (CONCESSIONÁRIAS)</v>
      </c>
      <c r="H184" s="19" t="str">
        <f>IFERROR(VLOOKUP($B184,'Tabelas auxiliares'!$A$67:$C$107,3,FALSE),"")</f>
        <v>ÁGUA E ESGOTO / ENERGIA ELÉTRICA / GÁS</v>
      </c>
      <c r="I184" s="128" t="s">
        <v>2096</v>
      </c>
      <c r="J184" s="128" t="s">
        <v>2097</v>
      </c>
      <c r="K184" s="128" t="s">
        <v>2101</v>
      </c>
      <c r="L184" s="128" t="s">
        <v>2102</v>
      </c>
      <c r="M184" s="128" t="s">
        <v>822</v>
      </c>
      <c r="N184" s="128" t="s">
        <v>638</v>
      </c>
      <c r="O184" s="128" t="s">
        <v>614</v>
      </c>
      <c r="P184" s="128" t="s">
        <v>1357</v>
      </c>
      <c r="Q184" s="128" t="s">
        <v>603</v>
      </c>
      <c r="R184" s="128" t="s">
        <v>604</v>
      </c>
      <c r="S184" s="128" t="s">
        <v>605</v>
      </c>
      <c r="T184" s="128" t="s">
        <v>145</v>
      </c>
      <c r="U184" s="128" t="s">
        <v>1358</v>
      </c>
      <c r="V184" s="128" t="s">
        <v>825</v>
      </c>
      <c r="W184" s="128" t="s">
        <v>826</v>
      </c>
      <c r="X184" s="128" t="s">
        <v>2103</v>
      </c>
      <c r="Y184" s="19" t="str">
        <f t="shared" si="4"/>
        <v>3</v>
      </c>
      <c r="Z184" s="19" t="str">
        <f>IF(T184="","",IF(AND(T184&lt;&gt;'Tabelas auxiliares'!$B$241,T184&lt;&gt;'Tabelas auxiliares'!$B$242,T184&lt;&gt;'Tabelas auxiliares'!$C$241,T184&lt;&gt;'Tabelas auxiliares'!$C$242,T184&lt;&gt;'Tabelas auxiliares'!$D$241),"FOLHA DE PESSOAL",IF(Y184='Tabelas auxiliares'!$A$242,"CUSTEIO",IF(Y184='Tabelas auxiliares'!$A$241,"INVESTIMENTO","ERRO - VERIFICAR"))))</f>
        <v>CUSTEIO</v>
      </c>
      <c r="AA184" s="30">
        <f t="shared" si="5"/>
        <v>300</v>
      </c>
      <c r="AB184" s="130">
        <v>63.96</v>
      </c>
      <c r="AC184" s="130">
        <v>39.340000000000003</v>
      </c>
      <c r="AD184" s="12">
        <v>196.7</v>
      </c>
      <c r="AE184" s="36"/>
      <c r="AF184" s="36"/>
      <c r="AG184" s="36"/>
      <c r="AH184" s="36"/>
      <c r="AI184" s="36"/>
      <c r="AJ184" s="36"/>
      <c r="AK184" s="36"/>
      <c r="AL184" s="36"/>
      <c r="AM184" s="36"/>
      <c r="AN184" s="36"/>
      <c r="AO184" s="36"/>
      <c r="AP184" s="36"/>
    </row>
    <row r="185" spans="1:42" x14ac:dyDescent="0.25">
      <c r="A185" t="s">
        <v>591</v>
      </c>
      <c r="B185" t="s">
        <v>200</v>
      </c>
      <c r="C185" t="s">
        <v>592</v>
      </c>
      <c r="D185" t="s">
        <v>28</v>
      </c>
      <c r="E185" t="s">
        <v>100</v>
      </c>
      <c r="F185" s="19" t="str">
        <f>IFERROR(VLOOKUP(D185,'Tabelas auxiliares'!$A$3:$B$63,2,FALSE),"")</f>
        <v>PU - PREFEITURA UNIVERSITÁRIA</v>
      </c>
      <c r="G185" s="19" t="str">
        <f>IFERROR(VLOOKUP($B185,'Tabelas auxiliares'!$A$67:$C$107,2,FALSE),"")</f>
        <v>ÁGUA / LUZ / GÁS (CONCESSIONÁRIAS)</v>
      </c>
      <c r="H185" s="19" t="str">
        <f>IFERROR(VLOOKUP($B185,'Tabelas auxiliares'!$A$67:$C$107,3,FALSE),"")</f>
        <v>ÁGUA E ESGOTO / ENERGIA ELÉTRICA / GÁS</v>
      </c>
      <c r="I185" s="128" t="s">
        <v>2104</v>
      </c>
      <c r="J185" s="128" t="s">
        <v>820</v>
      </c>
      <c r="K185" s="128" t="s">
        <v>2105</v>
      </c>
      <c r="L185" s="128" t="s">
        <v>821</v>
      </c>
      <c r="M185" s="128" t="s">
        <v>822</v>
      </c>
      <c r="N185" s="128" t="s">
        <v>638</v>
      </c>
      <c r="O185" s="128" t="s">
        <v>614</v>
      </c>
      <c r="P185" s="128" t="s">
        <v>1357</v>
      </c>
      <c r="Q185" s="128" t="s">
        <v>603</v>
      </c>
      <c r="R185" s="128" t="s">
        <v>604</v>
      </c>
      <c r="S185" s="128" t="s">
        <v>605</v>
      </c>
      <c r="T185" s="128" t="s">
        <v>145</v>
      </c>
      <c r="U185" s="128" t="s">
        <v>1358</v>
      </c>
      <c r="V185" s="128" t="s">
        <v>823</v>
      </c>
      <c r="W185" s="128" t="s">
        <v>824</v>
      </c>
      <c r="X185" s="128" t="s">
        <v>2106</v>
      </c>
      <c r="Y185" s="19" t="str">
        <f t="shared" si="4"/>
        <v>3</v>
      </c>
      <c r="Z185" s="19" t="str">
        <f>IF(T185="","",IF(AND(T185&lt;&gt;'Tabelas auxiliares'!$B$241,T185&lt;&gt;'Tabelas auxiliares'!$B$242,T185&lt;&gt;'Tabelas auxiliares'!$C$241,T185&lt;&gt;'Tabelas auxiliares'!$C$242,T185&lt;&gt;'Tabelas auxiliares'!$D$241),"FOLHA DE PESSOAL",IF(Y185='Tabelas auxiliares'!$A$242,"CUSTEIO",IF(Y185='Tabelas auxiliares'!$A$241,"INVESTIMENTO","ERRO - VERIFICAR"))))</f>
        <v>CUSTEIO</v>
      </c>
      <c r="AA185" s="30">
        <f t="shared" si="5"/>
        <v>6106.15</v>
      </c>
      <c r="AB185" s="130"/>
      <c r="AC185" s="130"/>
      <c r="AD185" s="12">
        <v>6106.15</v>
      </c>
      <c r="AE185" s="36"/>
      <c r="AF185" s="36"/>
      <c r="AG185" s="36"/>
      <c r="AH185" s="36"/>
      <c r="AI185" s="36"/>
      <c r="AJ185" s="36"/>
      <c r="AK185" s="36"/>
      <c r="AL185" s="36"/>
      <c r="AM185" s="36"/>
      <c r="AN185" s="36"/>
      <c r="AO185" s="36"/>
      <c r="AP185" s="36"/>
    </row>
    <row r="186" spans="1:42" x14ac:dyDescent="0.25">
      <c r="A186" t="s">
        <v>591</v>
      </c>
      <c r="B186" t="s">
        <v>200</v>
      </c>
      <c r="C186" t="s">
        <v>592</v>
      </c>
      <c r="D186" t="s">
        <v>28</v>
      </c>
      <c r="E186" t="s">
        <v>100</v>
      </c>
      <c r="F186" s="19" t="str">
        <f>IFERROR(VLOOKUP(D186,'Tabelas auxiliares'!$A$3:$B$63,2,FALSE),"")</f>
        <v>PU - PREFEITURA UNIVERSITÁRIA</v>
      </c>
      <c r="G186" s="19" t="str">
        <f>IFERROR(VLOOKUP($B186,'Tabelas auxiliares'!$A$67:$C$107,2,FALSE),"")</f>
        <v>ÁGUA / LUZ / GÁS (CONCESSIONÁRIAS)</v>
      </c>
      <c r="H186" s="19" t="str">
        <f>IFERROR(VLOOKUP($B186,'Tabelas auxiliares'!$A$67:$C$107,3,FALSE),"")</f>
        <v>ÁGUA E ESGOTO / ENERGIA ELÉTRICA / GÁS</v>
      </c>
      <c r="I186" s="128" t="s">
        <v>2104</v>
      </c>
      <c r="J186" s="128" t="s">
        <v>820</v>
      </c>
      <c r="K186" s="128" t="s">
        <v>2107</v>
      </c>
      <c r="L186" s="128" t="s">
        <v>821</v>
      </c>
      <c r="M186" s="128" t="s">
        <v>822</v>
      </c>
      <c r="N186" s="128" t="s">
        <v>638</v>
      </c>
      <c r="O186" s="128" t="s">
        <v>614</v>
      </c>
      <c r="P186" s="128" t="s">
        <v>1357</v>
      </c>
      <c r="Q186" s="128" t="s">
        <v>603</v>
      </c>
      <c r="R186" s="128" t="s">
        <v>604</v>
      </c>
      <c r="S186" s="128" t="s">
        <v>605</v>
      </c>
      <c r="T186" s="128" t="s">
        <v>145</v>
      </c>
      <c r="U186" s="128" t="s">
        <v>1358</v>
      </c>
      <c r="V186" s="128" t="s">
        <v>825</v>
      </c>
      <c r="W186" s="128" t="s">
        <v>826</v>
      </c>
      <c r="X186" s="128" t="s">
        <v>2108</v>
      </c>
      <c r="Y186" s="19" t="str">
        <f t="shared" si="4"/>
        <v>3</v>
      </c>
      <c r="Z186" s="19" t="str">
        <f>IF(T186="","",IF(AND(T186&lt;&gt;'Tabelas auxiliares'!$B$241,T186&lt;&gt;'Tabelas auxiliares'!$B$242,T186&lt;&gt;'Tabelas auxiliares'!$C$241,T186&lt;&gt;'Tabelas auxiliares'!$C$242,T186&lt;&gt;'Tabelas auxiliares'!$D$241),"FOLHA DE PESSOAL",IF(Y186='Tabelas auxiliares'!$A$242,"CUSTEIO",IF(Y186='Tabelas auxiliares'!$A$241,"INVESTIMENTO","ERRO - VERIFICAR"))))</f>
        <v>CUSTEIO</v>
      </c>
      <c r="AA186" s="30">
        <f t="shared" si="5"/>
        <v>3.33</v>
      </c>
      <c r="AB186" s="130"/>
      <c r="AC186" s="130"/>
      <c r="AD186" s="12">
        <v>3.33</v>
      </c>
      <c r="AE186" s="36"/>
      <c r="AF186" s="36"/>
      <c r="AG186" s="36"/>
      <c r="AH186" s="36"/>
      <c r="AI186" s="36"/>
      <c r="AJ186" s="36"/>
      <c r="AK186" s="36"/>
      <c r="AL186" s="36"/>
      <c r="AM186" s="36"/>
      <c r="AN186" s="36"/>
      <c r="AO186" s="36"/>
      <c r="AP186" s="36"/>
    </row>
    <row r="187" spans="1:42" x14ac:dyDescent="0.25">
      <c r="A187" t="s">
        <v>591</v>
      </c>
      <c r="B187" t="s">
        <v>200</v>
      </c>
      <c r="C187" t="s">
        <v>592</v>
      </c>
      <c r="D187" t="s">
        <v>28</v>
      </c>
      <c r="E187" t="s">
        <v>100</v>
      </c>
      <c r="F187" s="19" t="str">
        <f>IFERROR(VLOOKUP(D187,'Tabelas auxiliares'!$A$3:$B$63,2,FALSE),"")</f>
        <v>PU - PREFEITURA UNIVERSITÁRIA</v>
      </c>
      <c r="G187" s="19" t="str">
        <f>IFERROR(VLOOKUP($B187,'Tabelas auxiliares'!$A$67:$C$107,2,FALSE),"")</f>
        <v>ÁGUA / LUZ / GÁS (CONCESSIONÁRIAS)</v>
      </c>
      <c r="H187" s="19" t="str">
        <f>IFERROR(VLOOKUP($B187,'Tabelas auxiliares'!$A$67:$C$107,3,FALSE),"")</f>
        <v>ÁGUA E ESGOTO / ENERGIA ELÉTRICA / GÁS</v>
      </c>
      <c r="I187" s="128" t="s">
        <v>1460</v>
      </c>
      <c r="J187" s="128" t="s">
        <v>830</v>
      </c>
      <c r="K187" s="128" t="s">
        <v>2109</v>
      </c>
      <c r="L187" s="128" t="s">
        <v>832</v>
      </c>
      <c r="M187" s="128" t="s">
        <v>822</v>
      </c>
      <c r="N187" s="128" t="s">
        <v>638</v>
      </c>
      <c r="O187" s="128" t="s">
        <v>614</v>
      </c>
      <c r="P187" s="128" t="s">
        <v>1357</v>
      </c>
      <c r="Q187" s="128" t="s">
        <v>603</v>
      </c>
      <c r="R187" s="128" t="s">
        <v>604</v>
      </c>
      <c r="S187" s="128" t="s">
        <v>605</v>
      </c>
      <c r="T187" s="128" t="s">
        <v>145</v>
      </c>
      <c r="U187" s="128" t="s">
        <v>1358</v>
      </c>
      <c r="V187" s="128" t="s">
        <v>825</v>
      </c>
      <c r="W187" s="128" t="s">
        <v>826</v>
      </c>
      <c r="X187" s="128" t="s">
        <v>2110</v>
      </c>
      <c r="Y187" s="19" t="str">
        <f t="shared" si="4"/>
        <v>3</v>
      </c>
      <c r="Z187" s="19" t="str">
        <f>IF(T187="","",IF(AND(T187&lt;&gt;'Tabelas auxiliares'!$B$241,T187&lt;&gt;'Tabelas auxiliares'!$B$242,T187&lt;&gt;'Tabelas auxiliares'!$C$241,T187&lt;&gt;'Tabelas auxiliares'!$C$242,T187&lt;&gt;'Tabelas auxiliares'!$D$241),"FOLHA DE PESSOAL",IF(Y187='Tabelas auxiliares'!$A$242,"CUSTEIO",IF(Y187='Tabelas auxiliares'!$A$241,"INVESTIMENTO","ERRO - VERIFICAR"))))</f>
        <v>CUSTEIO</v>
      </c>
      <c r="AA187" s="30">
        <f t="shared" si="5"/>
        <v>900</v>
      </c>
      <c r="AB187" s="130">
        <v>503.31</v>
      </c>
      <c r="AC187" s="130">
        <v>72.8</v>
      </c>
      <c r="AD187" s="12">
        <v>323.89</v>
      </c>
      <c r="AE187" s="36"/>
      <c r="AF187" s="36"/>
      <c r="AG187" s="36"/>
      <c r="AH187" s="36"/>
      <c r="AI187" s="36"/>
      <c r="AJ187" s="36"/>
      <c r="AK187" s="36"/>
      <c r="AL187" s="36"/>
      <c r="AM187" s="36"/>
      <c r="AN187" s="36"/>
      <c r="AO187" s="36"/>
      <c r="AP187" s="36"/>
    </row>
    <row r="188" spans="1:42" x14ac:dyDescent="0.25">
      <c r="A188" t="s">
        <v>591</v>
      </c>
      <c r="B188" t="s">
        <v>200</v>
      </c>
      <c r="C188" t="s">
        <v>592</v>
      </c>
      <c r="D188" t="s">
        <v>28</v>
      </c>
      <c r="E188" t="s">
        <v>100</v>
      </c>
      <c r="F188" s="19" t="str">
        <f>IFERROR(VLOOKUP(D188,'Tabelas auxiliares'!$A$3:$B$63,2,FALSE),"")</f>
        <v>PU - PREFEITURA UNIVERSITÁRIA</v>
      </c>
      <c r="G188" s="19" t="str">
        <f>IFERROR(VLOOKUP($B188,'Tabelas auxiliares'!$A$67:$C$107,2,FALSE),"")</f>
        <v>ÁGUA / LUZ / GÁS (CONCESSIONÁRIAS)</v>
      </c>
      <c r="H188" s="19" t="str">
        <f>IFERROR(VLOOKUP($B188,'Tabelas auxiliares'!$A$67:$C$107,3,FALSE),"")</f>
        <v>ÁGUA E ESGOTO / ENERGIA ELÉTRICA / GÁS</v>
      </c>
      <c r="I188" s="128" t="s">
        <v>1460</v>
      </c>
      <c r="J188" s="128" t="s">
        <v>830</v>
      </c>
      <c r="K188" s="128" t="s">
        <v>2111</v>
      </c>
      <c r="L188" s="128" t="s">
        <v>2112</v>
      </c>
      <c r="M188" s="128" t="s">
        <v>822</v>
      </c>
      <c r="N188" s="128" t="s">
        <v>638</v>
      </c>
      <c r="O188" s="128" t="s">
        <v>614</v>
      </c>
      <c r="P188" s="128" t="s">
        <v>1357</v>
      </c>
      <c r="Q188" s="128" t="s">
        <v>603</v>
      </c>
      <c r="R188" s="128" t="s">
        <v>604</v>
      </c>
      <c r="S188" s="128" t="s">
        <v>605</v>
      </c>
      <c r="T188" s="128" t="s">
        <v>145</v>
      </c>
      <c r="U188" s="128" t="s">
        <v>1358</v>
      </c>
      <c r="V188" s="128" t="s">
        <v>823</v>
      </c>
      <c r="W188" s="128" t="s">
        <v>824</v>
      </c>
      <c r="X188" s="128" t="s">
        <v>2113</v>
      </c>
      <c r="Y188" s="19" t="str">
        <f t="shared" si="4"/>
        <v>3</v>
      </c>
      <c r="Z188" s="19" t="str">
        <f>IF(T188="","",IF(AND(T188&lt;&gt;'Tabelas auxiliares'!$B$241,T188&lt;&gt;'Tabelas auxiliares'!$B$242,T188&lt;&gt;'Tabelas auxiliares'!$C$241,T188&lt;&gt;'Tabelas auxiliares'!$C$242,T188&lt;&gt;'Tabelas auxiliares'!$D$241),"FOLHA DE PESSOAL",IF(Y188='Tabelas auxiliares'!$A$242,"CUSTEIO",IF(Y188='Tabelas auxiliares'!$A$241,"INVESTIMENTO","ERRO - VERIFICAR"))))</f>
        <v>CUSTEIO</v>
      </c>
      <c r="AA188" s="30">
        <f t="shared" si="5"/>
        <v>36000</v>
      </c>
      <c r="AB188" s="130">
        <v>25631.77</v>
      </c>
      <c r="AC188" s="130">
        <v>8383.7000000000007</v>
      </c>
      <c r="AD188" s="12">
        <v>1984.53</v>
      </c>
      <c r="AE188" s="36"/>
      <c r="AF188" s="36"/>
      <c r="AG188" s="36"/>
      <c r="AH188" s="36"/>
      <c r="AI188" s="36"/>
      <c r="AJ188" s="36"/>
      <c r="AK188" s="36"/>
      <c r="AL188" s="36"/>
      <c r="AM188" s="36"/>
      <c r="AN188" s="36"/>
      <c r="AO188" s="36"/>
      <c r="AP188" s="36"/>
    </row>
    <row r="189" spans="1:42" x14ac:dyDescent="0.25">
      <c r="A189" t="s">
        <v>591</v>
      </c>
      <c r="B189" t="s">
        <v>200</v>
      </c>
      <c r="C189" t="s">
        <v>592</v>
      </c>
      <c r="D189" t="s">
        <v>28</v>
      </c>
      <c r="E189" t="s">
        <v>100</v>
      </c>
      <c r="F189" s="19" t="str">
        <f>IFERROR(VLOOKUP(D189,'Tabelas auxiliares'!$A$3:$B$63,2,FALSE),"")</f>
        <v>PU - PREFEITURA UNIVERSITÁRIA</v>
      </c>
      <c r="G189" s="19" t="str">
        <f>IFERROR(VLOOKUP($B189,'Tabelas auxiliares'!$A$67:$C$107,2,FALSE),"")</f>
        <v>ÁGUA / LUZ / GÁS (CONCESSIONÁRIAS)</v>
      </c>
      <c r="H189" s="19" t="str">
        <f>IFERROR(VLOOKUP($B189,'Tabelas auxiliares'!$A$67:$C$107,3,FALSE),"")</f>
        <v>ÁGUA E ESGOTO / ENERGIA ELÉTRICA / GÁS</v>
      </c>
      <c r="I189" s="128" t="s">
        <v>1596</v>
      </c>
      <c r="J189" s="128" t="s">
        <v>2114</v>
      </c>
      <c r="K189" s="128" t="s">
        <v>2115</v>
      </c>
      <c r="L189" s="128" t="s">
        <v>2116</v>
      </c>
      <c r="M189" s="128" t="s">
        <v>816</v>
      </c>
      <c r="N189" s="128" t="s">
        <v>638</v>
      </c>
      <c r="O189" s="128" t="s">
        <v>614</v>
      </c>
      <c r="P189" s="128" t="s">
        <v>1357</v>
      </c>
      <c r="Q189" s="128" t="s">
        <v>603</v>
      </c>
      <c r="R189" s="128" t="s">
        <v>604</v>
      </c>
      <c r="S189" s="128" t="s">
        <v>605</v>
      </c>
      <c r="T189" s="128" t="s">
        <v>145</v>
      </c>
      <c r="U189" s="128" t="s">
        <v>1358</v>
      </c>
      <c r="V189" s="128" t="s">
        <v>817</v>
      </c>
      <c r="W189" s="128" t="s">
        <v>818</v>
      </c>
      <c r="X189" s="128" t="s">
        <v>2117</v>
      </c>
      <c r="Y189" s="19" t="str">
        <f t="shared" si="4"/>
        <v>3</v>
      </c>
      <c r="Z189" s="19" t="str">
        <f>IF(T189="","",IF(AND(T189&lt;&gt;'Tabelas auxiliares'!$B$241,T189&lt;&gt;'Tabelas auxiliares'!$B$242,T189&lt;&gt;'Tabelas auxiliares'!$C$241,T189&lt;&gt;'Tabelas auxiliares'!$C$242,T189&lt;&gt;'Tabelas auxiliares'!$D$241),"FOLHA DE PESSOAL",IF(Y189='Tabelas auxiliares'!$A$242,"CUSTEIO",IF(Y189='Tabelas auxiliares'!$A$241,"INVESTIMENTO","ERRO - VERIFICAR"))))</f>
        <v>CUSTEIO</v>
      </c>
      <c r="AA189" s="30">
        <f t="shared" si="5"/>
        <v>334255.87</v>
      </c>
      <c r="AB189" s="130">
        <v>92480.05</v>
      </c>
      <c r="AC189" s="130">
        <v>77186.67</v>
      </c>
      <c r="AD189" s="12">
        <v>164589.15</v>
      </c>
      <c r="AE189" s="36"/>
      <c r="AF189" s="36"/>
      <c r="AG189" s="36"/>
      <c r="AH189" s="36"/>
      <c r="AI189" s="36"/>
      <c r="AJ189" s="36"/>
      <c r="AK189" s="36"/>
      <c r="AL189" s="36"/>
      <c r="AM189" s="36"/>
      <c r="AN189" s="36"/>
      <c r="AO189" s="36"/>
      <c r="AP189" s="36"/>
    </row>
    <row r="190" spans="1:42" x14ac:dyDescent="0.25">
      <c r="A190" t="s">
        <v>591</v>
      </c>
      <c r="B190" t="s">
        <v>200</v>
      </c>
      <c r="C190" t="s">
        <v>592</v>
      </c>
      <c r="D190" t="s">
        <v>28</v>
      </c>
      <c r="E190" t="s">
        <v>100</v>
      </c>
      <c r="F190" s="19" t="str">
        <f>IFERROR(VLOOKUP(D190,'Tabelas auxiliares'!$A$3:$B$63,2,FALSE),"")</f>
        <v>PU - PREFEITURA UNIVERSITÁRIA</v>
      </c>
      <c r="G190" s="19" t="str">
        <f>IFERROR(VLOOKUP($B190,'Tabelas auxiliares'!$A$67:$C$107,2,FALSE),"")</f>
        <v>ÁGUA / LUZ / GÁS (CONCESSIONÁRIAS)</v>
      </c>
      <c r="H190" s="19" t="str">
        <f>IFERROR(VLOOKUP($B190,'Tabelas auxiliares'!$A$67:$C$107,3,FALSE),"")</f>
        <v>ÁGUA E ESGOTO / ENERGIA ELÉTRICA / GÁS</v>
      </c>
      <c r="I190" s="128" t="s">
        <v>2118</v>
      </c>
      <c r="J190" s="128" t="s">
        <v>2097</v>
      </c>
      <c r="K190" s="128" t="s">
        <v>2119</v>
      </c>
      <c r="L190" s="128" t="s">
        <v>2120</v>
      </c>
      <c r="M190" s="128" t="s">
        <v>822</v>
      </c>
      <c r="N190" s="128" t="s">
        <v>638</v>
      </c>
      <c r="O190" s="128" t="s">
        <v>614</v>
      </c>
      <c r="P190" s="128" t="s">
        <v>1357</v>
      </c>
      <c r="Q190" s="128" t="s">
        <v>603</v>
      </c>
      <c r="R190" s="128" t="s">
        <v>604</v>
      </c>
      <c r="S190" s="128" t="s">
        <v>605</v>
      </c>
      <c r="T190" s="128" t="s">
        <v>145</v>
      </c>
      <c r="U190" s="128" t="s">
        <v>1358</v>
      </c>
      <c r="V190" s="128" t="s">
        <v>823</v>
      </c>
      <c r="W190" s="128" t="s">
        <v>824</v>
      </c>
      <c r="X190" s="128" t="s">
        <v>2121</v>
      </c>
      <c r="Y190" s="19" t="str">
        <f t="shared" si="4"/>
        <v>3</v>
      </c>
      <c r="Z190" s="19" t="str">
        <f>IF(T190="","",IF(AND(T190&lt;&gt;'Tabelas auxiliares'!$B$241,T190&lt;&gt;'Tabelas auxiliares'!$B$242,T190&lt;&gt;'Tabelas auxiliares'!$C$241,T190&lt;&gt;'Tabelas auxiliares'!$C$242,T190&lt;&gt;'Tabelas auxiliares'!$D$241),"FOLHA DE PESSOAL",IF(Y190='Tabelas auxiliares'!$A$242,"CUSTEIO",IF(Y190='Tabelas auxiliares'!$A$241,"INVESTIMENTO","ERRO - VERIFICAR"))))</f>
        <v>CUSTEIO</v>
      </c>
      <c r="AA190" s="30">
        <f t="shared" si="5"/>
        <v>150000</v>
      </c>
      <c r="AB190" s="130">
        <v>23025.55</v>
      </c>
      <c r="AC190" s="130"/>
      <c r="AD190" s="12">
        <v>126974.45</v>
      </c>
      <c r="AE190" s="36"/>
      <c r="AF190" s="36"/>
      <c r="AG190" s="36"/>
      <c r="AH190" s="36"/>
      <c r="AI190" s="36"/>
      <c r="AJ190" s="36"/>
      <c r="AK190" s="36"/>
      <c r="AL190" s="36"/>
      <c r="AM190" s="36"/>
      <c r="AN190" s="36"/>
      <c r="AO190" s="36"/>
      <c r="AP190" s="36"/>
    </row>
    <row r="191" spans="1:42" x14ac:dyDescent="0.25">
      <c r="A191" t="s">
        <v>591</v>
      </c>
      <c r="B191" t="s">
        <v>200</v>
      </c>
      <c r="C191" t="s">
        <v>592</v>
      </c>
      <c r="D191" t="s">
        <v>28</v>
      </c>
      <c r="E191" t="s">
        <v>100</v>
      </c>
      <c r="F191" s="19" t="str">
        <f>IFERROR(VLOOKUP(D191,'Tabelas auxiliares'!$A$3:$B$63,2,FALSE),"")</f>
        <v>PU - PREFEITURA UNIVERSITÁRIA</v>
      </c>
      <c r="G191" s="19" t="str">
        <f>IFERROR(VLOOKUP($B191,'Tabelas auxiliares'!$A$67:$C$107,2,FALSE),"")</f>
        <v>ÁGUA / LUZ / GÁS (CONCESSIONÁRIAS)</v>
      </c>
      <c r="H191" s="19" t="str">
        <f>IFERROR(VLOOKUP($B191,'Tabelas auxiliares'!$A$67:$C$107,3,FALSE),"")</f>
        <v>ÁGUA E ESGOTO / ENERGIA ELÉTRICA / GÁS</v>
      </c>
      <c r="I191" s="128" t="s">
        <v>2118</v>
      </c>
      <c r="J191" s="128" t="s">
        <v>2097</v>
      </c>
      <c r="K191" s="128" t="s">
        <v>2122</v>
      </c>
      <c r="L191" s="128" t="s">
        <v>2120</v>
      </c>
      <c r="M191" s="128" t="s">
        <v>822</v>
      </c>
      <c r="N191" s="128" t="s">
        <v>638</v>
      </c>
      <c r="O191" s="128" t="s">
        <v>614</v>
      </c>
      <c r="P191" s="128" t="s">
        <v>1357</v>
      </c>
      <c r="Q191" s="128" t="s">
        <v>603</v>
      </c>
      <c r="R191" s="128" t="s">
        <v>604</v>
      </c>
      <c r="S191" s="128" t="s">
        <v>605</v>
      </c>
      <c r="T191" s="128" t="s">
        <v>145</v>
      </c>
      <c r="U191" s="128" t="s">
        <v>1358</v>
      </c>
      <c r="V191" s="128" t="s">
        <v>825</v>
      </c>
      <c r="W191" s="128" t="s">
        <v>826</v>
      </c>
      <c r="X191" s="128" t="s">
        <v>2123</v>
      </c>
      <c r="Y191" s="19" t="str">
        <f t="shared" si="4"/>
        <v>3</v>
      </c>
      <c r="Z191" s="19" t="str">
        <f>IF(T191="","",IF(AND(T191&lt;&gt;'Tabelas auxiliares'!$B$241,T191&lt;&gt;'Tabelas auxiliares'!$B$242,T191&lt;&gt;'Tabelas auxiliares'!$C$241,T191&lt;&gt;'Tabelas auxiliares'!$C$242,T191&lt;&gt;'Tabelas auxiliares'!$D$241),"FOLHA DE PESSOAL",IF(Y191='Tabelas auxiliares'!$A$242,"CUSTEIO",IF(Y191='Tabelas auxiliares'!$A$241,"INVESTIMENTO","ERRO - VERIFICAR"))))</f>
        <v>CUSTEIO</v>
      </c>
      <c r="AA191" s="30">
        <f t="shared" si="5"/>
        <v>300</v>
      </c>
      <c r="AB191" s="130">
        <v>300</v>
      </c>
      <c r="AC191" s="130"/>
      <c r="AD191" s="12"/>
      <c r="AE191" s="36"/>
      <c r="AF191" s="36"/>
      <c r="AG191" s="36"/>
      <c r="AH191" s="36"/>
      <c r="AI191" s="36"/>
      <c r="AJ191" s="36"/>
      <c r="AK191" s="36"/>
      <c r="AL191" s="36"/>
      <c r="AM191" s="36"/>
      <c r="AN191" s="36"/>
      <c r="AO191" s="36"/>
      <c r="AP191" s="36"/>
    </row>
    <row r="192" spans="1:42" x14ac:dyDescent="0.25">
      <c r="A192" t="s">
        <v>591</v>
      </c>
      <c r="B192" t="s">
        <v>200</v>
      </c>
      <c r="C192" t="s">
        <v>592</v>
      </c>
      <c r="D192" t="s">
        <v>28</v>
      </c>
      <c r="E192" t="s">
        <v>100</v>
      </c>
      <c r="F192" s="19" t="str">
        <f>IFERROR(VLOOKUP(D192,'Tabelas auxiliares'!$A$3:$B$63,2,FALSE),"")</f>
        <v>PU - PREFEITURA UNIVERSITÁRIA</v>
      </c>
      <c r="G192" s="19" t="str">
        <f>IFERROR(VLOOKUP($B192,'Tabelas auxiliares'!$A$67:$C$107,2,FALSE),"")</f>
        <v>ÁGUA / LUZ / GÁS (CONCESSIONÁRIAS)</v>
      </c>
      <c r="H192" s="19" t="str">
        <f>IFERROR(VLOOKUP($B192,'Tabelas auxiliares'!$A$67:$C$107,3,FALSE),"")</f>
        <v>ÁGUA E ESGOTO / ENERGIA ELÉTRICA / GÁS</v>
      </c>
      <c r="I192" s="128" t="s">
        <v>2124</v>
      </c>
      <c r="J192" s="128" t="s">
        <v>2092</v>
      </c>
      <c r="K192" s="128" t="s">
        <v>2125</v>
      </c>
      <c r="L192" s="128" t="s">
        <v>2126</v>
      </c>
      <c r="M192" s="128" t="s">
        <v>816</v>
      </c>
      <c r="N192" s="128" t="s">
        <v>638</v>
      </c>
      <c r="O192" s="128" t="s">
        <v>614</v>
      </c>
      <c r="P192" s="128" t="s">
        <v>1357</v>
      </c>
      <c r="Q192" s="128" t="s">
        <v>603</v>
      </c>
      <c r="R192" s="128" t="s">
        <v>604</v>
      </c>
      <c r="S192" s="128" t="s">
        <v>605</v>
      </c>
      <c r="T192" s="128" t="s">
        <v>145</v>
      </c>
      <c r="U192" s="128" t="s">
        <v>1358</v>
      </c>
      <c r="V192" s="128" t="s">
        <v>817</v>
      </c>
      <c r="W192" s="128" t="s">
        <v>818</v>
      </c>
      <c r="X192" s="128" t="s">
        <v>2127</v>
      </c>
      <c r="Y192" s="19" t="str">
        <f t="shared" si="4"/>
        <v>3</v>
      </c>
      <c r="Z192" s="19" t="str">
        <f>IF(T192="","",IF(AND(T192&lt;&gt;'Tabelas auxiliares'!$B$241,T192&lt;&gt;'Tabelas auxiliares'!$B$242,T192&lt;&gt;'Tabelas auxiliares'!$C$241,T192&lt;&gt;'Tabelas auxiliares'!$C$242,T192&lt;&gt;'Tabelas auxiliares'!$D$241),"FOLHA DE PESSOAL",IF(Y192='Tabelas auxiliares'!$A$242,"CUSTEIO",IF(Y192='Tabelas auxiliares'!$A$241,"INVESTIMENTO","ERRO - VERIFICAR"))))</f>
        <v>CUSTEIO</v>
      </c>
      <c r="AA192" s="30">
        <f t="shared" si="5"/>
        <v>1000</v>
      </c>
      <c r="AB192" s="130">
        <v>304.63</v>
      </c>
      <c r="AC192" s="130"/>
      <c r="AD192" s="12">
        <v>695.37</v>
      </c>
      <c r="AE192" s="36"/>
      <c r="AF192" s="36"/>
      <c r="AG192" s="36"/>
      <c r="AH192" s="36"/>
      <c r="AI192" s="36"/>
      <c r="AJ192" s="36"/>
      <c r="AK192" s="36"/>
      <c r="AL192" s="36"/>
      <c r="AM192" s="36"/>
      <c r="AN192" s="36"/>
      <c r="AO192" s="36"/>
      <c r="AP192" s="36"/>
    </row>
    <row r="193" spans="1:42" x14ac:dyDescent="0.25">
      <c r="A193" t="s">
        <v>591</v>
      </c>
      <c r="B193" t="s">
        <v>200</v>
      </c>
      <c r="C193" t="s">
        <v>592</v>
      </c>
      <c r="D193" t="s">
        <v>28</v>
      </c>
      <c r="E193" t="s">
        <v>100</v>
      </c>
      <c r="F193" s="19" t="str">
        <f>IFERROR(VLOOKUP(D193,'Tabelas auxiliares'!$A$3:$B$63,2,FALSE),"")</f>
        <v>PU - PREFEITURA UNIVERSITÁRIA</v>
      </c>
      <c r="G193" s="19" t="str">
        <f>IFERROR(VLOOKUP($B193,'Tabelas auxiliares'!$A$67:$C$107,2,FALSE),"")</f>
        <v>ÁGUA / LUZ / GÁS (CONCESSIONÁRIAS)</v>
      </c>
      <c r="H193" s="19" t="str">
        <f>IFERROR(VLOOKUP($B193,'Tabelas auxiliares'!$A$67:$C$107,3,FALSE),"")</f>
        <v>ÁGUA E ESGOTO / ENERGIA ELÉTRICA / GÁS</v>
      </c>
      <c r="I193" s="128" t="s">
        <v>1414</v>
      </c>
      <c r="J193" s="128" t="s">
        <v>2092</v>
      </c>
      <c r="K193" s="128" t="s">
        <v>2128</v>
      </c>
      <c r="L193" s="128" t="s">
        <v>2129</v>
      </c>
      <c r="M193" s="128" t="s">
        <v>816</v>
      </c>
      <c r="N193" s="128" t="s">
        <v>638</v>
      </c>
      <c r="O193" s="128" t="s">
        <v>614</v>
      </c>
      <c r="P193" s="128" t="s">
        <v>1357</v>
      </c>
      <c r="Q193" s="128" t="s">
        <v>603</v>
      </c>
      <c r="R193" s="128" t="s">
        <v>604</v>
      </c>
      <c r="S193" s="128" t="s">
        <v>605</v>
      </c>
      <c r="T193" s="128" t="s">
        <v>145</v>
      </c>
      <c r="U193" s="128" t="s">
        <v>1358</v>
      </c>
      <c r="V193" s="128" t="s">
        <v>817</v>
      </c>
      <c r="W193" s="128" t="s">
        <v>818</v>
      </c>
      <c r="X193" s="128" t="s">
        <v>2130</v>
      </c>
      <c r="Y193" s="19" t="str">
        <f t="shared" si="4"/>
        <v>3</v>
      </c>
      <c r="Z193" s="19" t="str">
        <f>IF(T193="","",IF(AND(T193&lt;&gt;'Tabelas auxiliares'!$B$241,T193&lt;&gt;'Tabelas auxiliares'!$B$242,T193&lt;&gt;'Tabelas auxiliares'!$C$241,T193&lt;&gt;'Tabelas auxiliares'!$C$242,T193&lt;&gt;'Tabelas auxiliares'!$D$241),"FOLHA DE PESSOAL",IF(Y193='Tabelas auxiliares'!$A$242,"CUSTEIO",IF(Y193='Tabelas auxiliares'!$A$241,"INVESTIMENTO","ERRO - VERIFICAR"))))</f>
        <v>CUSTEIO</v>
      </c>
      <c r="AA193" s="30">
        <f t="shared" si="5"/>
        <v>619411.19999999995</v>
      </c>
      <c r="AB193" s="130">
        <v>348451.17</v>
      </c>
      <c r="AC193" s="130">
        <v>14231.39</v>
      </c>
      <c r="AD193" s="12">
        <v>256728.64</v>
      </c>
      <c r="AE193" s="36"/>
      <c r="AF193" s="36"/>
      <c r="AG193" s="36"/>
      <c r="AH193" s="36"/>
      <c r="AI193" s="36"/>
      <c r="AJ193" s="36"/>
      <c r="AK193" s="36"/>
      <c r="AL193" s="36"/>
      <c r="AM193" s="36"/>
      <c r="AN193" s="36"/>
      <c r="AO193" s="36"/>
      <c r="AP193" s="36"/>
    </row>
    <row r="194" spans="1:42" x14ac:dyDescent="0.25">
      <c r="A194" t="s">
        <v>591</v>
      </c>
      <c r="B194" t="s">
        <v>204</v>
      </c>
      <c r="C194" t="s">
        <v>583</v>
      </c>
      <c r="D194" t="s">
        <v>8</v>
      </c>
      <c r="E194" t="s">
        <v>100</v>
      </c>
      <c r="F194" s="19" t="str">
        <f>IFERROR(VLOOKUP(D194,'Tabelas auxiliares'!$A$3:$B$63,2,FALSE),"")</f>
        <v>PROPES - PRÓ-REITORIA DE PESQUISA / CEM</v>
      </c>
      <c r="G194" s="19" t="str">
        <f>IFERROR(VLOOKUP($B194,'Tabelas auxiliares'!$A$67:$C$107,2,FALSE),"")</f>
        <v>ASSISTÊNCIA - PESQUISA</v>
      </c>
      <c r="H194" s="19" t="str">
        <f>IFERROR(VLOOKUP($B194,'Tabelas auxiliares'!$A$67:$C$107,3,FALSE),"")</f>
        <v>BOLSAS DE INICIACAO CIENTIFICA / AUXILIO PARA EVENTOS ESTUDANTIS PESQUISA / AUXILIO PARA PARTICIPAÇÃO DE DOCENTES EM EVENTOS DE DIVULGAÇÃO CIENTIFICA E TECNOLÓGICA</v>
      </c>
      <c r="I194" s="128" t="s">
        <v>2131</v>
      </c>
      <c r="J194" s="128" t="s">
        <v>2132</v>
      </c>
      <c r="K194" s="128" t="s">
        <v>2133</v>
      </c>
      <c r="L194" s="128" t="s">
        <v>2134</v>
      </c>
      <c r="M194" s="128" t="s">
        <v>604</v>
      </c>
      <c r="N194" s="128" t="s">
        <v>648</v>
      </c>
      <c r="O194" s="128" t="s">
        <v>615</v>
      </c>
      <c r="P194" s="128" t="s">
        <v>649</v>
      </c>
      <c r="Q194" s="128" t="s">
        <v>603</v>
      </c>
      <c r="R194" s="128" t="s">
        <v>604</v>
      </c>
      <c r="S194" s="128" t="s">
        <v>605</v>
      </c>
      <c r="T194" s="128" t="s">
        <v>145</v>
      </c>
      <c r="U194" s="128" t="s">
        <v>1377</v>
      </c>
      <c r="V194" s="128" t="s">
        <v>645</v>
      </c>
      <c r="W194" s="128" t="s">
        <v>646</v>
      </c>
      <c r="X194" s="128" t="s">
        <v>2135</v>
      </c>
      <c r="Y194" s="19" t="str">
        <f t="shared" si="4"/>
        <v>3</v>
      </c>
      <c r="Z194" s="19" t="str">
        <f>IF(T194="","",IF(AND(T194&lt;&gt;'Tabelas auxiliares'!$B$241,T194&lt;&gt;'Tabelas auxiliares'!$B$242,T194&lt;&gt;'Tabelas auxiliares'!$C$241,T194&lt;&gt;'Tabelas auxiliares'!$C$242,T194&lt;&gt;'Tabelas auxiliares'!$D$241),"FOLHA DE PESSOAL",IF(Y194='Tabelas auxiliares'!$A$242,"CUSTEIO",IF(Y194='Tabelas auxiliares'!$A$241,"INVESTIMENTO","ERRO - VERIFICAR"))))</f>
        <v>CUSTEIO</v>
      </c>
      <c r="AA194" s="30">
        <f t="shared" si="5"/>
        <v>2100</v>
      </c>
      <c r="AB194" s="130"/>
      <c r="AC194" s="130"/>
      <c r="AD194" s="12">
        <v>2100</v>
      </c>
      <c r="AE194" s="36"/>
      <c r="AF194" s="36"/>
      <c r="AG194" s="36"/>
      <c r="AH194" s="36"/>
      <c r="AI194" s="36"/>
      <c r="AJ194" s="36"/>
      <c r="AK194" s="36"/>
      <c r="AL194" s="36"/>
      <c r="AM194" s="36"/>
      <c r="AN194" s="36"/>
      <c r="AO194" s="36"/>
      <c r="AP194" s="36"/>
    </row>
    <row r="195" spans="1:42" x14ac:dyDescent="0.25">
      <c r="A195" t="s">
        <v>591</v>
      </c>
      <c r="B195" t="s">
        <v>204</v>
      </c>
      <c r="C195" t="s">
        <v>583</v>
      </c>
      <c r="D195" t="s">
        <v>8</v>
      </c>
      <c r="E195" t="s">
        <v>100</v>
      </c>
      <c r="F195" s="19" t="str">
        <f>IFERROR(VLOOKUP(D195,'Tabelas auxiliares'!$A$3:$B$63,2,FALSE),"")</f>
        <v>PROPES - PRÓ-REITORIA DE PESQUISA / CEM</v>
      </c>
      <c r="G195" s="19" t="str">
        <f>IFERROR(VLOOKUP($B195,'Tabelas auxiliares'!$A$67:$C$107,2,FALSE),"")</f>
        <v>ASSISTÊNCIA - PESQUISA</v>
      </c>
      <c r="H195" s="19" t="str">
        <f>IFERROR(VLOOKUP($B195,'Tabelas auxiliares'!$A$67:$C$107,3,FALSE),"")</f>
        <v>BOLSAS DE INICIACAO CIENTIFICA / AUXILIO PARA EVENTOS ESTUDANTIS PESQUISA / AUXILIO PARA PARTICIPAÇÃO DE DOCENTES EM EVENTOS DE DIVULGAÇÃO CIENTIFICA E TECNOLÓGICA</v>
      </c>
      <c r="I195" s="128" t="s">
        <v>1536</v>
      </c>
      <c r="J195" s="128" t="s">
        <v>2132</v>
      </c>
      <c r="K195" s="128" t="s">
        <v>2136</v>
      </c>
      <c r="L195" s="128" t="s">
        <v>2134</v>
      </c>
      <c r="M195" s="128" t="s">
        <v>604</v>
      </c>
      <c r="N195" s="128" t="s">
        <v>638</v>
      </c>
      <c r="O195" s="128" t="s">
        <v>614</v>
      </c>
      <c r="P195" s="128" t="s">
        <v>1357</v>
      </c>
      <c r="Q195" s="128" t="s">
        <v>603</v>
      </c>
      <c r="R195" s="128" t="s">
        <v>604</v>
      </c>
      <c r="S195" s="128" t="s">
        <v>605</v>
      </c>
      <c r="T195" s="128" t="s">
        <v>145</v>
      </c>
      <c r="U195" s="128" t="s">
        <v>1358</v>
      </c>
      <c r="V195" s="128" t="s">
        <v>645</v>
      </c>
      <c r="W195" s="128" t="s">
        <v>646</v>
      </c>
      <c r="X195" s="128" t="s">
        <v>2137</v>
      </c>
      <c r="Y195" s="19" t="str">
        <f t="shared" si="4"/>
        <v>3</v>
      </c>
      <c r="Z195" s="19" t="str">
        <f>IF(T195="","",IF(AND(T195&lt;&gt;'Tabelas auxiliares'!$B$241,T195&lt;&gt;'Tabelas auxiliares'!$B$242,T195&lt;&gt;'Tabelas auxiliares'!$C$241,T195&lt;&gt;'Tabelas auxiliares'!$C$242,T195&lt;&gt;'Tabelas auxiliares'!$D$241),"FOLHA DE PESSOAL",IF(Y195='Tabelas auxiliares'!$A$242,"CUSTEIO",IF(Y195='Tabelas auxiliares'!$A$241,"INVESTIMENTO","ERRO - VERIFICAR"))))</f>
        <v>CUSTEIO</v>
      </c>
      <c r="AA195" s="30">
        <f t="shared" si="5"/>
        <v>2100</v>
      </c>
      <c r="AB195" s="130"/>
      <c r="AC195" s="130"/>
      <c r="AD195" s="12">
        <v>2100</v>
      </c>
      <c r="AE195" s="36"/>
      <c r="AF195" s="36"/>
      <c r="AG195" s="36"/>
      <c r="AH195" s="36"/>
      <c r="AI195" s="36"/>
      <c r="AJ195" s="36"/>
      <c r="AK195" s="36"/>
      <c r="AL195" s="36"/>
      <c r="AM195" s="36"/>
      <c r="AN195" s="36"/>
      <c r="AO195" s="36"/>
      <c r="AP195" s="36"/>
    </row>
    <row r="196" spans="1:42" x14ac:dyDescent="0.25">
      <c r="A196" t="s">
        <v>591</v>
      </c>
      <c r="B196" t="s">
        <v>204</v>
      </c>
      <c r="C196" t="s">
        <v>583</v>
      </c>
      <c r="D196" t="s">
        <v>8</v>
      </c>
      <c r="E196" t="s">
        <v>100</v>
      </c>
      <c r="F196" s="19" t="str">
        <f>IFERROR(VLOOKUP(D196,'Tabelas auxiliares'!$A$3:$B$63,2,FALSE),"")</f>
        <v>PROPES - PRÓ-REITORIA DE PESQUISA / CEM</v>
      </c>
      <c r="G196" s="19" t="str">
        <f>IFERROR(VLOOKUP($B196,'Tabelas auxiliares'!$A$67:$C$107,2,FALSE),"")</f>
        <v>ASSISTÊNCIA - PESQUISA</v>
      </c>
      <c r="H196" s="19" t="str">
        <f>IFERROR(VLOOKUP($B196,'Tabelas auxiliares'!$A$67:$C$107,3,FALSE),"")</f>
        <v>BOLSAS DE INICIACAO CIENTIFICA / AUXILIO PARA EVENTOS ESTUDANTIS PESQUISA / AUXILIO PARA PARTICIPAÇÃO DE DOCENTES EM EVENTOS DE DIVULGAÇÃO CIENTIFICA E TECNOLÓGICA</v>
      </c>
      <c r="I196" s="128" t="s">
        <v>1596</v>
      </c>
      <c r="J196" s="128" t="s">
        <v>2132</v>
      </c>
      <c r="K196" s="128" t="s">
        <v>2138</v>
      </c>
      <c r="L196" s="128" t="s">
        <v>2134</v>
      </c>
      <c r="M196" s="128" t="s">
        <v>604</v>
      </c>
      <c r="N196" s="128" t="s">
        <v>648</v>
      </c>
      <c r="O196" s="128" t="s">
        <v>614</v>
      </c>
      <c r="P196" s="128" t="s">
        <v>1308</v>
      </c>
      <c r="Q196" s="128" t="s">
        <v>603</v>
      </c>
      <c r="R196" s="128" t="s">
        <v>604</v>
      </c>
      <c r="S196" s="128" t="s">
        <v>605</v>
      </c>
      <c r="T196" s="128" t="s">
        <v>145</v>
      </c>
      <c r="U196" s="128" t="s">
        <v>1359</v>
      </c>
      <c r="V196" s="128" t="s">
        <v>645</v>
      </c>
      <c r="W196" s="128" t="s">
        <v>646</v>
      </c>
      <c r="X196" s="128" t="s">
        <v>2139</v>
      </c>
      <c r="Y196" s="19" t="str">
        <f t="shared" si="4"/>
        <v>3</v>
      </c>
      <c r="Z196" s="19" t="str">
        <f>IF(T196="","",IF(AND(T196&lt;&gt;'Tabelas auxiliares'!$B$241,T196&lt;&gt;'Tabelas auxiliares'!$B$242,T196&lt;&gt;'Tabelas auxiliares'!$C$241,T196&lt;&gt;'Tabelas auxiliares'!$C$242,T196&lt;&gt;'Tabelas auxiliares'!$D$241),"FOLHA DE PESSOAL",IF(Y196='Tabelas auxiliares'!$A$242,"CUSTEIO",IF(Y196='Tabelas auxiliares'!$A$241,"INVESTIMENTO","ERRO - VERIFICAR"))))</f>
        <v>CUSTEIO</v>
      </c>
      <c r="AA196" s="30">
        <f t="shared" si="5"/>
        <v>18900</v>
      </c>
      <c r="AB196" s="130">
        <v>10500</v>
      </c>
      <c r="AC196" s="130">
        <v>2100</v>
      </c>
      <c r="AD196" s="12">
        <v>6300</v>
      </c>
      <c r="AE196" s="36"/>
      <c r="AF196" s="36"/>
      <c r="AG196" s="36"/>
      <c r="AH196" s="36"/>
      <c r="AI196" s="36"/>
      <c r="AJ196" s="36"/>
      <c r="AK196" s="36"/>
      <c r="AL196" s="36"/>
      <c r="AM196" s="36"/>
      <c r="AN196" s="36"/>
      <c r="AO196" s="36"/>
      <c r="AP196" s="36"/>
    </row>
    <row r="197" spans="1:42" x14ac:dyDescent="0.25">
      <c r="A197" t="s">
        <v>591</v>
      </c>
      <c r="B197" t="s">
        <v>204</v>
      </c>
      <c r="C197" t="s">
        <v>580</v>
      </c>
      <c r="D197" t="s">
        <v>8</v>
      </c>
      <c r="E197" t="s">
        <v>100</v>
      </c>
      <c r="F197" s="19" t="str">
        <f>IFERROR(VLOOKUP(D197,'Tabelas auxiliares'!$A$3:$B$63,2,FALSE),"")</f>
        <v>PROPES - PRÓ-REITORIA DE PESQUISA / CEM</v>
      </c>
      <c r="G197" s="19" t="str">
        <f>IFERROR(VLOOKUP($B197,'Tabelas auxiliares'!$A$67:$C$107,2,FALSE),"")</f>
        <v>ASSISTÊNCIA - PESQUISA</v>
      </c>
      <c r="H197" s="19" t="str">
        <f>IFERROR(VLOOKUP($B197,'Tabelas auxiliares'!$A$67:$C$107,3,FALSE),"")</f>
        <v>BOLSAS DE INICIACAO CIENTIFICA / AUXILIO PARA EVENTOS ESTUDANTIS PESQUISA / AUXILIO PARA PARTICIPAÇÃO DE DOCENTES EM EVENTOS DE DIVULGAÇÃO CIENTIFICA E TECNOLÓGICA</v>
      </c>
      <c r="I197" s="128" t="s">
        <v>2131</v>
      </c>
      <c r="J197" s="128" t="s">
        <v>2140</v>
      </c>
      <c r="K197" s="128" t="s">
        <v>2141</v>
      </c>
      <c r="L197" s="128" t="s">
        <v>2142</v>
      </c>
      <c r="M197" s="128" t="s">
        <v>604</v>
      </c>
      <c r="N197" s="128" t="s">
        <v>648</v>
      </c>
      <c r="O197" s="128" t="s">
        <v>615</v>
      </c>
      <c r="P197" s="128" t="s">
        <v>649</v>
      </c>
      <c r="Q197" s="128" t="s">
        <v>603</v>
      </c>
      <c r="R197" s="128" t="s">
        <v>604</v>
      </c>
      <c r="S197" s="128" t="s">
        <v>605</v>
      </c>
      <c r="T197" s="128" t="s">
        <v>145</v>
      </c>
      <c r="U197" s="128" t="s">
        <v>1377</v>
      </c>
      <c r="V197" s="128" t="s">
        <v>645</v>
      </c>
      <c r="W197" s="128" t="s">
        <v>646</v>
      </c>
      <c r="X197" s="128" t="s">
        <v>2143</v>
      </c>
      <c r="Y197" s="19" t="str">
        <f t="shared" si="4"/>
        <v>3</v>
      </c>
      <c r="Z197" s="19" t="str">
        <f>IF(T197="","",IF(AND(T197&lt;&gt;'Tabelas auxiliares'!$B$241,T197&lt;&gt;'Tabelas auxiliares'!$B$242,T197&lt;&gt;'Tabelas auxiliares'!$C$241,T197&lt;&gt;'Tabelas auxiliares'!$C$242,T197&lt;&gt;'Tabelas auxiliares'!$D$241),"FOLHA DE PESSOAL",IF(Y197='Tabelas auxiliares'!$A$242,"CUSTEIO",IF(Y197='Tabelas auxiliares'!$A$241,"INVESTIMENTO","ERRO - VERIFICAR"))))</f>
        <v>CUSTEIO</v>
      </c>
      <c r="AA197" s="30">
        <f t="shared" si="5"/>
        <v>800</v>
      </c>
      <c r="AB197" s="130"/>
      <c r="AC197" s="130"/>
      <c r="AD197" s="12">
        <v>800</v>
      </c>
      <c r="AE197" s="36"/>
      <c r="AF197" s="36"/>
      <c r="AG197" s="36"/>
      <c r="AH197" s="36"/>
      <c r="AI197" s="36"/>
      <c r="AJ197" s="36"/>
      <c r="AK197" s="36"/>
      <c r="AL197" s="36"/>
      <c r="AM197" s="36"/>
      <c r="AN197" s="36"/>
      <c r="AO197" s="36"/>
      <c r="AP197" s="36"/>
    </row>
    <row r="198" spans="1:42" x14ac:dyDescent="0.25">
      <c r="A198" t="s">
        <v>591</v>
      </c>
      <c r="B198" t="s">
        <v>204</v>
      </c>
      <c r="C198" t="s">
        <v>580</v>
      </c>
      <c r="D198" t="s">
        <v>8</v>
      </c>
      <c r="E198" t="s">
        <v>100</v>
      </c>
      <c r="F198" s="19" t="str">
        <f>IFERROR(VLOOKUP(D198,'Tabelas auxiliares'!$A$3:$B$63,2,FALSE),"")</f>
        <v>PROPES - PRÓ-REITORIA DE PESQUISA / CEM</v>
      </c>
      <c r="G198" s="19" t="str">
        <f>IFERROR(VLOOKUP($B198,'Tabelas auxiliares'!$A$67:$C$107,2,FALSE),"")</f>
        <v>ASSISTÊNCIA - PESQUISA</v>
      </c>
      <c r="H198" s="19" t="str">
        <f>IFERROR(VLOOKUP($B198,'Tabelas auxiliares'!$A$67:$C$107,3,FALSE),"")</f>
        <v>BOLSAS DE INICIACAO CIENTIFICA / AUXILIO PARA EVENTOS ESTUDANTIS PESQUISA / AUXILIO PARA PARTICIPAÇÃO DE DOCENTES EM EVENTOS DE DIVULGAÇÃO CIENTIFICA E TECNOLÓGICA</v>
      </c>
      <c r="I198" s="128" t="s">
        <v>1450</v>
      </c>
      <c r="J198" s="128" t="s">
        <v>2140</v>
      </c>
      <c r="K198" s="128" t="s">
        <v>2144</v>
      </c>
      <c r="L198" s="128" t="s">
        <v>2142</v>
      </c>
      <c r="M198" s="128" t="s">
        <v>604</v>
      </c>
      <c r="N198" s="128" t="s">
        <v>648</v>
      </c>
      <c r="O198" s="128" t="s">
        <v>614</v>
      </c>
      <c r="P198" s="128" t="s">
        <v>1308</v>
      </c>
      <c r="Q198" s="128" t="s">
        <v>603</v>
      </c>
      <c r="R198" s="128" t="s">
        <v>604</v>
      </c>
      <c r="S198" s="128" t="s">
        <v>605</v>
      </c>
      <c r="T198" s="128" t="s">
        <v>145</v>
      </c>
      <c r="U198" s="128" t="s">
        <v>1359</v>
      </c>
      <c r="V198" s="128" t="s">
        <v>645</v>
      </c>
      <c r="W198" s="128" t="s">
        <v>646</v>
      </c>
      <c r="X198" s="128" t="s">
        <v>2145</v>
      </c>
      <c r="Y198" s="19" t="str">
        <f t="shared" si="4"/>
        <v>3</v>
      </c>
      <c r="Z198" s="19" t="str">
        <f>IF(T198="","",IF(AND(T198&lt;&gt;'Tabelas auxiliares'!$B$241,T198&lt;&gt;'Tabelas auxiliares'!$B$242,T198&lt;&gt;'Tabelas auxiliares'!$C$241,T198&lt;&gt;'Tabelas auxiliares'!$C$242,T198&lt;&gt;'Tabelas auxiliares'!$D$241),"FOLHA DE PESSOAL",IF(Y198='Tabelas auxiliares'!$A$242,"CUSTEIO",IF(Y198='Tabelas auxiliares'!$A$241,"INVESTIMENTO","ERRO - VERIFICAR"))))</f>
        <v>CUSTEIO</v>
      </c>
      <c r="AA198" s="30">
        <f t="shared" si="5"/>
        <v>8000</v>
      </c>
      <c r="AB198" s="130">
        <v>4000</v>
      </c>
      <c r="AC198" s="130">
        <v>800</v>
      </c>
      <c r="AD198" s="12">
        <v>3200</v>
      </c>
      <c r="AE198" s="36"/>
      <c r="AF198" s="36"/>
      <c r="AG198" s="36"/>
      <c r="AH198" s="36"/>
      <c r="AI198" s="36"/>
      <c r="AJ198" s="36"/>
      <c r="AK198" s="36"/>
      <c r="AL198" s="36"/>
      <c r="AM198" s="36"/>
      <c r="AN198" s="36"/>
      <c r="AO198" s="36"/>
      <c r="AP198" s="36"/>
    </row>
    <row r="199" spans="1:42" x14ac:dyDescent="0.25">
      <c r="A199" t="s">
        <v>591</v>
      </c>
      <c r="B199" t="s">
        <v>204</v>
      </c>
      <c r="C199" t="s">
        <v>580</v>
      </c>
      <c r="D199" t="s">
        <v>8</v>
      </c>
      <c r="E199" t="s">
        <v>100</v>
      </c>
      <c r="F199" s="19" t="str">
        <f>IFERROR(VLOOKUP(D199,'Tabelas auxiliares'!$A$3:$B$63,2,FALSE),"")</f>
        <v>PROPES - PRÓ-REITORIA DE PESQUISA / CEM</v>
      </c>
      <c r="G199" s="19" t="str">
        <f>IFERROR(VLOOKUP($B199,'Tabelas auxiliares'!$A$67:$C$107,2,FALSE),"")</f>
        <v>ASSISTÊNCIA - PESQUISA</v>
      </c>
      <c r="H199" s="19" t="str">
        <f>IFERROR(VLOOKUP($B199,'Tabelas auxiliares'!$A$67:$C$107,3,FALSE),"")</f>
        <v>BOLSAS DE INICIACAO CIENTIFICA / AUXILIO PARA EVENTOS ESTUDANTIS PESQUISA / AUXILIO PARA PARTICIPAÇÃO DE DOCENTES EM EVENTOS DE DIVULGAÇÃO CIENTIFICA E TECNOLÓGICA</v>
      </c>
      <c r="I199" s="128" t="s">
        <v>1460</v>
      </c>
      <c r="J199" s="128" t="s">
        <v>2146</v>
      </c>
      <c r="K199" s="128" t="s">
        <v>2147</v>
      </c>
      <c r="L199" s="128" t="s">
        <v>2148</v>
      </c>
      <c r="M199" s="128" t="s">
        <v>604</v>
      </c>
      <c r="N199" s="128" t="s">
        <v>648</v>
      </c>
      <c r="O199" s="128" t="s">
        <v>614</v>
      </c>
      <c r="P199" s="128" t="s">
        <v>1308</v>
      </c>
      <c r="Q199" s="128" t="s">
        <v>603</v>
      </c>
      <c r="R199" s="128" t="s">
        <v>604</v>
      </c>
      <c r="S199" s="128" t="s">
        <v>605</v>
      </c>
      <c r="T199" s="128" t="s">
        <v>145</v>
      </c>
      <c r="U199" s="128" t="s">
        <v>1359</v>
      </c>
      <c r="V199" s="128" t="s">
        <v>645</v>
      </c>
      <c r="W199" s="128" t="s">
        <v>646</v>
      </c>
      <c r="X199" s="128" t="s">
        <v>2149</v>
      </c>
      <c r="Y199" s="19" t="str">
        <f t="shared" si="4"/>
        <v>3</v>
      </c>
      <c r="Z199" s="19" t="str">
        <f>IF(T199="","",IF(AND(T199&lt;&gt;'Tabelas auxiliares'!$B$241,T199&lt;&gt;'Tabelas auxiliares'!$B$242,T199&lt;&gt;'Tabelas auxiliares'!$C$241,T199&lt;&gt;'Tabelas auxiliares'!$C$242,T199&lt;&gt;'Tabelas auxiliares'!$D$241),"FOLHA DE PESSOAL",IF(Y199='Tabelas auxiliares'!$A$242,"CUSTEIO",IF(Y199='Tabelas auxiliares'!$A$241,"INVESTIMENTO","ERRO - VERIFICAR"))))</f>
        <v>CUSTEIO</v>
      </c>
      <c r="AA199" s="30">
        <f t="shared" si="5"/>
        <v>8000</v>
      </c>
      <c r="AB199" s="130">
        <v>4000</v>
      </c>
      <c r="AC199" s="130">
        <v>800</v>
      </c>
      <c r="AD199" s="12">
        <v>3200</v>
      </c>
      <c r="AE199" s="36"/>
      <c r="AF199" s="36"/>
      <c r="AG199" s="36"/>
      <c r="AH199" s="36"/>
      <c r="AI199" s="36"/>
      <c r="AJ199" s="36"/>
      <c r="AK199" s="36"/>
      <c r="AL199" s="36"/>
      <c r="AM199" s="36"/>
      <c r="AN199" s="36"/>
      <c r="AO199" s="36"/>
      <c r="AP199" s="36"/>
    </row>
    <row r="200" spans="1:42" x14ac:dyDescent="0.25">
      <c r="A200" t="s">
        <v>591</v>
      </c>
      <c r="B200" t="s">
        <v>204</v>
      </c>
      <c r="C200" t="s">
        <v>580</v>
      </c>
      <c r="D200" t="s">
        <v>8</v>
      </c>
      <c r="E200" t="s">
        <v>100</v>
      </c>
      <c r="F200" s="19" t="str">
        <f>IFERROR(VLOOKUP(D200,'Tabelas auxiliares'!$A$3:$B$63,2,FALSE),"")</f>
        <v>PROPES - PRÓ-REITORIA DE PESQUISA / CEM</v>
      </c>
      <c r="G200" s="19" t="str">
        <f>IFERROR(VLOOKUP($B200,'Tabelas auxiliares'!$A$67:$C$107,2,FALSE),"")</f>
        <v>ASSISTÊNCIA - PESQUISA</v>
      </c>
      <c r="H200" s="19" t="str">
        <f>IFERROR(VLOOKUP($B200,'Tabelas auxiliares'!$A$67:$C$107,3,FALSE),"")</f>
        <v>BOLSAS DE INICIACAO CIENTIFICA / AUXILIO PARA EVENTOS ESTUDANTIS PESQUISA / AUXILIO PARA PARTICIPAÇÃO DE DOCENTES EM EVENTOS DE DIVULGAÇÃO CIENTIFICA E TECNOLÓGICA</v>
      </c>
      <c r="I200" s="128" t="s">
        <v>1460</v>
      </c>
      <c r="J200" s="128" t="s">
        <v>2150</v>
      </c>
      <c r="K200" s="128" t="s">
        <v>2151</v>
      </c>
      <c r="L200" s="128" t="s">
        <v>2148</v>
      </c>
      <c r="M200" s="128" t="s">
        <v>604</v>
      </c>
      <c r="N200" s="128" t="s">
        <v>648</v>
      </c>
      <c r="O200" s="128" t="s">
        <v>614</v>
      </c>
      <c r="P200" s="128" t="s">
        <v>1308</v>
      </c>
      <c r="Q200" s="128" t="s">
        <v>603</v>
      </c>
      <c r="R200" s="128" t="s">
        <v>604</v>
      </c>
      <c r="S200" s="128" t="s">
        <v>605</v>
      </c>
      <c r="T200" s="128" t="s">
        <v>145</v>
      </c>
      <c r="U200" s="128" t="s">
        <v>1359</v>
      </c>
      <c r="V200" s="128" t="s">
        <v>645</v>
      </c>
      <c r="W200" s="128" t="s">
        <v>646</v>
      </c>
      <c r="X200" s="128" t="s">
        <v>2152</v>
      </c>
      <c r="Y200" s="19" t="str">
        <f t="shared" si="4"/>
        <v>3</v>
      </c>
      <c r="Z200" s="19" t="str">
        <f>IF(T200="","",IF(AND(T200&lt;&gt;'Tabelas auxiliares'!$B$241,T200&lt;&gt;'Tabelas auxiliares'!$B$242,T200&lt;&gt;'Tabelas auxiliares'!$C$241,T200&lt;&gt;'Tabelas auxiliares'!$C$242,T200&lt;&gt;'Tabelas auxiliares'!$D$241),"FOLHA DE PESSOAL",IF(Y200='Tabelas auxiliares'!$A$242,"CUSTEIO",IF(Y200='Tabelas auxiliares'!$A$241,"INVESTIMENTO","ERRO - VERIFICAR"))))</f>
        <v>CUSTEIO</v>
      </c>
      <c r="AA200" s="30">
        <f t="shared" si="5"/>
        <v>16000</v>
      </c>
      <c r="AB200" s="130">
        <v>8000</v>
      </c>
      <c r="AC200" s="130">
        <v>1600</v>
      </c>
      <c r="AD200" s="12">
        <v>6400</v>
      </c>
      <c r="AE200" s="36"/>
      <c r="AF200" s="36"/>
      <c r="AG200" s="36"/>
      <c r="AH200" s="36"/>
      <c r="AI200" s="36"/>
      <c r="AJ200" s="36"/>
      <c r="AK200" s="36"/>
      <c r="AL200" s="36"/>
      <c r="AM200" s="36"/>
      <c r="AN200" s="36"/>
      <c r="AO200" s="36"/>
      <c r="AP200" s="36"/>
    </row>
    <row r="201" spans="1:42" x14ac:dyDescent="0.25">
      <c r="A201" t="s">
        <v>591</v>
      </c>
      <c r="B201" t="s">
        <v>204</v>
      </c>
      <c r="C201" t="s">
        <v>580</v>
      </c>
      <c r="D201" t="s">
        <v>14</v>
      </c>
      <c r="E201" t="s">
        <v>100</v>
      </c>
      <c r="F201" s="19" t="str">
        <f>IFERROR(VLOOKUP(D201,'Tabelas auxiliares'!$A$3:$B$63,2,FALSE),"")</f>
        <v>NÚCLEOS ESTRATÉGICOS</v>
      </c>
      <c r="G201" s="19" t="str">
        <f>IFERROR(VLOOKUP($B201,'Tabelas auxiliares'!$A$67:$C$107,2,FALSE),"")</f>
        <v>ASSISTÊNCIA - PESQUISA</v>
      </c>
      <c r="H201" s="19" t="str">
        <f>IFERROR(VLOOKUP($B201,'Tabelas auxiliares'!$A$67:$C$107,3,FALSE),"")</f>
        <v>BOLSAS DE INICIACAO CIENTIFICA / AUXILIO PARA EVENTOS ESTUDANTIS PESQUISA / AUXILIO PARA PARTICIPAÇÃO DE DOCENTES EM EVENTOS DE DIVULGAÇÃO CIENTIFICA E TECNOLÓGICA</v>
      </c>
      <c r="I201" s="128" t="s">
        <v>2001</v>
      </c>
      <c r="J201" s="128" t="s">
        <v>2153</v>
      </c>
      <c r="K201" s="128" t="s">
        <v>2154</v>
      </c>
      <c r="L201" s="128" t="s">
        <v>2155</v>
      </c>
      <c r="M201" s="128" t="s">
        <v>604</v>
      </c>
      <c r="N201" s="128" t="s">
        <v>648</v>
      </c>
      <c r="O201" s="128" t="s">
        <v>615</v>
      </c>
      <c r="P201" s="128" t="s">
        <v>649</v>
      </c>
      <c r="Q201" s="128" t="s">
        <v>603</v>
      </c>
      <c r="R201" s="128" t="s">
        <v>604</v>
      </c>
      <c r="S201" s="128" t="s">
        <v>605</v>
      </c>
      <c r="T201" s="128" t="s">
        <v>145</v>
      </c>
      <c r="U201" s="128" t="s">
        <v>1377</v>
      </c>
      <c r="V201" s="128" t="s">
        <v>645</v>
      </c>
      <c r="W201" s="128" t="s">
        <v>646</v>
      </c>
      <c r="X201" s="128" t="s">
        <v>2156</v>
      </c>
      <c r="Y201" s="19" t="str">
        <f t="shared" si="4"/>
        <v>3</v>
      </c>
      <c r="Z201" s="19" t="str">
        <f>IF(T201="","",IF(AND(T201&lt;&gt;'Tabelas auxiliares'!$B$241,T201&lt;&gt;'Tabelas auxiliares'!$B$242,T201&lt;&gt;'Tabelas auxiliares'!$C$241,T201&lt;&gt;'Tabelas auxiliares'!$C$242,T201&lt;&gt;'Tabelas auxiliares'!$D$241),"FOLHA DE PESSOAL",IF(Y201='Tabelas auxiliares'!$A$242,"CUSTEIO",IF(Y201='Tabelas auxiliares'!$A$241,"INVESTIMENTO","ERRO - VERIFICAR"))))</f>
        <v>CUSTEIO</v>
      </c>
      <c r="AA201" s="30">
        <f t="shared" si="5"/>
        <v>2100</v>
      </c>
      <c r="AB201" s="130"/>
      <c r="AC201" s="130"/>
      <c r="AD201" s="12">
        <v>2100</v>
      </c>
      <c r="AE201" s="36"/>
      <c r="AF201" s="36"/>
      <c r="AG201" s="36"/>
      <c r="AH201" s="36"/>
      <c r="AI201" s="36"/>
      <c r="AJ201" s="36"/>
      <c r="AK201" s="36"/>
      <c r="AL201" s="36"/>
      <c r="AM201" s="36"/>
      <c r="AN201" s="36"/>
      <c r="AO201" s="36"/>
      <c r="AP201" s="36"/>
    </row>
    <row r="202" spans="1:42" x14ac:dyDescent="0.25">
      <c r="A202" t="s">
        <v>591</v>
      </c>
      <c r="B202" t="s">
        <v>204</v>
      </c>
      <c r="C202" t="s">
        <v>580</v>
      </c>
      <c r="D202" t="s">
        <v>14</v>
      </c>
      <c r="E202" t="s">
        <v>100</v>
      </c>
      <c r="F202" s="19" t="str">
        <f>IFERROR(VLOOKUP(D202,'Tabelas auxiliares'!$A$3:$B$63,2,FALSE),"")</f>
        <v>NÚCLEOS ESTRATÉGICOS</v>
      </c>
      <c r="G202" s="19" t="str">
        <f>IFERROR(VLOOKUP($B202,'Tabelas auxiliares'!$A$67:$C$107,2,FALSE),"")</f>
        <v>ASSISTÊNCIA - PESQUISA</v>
      </c>
      <c r="H202" s="19" t="str">
        <f>IFERROR(VLOOKUP($B202,'Tabelas auxiliares'!$A$67:$C$107,3,FALSE),"")</f>
        <v>BOLSAS DE INICIACAO CIENTIFICA / AUXILIO PARA EVENTOS ESTUDANTIS PESQUISA / AUXILIO PARA PARTICIPAÇÃO DE DOCENTES EM EVENTOS DE DIVULGAÇÃO CIENTIFICA E TECNOLÓGICA</v>
      </c>
      <c r="I202" s="128" t="s">
        <v>2001</v>
      </c>
      <c r="J202" s="128" t="s">
        <v>2157</v>
      </c>
      <c r="K202" s="128" t="s">
        <v>2158</v>
      </c>
      <c r="L202" s="128" t="s">
        <v>848</v>
      </c>
      <c r="M202" s="128" t="s">
        <v>604</v>
      </c>
      <c r="N202" s="128" t="s">
        <v>648</v>
      </c>
      <c r="O202" s="128" t="s">
        <v>615</v>
      </c>
      <c r="P202" s="128" t="s">
        <v>649</v>
      </c>
      <c r="Q202" s="128" t="s">
        <v>603</v>
      </c>
      <c r="R202" s="128" t="s">
        <v>604</v>
      </c>
      <c r="S202" s="128" t="s">
        <v>605</v>
      </c>
      <c r="T202" s="128" t="s">
        <v>145</v>
      </c>
      <c r="U202" s="128" t="s">
        <v>1377</v>
      </c>
      <c r="V202" s="128" t="s">
        <v>645</v>
      </c>
      <c r="W202" s="128" t="s">
        <v>646</v>
      </c>
      <c r="X202" s="128" t="s">
        <v>2159</v>
      </c>
      <c r="Y202" s="19" t="str">
        <f t="shared" si="4"/>
        <v>3</v>
      </c>
      <c r="Z202" s="19" t="str">
        <f>IF(T202="","",IF(AND(T202&lt;&gt;'Tabelas auxiliares'!$B$241,T202&lt;&gt;'Tabelas auxiliares'!$B$242,T202&lt;&gt;'Tabelas auxiliares'!$C$241,T202&lt;&gt;'Tabelas auxiliares'!$C$242,T202&lt;&gt;'Tabelas auxiliares'!$D$241),"FOLHA DE PESSOAL",IF(Y202='Tabelas auxiliares'!$A$242,"CUSTEIO",IF(Y202='Tabelas auxiliares'!$A$241,"INVESTIMENTO","ERRO - VERIFICAR"))))</f>
        <v>CUSTEIO</v>
      </c>
      <c r="AA202" s="30">
        <f t="shared" si="5"/>
        <v>2100</v>
      </c>
      <c r="AB202" s="130"/>
      <c r="AC202" s="130"/>
      <c r="AD202" s="12">
        <v>2100</v>
      </c>
      <c r="AE202" s="36"/>
      <c r="AF202" s="36"/>
      <c r="AG202" s="36"/>
      <c r="AH202" s="36"/>
      <c r="AI202" s="36"/>
      <c r="AJ202" s="36"/>
      <c r="AK202" s="36"/>
      <c r="AL202" s="36"/>
      <c r="AM202" s="36"/>
      <c r="AN202" s="36"/>
      <c r="AO202" s="36"/>
      <c r="AP202" s="36"/>
    </row>
    <row r="203" spans="1:42" x14ac:dyDescent="0.25">
      <c r="A203" t="s">
        <v>591</v>
      </c>
      <c r="B203" t="s">
        <v>204</v>
      </c>
      <c r="C203" t="s">
        <v>580</v>
      </c>
      <c r="D203" t="s">
        <v>14</v>
      </c>
      <c r="E203" t="s">
        <v>100</v>
      </c>
      <c r="F203" s="19" t="str">
        <f>IFERROR(VLOOKUP(D203,'Tabelas auxiliares'!$A$3:$B$63,2,FALSE),"")</f>
        <v>NÚCLEOS ESTRATÉGICOS</v>
      </c>
      <c r="G203" s="19" t="str">
        <f>IFERROR(VLOOKUP($B203,'Tabelas auxiliares'!$A$67:$C$107,2,FALSE),"")</f>
        <v>ASSISTÊNCIA - PESQUISA</v>
      </c>
      <c r="H203" s="19" t="str">
        <f>IFERROR(VLOOKUP($B203,'Tabelas auxiliares'!$A$67:$C$107,3,FALSE),"")</f>
        <v>BOLSAS DE INICIACAO CIENTIFICA / AUXILIO PARA EVENTOS ESTUDANTIS PESQUISA / AUXILIO PARA PARTICIPAÇÃO DE DOCENTES EM EVENTOS DE DIVULGAÇÃO CIENTIFICA E TECNOLÓGICA</v>
      </c>
      <c r="I203" s="128" t="s">
        <v>1450</v>
      </c>
      <c r="J203" s="128" t="s">
        <v>2153</v>
      </c>
      <c r="K203" s="128" t="s">
        <v>2160</v>
      </c>
      <c r="L203" s="128" t="s">
        <v>2155</v>
      </c>
      <c r="M203" s="128" t="s">
        <v>604</v>
      </c>
      <c r="N203" s="128" t="s">
        <v>648</v>
      </c>
      <c r="O203" s="128" t="s">
        <v>614</v>
      </c>
      <c r="P203" s="128" t="s">
        <v>1308</v>
      </c>
      <c r="Q203" s="128" t="s">
        <v>603</v>
      </c>
      <c r="R203" s="128" t="s">
        <v>604</v>
      </c>
      <c r="S203" s="128" t="s">
        <v>605</v>
      </c>
      <c r="T203" s="128" t="s">
        <v>145</v>
      </c>
      <c r="U203" s="128" t="s">
        <v>1359</v>
      </c>
      <c r="V203" s="128" t="s">
        <v>645</v>
      </c>
      <c r="W203" s="128" t="s">
        <v>646</v>
      </c>
      <c r="X203" s="128" t="s">
        <v>2161</v>
      </c>
      <c r="Y203" s="19" t="str">
        <f t="shared" si="4"/>
        <v>3</v>
      </c>
      <c r="Z203" s="19" t="str">
        <f>IF(T203="","",IF(AND(T203&lt;&gt;'Tabelas auxiliares'!$B$241,T203&lt;&gt;'Tabelas auxiliares'!$B$242,T203&lt;&gt;'Tabelas auxiliares'!$C$241,T203&lt;&gt;'Tabelas auxiliares'!$C$242,T203&lt;&gt;'Tabelas auxiliares'!$D$241),"FOLHA DE PESSOAL",IF(Y203='Tabelas auxiliares'!$A$242,"CUSTEIO",IF(Y203='Tabelas auxiliares'!$A$241,"INVESTIMENTO","ERRO - VERIFICAR"))))</f>
        <v>CUSTEIO</v>
      </c>
      <c r="AA203" s="30">
        <f t="shared" si="5"/>
        <v>21000</v>
      </c>
      <c r="AB203" s="130">
        <v>10500</v>
      </c>
      <c r="AC203" s="130">
        <v>2100</v>
      </c>
      <c r="AD203" s="12">
        <v>8400</v>
      </c>
      <c r="AE203" s="36"/>
      <c r="AF203" s="36"/>
      <c r="AG203" s="36"/>
      <c r="AH203" s="36"/>
      <c r="AI203" s="36"/>
      <c r="AJ203" s="36"/>
      <c r="AK203" s="36"/>
      <c r="AL203" s="36"/>
      <c r="AM203" s="36"/>
      <c r="AN203" s="36"/>
      <c r="AO203" s="36"/>
      <c r="AP203" s="36"/>
    </row>
    <row r="204" spans="1:42" x14ac:dyDescent="0.25">
      <c r="A204" t="s">
        <v>591</v>
      </c>
      <c r="B204" t="s">
        <v>204</v>
      </c>
      <c r="C204" t="s">
        <v>580</v>
      </c>
      <c r="D204" t="s">
        <v>14</v>
      </c>
      <c r="E204" t="s">
        <v>100</v>
      </c>
      <c r="F204" s="19" t="str">
        <f>IFERROR(VLOOKUP(D204,'Tabelas auxiliares'!$A$3:$B$63,2,FALSE),"")</f>
        <v>NÚCLEOS ESTRATÉGICOS</v>
      </c>
      <c r="G204" s="19" t="str">
        <f>IFERROR(VLOOKUP($B204,'Tabelas auxiliares'!$A$67:$C$107,2,FALSE),"")</f>
        <v>ASSISTÊNCIA - PESQUISA</v>
      </c>
      <c r="H204" s="19" t="str">
        <f>IFERROR(VLOOKUP($B204,'Tabelas auxiliares'!$A$67:$C$107,3,FALSE),"")</f>
        <v>BOLSAS DE INICIACAO CIENTIFICA / AUXILIO PARA EVENTOS ESTUDANTIS PESQUISA / AUXILIO PARA PARTICIPAÇÃO DE DOCENTES EM EVENTOS DE DIVULGAÇÃO CIENTIFICA E TECNOLÓGICA</v>
      </c>
      <c r="I204" s="128" t="s">
        <v>1469</v>
      </c>
      <c r="J204" s="128" t="s">
        <v>2157</v>
      </c>
      <c r="K204" s="128" t="s">
        <v>2162</v>
      </c>
      <c r="L204" s="128" t="s">
        <v>848</v>
      </c>
      <c r="M204" s="128" t="s">
        <v>604</v>
      </c>
      <c r="N204" s="128" t="s">
        <v>638</v>
      </c>
      <c r="O204" s="128" t="s">
        <v>614</v>
      </c>
      <c r="P204" s="128" t="s">
        <v>1357</v>
      </c>
      <c r="Q204" s="128" t="s">
        <v>603</v>
      </c>
      <c r="R204" s="128" t="s">
        <v>604</v>
      </c>
      <c r="S204" s="128" t="s">
        <v>605</v>
      </c>
      <c r="T204" s="128" t="s">
        <v>145</v>
      </c>
      <c r="U204" s="128" t="s">
        <v>1358</v>
      </c>
      <c r="V204" s="128" t="s">
        <v>645</v>
      </c>
      <c r="W204" s="128" t="s">
        <v>646</v>
      </c>
      <c r="X204" s="128" t="s">
        <v>2163</v>
      </c>
      <c r="Y204" s="19" t="str">
        <f t="shared" si="4"/>
        <v>3</v>
      </c>
      <c r="Z204" s="19" t="str">
        <f>IF(T204="","",IF(AND(T204&lt;&gt;'Tabelas auxiliares'!$B$241,T204&lt;&gt;'Tabelas auxiliares'!$B$242,T204&lt;&gt;'Tabelas auxiliares'!$C$241,T204&lt;&gt;'Tabelas auxiliares'!$C$242,T204&lt;&gt;'Tabelas auxiliares'!$D$241),"FOLHA DE PESSOAL",IF(Y204='Tabelas auxiliares'!$A$242,"CUSTEIO",IF(Y204='Tabelas auxiliares'!$A$241,"INVESTIMENTO","ERRO - VERIFICAR"))))</f>
        <v>CUSTEIO</v>
      </c>
      <c r="AA204" s="30">
        <f t="shared" si="5"/>
        <v>2100</v>
      </c>
      <c r="AB204" s="130"/>
      <c r="AC204" s="130"/>
      <c r="AD204">
        <v>2100</v>
      </c>
      <c r="AE204" s="36"/>
      <c r="AF204" s="36"/>
      <c r="AG204" s="36"/>
      <c r="AH204" s="36"/>
      <c r="AI204" s="36"/>
      <c r="AJ204" s="36"/>
      <c r="AK204" s="36"/>
      <c r="AL204" s="36"/>
      <c r="AM204" s="36"/>
      <c r="AN204" s="36"/>
      <c r="AO204" s="36"/>
      <c r="AP204" s="36"/>
    </row>
    <row r="205" spans="1:42" x14ac:dyDescent="0.25">
      <c r="A205" t="s">
        <v>591</v>
      </c>
      <c r="B205" t="s">
        <v>204</v>
      </c>
      <c r="C205" t="s">
        <v>580</v>
      </c>
      <c r="D205" t="s">
        <v>14</v>
      </c>
      <c r="E205" t="s">
        <v>100</v>
      </c>
      <c r="F205" s="19" t="str">
        <f>IFERROR(VLOOKUP(D205,'Tabelas auxiliares'!$A$3:$B$63,2,FALSE),"")</f>
        <v>NÚCLEOS ESTRATÉGICOS</v>
      </c>
      <c r="G205" s="19" t="str">
        <f>IFERROR(VLOOKUP($B205,'Tabelas auxiliares'!$A$67:$C$107,2,FALSE),"")</f>
        <v>ASSISTÊNCIA - PESQUISA</v>
      </c>
      <c r="H205" s="19" t="str">
        <f>IFERROR(VLOOKUP($B205,'Tabelas auxiliares'!$A$67:$C$107,3,FALSE),"")</f>
        <v>BOLSAS DE INICIACAO CIENTIFICA / AUXILIO PARA EVENTOS ESTUDANTIS PESQUISA / AUXILIO PARA PARTICIPAÇÃO DE DOCENTES EM EVENTOS DE DIVULGAÇÃO CIENTIFICA E TECNOLÓGICA</v>
      </c>
      <c r="I205" s="128" t="s">
        <v>1596</v>
      </c>
      <c r="J205" s="128" t="s">
        <v>2157</v>
      </c>
      <c r="K205" s="128" t="s">
        <v>2164</v>
      </c>
      <c r="L205" s="128" t="s">
        <v>848</v>
      </c>
      <c r="M205" s="128" t="s">
        <v>604</v>
      </c>
      <c r="N205" s="128" t="s">
        <v>648</v>
      </c>
      <c r="O205" s="128" t="s">
        <v>614</v>
      </c>
      <c r="P205" s="128" t="s">
        <v>1308</v>
      </c>
      <c r="Q205" s="128" t="s">
        <v>603</v>
      </c>
      <c r="R205" s="128" t="s">
        <v>604</v>
      </c>
      <c r="S205" s="128" t="s">
        <v>605</v>
      </c>
      <c r="T205" s="128" t="s">
        <v>145</v>
      </c>
      <c r="U205" s="128" t="s">
        <v>1359</v>
      </c>
      <c r="V205" s="128" t="s">
        <v>645</v>
      </c>
      <c r="W205" s="128" t="s">
        <v>646</v>
      </c>
      <c r="X205" s="128" t="s">
        <v>2165</v>
      </c>
      <c r="Y205" s="19" t="str">
        <f t="shared" si="4"/>
        <v>3</v>
      </c>
      <c r="Z205" s="19" t="str">
        <f>IF(T205="","",IF(AND(T205&lt;&gt;'Tabelas auxiliares'!$B$241,T205&lt;&gt;'Tabelas auxiliares'!$B$242,T205&lt;&gt;'Tabelas auxiliares'!$C$241,T205&lt;&gt;'Tabelas auxiliares'!$C$242,T205&lt;&gt;'Tabelas auxiliares'!$D$241),"FOLHA DE PESSOAL",IF(Y205='Tabelas auxiliares'!$A$242,"CUSTEIO",IF(Y205='Tabelas auxiliares'!$A$241,"INVESTIMENTO","ERRO - VERIFICAR"))))</f>
        <v>CUSTEIO</v>
      </c>
      <c r="AA205" s="30">
        <f t="shared" si="5"/>
        <v>18900</v>
      </c>
      <c r="AB205" s="130">
        <v>10500</v>
      </c>
      <c r="AC205" s="130">
        <v>2100</v>
      </c>
      <c r="AD205" s="12">
        <v>6300</v>
      </c>
      <c r="AE205" s="36"/>
      <c r="AF205" s="36"/>
      <c r="AG205" s="36"/>
      <c r="AH205" s="36"/>
      <c r="AI205" s="36"/>
      <c r="AJ205" s="36"/>
      <c r="AK205" s="36"/>
      <c r="AL205" s="36"/>
      <c r="AM205" s="36"/>
      <c r="AN205" s="36"/>
      <c r="AO205" s="36"/>
      <c r="AP205" s="36"/>
    </row>
    <row r="206" spans="1:42" x14ac:dyDescent="0.25">
      <c r="A206" t="s">
        <v>591</v>
      </c>
      <c r="B206" t="s">
        <v>205</v>
      </c>
      <c r="C206" t="s">
        <v>593</v>
      </c>
      <c r="D206" t="s">
        <v>48</v>
      </c>
      <c r="E206" t="s">
        <v>100</v>
      </c>
      <c r="F206" s="19" t="str">
        <f>IFERROR(VLOOKUP(D206,'Tabelas auxiliares'!$A$3:$B$63,2,FALSE),"")</f>
        <v>PROEC - PRÓ-REITORIA DE EXTENSÃO E CULTURA</v>
      </c>
      <c r="G206" s="19" t="str">
        <f>IFERROR(VLOOKUP($B206,'Tabelas auxiliares'!$A$67:$C$107,2,FALSE),"")</f>
        <v>ASSISTÊNCIA - EXTENSÃO</v>
      </c>
      <c r="H206" s="19" t="str">
        <f>IFERROR(VLOOKUP($B206,'Tabelas auxiliares'!$A$67:$C$107,3,FALSE),"")</f>
        <v xml:space="preserve">BOLSAS DE EXTENSAO / TAXA DE INSCRICAO DE EVENTOS / AUXILIO PARA EVENTO </v>
      </c>
      <c r="I206" s="128" t="s">
        <v>1817</v>
      </c>
      <c r="J206" s="128" t="s">
        <v>2166</v>
      </c>
      <c r="K206" s="128" t="s">
        <v>2167</v>
      </c>
      <c r="L206" s="128" t="s">
        <v>2168</v>
      </c>
      <c r="M206" s="128" t="s">
        <v>604</v>
      </c>
      <c r="N206" s="128" t="s">
        <v>638</v>
      </c>
      <c r="O206" s="128" t="s">
        <v>614</v>
      </c>
      <c r="P206" s="128" t="s">
        <v>1357</v>
      </c>
      <c r="Q206" s="128" t="s">
        <v>603</v>
      </c>
      <c r="R206" s="128" t="s">
        <v>604</v>
      </c>
      <c r="S206" s="128" t="s">
        <v>605</v>
      </c>
      <c r="T206" s="128" t="s">
        <v>145</v>
      </c>
      <c r="U206" s="128" t="s">
        <v>1358</v>
      </c>
      <c r="V206" s="128" t="s">
        <v>645</v>
      </c>
      <c r="W206" s="128" t="s">
        <v>646</v>
      </c>
      <c r="X206" s="128" t="s">
        <v>2169</v>
      </c>
      <c r="Y206" s="19" t="str">
        <f t="shared" si="4"/>
        <v>3</v>
      </c>
      <c r="Z206" s="19" t="str">
        <f>IF(T206="","",IF(AND(T206&lt;&gt;'Tabelas auxiliares'!$B$241,T206&lt;&gt;'Tabelas auxiliares'!$B$242,T206&lt;&gt;'Tabelas auxiliares'!$C$241,T206&lt;&gt;'Tabelas auxiliares'!$C$242,T206&lt;&gt;'Tabelas auxiliares'!$D$241),"FOLHA DE PESSOAL",IF(Y206='Tabelas auxiliares'!$A$242,"CUSTEIO",IF(Y206='Tabelas auxiliares'!$A$241,"INVESTIMENTO","ERRO - VERIFICAR"))))</f>
        <v>CUSTEIO</v>
      </c>
      <c r="AA206" s="30">
        <f t="shared" si="5"/>
        <v>28000</v>
      </c>
      <c r="AB206" s="130">
        <v>14000</v>
      </c>
      <c r="AC206" s="130">
        <v>2800</v>
      </c>
      <c r="AD206" s="12">
        <v>11200</v>
      </c>
      <c r="AE206" s="36"/>
      <c r="AF206" s="36"/>
      <c r="AG206" s="36"/>
      <c r="AH206" s="36"/>
      <c r="AI206" s="36"/>
      <c r="AJ206" s="36"/>
      <c r="AK206" s="36"/>
      <c r="AL206" s="36"/>
      <c r="AM206" s="36"/>
      <c r="AN206" s="36"/>
      <c r="AO206" s="36"/>
      <c r="AP206" s="36"/>
    </row>
    <row r="207" spans="1:42" x14ac:dyDescent="0.25">
      <c r="A207" t="s">
        <v>591</v>
      </c>
      <c r="B207" t="s">
        <v>205</v>
      </c>
      <c r="C207" t="s">
        <v>593</v>
      </c>
      <c r="D207" t="s">
        <v>48</v>
      </c>
      <c r="E207" t="s">
        <v>100</v>
      </c>
      <c r="F207" s="19" t="str">
        <f>IFERROR(VLOOKUP(D207,'Tabelas auxiliares'!$A$3:$B$63,2,FALSE),"")</f>
        <v>PROEC - PRÓ-REITORIA DE EXTENSÃO E CULTURA</v>
      </c>
      <c r="G207" s="19" t="str">
        <f>IFERROR(VLOOKUP($B207,'Tabelas auxiliares'!$A$67:$C$107,2,FALSE),"")</f>
        <v>ASSISTÊNCIA - EXTENSÃO</v>
      </c>
      <c r="H207" s="19" t="str">
        <f>IFERROR(VLOOKUP($B207,'Tabelas auxiliares'!$A$67:$C$107,3,FALSE),"")</f>
        <v xml:space="preserve">BOLSAS DE EXTENSAO / TAXA DE INSCRICAO DE EVENTOS / AUXILIO PARA EVENTO </v>
      </c>
      <c r="I207" s="128" t="s">
        <v>1648</v>
      </c>
      <c r="J207" s="128" t="s">
        <v>2170</v>
      </c>
      <c r="K207" s="128" t="s">
        <v>2171</v>
      </c>
      <c r="L207" s="128" t="s">
        <v>2172</v>
      </c>
      <c r="M207" s="128" t="s">
        <v>604</v>
      </c>
      <c r="N207" s="128" t="s">
        <v>648</v>
      </c>
      <c r="O207" s="128" t="s">
        <v>614</v>
      </c>
      <c r="P207" s="128" t="s">
        <v>1308</v>
      </c>
      <c r="Q207" s="128" t="s">
        <v>603</v>
      </c>
      <c r="R207" s="128" t="s">
        <v>604</v>
      </c>
      <c r="S207" s="128" t="s">
        <v>605</v>
      </c>
      <c r="T207" s="128" t="s">
        <v>145</v>
      </c>
      <c r="U207" s="128" t="s">
        <v>1359</v>
      </c>
      <c r="V207" s="128" t="s">
        <v>645</v>
      </c>
      <c r="W207" s="128" t="s">
        <v>646</v>
      </c>
      <c r="X207" s="128" t="s">
        <v>2173</v>
      </c>
      <c r="Y207" s="19" t="str">
        <f t="shared" si="4"/>
        <v>3</v>
      </c>
      <c r="Z207" s="19" t="str">
        <f>IF(T207="","",IF(AND(T207&lt;&gt;'Tabelas auxiliares'!$B$241,T207&lt;&gt;'Tabelas auxiliares'!$B$242,T207&lt;&gt;'Tabelas auxiliares'!$C$241,T207&lt;&gt;'Tabelas auxiliares'!$C$242,T207&lt;&gt;'Tabelas auxiliares'!$D$241),"FOLHA DE PESSOAL",IF(Y207='Tabelas auxiliares'!$A$242,"CUSTEIO",IF(Y207='Tabelas auxiliares'!$A$241,"INVESTIMENTO","ERRO - VERIFICAR"))))</f>
        <v>CUSTEIO</v>
      </c>
      <c r="AA207" s="30">
        <f t="shared" si="5"/>
        <v>560000</v>
      </c>
      <c r="AB207" s="130">
        <v>160300</v>
      </c>
      <c r="AC207" s="130">
        <v>103600</v>
      </c>
      <c r="AD207" s="12">
        <v>296100</v>
      </c>
      <c r="AE207" s="36"/>
      <c r="AF207" s="36"/>
      <c r="AG207" s="36"/>
      <c r="AH207" s="36"/>
      <c r="AI207" s="36"/>
      <c r="AJ207" s="36"/>
      <c r="AK207" s="36"/>
      <c r="AL207" s="36"/>
      <c r="AM207" s="36"/>
      <c r="AN207" s="36"/>
      <c r="AO207" s="36"/>
      <c r="AP207" s="36"/>
    </row>
    <row r="208" spans="1:42" x14ac:dyDescent="0.25">
      <c r="A208" t="s">
        <v>591</v>
      </c>
      <c r="B208" t="s">
        <v>205</v>
      </c>
      <c r="C208" t="s">
        <v>593</v>
      </c>
      <c r="D208" t="s">
        <v>48</v>
      </c>
      <c r="E208" t="s">
        <v>100</v>
      </c>
      <c r="F208" s="19" t="str">
        <f>IFERROR(VLOOKUP(D208,'Tabelas auxiliares'!$A$3:$B$63,2,FALSE),"")</f>
        <v>PROEC - PRÓ-REITORIA DE EXTENSÃO E CULTURA</v>
      </c>
      <c r="G208" s="19" t="str">
        <f>IFERROR(VLOOKUP($B208,'Tabelas auxiliares'!$A$67:$C$107,2,FALSE),"")</f>
        <v>ASSISTÊNCIA - EXTENSÃO</v>
      </c>
      <c r="H208" s="19" t="str">
        <f>IFERROR(VLOOKUP($B208,'Tabelas auxiliares'!$A$67:$C$107,3,FALSE),"")</f>
        <v xml:space="preserve">BOLSAS DE EXTENSAO / TAXA DE INSCRICAO DE EVENTOS / AUXILIO PARA EVENTO </v>
      </c>
      <c r="I208" s="128" t="s">
        <v>1648</v>
      </c>
      <c r="J208" s="128" t="s">
        <v>2170</v>
      </c>
      <c r="K208" s="128" t="s">
        <v>2174</v>
      </c>
      <c r="L208" s="128" t="s">
        <v>2172</v>
      </c>
      <c r="M208" s="128" t="s">
        <v>604</v>
      </c>
      <c r="N208" s="128" t="s">
        <v>638</v>
      </c>
      <c r="O208" s="128" t="s">
        <v>614</v>
      </c>
      <c r="P208" s="128" t="s">
        <v>1357</v>
      </c>
      <c r="Q208" s="128" t="s">
        <v>603</v>
      </c>
      <c r="R208" s="128" t="s">
        <v>604</v>
      </c>
      <c r="S208" s="128" t="s">
        <v>605</v>
      </c>
      <c r="T208" s="128" t="s">
        <v>145</v>
      </c>
      <c r="U208" s="128" t="s">
        <v>1358</v>
      </c>
      <c r="V208" s="128" t="s">
        <v>645</v>
      </c>
      <c r="W208" s="128" t="s">
        <v>646</v>
      </c>
      <c r="X208" s="128" t="s">
        <v>2175</v>
      </c>
      <c r="Y208" s="19" t="str">
        <f t="shared" si="4"/>
        <v>3</v>
      </c>
      <c r="Z208" s="19" t="str">
        <f>IF(T208="","",IF(AND(T208&lt;&gt;'Tabelas auxiliares'!$B$241,T208&lt;&gt;'Tabelas auxiliares'!$B$242,T208&lt;&gt;'Tabelas auxiliares'!$C$241,T208&lt;&gt;'Tabelas auxiliares'!$C$242,T208&lt;&gt;'Tabelas auxiliares'!$D$241),"FOLHA DE PESSOAL",IF(Y208='Tabelas auxiliares'!$A$242,"CUSTEIO",IF(Y208='Tabelas auxiliares'!$A$241,"INVESTIMENTO","ERRO - VERIFICAR"))))</f>
        <v>CUSTEIO</v>
      </c>
      <c r="AA208" s="30">
        <f t="shared" si="5"/>
        <v>294700</v>
      </c>
      <c r="AB208" s="130">
        <v>294700</v>
      </c>
      <c r="AC208" s="130"/>
      <c r="AD208" s="12"/>
      <c r="AE208" s="36"/>
      <c r="AF208" s="36"/>
      <c r="AG208" s="36"/>
      <c r="AH208" s="36"/>
      <c r="AI208" s="36"/>
      <c r="AJ208" s="36"/>
      <c r="AK208" s="36"/>
      <c r="AL208" s="36"/>
      <c r="AM208" s="36"/>
      <c r="AN208" s="36"/>
      <c r="AO208" s="36"/>
      <c r="AP208" s="36"/>
    </row>
    <row r="209" spans="1:42" x14ac:dyDescent="0.25">
      <c r="A209" t="s">
        <v>591</v>
      </c>
      <c r="B209" t="s">
        <v>206</v>
      </c>
      <c r="C209" t="s">
        <v>594</v>
      </c>
      <c r="D209" t="s">
        <v>76</v>
      </c>
      <c r="E209" t="s">
        <v>100</v>
      </c>
      <c r="F209" s="19" t="str">
        <f>IFERROR(VLOOKUP(D209,'Tabelas auxiliares'!$A$3:$B$63,2,FALSE),"")</f>
        <v>NETEL - NÚCLEO EDUCACIONAL DE TECNOLOGIAS E LÍNGUAS</v>
      </c>
      <c r="G209" s="19" t="str">
        <f>IFERROR(VLOOKUP($B209,'Tabelas auxiliares'!$A$67:$C$107,2,FALSE),"")</f>
        <v>ASSISTÊNCIA - GRADUAÇÃO</v>
      </c>
      <c r="H209" s="19" t="str">
        <f>IFERROR(VLOOKUP($B209,'Tabelas auxiliares'!$A$67:$C$107,3,FALSE),"")</f>
        <v>MONITORIA ACADEMICA DA GRADUACAO / MONITORIA SEMIPRESENCIAL / AUXILIO PARA EVENTOS ESTUDANTIS / AUXILIO PARA ATIVIDADE EXTRASSALA / AUXILIO ACESSIBILIDADE / MONITORIA INCLUSIVA</v>
      </c>
      <c r="I209" s="128" t="s">
        <v>2176</v>
      </c>
      <c r="J209" s="128" t="s">
        <v>853</v>
      </c>
      <c r="K209" s="128" t="s">
        <v>2177</v>
      </c>
      <c r="L209" s="128" t="s">
        <v>855</v>
      </c>
      <c r="M209" s="128" t="s">
        <v>604</v>
      </c>
      <c r="N209" s="128" t="s">
        <v>638</v>
      </c>
      <c r="O209" s="128" t="s">
        <v>614</v>
      </c>
      <c r="P209" s="128" t="s">
        <v>1357</v>
      </c>
      <c r="Q209" s="128" t="s">
        <v>603</v>
      </c>
      <c r="R209" s="128" t="s">
        <v>604</v>
      </c>
      <c r="S209" s="128" t="s">
        <v>605</v>
      </c>
      <c r="T209" s="128" t="s">
        <v>145</v>
      </c>
      <c r="U209" s="128" t="s">
        <v>1358</v>
      </c>
      <c r="V209" s="128" t="s">
        <v>645</v>
      </c>
      <c r="W209" s="128" t="s">
        <v>646</v>
      </c>
      <c r="X209" s="128" t="s">
        <v>2178</v>
      </c>
      <c r="Y209" s="19" t="str">
        <f t="shared" si="4"/>
        <v>3</v>
      </c>
      <c r="Z209" s="19" t="str">
        <f>IF(T209="","",IF(AND(T209&lt;&gt;'Tabelas auxiliares'!$B$241,T209&lt;&gt;'Tabelas auxiliares'!$B$242,T209&lt;&gt;'Tabelas auxiliares'!$C$241,T209&lt;&gt;'Tabelas auxiliares'!$C$242,T209&lt;&gt;'Tabelas auxiliares'!$D$241),"FOLHA DE PESSOAL",IF(Y209='Tabelas auxiliares'!$A$242,"CUSTEIO",IF(Y209='Tabelas auxiliares'!$A$241,"INVESTIMENTO","ERRO - VERIFICAR"))))</f>
        <v>CUSTEIO</v>
      </c>
      <c r="AA209" s="30">
        <f t="shared" si="5"/>
        <v>9900</v>
      </c>
      <c r="AB209" s="130">
        <v>2200</v>
      </c>
      <c r="AC209" s="130">
        <v>1100</v>
      </c>
      <c r="AD209" s="12">
        <v>6600</v>
      </c>
      <c r="AE209" s="36"/>
      <c r="AF209" s="36"/>
      <c r="AG209" s="36"/>
      <c r="AH209" s="36"/>
      <c r="AI209" s="36"/>
      <c r="AJ209" s="36"/>
      <c r="AK209" s="36"/>
      <c r="AL209" s="36"/>
      <c r="AM209" s="36"/>
      <c r="AN209" s="36"/>
      <c r="AO209" s="36"/>
      <c r="AP209" s="36"/>
    </row>
    <row r="210" spans="1:42" x14ac:dyDescent="0.25">
      <c r="A210" t="s">
        <v>591</v>
      </c>
      <c r="B210" t="s">
        <v>211</v>
      </c>
      <c r="C210" t="s">
        <v>592</v>
      </c>
      <c r="D210" t="s">
        <v>38</v>
      </c>
      <c r="E210" t="s">
        <v>100</v>
      </c>
      <c r="F210" s="19" t="str">
        <f>IFERROR(VLOOKUP(D210,'Tabelas auxiliares'!$A$3:$B$63,2,FALSE),"")</f>
        <v>CMCC - CENTRO DE MATEMÁTICA, COMPUTAÇÃO E COGNIÇÃO</v>
      </c>
      <c r="G210" s="19" t="str">
        <f>IFERROR(VLOOKUP($B210,'Tabelas auxiliares'!$A$67:$C$107,2,FALSE),"")</f>
        <v>AUXÍLIO DOCENTE E SERVIDORES</v>
      </c>
      <c r="H210" s="19" t="str">
        <f>IFERROR(VLOOKUP($B210,'Tabelas auxiliares'!$A$67:$C$107,3,FALSE),"")</f>
        <v>AUXÍLIO DOCENTE E SERVIDORES</v>
      </c>
      <c r="I210" s="128" t="s">
        <v>1498</v>
      </c>
      <c r="J210" s="128" t="s">
        <v>2180</v>
      </c>
      <c r="K210" s="128" t="s">
        <v>2181</v>
      </c>
      <c r="L210" s="128" t="s">
        <v>2182</v>
      </c>
      <c r="M210" s="128" t="s">
        <v>2183</v>
      </c>
      <c r="N210" s="128" t="s">
        <v>648</v>
      </c>
      <c r="O210" s="128" t="s">
        <v>614</v>
      </c>
      <c r="P210" s="128" t="s">
        <v>1308</v>
      </c>
      <c r="Q210" s="128" t="s">
        <v>603</v>
      </c>
      <c r="R210" s="128" t="s">
        <v>604</v>
      </c>
      <c r="S210" s="128" t="s">
        <v>605</v>
      </c>
      <c r="T210" s="128" t="s">
        <v>145</v>
      </c>
      <c r="U210" s="128" t="s">
        <v>1359</v>
      </c>
      <c r="V210" s="128" t="s">
        <v>850</v>
      </c>
      <c r="W210" s="128" t="s">
        <v>851</v>
      </c>
      <c r="X210" s="128" t="s">
        <v>2184</v>
      </c>
      <c r="Y210" s="19" t="str">
        <f t="shared" si="4"/>
        <v>3</v>
      </c>
      <c r="Z210" s="19" t="str">
        <f>IF(T210="","",IF(AND(T210&lt;&gt;'Tabelas auxiliares'!$B$241,T210&lt;&gt;'Tabelas auxiliares'!$B$242,T210&lt;&gt;'Tabelas auxiliares'!$C$241,T210&lt;&gt;'Tabelas auxiliares'!$C$242,T210&lt;&gt;'Tabelas auxiliares'!$D$241),"FOLHA DE PESSOAL",IF(Y210='Tabelas auxiliares'!$A$242,"CUSTEIO",IF(Y210='Tabelas auxiliares'!$A$241,"INVESTIMENTO","ERRO - VERIFICAR"))))</f>
        <v>CUSTEIO</v>
      </c>
      <c r="AA210" s="30">
        <f t="shared" si="5"/>
        <v>1000</v>
      </c>
      <c r="AB210" s="130"/>
      <c r="AC210" s="130"/>
      <c r="AD210" s="12">
        <v>1000</v>
      </c>
      <c r="AE210" s="36"/>
      <c r="AF210" s="36"/>
      <c r="AG210" s="36"/>
      <c r="AH210" s="36"/>
      <c r="AI210" s="36"/>
      <c r="AJ210" s="36"/>
      <c r="AK210" s="36"/>
      <c r="AL210" s="36"/>
      <c r="AM210" s="36"/>
      <c r="AN210" s="36"/>
      <c r="AO210" s="36"/>
      <c r="AP210" s="36"/>
    </row>
    <row r="211" spans="1:42" x14ac:dyDescent="0.25">
      <c r="A211" t="s">
        <v>591</v>
      </c>
      <c r="B211" t="s">
        <v>211</v>
      </c>
      <c r="C211" t="s">
        <v>592</v>
      </c>
      <c r="D211" t="s">
        <v>38</v>
      </c>
      <c r="E211" t="s">
        <v>100</v>
      </c>
      <c r="F211" s="19" t="str">
        <f>IFERROR(VLOOKUP(D211,'Tabelas auxiliares'!$A$3:$B$63,2,FALSE),"")</f>
        <v>CMCC - CENTRO DE MATEMÁTICA, COMPUTAÇÃO E COGNIÇÃO</v>
      </c>
      <c r="G211" s="19" t="str">
        <f>IFERROR(VLOOKUP($B211,'Tabelas auxiliares'!$A$67:$C$107,2,FALSE),"")</f>
        <v>AUXÍLIO DOCENTE E SERVIDORES</v>
      </c>
      <c r="H211" s="19" t="str">
        <f>IFERROR(VLOOKUP($B211,'Tabelas auxiliares'!$A$67:$C$107,3,FALSE),"")</f>
        <v>AUXÍLIO DOCENTE E SERVIDORES</v>
      </c>
      <c r="I211" s="128" t="s">
        <v>2185</v>
      </c>
      <c r="J211" s="128" t="s">
        <v>2186</v>
      </c>
      <c r="K211" s="128" t="s">
        <v>2187</v>
      </c>
      <c r="L211" s="128" t="s">
        <v>2188</v>
      </c>
      <c r="M211" s="128" t="s">
        <v>2189</v>
      </c>
      <c r="N211" s="128" t="s">
        <v>648</v>
      </c>
      <c r="O211" s="128" t="s">
        <v>614</v>
      </c>
      <c r="P211" s="128" t="s">
        <v>1308</v>
      </c>
      <c r="Q211" s="128" t="s">
        <v>603</v>
      </c>
      <c r="R211" s="128" t="s">
        <v>604</v>
      </c>
      <c r="S211" s="128" t="s">
        <v>605</v>
      </c>
      <c r="T211" s="128" t="s">
        <v>145</v>
      </c>
      <c r="U211" s="128" t="s">
        <v>1359</v>
      </c>
      <c r="V211" s="128" t="s">
        <v>850</v>
      </c>
      <c r="W211" s="128" t="s">
        <v>851</v>
      </c>
      <c r="X211" s="128" t="s">
        <v>2190</v>
      </c>
      <c r="Y211" s="19" t="str">
        <f t="shared" si="4"/>
        <v>3</v>
      </c>
      <c r="Z211" s="19" t="str">
        <f>IF(T211="","",IF(AND(T211&lt;&gt;'Tabelas auxiliares'!$B$241,T211&lt;&gt;'Tabelas auxiliares'!$B$242,T211&lt;&gt;'Tabelas auxiliares'!$C$241,T211&lt;&gt;'Tabelas auxiliares'!$C$242,T211&lt;&gt;'Tabelas auxiliares'!$D$241),"FOLHA DE PESSOAL",IF(Y211='Tabelas auxiliares'!$A$242,"CUSTEIO",IF(Y211='Tabelas auxiliares'!$A$241,"INVESTIMENTO","ERRO - VERIFICAR"))))</f>
        <v>CUSTEIO</v>
      </c>
      <c r="AA211" s="30">
        <f t="shared" si="5"/>
        <v>199.5</v>
      </c>
      <c r="AB211" s="130"/>
      <c r="AC211" s="130"/>
      <c r="AD211" s="12">
        <v>199.5</v>
      </c>
      <c r="AE211" s="36"/>
      <c r="AF211" s="36"/>
      <c r="AG211" s="36"/>
      <c r="AH211" s="36"/>
      <c r="AI211" s="36"/>
      <c r="AJ211" s="36"/>
      <c r="AK211" s="36"/>
      <c r="AL211" s="36"/>
      <c r="AM211" s="36"/>
      <c r="AN211" s="36"/>
      <c r="AO211" s="36"/>
      <c r="AP211" s="36"/>
    </row>
    <row r="212" spans="1:42" x14ac:dyDescent="0.25">
      <c r="A212" t="s">
        <v>591</v>
      </c>
      <c r="B212" t="s">
        <v>211</v>
      </c>
      <c r="C212" t="s">
        <v>592</v>
      </c>
      <c r="D212" t="s">
        <v>38</v>
      </c>
      <c r="E212" t="s">
        <v>100</v>
      </c>
      <c r="F212" s="19" t="str">
        <f>IFERROR(VLOOKUP(D212,'Tabelas auxiliares'!$A$3:$B$63,2,FALSE),"")</f>
        <v>CMCC - CENTRO DE MATEMÁTICA, COMPUTAÇÃO E COGNIÇÃO</v>
      </c>
      <c r="G212" s="19" t="str">
        <f>IFERROR(VLOOKUP($B212,'Tabelas auxiliares'!$A$67:$C$107,2,FALSE),"")</f>
        <v>AUXÍLIO DOCENTE E SERVIDORES</v>
      </c>
      <c r="H212" s="19" t="str">
        <f>IFERROR(VLOOKUP($B212,'Tabelas auxiliares'!$A$67:$C$107,3,FALSE),"")</f>
        <v>AUXÍLIO DOCENTE E SERVIDORES</v>
      </c>
      <c r="I212" s="128" t="s">
        <v>2191</v>
      </c>
      <c r="J212" s="128" t="s">
        <v>2192</v>
      </c>
      <c r="K212" s="128" t="s">
        <v>2193</v>
      </c>
      <c r="L212" s="128" t="s">
        <v>2194</v>
      </c>
      <c r="M212" s="128" t="s">
        <v>2195</v>
      </c>
      <c r="N212" s="128" t="s">
        <v>638</v>
      </c>
      <c r="O212" s="128" t="s">
        <v>614</v>
      </c>
      <c r="P212" s="128" t="s">
        <v>1357</v>
      </c>
      <c r="Q212" s="128" t="s">
        <v>603</v>
      </c>
      <c r="R212" s="128" t="s">
        <v>604</v>
      </c>
      <c r="S212" s="128" t="s">
        <v>605</v>
      </c>
      <c r="T212" s="128" t="s">
        <v>145</v>
      </c>
      <c r="U212" s="128" t="s">
        <v>1358</v>
      </c>
      <c r="V212" s="128" t="s">
        <v>850</v>
      </c>
      <c r="W212" s="128" t="s">
        <v>851</v>
      </c>
      <c r="X212" s="128" t="s">
        <v>2196</v>
      </c>
      <c r="Y212" s="19" t="str">
        <f t="shared" si="4"/>
        <v>3</v>
      </c>
      <c r="Z212" s="19" t="str">
        <f>IF(T212="","",IF(AND(T212&lt;&gt;'Tabelas auxiliares'!$B$241,T212&lt;&gt;'Tabelas auxiliares'!$B$242,T212&lt;&gt;'Tabelas auxiliares'!$C$241,T212&lt;&gt;'Tabelas auxiliares'!$C$242,T212&lt;&gt;'Tabelas auxiliares'!$D$241),"FOLHA DE PESSOAL",IF(Y212='Tabelas auxiliares'!$A$242,"CUSTEIO",IF(Y212='Tabelas auxiliares'!$A$241,"INVESTIMENTO","ERRO - VERIFICAR"))))</f>
        <v>CUSTEIO</v>
      </c>
      <c r="AA212" s="30">
        <f t="shared" si="5"/>
        <v>500</v>
      </c>
      <c r="AB212" s="130"/>
      <c r="AC212" s="130"/>
      <c r="AD212" s="12">
        <v>500</v>
      </c>
      <c r="AE212" s="36"/>
      <c r="AF212" s="36"/>
      <c r="AG212" s="36"/>
      <c r="AH212" s="36"/>
      <c r="AI212" s="36"/>
      <c r="AJ212" s="36"/>
      <c r="AK212" s="36"/>
      <c r="AL212" s="36"/>
      <c r="AM212" s="36"/>
      <c r="AN212" s="36"/>
      <c r="AO212" s="36"/>
      <c r="AP212" s="36"/>
    </row>
    <row r="213" spans="1:42" x14ac:dyDescent="0.25">
      <c r="A213" t="s">
        <v>591</v>
      </c>
      <c r="B213" t="s">
        <v>211</v>
      </c>
      <c r="C213" t="s">
        <v>592</v>
      </c>
      <c r="D213" t="s">
        <v>38</v>
      </c>
      <c r="E213" t="s">
        <v>100</v>
      </c>
      <c r="F213" s="19" t="str">
        <f>IFERROR(VLOOKUP(D213,'Tabelas auxiliares'!$A$3:$B$63,2,FALSE),"")</f>
        <v>CMCC - CENTRO DE MATEMÁTICA, COMPUTAÇÃO E COGNIÇÃO</v>
      </c>
      <c r="G213" s="19" t="str">
        <f>IFERROR(VLOOKUP($B213,'Tabelas auxiliares'!$A$67:$C$107,2,FALSE),"")</f>
        <v>AUXÍLIO DOCENTE E SERVIDORES</v>
      </c>
      <c r="H213" s="19" t="str">
        <f>IFERROR(VLOOKUP($B213,'Tabelas auxiliares'!$A$67:$C$107,3,FALSE),"")</f>
        <v>AUXÍLIO DOCENTE E SERVIDORES</v>
      </c>
      <c r="I213" s="128" t="s">
        <v>2191</v>
      </c>
      <c r="J213" s="128" t="s">
        <v>2197</v>
      </c>
      <c r="K213" s="128" t="s">
        <v>2198</v>
      </c>
      <c r="L213" s="128" t="s">
        <v>2199</v>
      </c>
      <c r="M213" s="128" t="s">
        <v>2200</v>
      </c>
      <c r="N213" s="128" t="s">
        <v>638</v>
      </c>
      <c r="O213" s="128" t="s">
        <v>614</v>
      </c>
      <c r="P213" s="128" t="s">
        <v>1357</v>
      </c>
      <c r="Q213" s="128" t="s">
        <v>603</v>
      </c>
      <c r="R213" s="128" t="s">
        <v>604</v>
      </c>
      <c r="S213" s="128" t="s">
        <v>605</v>
      </c>
      <c r="T213" s="128" t="s">
        <v>145</v>
      </c>
      <c r="U213" s="128" t="s">
        <v>1358</v>
      </c>
      <c r="V213" s="128" t="s">
        <v>850</v>
      </c>
      <c r="W213" s="128" t="s">
        <v>851</v>
      </c>
      <c r="X213" s="128" t="s">
        <v>2201</v>
      </c>
      <c r="Y213" s="19" t="str">
        <f t="shared" si="4"/>
        <v>3</v>
      </c>
      <c r="Z213" s="19" t="str">
        <f>IF(T213="","",IF(AND(T213&lt;&gt;'Tabelas auxiliares'!$B$241,T213&lt;&gt;'Tabelas auxiliares'!$B$242,T213&lt;&gt;'Tabelas auxiliares'!$C$241,T213&lt;&gt;'Tabelas auxiliares'!$C$242,T213&lt;&gt;'Tabelas auxiliares'!$D$241),"FOLHA DE PESSOAL",IF(Y213='Tabelas auxiliares'!$A$242,"CUSTEIO",IF(Y213='Tabelas auxiliares'!$A$241,"INVESTIMENTO","ERRO - VERIFICAR"))))</f>
        <v>CUSTEIO</v>
      </c>
      <c r="AA213" s="30">
        <f t="shared" si="5"/>
        <v>1000</v>
      </c>
      <c r="AB213" s="130"/>
      <c r="AC213" s="130"/>
      <c r="AD213" s="12">
        <v>1000</v>
      </c>
      <c r="AE213" s="36"/>
      <c r="AF213" s="36"/>
      <c r="AG213" s="36"/>
      <c r="AH213" s="36"/>
      <c r="AI213" s="36"/>
      <c r="AJ213" s="36"/>
      <c r="AK213" s="36"/>
      <c r="AL213" s="36"/>
      <c r="AM213" s="36"/>
      <c r="AN213" s="36"/>
      <c r="AO213" s="36"/>
      <c r="AP213" s="36"/>
    </row>
    <row r="214" spans="1:42" x14ac:dyDescent="0.25">
      <c r="A214" t="s">
        <v>591</v>
      </c>
      <c r="B214" t="s">
        <v>211</v>
      </c>
      <c r="C214" t="s">
        <v>592</v>
      </c>
      <c r="D214" t="s">
        <v>38</v>
      </c>
      <c r="E214" t="s">
        <v>100</v>
      </c>
      <c r="F214" s="19" t="str">
        <f>IFERROR(VLOOKUP(D214,'Tabelas auxiliares'!$A$3:$B$63,2,FALSE),"")</f>
        <v>CMCC - CENTRO DE MATEMÁTICA, COMPUTAÇÃO E COGNIÇÃO</v>
      </c>
      <c r="G214" s="19" t="str">
        <f>IFERROR(VLOOKUP($B214,'Tabelas auxiliares'!$A$67:$C$107,2,FALSE),"")</f>
        <v>AUXÍLIO DOCENTE E SERVIDORES</v>
      </c>
      <c r="H214" s="19" t="str">
        <f>IFERROR(VLOOKUP($B214,'Tabelas auxiliares'!$A$67:$C$107,3,FALSE),"")</f>
        <v>AUXÍLIO DOCENTE E SERVIDORES</v>
      </c>
      <c r="I214" s="128" t="s">
        <v>2202</v>
      </c>
      <c r="J214" s="128" t="s">
        <v>2203</v>
      </c>
      <c r="K214" s="128" t="s">
        <v>2204</v>
      </c>
      <c r="L214" s="128" t="s">
        <v>2205</v>
      </c>
      <c r="M214" s="128" t="s">
        <v>2206</v>
      </c>
      <c r="N214" s="128" t="s">
        <v>638</v>
      </c>
      <c r="O214" s="128" t="s">
        <v>614</v>
      </c>
      <c r="P214" s="128" t="s">
        <v>1357</v>
      </c>
      <c r="Q214" s="128" t="s">
        <v>603</v>
      </c>
      <c r="R214" s="128" t="s">
        <v>604</v>
      </c>
      <c r="S214" s="128" t="s">
        <v>605</v>
      </c>
      <c r="T214" s="128" t="s">
        <v>145</v>
      </c>
      <c r="U214" s="128" t="s">
        <v>1358</v>
      </c>
      <c r="V214" s="128" t="s">
        <v>850</v>
      </c>
      <c r="W214" s="128" t="s">
        <v>851</v>
      </c>
      <c r="X214" s="128" t="s">
        <v>2207</v>
      </c>
      <c r="Y214" s="19" t="str">
        <f t="shared" si="4"/>
        <v>3</v>
      </c>
      <c r="Z214" s="19" t="str">
        <f>IF(T214="","",IF(AND(T214&lt;&gt;'Tabelas auxiliares'!$B$241,T214&lt;&gt;'Tabelas auxiliares'!$B$242,T214&lt;&gt;'Tabelas auxiliares'!$C$241,T214&lt;&gt;'Tabelas auxiliares'!$C$242,T214&lt;&gt;'Tabelas auxiliares'!$D$241),"FOLHA DE PESSOAL",IF(Y214='Tabelas auxiliares'!$A$242,"CUSTEIO",IF(Y214='Tabelas auxiliares'!$A$241,"INVESTIMENTO","ERRO - VERIFICAR"))))</f>
        <v>CUSTEIO</v>
      </c>
      <c r="AA214" s="30">
        <f t="shared" si="5"/>
        <v>1000</v>
      </c>
      <c r="AB214" s="130"/>
      <c r="AC214" s="130"/>
      <c r="AD214" s="12">
        <v>1000</v>
      </c>
      <c r="AE214" s="36"/>
      <c r="AF214" s="36"/>
      <c r="AG214" s="36"/>
      <c r="AH214" s="36"/>
      <c r="AI214" s="36"/>
      <c r="AJ214" s="36"/>
      <c r="AK214" s="36"/>
      <c r="AL214" s="36"/>
      <c r="AM214" s="36"/>
      <c r="AN214" s="36"/>
      <c r="AO214" s="36"/>
      <c r="AP214" s="36"/>
    </row>
    <row r="215" spans="1:42" x14ac:dyDescent="0.25">
      <c r="A215" t="s">
        <v>591</v>
      </c>
      <c r="B215" t="s">
        <v>211</v>
      </c>
      <c r="C215" t="s">
        <v>592</v>
      </c>
      <c r="D215" t="s">
        <v>50</v>
      </c>
      <c r="E215" t="s">
        <v>100</v>
      </c>
      <c r="F215" s="19" t="str">
        <f>IFERROR(VLOOKUP(D215,'Tabelas auxiliares'!$A$3:$B$63,2,FALSE),"")</f>
        <v>EDITORA DA UFABC</v>
      </c>
      <c r="G215" s="19" t="str">
        <f>IFERROR(VLOOKUP($B215,'Tabelas auxiliares'!$A$67:$C$107,2,FALSE),"")</f>
        <v>AUXÍLIO DOCENTE E SERVIDORES</v>
      </c>
      <c r="H215" s="19" t="str">
        <f>IFERROR(VLOOKUP($B215,'Tabelas auxiliares'!$A$67:$C$107,3,FALSE),"")</f>
        <v>AUXÍLIO DOCENTE E SERVIDORES</v>
      </c>
      <c r="I215" s="128" t="s">
        <v>2118</v>
      </c>
      <c r="J215" s="128" t="s">
        <v>2208</v>
      </c>
      <c r="K215" s="128" t="s">
        <v>2209</v>
      </c>
      <c r="L215" s="128" t="s">
        <v>2210</v>
      </c>
      <c r="M215" s="128" t="s">
        <v>852</v>
      </c>
      <c r="N215" s="128" t="s">
        <v>638</v>
      </c>
      <c r="O215" s="128" t="s">
        <v>614</v>
      </c>
      <c r="P215" s="128" t="s">
        <v>1357</v>
      </c>
      <c r="Q215" s="128" t="s">
        <v>603</v>
      </c>
      <c r="R215" s="128" t="s">
        <v>604</v>
      </c>
      <c r="S215" s="128" t="s">
        <v>605</v>
      </c>
      <c r="T215" s="128" t="s">
        <v>145</v>
      </c>
      <c r="U215" s="128" t="s">
        <v>1358</v>
      </c>
      <c r="V215" s="128" t="s">
        <v>850</v>
      </c>
      <c r="W215" s="128" t="s">
        <v>851</v>
      </c>
      <c r="X215" s="128" t="s">
        <v>2211</v>
      </c>
      <c r="Y215" s="19" t="str">
        <f t="shared" si="4"/>
        <v>3</v>
      </c>
      <c r="Z215" s="19" t="str">
        <f>IF(T215="","",IF(AND(T215&lt;&gt;'Tabelas auxiliares'!$B$241,T215&lt;&gt;'Tabelas auxiliares'!$B$242,T215&lt;&gt;'Tabelas auxiliares'!$C$241,T215&lt;&gt;'Tabelas auxiliares'!$C$242,T215&lt;&gt;'Tabelas auxiliares'!$D$241),"FOLHA DE PESSOAL",IF(Y215='Tabelas auxiliares'!$A$242,"CUSTEIO",IF(Y215='Tabelas auxiliares'!$A$241,"INVESTIMENTO","ERRO - VERIFICAR"))))</f>
        <v>CUSTEIO</v>
      </c>
      <c r="AA215" s="30">
        <f t="shared" si="5"/>
        <v>600</v>
      </c>
      <c r="AB215" s="130"/>
      <c r="AC215" s="130"/>
      <c r="AD215" s="12">
        <v>600</v>
      </c>
      <c r="AE215" s="36"/>
      <c r="AF215" s="36"/>
      <c r="AG215" s="36"/>
      <c r="AH215" s="36"/>
      <c r="AI215" s="36"/>
      <c r="AJ215" s="36"/>
      <c r="AK215" s="36"/>
      <c r="AL215" s="36"/>
      <c r="AM215" s="36"/>
      <c r="AN215" s="36"/>
      <c r="AO215" s="36"/>
      <c r="AP215" s="36"/>
    </row>
    <row r="216" spans="1:42" x14ac:dyDescent="0.25">
      <c r="A216" t="s">
        <v>591</v>
      </c>
      <c r="B216" t="s">
        <v>212</v>
      </c>
      <c r="C216" t="s">
        <v>592</v>
      </c>
      <c r="D216" t="s">
        <v>68</v>
      </c>
      <c r="E216" t="s">
        <v>100</v>
      </c>
      <c r="F216" s="19" t="str">
        <f>IFERROR(VLOOKUP(D216,'Tabelas auxiliares'!$A$3:$B$63,2,FALSE),"")</f>
        <v>BIBLIOTECA</v>
      </c>
      <c r="G216" s="19" t="str">
        <f>IFERROR(VLOOKUP($B216,'Tabelas auxiliares'!$A$67:$C$107,2,FALSE),"")</f>
        <v>ACERVO BIBLIOGRÁFICO</v>
      </c>
      <c r="H216" s="19" t="str">
        <f>IFERROR(VLOOKUP($B216,'Tabelas auxiliares'!$A$67:$C$107,3,FALSE),"")</f>
        <v>LIVROS / ASSINATURA DE JORNAIS E REVISTAS / PERIÓDICOS / BASES ACADÊMICAS/ENCADERNAÇÃO E REENCADERNAÇÃO DE LIVROS DO ACERVO</v>
      </c>
      <c r="I216" s="128" t="s">
        <v>2001</v>
      </c>
      <c r="J216" s="128" t="s">
        <v>871</v>
      </c>
      <c r="K216" s="128" t="s">
        <v>2212</v>
      </c>
      <c r="L216" s="128" t="s">
        <v>2213</v>
      </c>
      <c r="M216" s="128" t="s">
        <v>873</v>
      </c>
      <c r="N216" s="128" t="s">
        <v>638</v>
      </c>
      <c r="O216" s="128" t="s">
        <v>614</v>
      </c>
      <c r="P216" s="128" t="s">
        <v>1357</v>
      </c>
      <c r="Q216" s="128" t="s">
        <v>603</v>
      </c>
      <c r="R216" s="128" t="s">
        <v>604</v>
      </c>
      <c r="S216" s="128" t="s">
        <v>605</v>
      </c>
      <c r="T216" s="128" t="s">
        <v>145</v>
      </c>
      <c r="U216" s="128" t="s">
        <v>1358</v>
      </c>
      <c r="V216" s="128" t="s">
        <v>874</v>
      </c>
      <c r="W216" s="128" t="s">
        <v>875</v>
      </c>
      <c r="X216" s="128" t="s">
        <v>2214</v>
      </c>
      <c r="Y216" s="19" t="str">
        <f t="shared" si="4"/>
        <v>3</v>
      </c>
      <c r="Z216" s="19" t="str">
        <f>IF(T216="","",IF(AND(T216&lt;&gt;'Tabelas auxiliares'!$B$241,T216&lt;&gt;'Tabelas auxiliares'!$B$242,T216&lt;&gt;'Tabelas auxiliares'!$C$241,T216&lt;&gt;'Tabelas auxiliares'!$C$242,T216&lt;&gt;'Tabelas auxiliares'!$D$241),"FOLHA DE PESSOAL",IF(Y216='Tabelas auxiliares'!$A$242,"CUSTEIO",IF(Y216='Tabelas auxiliares'!$A$241,"INVESTIMENTO","ERRO - VERIFICAR"))))</f>
        <v>CUSTEIO</v>
      </c>
      <c r="AA216" s="30">
        <f t="shared" si="5"/>
        <v>9454.5499999999993</v>
      </c>
      <c r="AB216" s="130">
        <v>2568.3200000000002</v>
      </c>
      <c r="AC216" s="130">
        <v>297.82</v>
      </c>
      <c r="AD216" s="12">
        <v>6588.41</v>
      </c>
      <c r="AE216" s="36"/>
      <c r="AF216" s="36"/>
      <c r="AG216" s="36"/>
      <c r="AH216" s="36"/>
      <c r="AI216" s="36"/>
      <c r="AJ216" s="36"/>
      <c r="AK216" s="36"/>
      <c r="AL216" s="36"/>
      <c r="AM216" s="36"/>
      <c r="AN216" s="36"/>
      <c r="AO216" s="36"/>
      <c r="AP216" s="36"/>
    </row>
    <row r="217" spans="1:42" x14ac:dyDescent="0.25">
      <c r="A217" t="s">
        <v>591</v>
      </c>
      <c r="B217" t="s">
        <v>212</v>
      </c>
      <c r="C217" t="s">
        <v>592</v>
      </c>
      <c r="D217" t="s">
        <v>68</v>
      </c>
      <c r="E217" t="s">
        <v>100</v>
      </c>
      <c r="F217" s="19" t="str">
        <f>IFERROR(VLOOKUP(D217,'Tabelas auxiliares'!$A$3:$B$63,2,FALSE),"")</f>
        <v>BIBLIOTECA</v>
      </c>
      <c r="G217" s="19" t="str">
        <f>IFERROR(VLOOKUP($B217,'Tabelas auxiliares'!$A$67:$C$107,2,FALSE),"")</f>
        <v>ACERVO BIBLIOGRÁFICO</v>
      </c>
      <c r="H217" s="19" t="str">
        <f>IFERROR(VLOOKUP($B217,'Tabelas auxiliares'!$A$67:$C$107,3,FALSE),"")</f>
        <v>LIVROS / ASSINATURA DE JORNAIS E REVISTAS / PERIÓDICOS / BASES ACADÊMICAS/ENCADERNAÇÃO E REENCADERNAÇÃO DE LIVROS DO ACERVO</v>
      </c>
      <c r="I217" s="128" t="s">
        <v>1404</v>
      </c>
      <c r="J217" s="128" t="s">
        <v>2215</v>
      </c>
      <c r="K217" s="128" t="s">
        <v>2216</v>
      </c>
      <c r="L217" s="128" t="s">
        <v>2217</v>
      </c>
      <c r="M217" s="128" t="s">
        <v>2218</v>
      </c>
      <c r="N217" s="128" t="s">
        <v>638</v>
      </c>
      <c r="O217" s="128" t="s">
        <v>614</v>
      </c>
      <c r="P217" s="128" t="s">
        <v>1357</v>
      </c>
      <c r="Q217" s="128" t="s">
        <v>603</v>
      </c>
      <c r="R217" s="128" t="s">
        <v>604</v>
      </c>
      <c r="S217" s="128" t="s">
        <v>605</v>
      </c>
      <c r="T217" s="128" t="s">
        <v>145</v>
      </c>
      <c r="U217" s="128" t="s">
        <v>1358</v>
      </c>
      <c r="V217" s="128" t="s">
        <v>1119</v>
      </c>
      <c r="W217" s="128" t="s">
        <v>1120</v>
      </c>
      <c r="X217" s="128" t="s">
        <v>2219</v>
      </c>
      <c r="Y217" s="19" t="str">
        <f t="shared" si="4"/>
        <v>3</v>
      </c>
      <c r="Z217" s="19" t="str">
        <f>IF(T217="","",IF(AND(T217&lt;&gt;'Tabelas auxiliares'!$B$241,T217&lt;&gt;'Tabelas auxiliares'!$B$242,T217&lt;&gt;'Tabelas auxiliares'!$C$241,T217&lt;&gt;'Tabelas auxiliares'!$C$242,T217&lt;&gt;'Tabelas auxiliares'!$D$241),"FOLHA DE PESSOAL",IF(Y217='Tabelas auxiliares'!$A$242,"CUSTEIO",IF(Y217='Tabelas auxiliares'!$A$241,"INVESTIMENTO","ERRO - VERIFICAR"))))</f>
        <v>CUSTEIO</v>
      </c>
      <c r="AA217" s="30">
        <f t="shared" si="5"/>
        <v>14155</v>
      </c>
      <c r="AB217" s="130"/>
      <c r="AC217" s="130"/>
      <c r="AD217" s="12">
        <v>14155</v>
      </c>
      <c r="AE217" s="36"/>
      <c r="AF217" s="36"/>
      <c r="AG217" s="36"/>
      <c r="AH217" s="36"/>
      <c r="AI217" s="36"/>
      <c r="AJ217" s="36"/>
      <c r="AK217" s="36"/>
      <c r="AL217" s="36"/>
      <c r="AM217" s="36"/>
      <c r="AN217" s="36"/>
      <c r="AO217" s="36"/>
      <c r="AP217" s="36"/>
    </row>
    <row r="218" spans="1:42" x14ac:dyDescent="0.25">
      <c r="A218" t="s">
        <v>591</v>
      </c>
      <c r="B218" t="s">
        <v>212</v>
      </c>
      <c r="C218" t="s">
        <v>592</v>
      </c>
      <c r="D218" t="s">
        <v>68</v>
      </c>
      <c r="E218" t="s">
        <v>100</v>
      </c>
      <c r="F218" s="19" t="str">
        <f>IFERROR(VLOOKUP(D218,'Tabelas auxiliares'!$A$3:$B$63,2,FALSE),"")</f>
        <v>BIBLIOTECA</v>
      </c>
      <c r="G218" s="19" t="str">
        <f>IFERROR(VLOOKUP($B218,'Tabelas auxiliares'!$A$67:$C$107,2,FALSE),"")</f>
        <v>ACERVO BIBLIOGRÁFICO</v>
      </c>
      <c r="H218" s="19" t="str">
        <f>IFERROR(VLOOKUP($B218,'Tabelas auxiliares'!$A$67:$C$107,3,FALSE),"")</f>
        <v>LIVROS / ASSINATURA DE JORNAIS E REVISTAS / PERIÓDICOS / BASES ACADÊMICAS/ENCADERNAÇÃO E REENCADERNAÇÃO DE LIVROS DO ACERVO</v>
      </c>
      <c r="I218" s="128" t="s">
        <v>1678</v>
      </c>
      <c r="J218" s="128" t="s">
        <v>2220</v>
      </c>
      <c r="K218" s="128" t="s">
        <v>2221</v>
      </c>
      <c r="L218" s="128" t="s">
        <v>2222</v>
      </c>
      <c r="M218" s="128" t="s">
        <v>2223</v>
      </c>
      <c r="N218" s="128" t="s">
        <v>638</v>
      </c>
      <c r="O218" s="128" t="s">
        <v>614</v>
      </c>
      <c r="P218" s="128" t="s">
        <v>1357</v>
      </c>
      <c r="Q218" s="128" t="s">
        <v>603</v>
      </c>
      <c r="R218" s="128" t="s">
        <v>604</v>
      </c>
      <c r="S218" s="128" t="s">
        <v>605</v>
      </c>
      <c r="T218" s="128" t="s">
        <v>145</v>
      </c>
      <c r="U218" s="128" t="s">
        <v>1358</v>
      </c>
      <c r="V218" s="128" t="s">
        <v>867</v>
      </c>
      <c r="W218" s="128" t="s">
        <v>868</v>
      </c>
      <c r="X218" s="128" t="s">
        <v>2224</v>
      </c>
      <c r="Y218" s="19" t="str">
        <f t="shared" si="4"/>
        <v>3</v>
      </c>
      <c r="Z218" s="19" t="str">
        <f>IF(T218="","",IF(AND(T218&lt;&gt;'Tabelas auxiliares'!$B$241,T218&lt;&gt;'Tabelas auxiliares'!$B$242,T218&lt;&gt;'Tabelas auxiliares'!$C$241,T218&lt;&gt;'Tabelas auxiliares'!$C$242,T218&lt;&gt;'Tabelas auxiliares'!$D$241),"FOLHA DE PESSOAL",IF(Y218='Tabelas auxiliares'!$A$242,"CUSTEIO",IF(Y218='Tabelas auxiliares'!$A$241,"INVESTIMENTO","ERRO - VERIFICAR"))))</f>
        <v>CUSTEIO</v>
      </c>
      <c r="AA218" s="30">
        <f t="shared" si="5"/>
        <v>7085</v>
      </c>
      <c r="AB218" s="130"/>
      <c r="AC218" s="130"/>
      <c r="AD218" s="12">
        <v>7085</v>
      </c>
      <c r="AE218" s="36"/>
      <c r="AF218" s="36"/>
      <c r="AG218" s="36"/>
      <c r="AH218" s="36"/>
      <c r="AI218" s="36"/>
      <c r="AJ218" s="36"/>
      <c r="AK218" s="36"/>
      <c r="AL218" s="36"/>
      <c r="AM218" s="36"/>
      <c r="AN218" s="36"/>
      <c r="AO218" s="36"/>
      <c r="AP218" s="36"/>
    </row>
    <row r="219" spans="1:42" x14ac:dyDescent="0.25">
      <c r="A219" t="s">
        <v>591</v>
      </c>
      <c r="B219" t="s">
        <v>212</v>
      </c>
      <c r="C219" t="s">
        <v>592</v>
      </c>
      <c r="D219" t="s">
        <v>68</v>
      </c>
      <c r="E219" t="s">
        <v>100</v>
      </c>
      <c r="F219" s="19" t="str">
        <f>IFERROR(VLOOKUP(D219,'Tabelas auxiliares'!$A$3:$B$63,2,FALSE),"")</f>
        <v>BIBLIOTECA</v>
      </c>
      <c r="G219" s="19" t="str">
        <f>IFERROR(VLOOKUP($B219,'Tabelas auxiliares'!$A$67:$C$107,2,FALSE),"")</f>
        <v>ACERVO BIBLIOGRÁFICO</v>
      </c>
      <c r="H219" s="19" t="str">
        <f>IFERROR(VLOOKUP($B219,'Tabelas auxiliares'!$A$67:$C$107,3,FALSE),"")</f>
        <v>LIVROS / ASSINATURA DE JORNAIS E REVISTAS / PERIÓDICOS / BASES ACADÊMICAS/ENCADERNAÇÃO E REENCADERNAÇÃO DE LIVROS DO ACERVO</v>
      </c>
      <c r="I219" s="128" t="s">
        <v>1703</v>
      </c>
      <c r="J219" s="128" t="s">
        <v>2225</v>
      </c>
      <c r="K219" s="128" t="s">
        <v>2226</v>
      </c>
      <c r="L219" s="128" t="s">
        <v>2227</v>
      </c>
      <c r="M219" s="128" t="s">
        <v>2228</v>
      </c>
      <c r="N219" s="128" t="s">
        <v>638</v>
      </c>
      <c r="O219" s="128" t="s">
        <v>614</v>
      </c>
      <c r="P219" s="128" t="s">
        <v>1357</v>
      </c>
      <c r="Q219" s="128" t="s">
        <v>603</v>
      </c>
      <c r="R219" s="128" t="s">
        <v>604</v>
      </c>
      <c r="S219" s="128" t="s">
        <v>605</v>
      </c>
      <c r="T219" s="128" t="s">
        <v>145</v>
      </c>
      <c r="U219" s="128" t="s">
        <v>1358</v>
      </c>
      <c r="V219" s="128" t="s">
        <v>739</v>
      </c>
      <c r="W219" s="128" t="s">
        <v>740</v>
      </c>
      <c r="X219" s="128" t="s">
        <v>2229</v>
      </c>
      <c r="Y219" s="19" t="str">
        <f t="shared" si="4"/>
        <v>3</v>
      </c>
      <c r="Z219" s="19" t="str">
        <f>IF(T219="","",IF(AND(T219&lt;&gt;'Tabelas auxiliares'!$B$241,T219&lt;&gt;'Tabelas auxiliares'!$B$242,T219&lt;&gt;'Tabelas auxiliares'!$C$241,T219&lt;&gt;'Tabelas auxiliares'!$C$242,T219&lt;&gt;'Tabelas auxiliares'!$D$241),"FOLHA DE PESSOAL",IF(Y219='Tabelas auxiliares'!$A$242,"CUSTEIO",IF(Y219='Tabelas auxiliares'!$A$241,"INVESTIMENTO","ERRO - VERIFICAR"))))</f>
        <v>CUSTEIO</v>
      </c>
      <c r="AA219" s="30">
        <f t="shared" si="5"/>
        <v>9676.64</v>
      </c>
      <c r="AB219" s="130">
        <v>2585.21</v>
      </c>
      <c r="AC219" s="130"/>
      <c r="AD219" s="12">
        <v>7091.43</v>
      </c>
      <c r="AE219" s="36"/>
      <c r="AF219" s="36"/>
      <c r="AG219" s="36"/>
      <c r="AH219" s="36"/>
      <c r="AI219" s="36"/>
      <c r="AJ219" s="36"/>
      <c r="AK219" s="36"/>
      <c r="AL219" s="36"/>
      <c r="AM219" s="36"/>
      <c r="AN219" s="36"/>
      <c r="AO219" s="36"/>
      <c r="AP219" s="36"/>
    </row>
    <row r="220" spans="1:42" x14ac:dyDescent="0.25">
      <c r="A220" t="s">
        <v>591</v>
      </c>
      <c r="B220" t="s">
        <v>212</v>
      </c>
      <c r="C220" t="s">
        <v>592</v>
      </c>
      <c r="D220" t="s">
        <v>68</v>
      </c>
      <c r="E220" t="s">
        <v>100</v>
      </c>
      <c r="F220" s="19" t="str">
        <f>IFERROR(VLOOKUP(D220,'Tabelas auxiliares'!$A$3:$B$63,2,FALSE),"")</f>
        <v>BIBLIOTECA</v>
      </c>
      <c r="G220" s="19" t="str">
        <f>IFERROR(VLOOKUP($B220,'Tabelas auxiliares'!$A$67:$C$107,2,FALSE),"")</f>
        <v>ACERVO BIBLIOGRÁFICO</v>
      </c>
      <c r="H220" s="19" t="str">
        <f>IFERROR(VLOOKUP($B220,'Tabelas auxiliares'!$A$67:$C$107,3,FALSE),"")</f>
        <v>LIVROS / ASSINATURA DE JORNAIS E REVISTAS / PERIÓDICOS / BASES ACADÊMICAS/ENCADERNAÇÃO E REENCADERNAÇÃO DE LIVROS DO ACERVO</v>
      </c>
      <c r="I220" s="128" t="s">
        <v>1513</v>
      </c>
      <c r="J220" s="128" t="s">
        <v>2230</v>
      </c>
      <c r="K220" s="128" t="s">
        <v>2231</v>
      </c>
      <c r="L220" s="128" t="s">
        <v>2232</v>
      </c>
      <c r="M220" s="128" t="s">
        <v>866</v>
      </c>
      <c r="N220" s="128" t="s">
        <v>638</v>
      </c>
      <c r="O220" s="128" t="s">
        <v>614</v>
      </c>
      <c r="P220" s="128" t="s">
        <v>1357</v>
      </c>
      <c r="Q220" s="128" t="s">
        <v>603</v>
      </c>
      <c r="R220" s="128" t="s">
        <v>604</v>
      </c>
      <c r="S220" s="128" t="s">
        <v>605</v>
      </c>
      <c r="T220" s="128" t="s">
        <v>145</v>
      </c>
      <c r="U220" s="128" t="s">
        <v>1358</v>
      </c>
      <c r="V220" s="128" t="s">
        <v>1286</v>
      </c>
      <c r="W220" s="128" t="s">
        <v>1287</v>
      </c>
      <c r="X220" s="128" t="s">
        <v>2233</v>
      </c>
      <c r="Y220" s="19" t="str">
        <f t="shared" si="4"/>
        <v>3</v>
      </c>
      <c r="Z220" s="19" t="str">
        <f>IF(T220="","",IF(AND(T220&lt;&gt;'Tabelas auxiliares'!$B$241,T220&lt;&gt;'Tabelas auxiliares'!$B$242,T220&lt;&gt;'Tabelas auxiliares'!$C$241,T220&lt;&gt;'Tabelas auxiliares'!$C$242,T220&lt;&gt;'Tabelas auxiliares'!$D$241),"FOLHA DE PESSOAL",IF(Y220='Tabelas auxiliares'!$A$242,"CUSTEIO",IF(Y220='Tabelas auxiliares'!$A$241,"INVESTIMENTO","ERRO - VERIFICAR"))))</f>
        <v>CUSTEIO</v>
      </c>
      <c r="AA220" s="30">
        <f t="shared" si="5"/>
        <v>219240</v>
      </c>
      <c r="AB220" s="130">
        <v>219240</v>
      </c>
      <c r="AC220" s="130"/>
      <c r="AD220" s="12"/>
      <c r="AE220" s="36"/>
      <c r="AF220" s="36"/>
      <c r="AG220" s="36"/>
      <c r="AH220" s="36"/>
      <c r="AI220" s="36"/>
      <c r="AJ220" s="36"/>
      <c r="AK220" s="36"/>
      <c r="AL220" s="36"/>
      <c r="AM220" s="36"/>
      <c r="AN220" s="36"/>
      <c r="AO220" s="36"/>
      <c r="AP220" s="36"/>
    </row>
    <row r="221" spans="1:42" x14ac:dyDescent="0.25">
      <c r="A221" t="s">
        <v>591</v>
      </c>
      <c r="B221" t="s">
        <v>212</v>
      </c>
      <c r="C221" t="s">
        <v>592</v>
      </c>
      <c r="D221" t="s">
        <v>68</v>
      </c>
      <c r="E221" t="s">
        <v>100</v>
      </c>
      <c r="F221" s="19" t="str">
        <f>IFERROR(VLOOKUP(D221,'Tabelas auxiliares'!$A$3:$B$63,2,FALSE),"")</f>
        <v>BIBLIOTECA</v>
      </c>
      <c r="G221" s="19" t="str">
        <f>IFERROR(VLOOKUP($B221,'Tabelas auxiliares'!$A$67:$C$107,2,FALSE),"")</f>
        <v>ACERVO BIBLIOGRÁFICO</v>
      </c>
      <c r="H221" s="19" t="str">
        <f>IFERROR(VLOOKUP($B221,'Tabelas auxiliares'!$A$67:$C$107,3,FALSE),"")</f>
        <v>LIVROS / ASSINATURA DE JORNAIS E REVISTAS / PERIÓDICOS / BASES ACADÊMICAS/ENCADERNAÇÃO E REENCADERNAÇÃO DE LIVROS DO ACERVO</v>
      </c>
      <c r="I221" s="128" t="s">
        <v>2234</v>
      </c>
      <c r="J221" s="128" t="s">
        <v>2235</v>
      </c>
      <c r="K221" s="128" t="s">
        <v>2236</v>
      </c>
      <c r="L221" s="128" t="s">
        <v>2237</v>
      </c>
      <c r="M221" s="128" t="s">
        <v>869</v>
      </c>
      <c r="N221" s="128" t="s">
        <v>638</v>
      </c>
      <c r="O221" s="128" t="s">
        <v>614</v>
      </c>
      <c r="P221" s="128" t="s">
        <v>1357</v>
      </c>
      <c r="Q221" s="128" t="s">
        <v>603</v>
      </c>
      <c r="R221" s="128" t="s">
        <v>604</v>
      </c>
      <c r="S221" s="128" t="s">
        <v>605</v>
      </c>
      <c r="T221" s="128" t="s">
        <v>145</v>
      </c>
      <c r="U221" s="128" t="s">
        <v>1358</v>
      </c>
      <c r="V221" s="128" t="s">
        <v>739</v>
      </c>
      <c r="W221" s="128" t="s">
        <v>740</v>
      </c>
      <c r="X221" s="128" t="s">
        <v>2238</v>
      </c>
      <c r="Y221" s="19" t="str">
        <f t="shared" si="4"/>
        <v>3</v>
      </c>
      <c r="Z221" s="19" t="str">
        <f>IF(T221="","",IF(AND(T221&lt;&gt;'Tabelas auxiliares'!$B$241,T221&lt;&gt;'Tabelas auxiliares'!$B$242,T221&lt;&gt;'Tabelas auxiliares'!$C$241,T221&lt;&gt;'Tabelas auxiliares'!$C$242,T221&lt;&gt;'Tabelas auxiliares'!$D$241),"FOLHA DE PESSOAL",IF(Y221='Tabelas auxiliares'!$A$242,"CUSTEIO",IF(Y221='Tabelas auxiliares'!$A$241,"INVESTIMENTO","ERRO - VERIFICAR"))))</f>
        <v>CUSTEIO</v>
      </c>
      <c r="AA221" s="30">
        <f t="shared" si="5"/>
        <v>168000</v>
      </c>
      <c r="AB221" s="130"/>
      <c r="AC221" s="130">
        <v>15876</v>
      </c>
      <c r="AD221" s="12">
        <v>152124</v>
      </c>
      <c r="AE221" s="36"/>
      <c r="AF221" s="36"/>
      <c r="AG221" s="36"/>
      <c r="AH221" s="36"/>
      <c r="AI221" s="36"/>
      <c r="AJ221" s="36"/>
      <c r="AK221" s="36"/>
      <c r="AL221" s="36"/>
      <c r="AM221" s="36"/>
      <c r="AN221" s="36"/>
      <c r="AO221" s="36"/>
      <c r="AP221" s="36"/>
    </row>
    <row r="222" spans="1:42" x14ac:dyDescent="0.25">
      <c r="A222" t="s">
        <v>591</v>
      </c>
      <c r="B222" t="s">
        <v>212</v>
      </c>
      <c r="C222" t="s">
        <v>592</v>
      </c>
      <c r="D222" t="s">
        <v>68</v>
      </c>
      <c r="E222" t="s">
        <v>100</v>
      </c>
      <c r="F222" s="19" t="str">
        <f>IFERROR(VLOOKUP(D222,'Tabelas auxiliares'!$A$3:$B$63,2,FALSE),"")</f>
        <v>BIBLIOTECA</v>
      </c>
      <c r="G222" s="19" t="str">
        <f>IFERROR(VLOOKUP($B222,'Tabelas auxiliares'!$A$67:$C$107,2,FALSE),"")</f>
        <v>ACERVO BIBLIOGRÁFICO</v>
      </c>
      <c r="H222" s="19" t="str">
        <f>IFERROR(VLOOKUP($B222,'Tabelas auxiliares'!$A$67:$C$107,3,FALSE),"")</f>
        <v>LIVROS / ASSINATURA DE JORNAIS E REVISTAS / PERIÓDICOS / BASES ACADÊMICAS/ENCADERNAÇÃO E REENCADERNAÇÃO DE LIVROS DO ACERVO</v>
      </c>
      <c r="I222" s="128" t="s">
        <v>2239</v>
      </c>
      <c r="J222" s="128" t="s">
        <v>2240</v>
      </c>
      <c r="K222" s="128" t="s">
        <v>2241</v>
      </c>
      <c r="L222" s="128" t="s">
        <v>2242</v>
      </c>
      <c r="M222" s="128" t="s">
        <v>870</v>
      </c>
      <c r="N222" s="128" t="s">
        <v>638</v>
      </c>
      <c r="O222" s="128" t="s">
        <v>614</v>
      </c>
      <c r="P222" s="128" t="s">
        <v>1357</v>
      </c>
      <c r="Q222" s="128" t="s">
        <v>603</v>
      </c>
      <c r="R222" s="128" t="s">
        <v>604</v>
      </c>
      <c r="S222" s="128" t="s">
        <v>605</v>
      </c>
      <c r="T222" s="128" t="s">
        <v>145</v>
      </c>
      <c r="U222" s="128" t="s">
        <v>1358</v>
      </c>
      <c r="V222" s="128" t="s">
        <v>739</v>
      </c>
      <c r="W222" s="128" t="s">
        <v>740</v>
      </c>
      <c r="X222" s="128" t="s">
        <v>2243</v>
      </c>
      <c r="Y222" s="19" t="str">
        <f t="shared" si="4"/>
        <v>3</v>
      </c>
      <c r="Z222" s="19" t="str">
        <f>IF(T222="","",IF(AND(T222&lt;&gt;'Tabelas auxiliares'!$B$241,T222&lt;&gt;'Tabelas auxiliares'!$B$242,T222&lt;&gt;'Tabelas auxiliares'!$C$241,T222&lt;&gt;'Tabelas auxiliares'!$C$242,T222&lt;&gt;'Tabelas auxiliares'!$D$241),"FOLHA DE PESSOAL",IF(Y222='Tabelas auxiliares'!$A$242,"CUSTEIO",IF(Y222='Tabelas auxiliares'!$A$241,"INVESTIMENTO","ERRO - VERIFICAR"))))</f>
        <v>CUSTEIO</v>
      </c>
      <c r="AA222" s="30">
        <f t="shared" si="5"/>
        <v>63475.51</v>
      </c>
      <c r="AB222" s="130">
        <v>63475.51</v>
      </c>
      <c r="AC222" s="130"/>
      <c r="AD222" s="12"/>
      <c r="AE222" s="36"/>
      <c r="AF222" s="36"/>
      <c r="AG222" s="36"/>
      <c r="AH222" s="36"/>
      <c r="AI222" s="36"/>
      <c r="AJ222" s="36"/>
      <c r="AK222" s="36"/>
      <c r="AL222" s="36"/>
      <c r="AM222" s="36"/>
      <c r="AN222" s="36"/>
      <c r="AO222" s="36"/>
      <c r="AP222" s="36"/>
    </row>
    <row r="223" spans="1:42" x14ac:dyDescent="0.25">
      <c r="A223" t="s">
        <v>591</v>
      </c>
      <c r="B223" t="s">
        <v>212</v>
      </c>
      <c r="C223" t="s">
        <v>1354</v>
      </c>
      <c r="D223" t="s">
        <v>38</v>
      </c>
      <c r="E223" t="s">
        <v>100</v>
      </c>
      <c r="F223" s="19" t="str">
        <f>IFERROR(VLOOKUP(D223,'Tabelas auxiliares'!$A$3:$B$63,2,FALSE),"")</f>
        <v>CMCC - CENTRO DE MATEMÁTICA, COMPUTAÇÃO E COGNIÇÃO</v>
      </c>
      <c r="G223" s="19" t="str">
        <f>IFERROR(VLOOKUP($B223,'Tabelas auxiliares'!$A$67:$C$107,2,FALSE),"")</f>
        <v>ACERVO BIBLIOGRÁFICO</v>
      </c>
      <c r="H223" s="19" t="str">
        <f>IFERROR(VLOOKUP($B223,'Tabelas auxiliares'!$A$67:$C$107,3,FALSE),"")</f>
        <v>LIVROS / ASSINATURA DE JORNAIS E REVISTAS / PERIÓDICOS / BASES ACADÊMICAS/ENCADERNAÇÃO E REENCADERNAÇÃO DE LIVROS DO ACERVO</v>
      </c>
      <c r="I223" s="128" t="s">
        <v>1745</v>
      </c>
      <c r="J223" s="128" t="s">
        <v>2244</v>
      </c>
      <c r="K223" s="128" t="s">
        <v>2245</v>
      </c>
      <c r="L223" s="128" t="s">
        <v>2246</v>
      </c>
      <c r="M223" s="128" t="s">
        <v>2247</v>
      </c>
      <c r="N223" s="128" t="s">
        <v>642</v>
      </c>
      <c r="O223" s="128" t="s">
        <v>614</v>
      </c>
      <c r="P223" s="128" t="s">
        <v>1380</v>
      </c>
      <c r="Q223" s="128" t="s">
        <v>603</v>
      </c>
      <c r="R223" s="128" t="s">
        <v>604</v>
      </c>
      <c r="S223" s="128" t="s">
        <v>605</v>
      </c>
      <c r="T223" s="128" t="s">
        <v>145</v>
      </c>
      <c r="U223" s="128" t="s">
        <v>1381</v>
      </c>
      <c r="V223" s="128" t="s">
        <v>887</v>
      </c>
      <c r="W223" s="128" t="s">
        <v>888</v>
      </c>
      <c r="X223" s="128" t="s">
        <v>2248</v>
      </c>
      <c r="Y223" s="19" t="str">
        <f t="shared" si="4"/>
        <v>4</v>
      </c>
      <c r="Z223" s="19" t="str">
        <f>IF(T223="","",IF(AND(T223&lt;&gt;'Tabelas auxiliares'!$B$241,T223&lt;&gt;'Tabelas auxiliares'!$B$242,T223&lt;&gt;'Tabelas auxiliares'!$C$241,T223&lt;&gt;'Tabelas auxiliares'!$C$242,T223&lt;&gt;'Tabelas auxiliares'!$D$241),"FOLHA DE PESSOAL",IF(Y223='Tabelas auxiliares'!$A$242,"CUSTEIO",IF(Y223='Tabelas auxiliares'!$A$241,"INVESTIMENTO","ERRO - VERIFICAR"))))</f>
        <v>INVESTIMENTO</v>
      </c>
      <c r="AA223" s="30">
        <f t="shared" si="5"/>
        <v>232</v>
      </c>
      <c r="AB223" s="130">
        <v>232</v>
      </c>
      <c r="AC223" s="130"/>
      <c r="AD223" s="12"/>
      <c r="AE223" s="36"/>
      <c r="AF223" s="36"/>
      <c r="AG223" s="36"/>
      <c r="AH223" s="36"/>
      <c r="AI223" s="36"/>
      <c r="AJ223" s="36"/>
      <c r="AK223" s="36"/>
      <c r="AL223" s="36"/>
      <c r="AM223" s="36"/>
      <c r="AN223" s="36"/>
      <c r="AO223" s="36"/>
      <c r="AP223" s="36"/>
    </row>
    <row r="224" spans="1:42" x14ac:dyDescent="0.25">
      <c r="A224" t="s">
        <v>591</v>
      </c>
      <c r="B224" t="s">
        <v>214</v>
      </c>
      <c r="C224" t="s">
        <v>592</v>
      </c>
      <c r="D224" t="s">
        <v>79</v>
      </c>
      <c r="E224" t="s">
        <v>100</v>
      </c>
      <c r="F224" s="19" t="str">
        <f>IFERROR(VLOOKUP(D224,'Tabelas auxiliares'!$A$3:$B$63,2,FALSE),"")</f>
        <v>SUGEPE - CAPACITAÇÃO</v>
      </c>
      <c r="G224" s="19" t="str">
        <f>IFERROR(VLOOKUP($B224,'Tabelas auxiliares'!$A$67:$C$107,2,FALSE),"")</f>
        <v>CAPACITAÇÃO</v>
      </c>
      <c r="H224" s="19" t="str">
        <f>IFERROR(VLOOKUP($B224,'Tabelas auxiliares'!$A$67:$C$107,3,FALSE),"")</f>
        <v>CURSO EXTERNO / INSCRICOES PARA CURSO / CURSOS IN COMPANY</v>
      </c>
      <c r="I224" s="128" t="s">
        <v>2249</v>
      </c>
      <c r="J224" s="128" t="s">
        <v>1353</v>
      </c>
      <c r="K224" s="128" t="s">
        <v>2250</v>
      </c>
      <c r="L224" s="128" t="s">
        <v>2251</v>
      </c>
      <c r="M224" s="128" t="s">
        <v>891</v>
      </c>
      <c r="N224" s="128" t="s">
        <v>892</v>
      </c>
      <c r="O224" s="128" t="s">
        <v>614</v>
      </c>
      <c r="P224" s="128" t="s">
        <v>893</v>
      </c>
      <c r="Q224" s="128" t="s">
        <v>603</v>
      </c>
      <c r="R224" s="128" t="s">
        <v>604</v>
      </c>
      <c r="S224" s="128" t="s">
        <v>605</v>
      </c>
      <c r="T224" s="128" t="s">
        <v>145</v>
      </c>
      <c r="U224" s="128" t="s">
        <v>894</v>
      </c>
      <c r="V224" s="128" t="s">
        <v>802</v>
      </c>
      <c r="W224" s="128" t="s">
        <v>803</v>
      </c>
      <c r="X224" s="128" t="s">
        <v>2252</v>
      </c>
      <c r="Y224" s="19" t="str">
        <f t="shared" si="4"/>
        <v>3</v>
      </c>
      <c r="Z224" s="19" t="str">
        <f>IF(T224="","",IF(AND(T224&lt;&gt;'Tabelas auxiliares'!$B$241,T224&lt;&gt;'Tabelas auxiliares'!$B$242,T224&lt;&gt;'Tabelas auxiliares'!$C$241,T224&lt;&gt;'Tabelas auxiliares'!$C$242,T224&lt;&gt;'Tabelas auxiliares'!$D$241),"FOLHA DE PESSOAL",IF(Y224='Tabelas auxiliares'!$A$242,"CUSTEIO",IF(Y224='Tabelas auxiliares'!$A$241,"INVESTIMENTO","ERRO - VERIFICAR"))))</f>
        <v>CUSTEIO</v>
      </c>
      <c r="AA224" s="30">
        <f t="shared" si="5"/>
        <v>13500</v>
      </c>
      <c r="AB224" s="130"/>
      <c r="AC224" s="130"/>
      <c r="AD224" s="12">
        <v>13500</v>
      </c>
      <c r="AE224" s="36"/>
      <c r="AF224" s="36"/>
      <c r="AG224" s="36"/>
      <c r="AH224" s="36"/>
      <c r="AI224" s="36"/>
      <c r="AJ224" s="36"/>
      <c r="AK224" s="36"/>
      <c r="AL224" s="36"/>
      <c r="AM224" s="36"/>
      <c r="AN224" s="36"/>
      <c r="AO224" s="36"/>
      <c r="AP224" s="36"/>
    </row>
    <row r="225" spans="1:42" x14ac:dyDescent="0.25">
      <c r="A225" t="s">
        <v>591</v>
      </c>
      <c r="B225" t="s">
        <v>214</v>
      </c>
      <c r="C225" t="s">
        <v>592</v>
      </c>
      <c r="D225" t="s">
        <v>79</v>
      </c>
      <c r="E225" t="s">
        <v>100</v>
      </c>
      <c r="F225" s="19" t="str">
        <f>IFERROR(VLOOKUP(D225,'Tabelas auxiliares'!$A$3:$B$63,2,FALSE),"")</f>
        <v>SUGEPE - CAPACITAÇÃO</v>
      </c>
      <c r="G225" s="19" t="str">
        <f>IFERROR(VLOOKUP($B225,'Tabelas auxiliares'!$A$67:$C$107,2,FALSE),"")</f>
        <v>CAPACITAÇÃO</v>
      </c>
      <c r="H225" s="19" t="str">
        <f>IFERROR(VLOOKUP($B225,'Tabelas auxiliares'!$A$67:$C$107,3,FALSE),"")</f>
        <v>CURSO EXTERNO / INSCRICOES PARA CURSO / CURSOS IN COMPANY</v>
      </c>
      <c r="I225" s="128" t="s">
        <v>1423</v>
      </c>
      <c r="J225" s="128" t="s">
        <v>2253</v>
      </c>
      <c r="K225" s="128" t="s">
        <v>2254</v>
      </c>
      <c r="L225" s="128" t="s">
        <v>2255</v>
      </c>
      <c r="M225" s="128" t="s">
        <v>2256</v>
      </c>
      <c r="N225" s="128" t="s">
        <v>892</v>
      </c>
      <c r="O225" s="128" t="s">
        <v>614</v>
      </c>
      <c r="P225" s="128" t="s">
        <v>893</v>
      </c>
      <c r="Q225" s="128" t="s">
        <v>603</v>
      </c>
      <c r="R225" s="128" t="s">
        <v>604</v>
      </c>
      <c r="S225" s="128" t="s">
        <v>605</v>
      </c>
      <c r="T225" s="128" t="s">
        <v>145</v>
      </c>
      <c r="U225" s="128" t="s">
        <v>894</v>
      </c>
      <c r="V225" s="128" t="s">
        <v>802</v>
      </c>
      <c r="W225" s="128" t="s">
        <v>803</v>
      </c>
      <c r="X225" s="128" t="s">
        <v>2257</v>
      </c>
      <c r="Y225" s="19" t="str">
        <f t="shared" si="4"/>
        <v>3</v>
      </c>
      <c r="Z225" s="19" t="str">
        <f>IF(T225="","",IF(AND(T225&lt;&gt;'Tabelas auxiliares'!$B$241,T225&lt;&gt;'Tabelas auxiliares'!$B$242,T225&lt;&gt;'Tabelas auxiliares'!$C$241,T225&lt;&gt;'Tabelas auxiliares'!$C$242,T225&lt;&gt;'Tabelas auxiliares'!$D$241),"FOLHA DE PESSOAL",IF(Y225='Tabelas auxiliares'!$A$242,"CUSTEIO",IF(Y225='Tabelas auxiliares'!$A$241,"INVESTIMENTO","ERRO - VERIFICAR"))))</f>
        <v>CUSTEIO</v>
      </c>
      <c r="AA225" s="30">
        <f t="shared" si="5"/>
        <v>9180</v>
      </c>
      <c r="AB225" s="130"/>
      <c r="AC225" s="130"/>
      <c r="AD225" s="12">
        <v>9180</v>
      </c>
      <c r="AE225" s="36"/>
      <c r="AF225" s="36"/>
      <c r="AG225" s="36"/>
      <c r="AH225" s="36"/>
      <c r="AI225" s="36"/>
      <c r="AJ225" s="36"/>
      <c r="AK225" s="36"/>
      <c r="AL225" s="36"/>
      <c r="AM225" s="36"/>
      <c r="AN225" s="36"/>
      <c r="AO225" s="36"/>
      <c r="AP225" s="36"/>
    </row>
    <row r="226" spans="1:42" x14ac:dyDescent="0.25">
      <c r="A226" t="s">
        <v>591</v>
      </c>
      <c r="B226" t="s">
        <v>214</v>
      </c>
      <c r="C226" t="s">
        <v>592</v>
      </c>
      <c r="D226" t="s">
        <v>79</v>
      </c>
      <c r="E226" t="s">
        <v>100</v>
      </c>
      <c r="F226" s="19" t="str">
        <f>IFERROR(VLOOKUP(D226,'Tabelas auxiliares'!$A$3:$B$63,2,FALSE),"")</f>
        <v>SUGEPE - CAPACITAÇÃO</v>
      </c>
      <c r="G226" s="19" t="str">
        <f>IFERROR(VLOOKUP($B226,'Tabelas auxiliares'!$A$67:$C$107,2,FALSE),"")</f>
        <v>CAPACITAÇÃO</v>
      </c>
      <c r="H226" s="19" t="str">
        <f>IFERROR(VLOOKUP($B226,'Tabelas auxiliares'!$A$67:$C$107,3,FALSE),"")</f>
        <v>CURSO EXTERNO / INSCRICOES PARA CURSO / CURSOS IN COMPANY</v>
      </c>
      <c r="I226" s="128" t="s">
        <v>1423</v>
      </c>
      <c r="J226" s="128" t="s">
        <v>2258</v>
      </c>
      <c r="K226" s="128" t="s">
        <v>2259</v>
      </c>
      <c r="L226" s="128" t="s">
        <v>2260</v>
      </c>
      <c r="M226" s="128" t="s">
        <v>2261</v>
      </c>
      <c r="N226" s="128" t="s">
        <v>892</v>
      </c>
      <c r="O226" s="128" t="s">
        <v>614</v>
      </c>
      <c r="P226" s="128" t="s">
        <v>893</v>
      </c>
      <c r="Q226" s="128" t="s">
        <v>603</v>
      </c>
      <c r="R226" s="128" t="s">
        <v>604</v>
      </c>
      <c r="S226" s="128" t="s">
        <v>605</v>
      </c>
      <c r="T226" s="128" t="s">
        <v>145</v>
      </c>
      <c r="U226" s="128" t="s">
        <v>894</v>
      </c>
      <c r="V226" s="128" t="s">
        <v>863</v>
      </c>
      <c r="W226" s="128" t="s">
        <v>864</v>
      </c>
      <c r="X226" s="128" t="s">
        <v>2262</v>
      </c>
      <c r="Y226" s="19" t="str">
        <f t="shared" si="4"/>
        <v>3</v>
      </c>
      <c r="Z226" s="19" t="str">
        <f>IF(T226="","",IF(AND(T226&lt;&gt;'Tabelas auxiliares'!$B$241,T226&lt;&gt;'Tabelas auxiliares'!$B$242,T226&lt;&gt;'Tabelas auxiliares'!$C$241,T226&lt;&gt;'Tabelas auxiliares'!$C$242,T226&lt;&gt;'Tabelas auxiliares'!$D$241),"FOLHA DE PESSOAL",IF(Y226='Tabelas auxiliares'!$A$242,"CUSTEIO",IF(Y226='Tabelas auxiliares'!$A$241,"INVESTIMENTO","ERRO - VERIFICAR"))))</f>
        <v>CUSTEIO</v>
      </c>
      <c r="AA226" s="30">
        <f t="shared" si="5"/>
        <v>1400</v>
      </c>
      <c r="AB226" s="130"/>
      <c r="AC226" s="130"/>
      <c r="AD226" s="12">
        <v>1400</v>
      </c>
      <c r="AE226" s="36"/>
      <c r="AF226" s="36"/>
      <c r="AG226" s="36"/>
      <c r="AH226" s="36"/>
      <c r="AI226" s="36"/>
      <c r="AJ226" s="36"/>
      <c r="AK226" s="36"/>
      <c r="AL226" s="36"/>
      <c r="AM226" s="36"/>
      <c r="AN226" s="36"/>
      <c r="AO226" s="36"/>
      <c r="AP226" s="36"/>
    </row>
    <row r="227" spans="1:42" x14ac:dyDescent="0.25">
      <c r="A227" t="s">
        <v>591</v>
      </c>
      <c r="B227" t="s">
        <v>214</v>
      </c>
      <c r="C227" t="s">
        <v>592</v>
      </c>
      <c r="D227" t="s">
        <v>79</v>
      </c>
      <c r="E227" t="s">
        <v>100</v>
      </c>
      <c r="F227" s="19" t="str">
        <f>IFERROR(VLOOKUP(D227,'Tabelas auxiliares'!$A$3:$B$63,2,FALSE),"")</f>
        <v>SUGEPE - CAPACITAÇÃO</v>
      </c>
      <c r="G227" s="19" t="str">
        <f>IFERROR(VLOOKUP($B227,'Tabelas auxiliares'!$A$67:$C$107,2,FALSE),"")</f>
        <v>CAPACITAÇÃO</v>
      </c>
      <c r="H227" s="19" t="str">
        <f>IFERROR(VLOOKUP($B227,'Tabelas auxiliares'!$A$67:$C$107,3,FALSE),"")</f>
        <v>CURSO EXTERNO / INSCRICOES PARA CURSO / CURSOS IN COMPANY</v>
      </c>
      <c r="I227" s="128" t="s">
        <v>2263</v>
      </c>
      <c r="J227" s="128" t="s">
        <v>2264</v>
      </c>
      <c r="K227" s="128" t="s">
        <v>2265</v>
      </c>
      <c r="L227" s="128" t="s">
        <v>2266</v>
      </c>
      <c r="M227" s="128" t="s">
        <v>2267</v>
      </c>
      <c r="N227" s="128" t="s">
        <v>638</v>
      </c>
      <c r="O227" s="128" t="s">
        <v>614</v>
      </c>
      <c r="P227" s="128" t="s">
        <v>1357</v>
      </c>
      <c r="Q227" s="128" t="s">
        <v>603</v>
      </c>
      <c r="R227" s="128" t="s">
        <v>604</v>
      </c>
      <c r="S227" s="128" t="s">
        <v>605</v>
      </c>
      <c r="T227" s="128" t="s">
        <v>145</v>
      </c>
      <c r="U227" s="128" t="s">
        <v>1358</v>
      </c>
      <c r="V227" s="128" t="s">
        <v>802</v>
      </c>
      <c r="W227" s="128" t="s">
        <v>803</v>
      </c>
      <c r="X227" s="128" t="s">
        <v>2268</v>
      </c>
      <c r="Y227" s="19" t="str">
        <f t="shared" si="4"/>
        <v>3</v>
      </c>
      <c r="Z227" s="19" t="str">
        <f>IF(T227="","",IF(AND(T227&lt;&gt;'Tabelas auxiliares'!$B$241,T227&lt;&gt;'Tabelas auxiliares'!$B$242,T227&lt;&gt;'Tabelas auxiliares'!$C$241,T227&lt;&gt;'Tabelas auxiliares'!$C$242,T227&lt;&gt;'Tabelas auxiliares'!$D$241),"FOLHA DE PESSOAL",IF(Y227='Tabelas auxiliares'!$A$242,"CUSTEIO",IF(Y227='Tabelas auxiliares'!$A$241,"INVESTIMENTO","ERRO - VERIFICAR"))))</f>
        <v>CUSTEIO</v>
      </c>
      <c r="AA227" s="30">
        <f t="shared" si="5"/>
        <v>108867.36</v>
      </c>
      <c r="AB227" s="130">
        <v>108867.36</v>
      </c>
      <c r="AC227" s="130"/>
      <c r="AD227" s="12"/>
      <c r="AE227" s="36"/>
      <c r="AF227" s="36"/>
      <c r="AG227" s="36"/>
      <c r="AH227" s="36"/>
      <c r="AI227" s="36"/>
      <c r="AJ227" s="36"/>
      <c r="AK227" s="36"/>
      <c r="AL227" s="36"/>
      <c r="AM227" s="36"/>
      <c r="AN227" s="36"/>
      <c r="AO227" s="36"/>
      <c r="AP227" s="36"/>
    </row>
    <row r="228" spans="1:42" x14ac:dyDescent="0.25">
      <c r="A228" t="s">
        <v>591</v>
      </c>
      <c r="B228" t="s">
        <v>214</v>
      </c>
      <c r="C228" t="s">
        <v>592</v>
      </c>
      <c r="D228" t="s">
        <v>79</v>
      </c>
      <c r="E228" t="s">
        <v>100</v>
      </c>
      <c r="F228" s="19" t="str">
        <f>IFERROR(VLOOKUP(D228,'Tabelas auxiliares'!$A$3:$B$63,2,FALSE),"")</f>
        <v>SUGEPE - CAPACITAÇÃO</v>
      </c>
      <c r="G228" s="19" t="str">
        <f>IFERROR(VLOOKUP($B228,'Tabelas auxiliares'!$A$67:$C$107,2,FALSE),"")</f>
        <v>CAPACITAÇÃO</v>
      </c>
      <c r="H228" s="19" t="str">
        <f>IFERROR(VLOOKUP($B228,'Tabelas auxiliares'!$A$67:$C$107,3,FALSE),"")</f>
        <v>CURSO EXTERNO / INSCRICOES PARA CURSO / CURSOS IN COMPANY</v>
      </c>
      <c r="I228" s="128" t="s">
        <v>1882</v>
      </c>
      <c r="J228" s="128" t="s">
        <v>2269</v>
      </c>
      <c r="K228" s="128" t="s">
        <v>2270</v>
      </c>
      <c r="L228" s="128" t="s">
        <v>2271</v>
      </c>
      <c r="M228" s="128" t="s">
        <v>895</v>
      </c>
      <c r="N228" s="128" t="s">
        <v>638</v>
      </c>
      <c r="O228" s="128" t="s">
        <v>614</v>
      </c>
      <c r="P228" s="128" t="s">
        <v>1357</v>
      </c>
      <c r="Q228" s="128" t="s">
        <v>603</v>
      </c>
      <c r="R228" s="128" t="s">
        <v>604</v>
      </c>
      <c r="S228" s="128" t="s">
        <v>605</v>
      </c>
      <c r="T228" s="128" t="s">
        <v>145</v>
      </c>
      <c r="U228" s="128" t="s">
        <v>1358</v>
      </c>
      <c r="V228" s="128" t="s">
        <v>802</v>
      </c>
      <c r="W228" s="128" t="s">
        <v>803</v>
      </c>
      <c r="X228" s="128" t="s">
        <v>2272</v>
      </c>
      <c r="Y228" s="19" t="str">
        <f t="shared" si="4"/>
        <v>3</v>
      </c>
      <c r="Z228" s="19" t="str">
        <f>IF(T228="","",IF(AND(T228&lt;&gt;'Tabelas auxiliares'!$B$241,T228&lt;&gt;'Tabelas auxiliares'!$B$242,T228&lt;&gt;'Tabelas auxiliares'!$C$241,T228&lt;&gt;'Tabelas auxiliares'!$C$242,T228&lt;&gt;'Tabelas auxiliares'!$D$241),"FOLHA DE PESSOAL",IF(Y228='Tabelas auxiliares'!$A$242,"CUSTEIO",IF(Y228='Tabelas auxiliares'!$A$241,"INVESTIMENTO","ERRO - VERIFICAR"))))</f>
        <v>CUSTEIO</v>
      </c>
      <c r="AA228" s="30">
        <f t="shared" si="5"/>
        <v>1000</v>
      </c>
      <c r="AB228" s="130">
        <v>1000</v>
      </c>
      <c r="AC228" s="130"/>
      <c r="AD228" s="12"/>
      <c r="AE228" s="36"/>
      <c r="AF228" s="36"/>
      <c r="AG228" s="36"/>
      <c r="AH228" s="36"/>
      <c r="AI228" s="36"/>
      <c r="AJ228" s="36"/>
      <c r="AK228" s="36"/>
      <c r="AL228" s="36"/>
      <c r="AM228" s="36"/>
      <c r="AN228" s="36"/>
      <c r="AO228" s="36"/>
      <c r="AP228" s="36"/>
    </row>
    <row r="229" spans="1:42" x14ac:dyDescent="0.25">
      <c r="A229" t="s">
        <v>591</v>
      </c>
      <c r="B229" t="s">
        <v>216</v>
      </c>
      <c r="C229" t="s">
        <v>592</v>
      </c>
      <c r="D229" t="s">
        <v>132</v>
      </c>
      <c r="E229" t="s">
        <v>100</v>
      </c>
      <c r="F229" s="19" t="str">
        <f>IFERROR(VLOOKUP(D229,'Tabelas auxiliares'!$A$3:$B$63,2,FALSE),"")</f>
        <v>NTI - TIC   D.U.C. (CUTEIO/INVESTIMENTO)</v>
      </c>
      <c r="G229" s="19" t="str">
        <f>IFERROR(VLOOKUP($B229,'Tabelas auxiliares'!$A$67:$C$107,2,FALSE),"")</f>
        <v>CURSOS E CONCURSOS</v>
      </c>
      <c r="H229" s="19" t="str">
        <f>IFERROR(VLOOKUP($B229,'Tabelas auxiliares'!$A$67:$C$107,3,FALSE),"")</f>
        <v>FOLHA DE PAGAMENTO (ENCARGOS DE CURSO E CONCURSO)</v>
      </c>
      <c r="I229" s="128" t="s">
        <v>1703</v>
      </c>
      <c r="J229" s="128" t="s">
        <v>2273</v>
      </c>
      <c r="K229" s="128" t="s">
        <v>2274</v>
      </c>
      <c r="L229" s="128" t="s">
        <v>2275</v>
      </c>
      <c r="M229" s="128" t="s">
        <v>1216</v>
      </c>
      <c r="N229" s="128" t="s">
        <v>638</v>
      </c>
      <c r="O229" s="128" t="s">
        <v>614</v>
      </c>
      <c r="P229" s="128" t="s">
        <v>1357</v>
      </c>
      <c r="Q229" s="128" t="s">
        <v>1217</v>
      </c>
      <c r="R229" s="128" t="s">
        <v>1218</v>
      </c>
      <c r="S229" s="128" t="s">
        <v>605</v>
      </c>
      <c r="T229" s="128" t="s">
        <v>145</v>
      </c>
      <c r="U229" s="128" t="s">
        <v>1358</v>
      </c>
      <c r="V229" s="128" t="s">
        <v>863</v>
      </c>
      <c r="W229" s="128" t="s">
        <v>864</v>
      </c>
      <c r="X229" s="128" t="s">
        <v>2276</v>
      </c>
      <c r="Y229" s="19" t="str">
        <f t="shared" si="4"/>
        <v>3</v>
      </c>
      <c r="Z229" s="19" t="str">
        <f>IF(T229="","",IF(AND(T229&lt;&gt;'Tabelas auxiliares'!$B$241,T229&lt;&gt;'Tabelas auxiliares'!$B$242,T229&lt;&gt;'Tabelas auxiliares'!$C$241,T229&lt;&gt;'Tabelas auxiliares'!$C$242,T229&lt;&gt;'Tabelas auxiliares'!$D$241),"FOLHA DE PESSOAL",IF(Y229='Tabelas auxiliares'!$A$242,"CUSTEIO",IF(Y229='Tabelas auxiliares'!$A$241,"INVESTIMENTO","ERRO - VERIFICAR"))))</f>
        <v>CUSTEIO</v>
      </c>
      <c r="AA229" s="30">
        <f t="shared" si="5"/>
        <v>115894.21</v>
      </c>
      <c r="AB229" s="130"/>
      <c r="AC229" s="130"/>
      <c r="AD229" s="12">
        <v>115894.21</v>
      </c>
      <c r="AE229" s="36"/>
      <c r="AF229" s="36"/>
      <c r="AG229" s="36"/>
      <c r="AH229" s="36"/>
      <c r="AI229" s="36"/>
      <c r="AJ229" s="36"/>
      <c r="AK229" s="36"/>
      <c r="AL229" s="36"/>
      <c r="AM229" s="36"/>
      <c r="AN229" s="36"/>
      <c r="AO229" s="36"/>
      <c r="AP229" s="36"/>
    </row>
    <row r="230" spans="1:42" x14ac:dyDescent="0.25">
      <c r="A230" t="s">
        <v>591</v>
      </c>
      <c r="B230" t="s">
        <v>216</v>
      </c>
      <c r="C230" t="s">
        <v>592</v>
      </c>
      <c r="D230" t="s">
        <v>81</v>
      </c>
      <c r="E230" t="s">
        <v>100</v>
      </c>
      <c r="F230" s="19" t="str">
        <f>IFERROR(VLOOKUP(D230,'Tabelas auxiliares'!$A$3:$B$63,2,FALSE),"")</f>
        <v>SUGEPE - SUPERINTENDÊNCIA DE GESTÃO DE PESSOAS</v>
      </c>
      <c r="G230" s="19" t="str">
        <f>IFERROR(VLOOKUP($B230,'Tabelas auxiliares'!$A$67:$C$107,2,FALSE),"")</f>
        <v>CURSOS E CONCURSOS</v>
      </c>
      <c r="H230" s="19" t="str">
        <f>IFERROR(VLOOKUP($B230,'Tabelas auxiliares'!$A$67:$C$107,3,FALSE),"")</f>
        <v>FOLHA DE PAGAMENTO (ENCARGOS DE CURSO E CONCURSO)</v>
      </c>
      <c r="I230" s="128" t="s">
        <v>2001</v>
      </c>
      <c r="J230" s="128" t="s">
        <v>2277</v>
      </c>
      <c r="K230" s="128" t="s">
        <v>2278</v>
      </c>
      <c r="L230" s="128" t="s">
        <v>2279</v>
      </c>
      <c r="M230" s="128" t="s">
        <v>604</v>
      </c>
      <c r="N230" s="128" t="s">
        <v>638</v>
      </c>
      <c r="O230" s="128" t="s">
        <v>614</v>
      </c>
      <c r="P230" s="128" t="s">
        <v>1357</v>
      </c>
      <c r="Q230" s="128" t="s">
        <v>603</v>
      </c>
      <c r="R230" s="128" t="s">
        <v>604</v>
      </c>
      <c r="S230" s="128" t="s">
        <v>605</v>
      </c>
      <c r="T230" s="128" t="s">
        <v>145</v>
      </c>
      <c r="U230" s="128" t="s">
        <v>1358</v>
      </c>
      <c r="V230" s="128" t="s">
        <v>903</v>
      </c>
      <c r="W230" s="128" t="s">
        <v>904</v>
      </c>
      <c r="X230" s="128" t="s">
        <v>2280</v>
      </c>
      <c r="Y230" s="19" t="str">
        <f t="shared" si="4"/>
        <v>3</v>
      </c>
      <c r="Z230" s="19" t="str">
        <f>IF(T230="","",IF(AND(T230&lt;&gt;'Tabelas auxiliares'!$B$241,T230&lt;&gt;'Tabelas auxiliares'!$B$242,T230&lt;&gt;'Tabelas auxiliares'!$C$241,T230&lt;&gt;'Tabelas auxiliares'!$C$242,T230&lt;&gt;'Tabelas auxiliares'!$D$241),"FOLHA DE PESSOAL",IF(Y230='Tabelas auxiliares'!$A$242,"CUSTEIO",IF(Y230='Tabelas auxiliares'!$A$241,"INVESTIMENTO","ERRO - VERIFICAR"))))</f>
        <v>CUSTEIO</v>
      </c>
      <c r="AA230" s="30">
        <f t="shared" si="5"/>
        <v>42000</v>
      </c>
      <c r="AB230" s="130">
        <v>36696.559999999998</v>
      </c>
      <c r="AC230" s="130"/>
      <c r="AD230" s="12">
        <v>5303.44</v>
      </c>
      <c r="AE230" s="36"/>
      <c r="AF230" s="36"/>
      <c r="AG230" s="36"/>
      <c r="AH230" s="36"/>
      <c r="AI230" s="36"/>
      <c r="AJ230" s="36"/>
      <c r="AK230" s="36"/>
      <c r="AL230" s="36"/>
      <c r="AM230" s="36"/>
      <c r="AN230" s="36"/>
      <c r="AO230" s="36"/>
      <c r="AP230" s="36"/>
    </row>
    <row r="231" spans="1:42" x14ac:dyDescent="0.25">
      <c r="A231" t="s">
        <v>591</v>
      </c>
      <c r="B231" t="s">
        <v>216</v>
      </c>
      <c r="C231" t="s">
        <v>592</v>
      </c>
      <c r="D231" t="s">
        <v>81</v>
      </c>
      <c r="E231" t="s">
        <v>100</v>
      </c>
      <c r="F231" s="19" t="str">
        <f>IFERROR(VLOOKUP(D231,'Tabelas auxiliares'!$A$3:$B$63,2,FALSE),"")</f>
        <v>SUGEPE - SUPERINTENDÊNCIA DE GESTÃO DE PESSOAS</v>
      </c>
      <c r="G231" s="19" t="str">
        <f>IFERROR(VLOOKUP($B231,'Tabelas auxiliares'!$A$67:$C$107,2,FALSE),"")</f>
        <v>CURSOS E CONCURSOS</v>
      </c>
      <c r="H231" s="19" t="str">
        <f>IFERROR(VLOOKUP($B231,'Tabelas auxiliares'!$A$67:$C$107,3,FALSE),"")</f>
        <v>FOLHA DE PAGAMENTO (ENCARGOS DE CURSO E CONCURSO)</v>
      </c>
      <c r="I231" s="128" t="s">
        <v>2281</v>
      </c>
      <c r="J231" s="128" t="s">
        <v>2282</v>
      </c>
      <c r="K231" s="128" t="s">
        <v>2283</v>
      </c>
      <c r="L231" s="128" t="s">
        <v>2284</v>
      </c>
      <c r="M231" s="128" t="s">
        <v>907</v>
      </c>
      <c r="N231" s="128" t="s">
        <v>638</v>
      </c>
      <c r="O231" s="128" t="s">
        <v>614</v>
      </c>
      <c r="P231" s="128" t="s">
        <v>1357</v>
      </c>
      <c r="Q231" s="128" t="s">
        <v>908</v>
      </c>
      <c r="R231" s="128" t="s">
        <v>907</v>
      </c>
      <c r="S231" s="128" t="s">
        <v>605</v>
      </c>
      <c r="T231" s="128" t="s">
        <v>145</v>
      </c>
      <c r="U231" s="128" t="s">
        <v>1358</v>
      </c>
      <c r="V231" s="128" t="s">
        <v>903</v>
      </c>
      <c r="W231" s="128" t="s">
        <v>904</v>
      </c>
      <c r="X231" s="128" t="s">
        <v>2285</v>
      </c>
      <c r="Y231" s="19" t="str">
        <f t="shared" si="4"/>
        <v>3</v>
      </c>
      <c r="Z231" s="19" t="str">
        <f>IF(T231="","",IF(AND(T231&lt;&gt;'Tabelas auxiliares'!$B$241,T231&lt;&gt;'Tabelas auxiliares'!$B$242,T231&lt;&gt;'Tabelas auxiliares'!$C$241,T231&lt;&gt;'Tabelas auxiliares'!$C$242,T231&lt;&gt;'Tabelas auxiliares'!$D$241),"FOLHA DE PESSOAL",IF(Y231='Tabelas auxiliares'!$A$242,"CUSTEIO",IF(Y231='Tabelas auxiliares'!$A$241,"INVESTIMENTO","ERRO - VERIFICAR"))))</f>
        <v>CUSTEIO</v>
      </c>
      <c r="AA231" s="30">
        <f t="shared" si="5"/>
        <v>1282.7</v>
      </c>
      <c r="AB231" s="130"/>
      <c r="AC231" s="130"/>
      <c r="AD231" s="12">
        <v>1282.7</v>
      </c>
      <c r="AE231" s="36"/>
      <c r="AF231" s="36"/>
      <c r="AG231" s="36"/>
      <c r="AH231" s="36"/>
      <c r="AI231" s="36"/>
      <c r="AJ231" s="36"/>
      <c r="AK231" s="36"/>
      <c r="AL231" s="36"/>
      <c r="AM231" s="36"/>
      <c r="AN231" s="36"/>
      <c r="AO231" s="36"/>
      <c r="AP231" s="36"/>
    </row>
    <row r="232" spans="1:42" x14ac:dyDescent="0.25">
      <c r="A232" t="s">
        <v>591</v>
      </c>
      <c r="B232" t="s">
        <v>216</v>
      </c>
      <c r="C232" t="s">
        <v>592</v>
      </c>
      <c r="D232" t="s">
        <v>81</v>
      </c>
      <c r="E232" t="s">
        <v>100</v>
      </c>
      <c r="F232" s="19" t="str">
        <f>IFERROR(VLOOKUP(D232,'Tabelas auxiliares'!$A$3:$B$63,2,FALSE),"")</f>
        <v>SUGEPE - SUPERINTENDÊNCIA DE GESTÃO DE PESSOAS</v>
      </c>
      <c r="G232" s="19" t="str">
        <f>IFERROR(VLOOKUP($B232,'Tabelas auxiliares'!$A$67:$C$107,2,FALSE),"")</f>
        <v>CURSOS E CONCURSOS</v>
      </c>
      <c r="H232" s="19" t="str">
        <f>IFERROR(VLOOKUP($B232,'Tabelas auxiliares'!$A$67:$C$107,3,FALSE),"")</f>
        <v>FOLHA DE PAGAMENTO (ENCARGOS DE CURSO E CONCURSO)</v>
      </c>
      <c r="I232" s="128" t="s">
        <v>1921</v>
      </c>
      <c r="J232" s="128" t="s">
        <v>2286</v>
      </c>
      <c r="K232" s="128" t="s">
        <v>2287</v>
      </c>
      <c r="L232" s="128" t="s">
        <v>2288</v>
      </c>
      <c r="M232" s="128" t="s">
        <v>2289</v>
      </c>
      <c r="N232" s="128" t="s">
        <v>638</v>
      </c>
      <c r="O232" s="128" t="s">
        <v>614</v>
      </c>
      <c r="P232" s="128" t="s">
        <v>1357</v>
      </c>
      <c r="Q232" s="128" t="s">
        <v>2290</v>
      </c>
      <c r="R232" s="128" t="s">
        <v>2291</v>
      </c>
      <c r="S232" s="128" t="s">
        <v>605</v>
      </c>
      <c r="T232" s="128" t="s">
        <v>145</v>
      </c>
      <c r="U232" s="128" t="s">
        <v>1358</v>
      </c>
      <c r="V232" s="128" t="s">
        <v>903</v>
      </c>
      <c r="W232" s="128" t="s">
        <v>904</v>
      </c>
      <c r="X232" s="128" t="s">
        <v>2292</v>
      </c>
      <c r="Y232" s="19" t="str">
        <f t="shared" si="4"/>
        <v>3</v>
      </c>
      <c r="Z232" s="19" t="str">
        <f>IF(T232="","",IF(AND(T232&lt;&gt;'Tabelas auxiliares'!$B$241,T232&lt;&gt;'Tabelas auxiliares'!$B$242,T232&lt;&gt;'Tabelas auxiliares'!$C$241,T232&lt;&gt;'Tabelas auxiliares'!$C$242,T232&lt;&gt;'Tabelas auxiliares'!$D$241),"FOLHA DE PESSOAL",IF(Y232='Tabelas auxiliares'!$A$242,"CUSTEIO",IF(Y232='Tabelas auxiliares'!$A$241,"INVESTIMENTO","ERRO - VERIFICAR"))))</f>
        <v>CUSTEIO</v>
      </c>
      <c r="AA232" s="30">
        <f t="shared" si="5"/>
        <v>857.12</v>
      </c>
      <c r="AB232" s="130"/>
      <c r="AC232" s="130"/>
      <c r="AD232" s="12">
        <v>857.12</v>
      </c>
      <c r="AE232" s="36"/>
      <c r="AF232" s="36"/>
      <c r="AG232" s="36"/>
      <c r="AH232" s="36"/>
      <c r="AI232" s="36"/>
      <c r="AJ232" s="36"/>
      <c r="AK232" s="36"/>
      <c r="AL232" s="36"/>
      <c r="AM232" s="36"/>
      <c r="AN232" s="36"/>
      <c r="AO232" s="36"/>
      <c r="AP232" s="36"/>
    </row>
    <row r="233" spans="1:42" x14ac:dyDescent="0.25">
      <c r="A233" t="s">
        <v>591</v>
      </c>
      <c r="B233" t="s">
        <v>216</v>
      </c>
      <c r="C233" t="s">
        <v>592</v>
      </c>
      <c r="D233" t="s">
        <v>81</v>
      </c>
      <c r="E233" t="s">
        <v>100</v>
      </c>
      <c r="F233" s="19" t="str">
        <f>IFERROR(VLOOKUP(D233,'Tabelas auxiliares'!$A$3:$B$63,2,FALSE),"")</f>
        <v>SUGEPE - SUPERINTENDÊNCIA DE GESTÃO DE PESSOAS</v>
      </c>
      <c r="G233" s="19" t="str">
        <f>IFERROR(VLOOKUP($B233,'Tabelas auxiliares'!$A$67:$C$107,2,FALSE),"")</f>
        <v>CURSOS E CONCURSOS</v>
      </c>
      <c r="H233" s="19" t="str">
        <f>IFERROR(VLOOKUP($B233,'Tabelas auxiliares'!$A$67:$C$107,3,FALSE),"")</f>
        <v>FOLHA DE PAGAMENTO (ENCARGOS DE CURSO E CONCURSO)</v>
      </c>
      <c r="I233" s="128" t="s">
        <v>2045</v>
      </c>
      <c r="J233" s="128" t="s">
        <v>2293</v>
      </c>
      <c r="K233" s="128" t="s">
        <v>2294</v>
      </c>
      <c r="L233" s="128" t="s">
        <v>2295</v>
      </c>
      <c r="M233" s="128" t="s">
        <v>2296</v>
      </c>
      <c r="N233" s="128" t="s">
        <v>638</v>
      </c>
      <c r="O233" s="128" t="s">
        <v>614</v>
      </c>
      <c r="P233" s="128" t="s">
        <v>1357</v>
      </c>
      <c r="Q233" s="128" t="s">
        <v>906</v>
      </c>
      <c r="R233" s="128" t="s">
        <v>905</v>
      </c>
      <c r="S233" s="128" t="s">
        <v>605</v>
      </c>
      <c r="T233" s="128" t="s">
        <v>145</v>
      </c>
      <c r="U233" s="128" t="s">
        <v>1358</v>
      </c>
      <c r="V233" s="128" t="s">
        <v>903</v>
      </c>
      <c r="W233" s="128" t="s">
        <v>904</v>
      </c>
      <c r="X233" s="128" t="s">
        <v>2297</v>
      </c>
      <c r="Y233" s="19" t="str">
        <f t="shared" si="4"/>
        <v>3</v>
      </c>
      <c r="Z233" s="19" t="str">
        <f>IF(T233="","",IF(AND(T233&lt;&gt;'Tabelas auxiliares'!$B$241,T233&lt;&gt;'Tabelas auxiliares'!$B$242,T233&lt;&gt;'Tabelas auxiliares'!$C$241,T233&lt;&gt;'Tabelas auxiliares'!$C$242,T233&lt;&gt;'Tabelas auxiliares'!$D$241),"FOLHA DE PESSOAL",IF(Y233='Tabelas auxiliares'!$A$242,"CUSTEIO",IF(Y233='Tabelas auxiliares'!$A$241,"INVESTIMENTO","ERRO - VERIFICAR"))))</f>
        <v>CUSTEIO</v>
      </c>
      <c r="AA233" s="30">
        <f t="shared" si="5"/>
        <v>967.24</v>
      </c>
      <c r="AB233" s="130"/>
      <c r="AC233" s="130"/>
      <c r="AD233" s="12">
        <v>967.24</v>
      </c>
      <c r="AE233" s="36"/>
      <c r="AF233" s="36"/>
      <c r="AG233" s="36"/>
      <c r="AH233" s="36"/>
      <c r="AI233" s="36"/>
      <c r="AJ233" s="36"/>
      <c r="AK233" s="36"/>
      <c r="AL233" s="36"/>
      <c r="AM233" s="36"/>
      <c r="AN233" s="36"/>
      <c r="AO233" s="36"/>
      <c r="AP233" s="36"/>
    </row>
    <row r="234" spans="1:42" x14ac:dyDescent="0.25">
      <c r="A234" t="s">
        <v>591</v>
      </c>
      <c r="B234" t="s">
        <v>216</v>
      </c>
      <c r="C234" t="s">
        <v>592</v>
      </c>
      <c r="D234" t="s">
        <v>81</v>
      </c>
      <c r="E234" t="s">
        <v>100</v>
      </c>
      <c r="F234" s="19" t="str">
        <f>IFERROR(VLOOKUP(D234,'Tabelas auxiliares'!$A$3:$B$63,2,FALSE),"")</f>
        <v>SUGEPE - SUPERINTENDÊNCIA DE GESTÃO DE PESSOAS</v>
      </c>
      <c r="G234" s="19" t="str">
        <f>IFERROR(VLOOKUP($B234,'Tabelas auxiliares'!$A$67:$C$107,2,FALSE),"")</f>
        <v>CURSOS E CONCURSOS</v>
      </c>
      <c r="H234" s="19" t="str">
        <f>IFERROR(VLOOKUP($B234,'Tabelas auxiliares'!$A$67:$C$107,3,FALSE),"")</f>
        <v>FOLHA DE PAGAMENTO (ENCARGOS DE CURSO E CONCURSO)</v>
      </c>
      <c r="I234" s="128" t="s">
        <v>2045</v>
      </c>
      <c r="J234" s="128" t="s">
        <v>2293</v>
      </c>
      <c r="K234" s="128" t="s">
        <v>2298</v>
      </c>
      <c r="L234" s="128" t="s">
        <v>2299</v>
      </c>
      <c r="M234" s="128" t="s">
        <v>2300</v>
      </c>
      <c r="N234" s="128" t="s">
        <v>638</v>
      </c>
      <c r="O234" s="128" t="s">
        <v>614</v>
      </c>
      <c r="P234" s="128" t="s">
        <v>1357</v>
      </c>
      <c r="Q234" s="128" t="s">
        <v>906</v>
      </c>
      <c r="R234" s="128" t="s">
        <v>905</v>
      </c>
      <c r="S234" s="128" t="s">
        <v>605</v>
      </c>
      <c r="T234" s="128" t="s">
        <v>145</v>
      </c>
      <c r="U234" s="128" t="s">
        <v>1358</v>
      </c>
      <c r="V234" s="128" t="s">
        <v>903</v>
      </c>
      <c r="W234" s="128" t="s">
        <v>904</v>
      </c>
      <c r="X234" s="128" t="s">
        <v>2301</v>
      </c>
      <c r="Y234" s="19" t="str">
        <f t="shared" si="4"/>
        <v>3</v>
      </c>
      <c r="Z234" s="19" t="str">
        <f>IF(T234="","",IF(AND(T234&lt;&gt;'Tabelas auxiliares'!$B$241,T234&lt;&gt;'Tabelas auxiliares'!$B$242,T234&lt;&gt;'Tabelas auxiliares'!$C$241,T234&lt;&gt;'Tabelas auxiliares'!$C$242,T234&lt;&gt;'Tabelas auxiliares'!$D$241),"FOLHA DE PESSOAL",IF(Y234='Tabelas auxiliares'!$A$242,"CUSTEIO",IF(Y234='Tabelas auxiliares'!$A$241,"INVESTIMENTO","ERRO - VERIFICAR"))))</f>
        <v>CUSTEIO</v>
      </c>
      <c r="AA234" s="30">
        <f t="shared" si="5"/>
        <v>967.24</v>
      </c>
      <c r="AB234" s="130"/>
      <c r="AC234" s="130"/>
      <c r="AD234" s="12">
        <v>967.24</v>
      </c>
      <c r="AE234" s="36"/>
      <c r="AF234" s="36"/>
      <c r="AG234" s="36"/>
      <c r="AH234" s="36"/>
      <c r="AI234" s="36"/>
      <c r="AJ234" s="36"/>
      <c r="AK234" s="36"/>
      <c r="AL234" s="36"/>
      <c r="AM234" s="36"/>
      <c r="AN234" s="36"/>
      <c r="AO234" s="36"/>
      <c r="AP234" s="36"/>
    </row>
    <row r="235" spans="1:42" x14ac:dyDescent="0.25">
      <c r="A235" t="s">
        <v>591</v>
      </c>
      <c r="B235" t="s">
        <v>216</v>
      </c>
      <c r="C235" t="s">
        <v>592</v>
      </c>
      <c r="D235" t="s">
        <v>81</v>
      </c>
      <c r="E235" t="s">
        <v>100</v>
      </c>
      <c r="F235" s="19" t="str">
        <f>IFERROR(VLOOKUP(D235,'Tabelas auxiliares'!$A$3:$B$63,2,FALSE),"")</f>
        <v>SUGEPE - SUPERINTENDÊNCIA DE GESTÃO DE PESSOAS</v>
      </c>
      <c r="G235" s="19" t="str">
        <f>IFERROR(VLOOKUP($B235,'Tabelas auxiliares'!$A$67:$C$107,2,FALSE),"")</f>
        <v>CURSOS E CONCURSOS</v>
      </c>
      <c r="H235" s="19" t="str">
        <f>IFERROR(VLOOKUP($B235,'Tabelas auxiliares'!$A$67:$C$107,3,FALSE),"")</f>
        <v>FOLHA DE PAGAMENTO (ENCARGOS DE CURSO E CONCURSO)</v>
      </c>
      <c r="I235" s="128" t="s">
        <v>1563</v>
      </c>
      <c r="J235" s="128" t="s">
        <v>2302</v>
      </c>
      <c r="K235" s="128" t="s">
        <v>2303</v>
      </c>
      <c r="L235" s="128" t="s">
        <v>2304</v>
      </c>
      <c r="M235" s="128" t="s">
        <v>2305</v>
      </c>
      <c r="N235" s="128" t="s">
        <v>638</v>
      </c>
      <c r="O235" s="128" t="s">
        <v>614</v>
      </c>
      <c r="P235" s="128" t="s">
        <v>1357</v>
      </c>
      <c r="Q235" s="128" t="s">
        <v>2306</v>
      </c>
      <c r="R235" s="128" t="s">
        <v>2305</v>
      </c>
      <c r="S235" s="128" t="s">
        <v>605</v>
      </c>
      <c r="T235" s="128" t="s">
        <v>145</v>
      </c>
      <c r="U235" s="128" t="s">
        <v>1358</v>
      </c>
      <c r="V235" s="128" t="s">
        <v>903</v>
      </c>
      <c r="W235" s="128" t="s">
        <v>904</v>
      </c>
      <c r="X235" s="128" t="s">
        <v>2307</v>
      </c>
      <c r="Y235" s="19" t="str">
        <f t="shared" si="4"/>
        <v>3</v>
      </c>
      <c r="Z235" s="19" t="str">
        <f>IF(T235="","",IF(AND(T235&lt;&gt;'Tabelas auxiliares'!$B$241,T235&lt;&gt;'Tabelas auxiliares'!$B$242,T235&lt;&gt;'Tabelas auxiliares'!$C$241,T235&lt;&gt;'Tabelas auxiliares'!$C$242,T235&lt;&gt;'Tabelas auxiliares'!$D$241),"FOLHA DE PESSOAL",IF(Y235='Tabelas auxiliares'!$A$242,"CUSTEIO",IF(Y235='Tabelas auxiliares'!$A$241,"INVESTIMENTO","ERRO - VERIFICAR"))))</f>
        <v>CUSTEIO</v>
      </c>
      <c r="AA235" s="30">
        <f t="shared" si="5"/>
        <v>1098.19</v>
      </c>
      <c r="AB235" s="130"/>
      <c r="AC235" s="130"/>
      <c r="AD235" s="12">
        <v>1098.19</v>
      </c>
      <c r="AE235" s="36"/>
      <c r="AF235" s="36"/>
      <c r="AG235" s="36"/>
      <c r="AH235" s="36"/>
      <c r="AI235" s="36"/>
      <c r="AJ235" s="36"/>
      <c r="AK235" s="36"/>
      <c r="AL235" s="36"/>
      <c r="AM235" s="36"/>
      <c r="AN235" s="36"/>
      <c r="AO235" s="36"/>
      <c r="AP235" s="36"/>
    </row>
    <row r="236" spans="1:42" x14ac:dyDescent="0.25">
      <c r="A236" t="s">
        <v>591</v>
      </c>
      <c r="B236" t="s">
        <v>1355</v>
      </c>
      <c r="C236" t="s">
        <v>592</v>
      </c>
      <c r="D236" t="s">
        <v>64</v>
      </c>
      <c r="E236" t="s">
        <v>100</v>
      </c>
      <c r="F236" s="19" t="str">
        <f>IFERROR(VLOOKUP(D236,'Tabelas auxiliares'!$A$3:$B$63,2,FALSE),"")</f>
        <v>ARI - ASSESSORIA DE RELAÇÕES INTERNACIONAIS</v>
      </c>
      <c r="G236" s="19" t="str">
        <f>IFERROR(VLOOKUP($B236,'Tabelas auxiliares'!$A$67:$C$107,2,FALSE),"")</f>
        <v/>
      </c>
      <c r="H236" s="19" t="str">
        <f>IFERROR(VLOOKUP($B236,'Tabelas auxiliares'!$A$67:$C$107,3,FALSE),"")</f>
        <v/>
      </c>
      <c r="I236" s="128" t="s">
        <v>1761</v>
      </c>
      <c r="J236" s="128" t="s">
        <v>2308</v>
      </c>
      <c r="K236" s="128" t="s">
        <v>2309</v>
      </c>
      <c r="L236" s="128" t="s">
        <v>2310</v>
      </c>
      <c r="M236" s="128" t="s">
        <v>897</v>
      </c>
      <c r="N236" s="128" t="s">
        <v>1364</v>
      </c>
      <c r="O236" s="128" t="s">
        <v>614</v>
      </c>
      <c r="P236" s="128" t="s">
        <v>1365</v>
      </c>
      <c r="Q236" s="128" t="s">
        <v>603</v>
      </c>
      <c r="R236" s="128" t="s">
        <v>604</v>
      </c>
      <c r="S236" s="128" t="s">
        <v>605</v>
      </c>
      <c r="T236" s="128" t="s">
        <v>145</v>
      </c>
      <c r="U236" s="128" t="s">
        <v>1366</v>
      </c>
      <c r="V236" s="128" t="s">
        <v>863</v>
      </c>
      <c r="W236" s="128" t="s">
        <v>864</v>
      </c>
      <c r="X236" s="128" t="s">
        <v>2311</v>
      </c>
      <c r="Y236" s="19" t="str">
        <f t="shared" si="4"/>
        <v>3</v>
      </c>
      <c r="Z236" s="19" t="str">
        <f>IF(T236="","",IF(AND(T236&lt;&gt;'Tabelas auxiliares'!$B$241,T236&lt;&gt;'Tabelas auxiliares'!$B$242,T236&lt;&gt;'Tabelas auxiliares'!$C$241,T236&lt;&gt;'Tabelas auxiliares'!$C$242,T236&lt;&gt;'Tabelas auxiliares'!$D$241),"FOLHA DE PESSOAL",IF(Y236='Tabelas auxiliares'!$A$242,"CUSTEIO",IF(Y236='Tabelas auxiliares'!$A$241,"INVESTIMENTO","ERRO - VERIFICAR"))))</f>
        <v>CUSTEIO</v>
      </c>
      <c r="AA236" s="30">
        <f t="shared" si="5"/>
        <v>2226.41</v>
      </c>
      <c r="AB236" s="130">
        <v>2226.41</v>
      </c>
      <c r="AC236" s="130"/>
      <c r="AD236" s="12"/>
      <c r="AE236" s="36"/>
      <c r="AF236" s="36"/>
      <c r="AG236" s="36"/>
      <c r="AH236" s="36"/>
      <c r="AI236" s="36"/>
      <c r="AJ236" s="36"/>
      <c r="AK236" s="36"/>
      <c r="AL236" s="36"/>
      <c r="AM236" s="36"/>
      <c r="AN236" s="36"/>
      <c r="AO236" s="36"/>
      <c r="AP236" s="36"/>
    </row>
    <row r="237" spans="1:42" x14ac:dyDescent="0.25">
      <c r="A237" t="s">
        <v>591</v>
      </c>
      <c r="B237" t="s">
        <v>1355</v>
      </c>
      <c r="C237" t="s">
        <v>592</v>
      </c>
      <c r="D237" t="s">
        <v>64</v>
      </c>
      <c r="E237" t="s">
        <v>100</v>
      </c>
      <c r="F237" s="19" t="str">
        <f>IFERROR(VLOOKUP(D237,'Tabelas auxiliares'!$A$3:$B$63,2,FALSE),"")</f>
        <v>ARI - ASSESSORIA DE RELAÇÕES INTERNACIONAIS</v>
      </c>
      <c r="G237" s="19" t="str">
        <f>IFERROR(VLOOKUP($B237,'Tabelas auxiliares'!$A$67:$C$107,2,FALSE),"")</f>
        <v/>
      </c>
      <c r="H237" s="19" t="str">
        <f>IFERROR(VLOOKUP($B237,'Tabelas auxiliares'!$A$67:$C$107,3,FALSE),"")</f>
        <v/>
      </c>
      <c r="I237" s="128" t="s">
        <v>2045</v>
      </c>
      <c r="J237" s="128" t="s">
        <v>2308</v>
      </c>
      <c r="K237" s="128" t="s">
        <v>2312</v>
      </c>
      <c r="L237" s="128" t="s">
        <v>2313</v>
      </c>
      <c r="M237" s="128" t="s">
        <v>897</v>
      </c>
      <c r="N237" s="128" t="s">
        <v>1364</v>
      </c>
      <c r="O237" s="128" t="s">
        <v>614</v>
      </c>
      <c r="P237" s="128" t="s">
        <v>1365</v>
      </c>
      <c r="Q237" s="128" t="s">
        <v>603</v>
      </c>
      <c r="R237" s="128" t="s">
        <v>604</v>
      </c>
      <c r="S237" s="128" t="s">
        <v>605</v>
      </c>
      <c r="T237" s="128" t="s">
        <v>145</v>
      </c>
      <c r="U237" s="128" t="s">
        <v>1366</v>
      </c>
      <c r="V237" s="128" t="s">
        <v>863</v>
      </c>
      <c r="W237" s="128" t="s">
        <v>864</v>
      </c>
      <c r="X237" s="128" t="s">
        <v>2314</v>
      </c>
      <c r="Y237" s="19" t="str">
        <f t="shared" si="4"/>
        <v>3</v>
      </c>
      <c r="Z237" s="19" t="str">
        <f>IF(T237="","",IF(AND(T237&lt;&gt;'Tabelas auxiliares'!$B$241,T237&lt;&gt;'Tabelas auxiliares'!$B$242,T237&lt;&gt;'Tabelas auxiliares'!$C$241,T237&lt;&gt;'Tabelas auxiliares'!$C$242,T237&lt;&gt;'Tabelas auxiliares'!$D$241),"FOLHA DE PESSOAL",IF(Y237='Tabelas auxiliares'!$A$242,"CUSTEIO",IF(Y237='Tabelas auxiliares'!$A$241,"INVESTIMENTO","ERRO - VERIFICAR"))))</f>
        <v>CUSTEIO</v>
      </c>
      <c r="AA237" s="30">
        <f t="shared" si="5"/>
        <v>22273.14</v>
      </c>
      <c r="AB237" s="130"/>
      <c r="AC237" s="130">
        <v>22273.14</v>
      </c>
      <c r="AD237" s="12"/>
      <c r="AE237" s="36"/>
      <c r="AF237" s="36"/>
      <c r="AG237" s="36"/>
      <c r="AH237" s="36"/>
      <c r="AI237" s="36"/>
      <c r="AJ237" s="36"/>
      <c r="AK237" s="36"/>
      <c r="AL237" s="36"/>
      <c r="AM237" s="36"/>
      <c r="AN237" s="36"/>
      <c r="AO237" s="36"/>
      <c r="AP237" s="36"/>
    </row>
    <row r="238" spans="1:42" x14ac:dyDescent="0.25">
      <c r="A238" t="s">
        <v>591</v>
      </c>
      <c r="B238" t="s">
        <v>359</v>
      </c>
      <c r="C238" t="s">
        <v>592</v>
      </c>
      <c r="D238" t="s">
        <v>20</v>
      </c>
      <c r="E238" t="s">
        <v>100</v>
      </c>
      <c r="F238" s="19" t="str">
        <f>IFERROR(VLOOKUP(D238,'Tabelas auxiliares'!$A$3:$B$63,2,FALSE),"")</f>
        <v>ACI - ASSESSORIA DE COMUNICAÇÃO E IMPRENSA</v>
      </c>
      <c r="G238" s="19" t="str">
        <f>IFERROR(VLOOKUP($B238,'Tabelas auxiliares'!$A$67:$C$107,2,FALSE),"")</f>
        <v>COMUNICAÇÃO E DIVULGAÇÃO INSTITUCIONAL</v>
      </c>
      <c r="H238" s="19" t="str">
        <f>IFERROR(VLOOKUP($B238,'Tabelas auxiliares'!$A$67:$C$107,3,FALSE),"")</f>
        <v>ASSESSORIA PARA DIVULGAÇÃO CIENTÍFICA/BANCO DE IMAGENS /CONFECÇÃO DE BANNERS E FAIXAS/MAILING, CLIPPING/MONITORAMENTO DE REDES SOCIAIS/ Serviço de mensagens automatizadas para aplicativos/SERVIÇOS GRÁFICOS - IMPRESSÃO OFFSET.</v>
      </c>
      <c r="I238" s="128" t="s">
        <v>2315</v>
      </c>
      <c r="J238" s="128" t="s">
        <v>2316</v>
      </c>
      <c r="K238" s="128" t="s">
        <v>2317</v>
      </c>
      <c r="L238" s="128" t="s">
        <v>2318</v>
      </c>
      <c r="M238" s="128" t="s">
        <v>2319</v>
      </c>
      <c r="N238" s="128" t="s">
        <v>638</v>
      </c>
      <c r="O238" s="128" t="s">
        <v>614</v>
      </c>
      <c r="P238" s="128" t="s">
        <v>1357</v>
      </c>
      <c r="Q238" s="128" t="s">
        <v>603</v>
      </c>
      <c r="R238" s="128" t="s">
        <v>604</v>
      </c>
      <c r="S238" s="128" t="s">
        <v>605</v>
      </c>
      <c r="T238" s="128" t="s">
        <v>145</v>
      </c>
      <c r="U238" s="128" t="s">
        <v>1358</v>
      </c>
      <c r="V238" s="128" t="s">
        <v>1935</v>
      </c>
      <c r="W238" s="128" t="s">
        <v>1936</v>
      </c>
      <c r="X238" s="128" t="s">
        <v>2320</v>
      </c>
      <c r="Y238" s="19" t="str">
        <f t="shared" si="4"/>
        <v>3</v>
      </c>
      <c r="Z238" s="19" t="str">
        <f>IF(T238="","",IF(AND(T238&lt;&gt;'Tabelas auxiliares'!$B$241,T238&lt;&gt;'Tabelas auxiliares'!$B$242,T238&lt;&gt;'Tabelas auxiliares'!$C$241,T238&lt;&gt;'Tabelas auxiliares'!$C$242,T238&lt;&gt;'Tabelas auxiliares'!$D$241),"FOLHA DE PESSOAL",IF(Y238='Tabelas auxiliares'!$A$242,"CUSTEIO",IF(Y238='Tabelas auxiliares'!$A$241,"INVESTIMENTO","ERRO - VERIFICAR"))))</f>
        <v>CUSTEIO</v>
      </c>
      <c r="AA238" s="30">
        <f t="shared" si="5"/>
        <v>8000</v>
      </c>
      <c r="AB238" s="130">
        <v>1600</v>
      </c>
      <c r="AC238" s="130"/>
      <c r="AD238" s="12">
        <v>6400</v>
      </c>
      <c r="AE238" s="36"/>
      <c r="AF238" s="36"/>
      <c r="AG238" s="36"/>
      <c r="AH238" s="36"/>
      <c r="AI238" s="36"/>
      <c r="AJ238" s="36"/>
      <c r="AK238" s="36"/>
      <c r="AL238" s="36"/>
      <c r="AM238" s="36"/>
      <c r="AN238" s="36"/>
      <c r="AO238" s="36"/>
      <c r="AP238" s="36"/>
    </row>
    <row r="239" spans="1:42" x14ac:dyDescent="0.25">
      <c r="A239" t="s">
        <v>591</v>
      </c>
      <c r="B239" t="s">
        <v>359</v>
      </c>
      <c r="C239" t="s">
        <v>592</v>
      </c>
      <c r="D239" t="s">
        <v>20</v>
      </c>
      <c r="E239" t="s">
        <v>100</v>
      </c>
      <c r="F239" s="19" t="str">
        <f>IFERROR(VLOOKUP(D239,'Tabelas auxiliares'!$A$3:$B$63,2,FALSE),"")</f>
        <v>ACI - ASSESSORIA DE COMUNICAÇÃO E IMPRENSA</v>
      </c>
      <c r="G239" s="19" t="str">
        <f>IFERROR(VLOOKUP($B239,'Tabelas auxiliares'!$A$67:$C$107,2,FALSE),"")</f>
        <v>COMUNICAÇÃO E DIVULGAÇÃO INSTITUCIONAL</v>
      </c>
      <c r="H239" s="19" t="str">
        <f>IFERROR(VLOOKUP($B239,'Tabelas auxiliares'!$A$67:$C$107,3,FALSE),"")</f>
        <v>ASSESSORIA PARA DIVULGAÇÃO CIENTÍFICA/BANCO DE IMAGENS /CONFECÇÃO DE BANNERS E FAIXAS/MAILING, CLIPPING/MONITORAMENTO DE REDES SOCIAIS/ Serviço de mensagens automatizadas para aplicativos/SERVIÇOS GRÁFICOS - IMPRESSÃO OFFSET.</v>
      </c>
      <c r="I239" s="128" t="s">
        <v>2315</v>
      </c>
      <c r="J239" s="128" t="s">
        <v>2321</v>
      </c>
      <c r="K239" s="128" t="s">
        <v>2322</v>
      </c>
      <c r="L239" s="128" t="s">
        <v>2323</v>
      </c>
      <c r="M239" s="128" t="s">
        <v>2319</v>
      </c>
      <c r="N239" s="128" t="s">
        <v>638</v>
      </c>
      <c r="O239" s="128" t="s">
        <v>614</v>
      </c>
      <c r="P239" s="128" t="s">
        <v>1357</v>
      </c>
      <c r="Q239" s="128" t="s">
        <v>603</v>
      </c>
      <c r="R239" s="128" t="s">
        <v>604</v>
      </c>
      <c r="S239" s="128" t="s">
        <v>605</v>
      </c>
      <c r="T239" s="128" t="s">
        <v>145</v>
      </c>
      <c r="U239" s="128" t="s">
        <v>1358</v>
      </c>
      <c r="V239" s="128" t="s">
        <v>789</v>
      </c>
      <c r="W239" s="128" t="s">
        <v>785</v>
      </c>
      <c r="X239" s="128" t="s">
        <v>2324</v>
      </c>
      <c r="Y239" s="19" t="str">
        <f t="shared" si="4"/>
        <v>3</v>
      </c>
      <c r="Z239" s="19" t="str">
        <f>IF(T239="","",IF(AND(T239&lt;&gt;'Tabelas auxiliares'!$B$241,T239&lt;&gt;'Tabelas auxiliares'!$B$242,T239&lt;&gt;'Tabelas auxiliares'!$C$241,T239&lt;&gt;'Tabelas auxiliares'!$C$242,T239&lt;&gt;'Tabelas auxiliares'!$D$241),"FOLHA DE PESSOAL",IF(Y239='Tabelas auxiliares'!$A$242,"CUSTEIO",IF(Y239='Tabelas auxiliares'!$A$241,"INVESTIMENTO","ERRO - VERIFICAR"))))</f>
        <v>CUSTEIO</v>
      </c>
      <c r="AA239" s="30">
        <f t="shared" si="5"/>
        <v>10000</v>
      </c>
      <c r="AB239" s="130">
        <v>6000</v>
      </c>
      <c r="AC239" s="130"/>
      <c r="AD239" s="12">
        <v>4000</v>
      </c>
      <c r="AE239" s="36"/>
      <c r="AF239" s="36"/>
      <c r="AG239" s="36"/>
      <c r="AH239" s="36"/>
      <c r="AI239" s="36"/>
      <c r="AJ239" s="36"/>
      <c r="AK239" s="36"/>
      <c r="AL239" s="36"/>
      <c r="AM239" s="36"/>
      <c r="AN239" s="36"/>
      <c r="AO239" s="36"/>
      <c r="AP239" s="36"/>
    </row>
    <row r="240" spans="1:42" x14ac:dyDescent="0.25">
      <c r="A240" t="s">
        <v>591</v>
      </c>
      <c r="B240" t="s">
        <v>359</v>
      </c>
      <c r="C240" t="s">
        <v>592</v>
      </c>
      <c r="D240" t="s">
        <v>20</v>
      </c>
      <c r="E240" t="s">
        <v>100</v>
      </c>
      <c r="F240" s="19" t="str">
        <f>IFERROR(VLOOKUP(D240,'Tabelas auxiliares'!$A$3:$B$63,2,FALSE),"")</f>
        <v>ACI - ASSESSORIA DE COMUNICAÇÃO E IMPRENSA</v>
      </c>
      <c r="G240" s="19" t="str">
        <f>IFERROR(VLOOKUP($B240,'Tabelas auxiliares'!$A$67:$C$107,2,FALSE),"")</f>
        <v>COMUNICAÇÃO E DIVULGAÇÃO INSTITUCIONAL</v>
      </c>
      <c r="H240" s="19" t="str">
        <f>IFERROR(VLOOKUP($B240,'Tabelas auxiliares'!$A$67:$C$107,3,FALSE),"")</f>
        <v>ASSESSORIA PARA DIVULGAÇÃO CIENTÍFICA/BANCO DE IMAGENS /CONFECÇÃO DE BANNERS E FAIXAS/MAILING, CLIPPING/MONITORAMENTO DE REDES SOCIAIS/ Serviço de mensagens automatizadas para aplicativos/SERVIÇOS GRÁFICOS - IMPRESSÃO OFFSET.</v>
      </c>
      <c r="I240" s="128" t="s">
        <v>2234</v>
      </c>
      <c r="J240" s="128" t="s">
        <v>2316</v>
      </c>
      <c r="K240" s="128" t="s">
        <v>2325</v>
      </c>
      <c r="L240" s="128" t="s">
        <v>2318</v>
      </c>
      <c r="M240" s="128" t="s">
        <v>2319</v>
      </c>
      <c r="N240" s="128" t="s">
        <v>638</v>
      </c>
      <c r="O240" s="128" t="s">
        <v>614</v>
      </c>
      <c r="P240" s="128" t="s">
        <v>1357</v>
      </c>
      <c r="Q240" s="128" t="s">
        <v>603</v>
      </c>
      <c r="R240" s="128" t="s">
        <v>604</v>
      </c>
      <c r="S240" s="128" t="s">
        <v>605</v>
      </c>
      <c r="T240" s="128" t="s">
        <v>145</v>
      </c>
      <c r="U240" s="128" t="s">
        <v>1358</v>
      </c>
      <c r="V240" s="128" t="s">
        <v>1935</v>
      </c>
      <c r="W240" s="128" t="s">
        <v>1936</v>
      </c>
      <c r="X240" s="128" t="s">
        <v>2326</v>
      </c>
      <c r="Y240" s="19" t="str">
        <f t="shared" ref="Y240:Y268" si="6">LEFT(V240,1)</f>
        <v>3</v>
      </c>
      <c r="Z240" s="19" t="str">
        <f>IF(T240="","",IF(AND(T240&lt;&gt;'Tabelas auxiliares'!$B$241,T240&lt;&gt;'Tabelas auxiliares'!$B$242,T240&lt;&gt;'Tabelas auxiliares'!$C$241,T240&lt;&gt;'Tabelas auxiliares'!$C$242,T240&lt;&gt;'Tabelas auxiliares'!$D$241),"FOLHA DE PESSOAL",IF(Y240='Tabelas auxiliares'!$A$242,"CUSTEIO",IF(Y240='Tabelas auxiliares'!$A$241,"INVESTIMENTO","ERRO - VERIFICAR"))))</f>
        <v>CUSTEIO</v>
      </c>
      <c r="AA240" s="30">
        <f t="shared" si="5"/>
        <v>415.77</v>
      </c>
      <c r="AB240" s="130">
        <v>87.68</v>
      </c>
      <c r="AC240" s="130"/>
      <c r="AD240" s="12">
        <v>328.09</v>
      </c>
      <c r="AE240" s="36"/>
      <c r="AF240" s="36"/>
      <c r="AG240" s="36"/>
      <c r="AH240" s="36"/>
      <c r="AI240" s="36"/>
      <c r="AJ240" s="36"/>
      <c r="AK240" s="36"/>
      <c r="AL240" s="36"/>
      <c r="AM240" s="36"/>
      <c r="AN240" s="36"/>
      <c r="AO240" s="36"/>
      <c r="AP240" s="36"/>
    </row>
    <row r="241" spans="1:42" x14ac:dyDescent="0.25">
      <c r="A241" t="s">
        <v>591</v>
      </c>
      <c r="B241" t="s">
        <v>359</v>
      </c>
      <c r="C241" t="s">
        <v>592</v>
      </c>
      <c r="D241" t="s">
        <v>20</v>
      </c>
      <c r="E241" t="s">
        <v>100</v>
      </c>
      <c r="F241" s="19" t="str">
        <f>IFERROR(VLOOKUP(D241,'Tabelas auxiliares'!$A$3:$B$63,2,FALSE),"")</f>
        <v>ACI - ASSESSORIA DE COMUNICAÇÃO E IMPRENSA</v>
      </c>
      <c r="G241" s="19" t="str">
        <f>IFERROR(VLOOKUP($B241,'Tabelas auxiliares'!$A$67:$C$107,2,FALSE),"")</f>
        <v>COMUNICAÇÃO E DIVULGAÇÃO INSTITUCIONAL</v>
      </c>
      <c r="H241" s="19" t="str">
        <f>IFERROR(VLOOKUP($B241,'Tabelas auxiliares'!$A$67:$C$107,3,FALSE),"")</f>
        <v>ASSESSORIA PARA DIVULGAÇÃO CIENTÍFICA/BANCO DE IMAGENS /CONFECÇÃO DE BANNERS E FAIXAS/MAILING, CLIPPING/MONITORAMENTO DE REDES SOCIAIS/ Serviço de mensagens automatizadas para aplicativos/SERVIÇOS GRÁFICOS - IMPRESSÃO OFFSET.</v>
      </c>
      <c r="I241" s="128" t="s">
        <v>2327</v>
      </c>
      <c r="J241" s="128" t="s">
        <v>2328</v>
      </c>
      <c r="K241" s="128" t="s">
        <v>2329</v>
      </c>
      <c r="L241" s="128" t="s">
        <v>2330</v>
      </c>
      <c r="M241" s="128" t="s">
        <v>2331</v>
      </c>
      <c r="N241" s="128" t="s">
        <v>638</v>
      </c>
      <c r="O241" s="128" t="s">
        <v>614</v>
      </c>
      <c r="P241" s="128" t="s">
        <v>1357</v>
      </c>
      <c r="Q241" s="128" t="s">
        <v>603</v>
      </c>
      <c r="R241" s="128" t="s">
        <v>604</v>
      </c>
      <c r="S241" s="128" t="s">
        <v>605</v>
      </c>
      <c r="T241" s="128" t="s">
        <v>145</v>
      </c>
      <c r="U241" s="128" t="s">
        <v>1358</v>
      </c>
      <c r="V241" s="128" t="s">
        <v>1935</v>
      </c>
      <c r="W241" s="128" t="s">
        <v>1936</v>
      </c>
      <c r="X241" s="128" t="s">
        <v>2332</v>
      </c>
      <c r="Y241" s="19" t="str">
        <f t="shared" si="6"/>
        <v>3</v>
      </c>
      <c r="Z241" s="19" t="str">
        <f>IF(T241="","",IF(AND(T241&lt;&gt;'Tabelas auxiliares'!$B$241,T241&lt;&gt;'Tabelas auxiliares'!$B$242,T241&lt;&gt;'Tabelas auxiliares'!$C$241,T241&lt;&gt;'Tabelas auxiliares'!$C$242,T241&lt;&gt;'Tabelas auxiliares'!$D$241),"FOLHA DE PESSOAL",IF(Y241='Tabelas auxiliares'!$A$242,"CUSTEIO",IF(Y241='Tabelas auxiliares'!$A$241,"INVESTIMENTO","ERRO - VERIFICAR"))))</f>
        <v>CUSTEIO</v>
      </c>
      <c r="AA241" s="30">
        <f t="shared" ref="AA241:AA268" si="7">IF(AB241+AC241+AD241&lt;&gt;0,AB241+AC241+AD241,"")</f>
        <v>18600.03</v>
      </c>
      <c r="AB241" s="130">
        <v>18600.03</v>
      </c>
      <c r="AC241" s="130"/>
      <c r="AD241" s="12"/>
      <c r="AE241" s="36"/>
      <c r="AF241" s="36"/>
      <c r="AG241" s="36"/>
      <c r="AH241" s="36"/>
      <c r="AI241" s="36"/>
      <c r="AJ241" s="36"/>
      <c r="AK241" s="36"/>
      <c r="AL241" s="36"/>
      <c r="AM241" s="36"/>
      <c r="AN241" s="36"/>
      <c r="AO241" s="36"/>
      <c r="AP241" s="36"/>
    </row>
    <row r="242" spans="1:42" x14ac:dyDescent="0.25">
      <c r="A242" t="s">
        <v>591</v>
      </c>
      <c r="B242" t="s">
        <v>359</v>
      </c>
      <c r="C242" t="s">
        <v>592</v>
      </c>
      <c r="D242" t="s">
        <v>20</v>
      </c>
      <c r="E242" t="s">
        <v>100</v>
      </c>
      <c r="F242" s="19" t="str">
        <f>IFERROR(VLOOKUP(D242,'Tabelas auxiliares'!$A$3:$B$63,2,FALSE),"")</f>
        <v>ACI - ASSESSORIA DE COMUNICAÇÃO E IMPRENSA</v>
      </c>
      <c r="G242" s="19" t="str">
        <f>IFERROR(VLOOKUP($B242,'Tabelas auxiliares'!$A$67:$C$107,2,FALSE),"")</f>
        <v>COMUNICAÇÃO E DIVULGAÇÃO INSTITUCIONAL</v>
      </c>
      <c r="H242" s="19" t="str">
        <f>IFERROR(VLOOKUP($B242,'Tabelas auxiliares'!$A$67:$C$107,3,FALSE),"")</f>
        <v>ASSESSORIA PARA DIVULGAÇÃO CIENTÍFICA/BANCO DE IMAGENS /CONFECÇÃO DE BANNERS E FAIXAS/MAILING, CLIPPING/MONITORAMENTO DE REDES SOCIAIS/ Serviço de mensagens automatizadas para aplicativos/SERVIÇOS GRÁFICOS - IMPRESSÃO OFFSET.</v>
      </c>
      <c r="I242" s="128" t="s">
        <v>1610</v>
      </c>
      <c r="J242" s="128" t="s">
        <v>2321</v>
      </c>
      <c r="K242" s="128" t="s">
        <v>2333</v>
      </c>
      <c r="L242" s="128" t="s">
        <v>2334</v>
      </c>
      <c r="M242" s="128" t="s">
        <v>2319</v>
      </c>
      <c r="N242" s="128" t="s">
        <v>638</v>
      </c>
      <c r="O242" s="128" t="s">
        <v>614</v>
      </c>
      <c r="P242" s="128" t="s">
        <v>1357</v>
      </c>
      <c r="Q242" s="128" t="s">
        <v>603</v>
      </c>
      <c r="R242" s="128" t="s">
        <v>604</v>
      </c>
      <c r="S242" s="128" t="s">
        <v>605</v>
      </c>
      <c r="T242" s="128" t="s">
        <v>145</v>
      </c>
      <c r="U242" s="128" t="s">
        <v>1358</v>
      </c>
      <c r="V242" s="128" t="s">
        <v>789</v>
      </c>
      <c r="W242" s="128" t="s">
        <v>785</v>
      </c>
      <c r="X242" s="128" t="s">
        <v>2335</v>
      </c>
      <c r="Y242" s="19" t="str">
        <f t="shared" si="6"/>
        <v>3</v>
      </c>
      <c r="Z242" s="19" t="str">
        <f>IF(T242="","",IF(AND(T242&lt;&gt;'Tabelas auxiliares'!$B$241,T242&lt;&gt;'Tabelas auxiliares'!$B$242,T242&lt;&gt;'Tabelas auxiliares'!$C$241,T242&lt;&gt;'Tabelas auxiliares'!$C$242,T242&lt;&gt;'Tabelas auxiliares'!$D$241),"FOLHA DE PESSOAL",IF(Y242='Tabelas auxiliares'!$A$242,"CUSTEIO",IF(Y242='Tabelas auxiliares'!$A$241,"INVESTIMENTO","ERRO - VERIFICAR"))))</f>
        <v>CUSTEIO</v>
      </c>
      <c r="AA242" s="30">
        <f t="shared" si="7"/>
        <v>508.8</v>
      </c>
      <c r="AB242" s="130">
        <v>58.82</v>
      </c>
      <c r="AC242" s="130"/>
      <c r="AD242" s="12">
        <v>449.98</v>
      </c>
      <c r="AE242" s="36"/>
      <c r="AF242" s="36"/>
      <c r="AG242" s="36"/>
      <c r="AH242" s="36"/>
      <c r="AI242" s="36"/>
      <c r="AJ242" s="36"/>
      <c r="AK242" s="36"/>
      <c r="AL242" s="36"/>
      <c r="AM242" s="36"/>
      <c r="AN242" s="36"/>
      <c r="AO242" s="36"/>
      <c r="AP242" s="36"/>
    </row>
    <row r="243" spans="1:42" x14ac:dyDescent="0.25">
      <c r="A243" t="s">
        <v>591</v>
      </c>
      <c r="B243" t="s">
        <v>359</v>
      </c>
      <c r="C243" t="s">
        <v>592</v>
      </c>
      <c r="D243" t="s">
        <v>24</v>
      </c>
      <c r="E243" t="s">
        <v>100</v>
      </c>
      <c r="F243" s="19" t="str">
        <f>IFERROR(VLOOKUP(D243,'Tabelas auxiliares'!$A$3:$B$63,2,FALSE),"")</f>
        <v>ACI - SERVIÇOS GRÁFICOS * D.U.C</v>
      </c>
      <c r="G243" s="19" t="str">
        <f>IFERROR(VLOOKUP($B243,'Tabelas auxiliares'!$A$67:$C$107,2,FALSE),"")</f>
        <v>COMUNICAÇÃO E DIVULGAÇÃO INSTITUCIONAL</v>
      </c>
      <c r="H243" s="19" t="str">
        <f>IFERROR(VLOOKUP($B243,'Tabelas auxiliares'!$A$67:$C$107,3,FALSE),"")</f>
        <v>ASSESSORIA PARA DIVULGAÇÃO CIENTÍFICA/BANCO DE IMAGENS /CONFECÇÃO DE BANNERS E FAIXAS/MAILING, CLIPPING/MONITORAMENTO DE REDES SOCIAIS/ Serviço de mensagens automatizadas para aplicativos/SERVIÇOS GRÁFICOS - IMPRESSÃO OFFSET.</v>
      </c>
      <c r="I243" s="128" t="s">
        <v>1510</v>
      </c>
      <c r="J243" s="128" t="s">
        <v>2336</v>
      </c>
      <c r="K243" s="128" t="s">
        <v>2337</v>
      </c>
      <c r="L243" s="128" t="s">
        <v>2338</v>
      </c>
      <c r="M243" s="128" t="s">
        <v>2339</v>
      </c>
      <c r="N243" s="128" t="s">
        <v>638</v>
      </c>
      <c r="O243" s="128" t="s">
        <v>614</v>
      </c>
      <c r="P243" s="128" t="s">
        <v>1357</v>
      </c>
      <c r="Q243" s="128" t="s">
        <v>603</v>
      </c>
      <c r="R243" s="128" t="s">
        <v>604</v>
      </c>
      <c r="S243" s="128" t="s">
        <v>605</v>
      </c>
      <c r="T243" s="128" t="s">
        <v>145</v>
      </c>
      <c r="U243" s="128" t="s">
        <v>1358</v>
      </c>
      <c r="V243" s="128" t="s">
        <v>867</v>
      </c>
      <c r="W243" s="128" t="s">
        <v>868</v>
      </c>
      <c r="X243" s="128" t="s">
        <v>2340</v>
      </c>
      <c r="Y243" s="19" t="str">
        <f t="shared" si="6"/>
        <v>3</v>
      </c>
      <c r="Z243" s="19" t="str">
        <f>IF(T243="","",IF(AND(T243&lt;&gt;'Tabelas auxiliares'!$B$241,T243&lt;&gt;'Tabelas auxiliares'!$B$242,T243&lt;&gt;'Tabelas auxiliares'!$C$241,T243&lt;&gt;'Tabelas auxiliares'!$C$242,T243&lt;&gt;'Tabelas auxiliares'!$D$241),"FOLHA DE PESSOAL",IF(Y243='Tabelas auxiliares'!$A$242,"CUSTEIO",IF(Y243='Tabelas auxiliares'!$A$241,"INVESTIMENTO","ERRO - VERIFICAR"))))</f>
        <v>CUSTEIO</v>
      </c>
      <c r="AA243" s="30">
        <f t="shared" si="7"/>
        <v>15400</v>
      </c>
      <c r="AB243" s="130">
        <v>15400</v>
      </c>
      <c r="AC243" s="130"/>
      <c r="AD243" s="12"/>
      <c r="AE243" s="36"/>
      <c r="AF243" s="36"/>
      <c r="AG243" s="36"/>
      <c r="AH243" s="36"/>
      <c r="AI243" s="36"/>
      <c r="AJ243" s="36"/>
      <c r="AK243" s="36"/>
      <c r="AL243" s="36"/>
      <c r="AM243" s="36"/>
      <c r="AN243" s="36"/>
      <c r="AO243" s="36"/>
      <c r="AP243" s="36"/>
    </row>
    <row r="244" spans="1:42" x14ac:dyDescent="0.25">
      <c r="A244" t="s">
        <v>591</v>
      </c>
      <c r="B244" t="s">
        <v>359</v>
      </c>
      <c r="C244" t="s">
        <v>592</v>
      </c>
      <c r="D244" t="s">
        <v>24</v>
      </c>
      <c r="E244" t="s">
        <v>100</v>
      </c>
      <c r="F244" s="19" t="str">
        <f>IFERROR(VLOOKUP(D244,'Tabelas auxiliares'!$A$3:$B$63,2,FALSE),"")</f>
        <v>ACI - SERVIÇOS GRÁFICOS * D.U.C</v>
      </c>
      <c r="G244" s="19" t="str">
        <f>IFERROR(VLOOKUP($B244,'Tabelas auxiliares'!$A$67:$C$107,2,FALSE),"")</f>
        <v>COMUNICAÇÃO E DIVULGAÇÃO INSTITUCIONAL</v>
      </c>
      <c r="H244" s="19" t="str">
        <f>IFERROR(VLOOKUP($B244,'Tabelas auxiliares'!$A$67:$C$107,3,FALSE),"")</f>
        <v>ASSESSORIA PARA DIVULGAÇÃO CIENTÍFICA/BANCO DE IMAGENS /CONFECÇÃO DE BANNERS E FAIXAS/MAILING, CLIPPING/MONITORAMENTO DE REDES SOCIAIS/ Serviço de mensagens automatizadas para aplicativos/SERVIÇOS GRÁFICOS - IMPRESSÃO OFFSET.</v>
      </c>
      <c r="I244" s="128" t="s">
        <v>1432</v>
      </c>
      <c r="J244" s="128" t="s">
        <v>2341</v>
      </c>
      <c r="K244" s="128" t="s">
        <v>2342</v>
      </c>
      <c r="L244" s="128" t="s">
        <v>2343</v>
      </c>
      <c r="M244" s="128" t="s">
        <v>2344</v>
      </c>
      <c r="N244" s="128" t="s">
        <v>638</v>
      </c>
      <c r="O244" s="128" t="s">
        <v>614</v>
      </c>
      <c r="P244" s="128" t="s">
        <v>1357</v>
      </c>
      <c r="Q244" s="128" t="s">
        <v>603</v>
      </c>
      <c r="R244" s="128" t="s">
        <v>604</v>
      </c>
      <c r="S244" s="128" t="s">
        <v>605</v>
      </c>
      <c r="T244" s="128" t="s">
        <v>145</v>
      </c>
      <c r="U244" s="128" t="s">
        <v>1358</v>
      </c>
      <c r="V244" s="128" t="s">
        <v>2345</v>
      </c>
      <c r="W244" s="128" t="s">
        <v>2346</v>
      </c>
      <c r="X244" s="128" t="s">
        <v>2347</v>
      </c>
      <c r="Y244" s="19" t="str">
        <f t="shared" si="6"/>
        <v>3</v>
      </c>
      <c r="Z244" s="19" t="str">
        <f>IF(T244="","",IF(AND(T244&lt;&gt;'Tabelas auxiliares'!$B$241,T244&lt;&gt;'Tabelas auxiliares'!$B$242,T244&lt;&gt;'Tabelas auxiliares'!$C$241,T244&lt;&gt;'Tabelas auxiliares'!$C$242,T244&lt;&gt;'Tabelas auxiliares'!$D$241),"FOLHA DE PESSOAL",IF(Y244='Tabelas auxiliares'!$A$242,"CUSTEIO",IF(Y244='Tabelas auxiliares'!$A$241,"INVESTIMENTO","ERRO - VERIFICAR"))))</f>
        <v>CUSTEIO</v>
      </c>
      <c r="AA244" s="30">
        <f t="shared" si="7"/>
        <v>3273.76</v>
      </c>
      <c r="AB244" s="130">
        <v>3273.76</v>
      </c>
      <c r="AC244" s="130"/>
      <c r="AD244" s="12"/>
      <c r="AE244" s="36"/>
      <c r="AF244" s="36"/>
      <c r="AG244" s="36"/>
      <c r="AH244" s="36"/>
      <c r="AI244" s="36"/>
      <c r="AJ244" s="36"/>
      <c r="AK244" s="36"/>
      <c r="AL244" s="36"/>
      <c r="AM244" s="36"/>
      <c r="AN244" s="36"/>
      <c r="AO244" s="36"/>
      <c r="AP244" s="36"/>
    </row>
    <row r="245" spans="1:42" x14ac:dyDescent="0.25">
      <c r="A245" t="s">
        <v>591</v>
      </c>
      <c r="B245" t="s">
        <v>218</v>
      </c>
      <c r="C245" t="s">
        <v>592</v>
      </c>
      <c r="D245" t="s">
        <v>20</v>
      </c>
      <c r="E245" t="s">
        <v>100</v>
      </c>
      <c r="F245" s="19" t="str">
        <f>IFERROR(VLOOKUP(D245,'Tabelas auxiliares'!$A$3:$B$63,2,FALSE),"")</f>
        <v>ACI - ASSESSORIA DE COMUNICAÇÃO E IMPRENSA</v>
      </c>
      <c r="G245" s="19" t="str">
        <f>IFERROR(VLOOKUP($B245,'Tabelas auxiliares'!$A$67:$C$107,2,FALSE),"")</f>
        <v>EQUIPAMENTOS - ÁREAS COMUNS</v>
      </c>
      <c r="H245" s="19" t="str">
        <f>IFERROR(VLOOKUP($B245,'Tabelas auxiliares'!$A$67:$C$107,3,FALSE),"")</f>
        <v>MOBILIÁRIO / LINHA BRANCA / QUADROS DE AVISO / DISPLAYS / VENTILADORES / BEBEDOUROS / EQUIPAMENTO DE SOM / PROJETORES / CORTINAS E PERSIANAS/DRONER</v>
      </c>
      <c r="I245" s="128" t="s">
        <v>1510</v>
      </c>
      <c r="J245" s="128" t="s">
        <v>2348</v>
      </c>
      <c r="K245" s="128" t="s">
        <v>2349</v>
      </c>
      <c r="L245" s="128" t="s">
        <v>2350</v>
      </c>
      <c r="M245" s="128" t="s">
        <v>2351</v>
      </c>
      <c r="N245" s="128" t="s">
        <v>642</v>
      </c>
      <c r="O245" s="128" t="s">
        <v>614</v>
      </c>
      <c r="P245" s="128" t="s">
        <v>1380</v>
      </c>
      <c r="Q245" s="128" t="s">
        <v>603</v>
      </c>
      <c r="R245" s="128" t="s">
        <v>604</v>
      </c>
      <c r="S245" s="128" t="s">
        <v>605</v>
      </c>
      <c r="T245" s="128" t="s">
        <v>145</v>
      </c>
      <c r="U245" s="128" t="s">
        <v>1381</v>
      </c>
      <c r="V245" s="128" t="s">
        <v>913</v>
      </c>
      <c r="W245" s="128" t="s">
        <v>914</v>
      </c>
      <c r="X245" s="128" t="s">
        <v>2352</v>
      </c>
      <c r="Y245" s="19" t="str">
        <f t="shared" si="6"/>
        <v>4</v>
      </c>
      <c r="Z245" s="19" t="str">
        <f>IF(T245="","",IF(AND(T245&lt;&gt;'Tabelas auxiliares'!$B$241,T245&lt;&gt;'Tabelas auxiliares'!$B$242,T245&lt;&gt;'Tabelas auxiliares'!$C$241,T245&lt;&gt;'Tabelas auxiliares'!$C$242,T245&lt;&gt;'Tabelas auxiliares'!$D$241),"FOLHA DE PESSOAL",IF(Y245='Tabelas auxiliares'!$A$242,"CUSTEIO",IF(Y245='Tabelas auxiliares'!$A$241,"INVESTIMENTO","ERRO - VERIFICAR"))))</f>
        <v>INVESTIMENTO</v>
      </c>
      <c r="AA245" s="30">
        <f t="shared" si="7"/>
        <v>11099.25</v>
      </c>
      <c r="AB245" s="130"/>
      <c r="AC245" s="130">
        <v>11099.25</v>
      </c>
      <c r="AD245" s="12"/>
      <c r="AE245" s="36"/>
      <c r="AF245" s="36"/>
      <c r="AG245" s="36"/>
      <c r="AH245" s="36"/>
      <c r="AI245" s="36"/>
      <c r="AJ245" s="36"/>
      <c r="AK245" s="36"/>
      <c r="AL245" s="36"/>
      <c r="AM245" s="36"/>
      <c r="AN245" s="36"/>
      <c r="AO245" s="36"/>
      <c r="AP245" s="36"/>
    </row>
    <row r="246" spans="1:42" x14ac:dyDescent="0.25">
      <c r="A246" t="s">
        <v>591</v>
      </c>
      <c r="B246" t="s">
        <v>218</v>
      </c>
      <c r="C246" t="s">
        <v>592</v>
      </c>
      <c r="D246" t="s">
        <v>20</v>
      </c>
      <c r="E246" t="s">
        <v>100</v>
      </c>
      <c r="F246" s="19" t="str">
        <f>IFERROR(VLOOKUP(D246,'Tabelas auxiliares'!$A$3:$B$63,2,FALSE),"")</f>
        <v>ACI - ASSESSORIA DE COMUNICAÇÃO E IMPRENSA</v>
      </c>
      <c r="G246" s="19" t="str">
        <f>IFERROR(VLOOKUP($B246,'Tabelas auxiliares'!$A$67:$C$107,2,FALSE),"")</f>
        <v>EQUIPAMENTOS - ÁREAS COMUNS</v>
      </c>
      <c r="H246" s="19" t="str">
        <f>IFERROR(VLOOKUP($B246,'Tabelas auxiliares'!$A$67:$C$107,3,FALSE),"")</f>
        <v>MOBILIÁRIO / LINHA BRANCA / QUADROS DE AVISO / DISPLAYS / VENTILADORES / BEBEDOUROS / EQUIPAMENTO DE SOM / PROJETORES / CORTINAS E PERSIANAS/DRONER</v>
      </c>
      <c r="I246" s="128" t="s">
        <v>1510</v>
      </c>
      <c r="J246" s="128" t="s">
        <v>2348</v>
      </c>
      <c r="K246" s="128" t="s">
        <v>2353</v>
      </c>
      <c r="L246" s="128" t="s">
        <v>2350</v>
      </c>
      <c r="M246" s="128" t="s">
        <v>2354</v>
      </c>
      <c r="N246" s="128" t="s">
        <v>642</v>
      </c>
      <c r="O246" s="128" t="s">
        <v>614</v>
      </c>
      <c r="P246" s="128" t="s">
        <v>1380</v>
      </c>
      <c r="Q246" s="128" t="s">
        <v>603</v>
      </c>
      <c r="R246" s="128" t="s">
        <v>604</v>
      </c>
      <c r="S246" s="128" t="s">
        <v>605</v>
      </c>
      <c r="T246" s="128" t="s">
        <v>145</v>
      </c>
      <c r="U246" s="128" t="s">
        <v>1381</v>
      </c>
      <c r="V246" s="128" t="s">
        <v>913</v>
      </c>
      <c r="W246" s="128" t="s">
        <v>914</v>
      </c>
      <c r="X246" s="128" t="s">
        <v>2355</v>
      </c>
      <c r="Y246" s="19" t="str">
        <f t="shared" si="6"/>
        <v>4</v>
      </c>
      <c r="Z246" s="19" t="str">
        <f>IF(T246="","",IF(AND(T246&lt;&gt;'Tabelas auxiliares'!$B$241,T246&lt;&gt;'Tabelas auxiliares'!$B$242,T246&lt;&gt;'Tabelas auxiliares'!$C$241,T246&lt;&gt;'Tabelas auxiliares'!$C$242,T246&lt;&gt;'Tabelas auxiliares'!$D$241),"FOLHA DE PESSOAL",IF(Y246='Tabelas auxiliares'!$A$242,"CUSTEIO",IF(Y246='Tabelas auxiliares'!$A$241,"INVESTIMENTO","ERRO - VERIFICAR"))))</f>
        <v>INVESTIMENTO</v>
      </c>
      <c r="AA246" s="30">
        <f t="shared" si="7"/>
        <v>9410.41</v>
      </c>
      <c r="AB246" s="130">
        <v>9410.41</v>
      </c>
      <c r="AC246" s="130"/>
      <c r="AD246" s="12"/>
      <c r="AE246" s="36"/>
      <c r="AF246" s="36"/>
      <c r="AG246" s="36"/>
      <c r="AH246" s="36"/>
      <c r="AI246" s="36"/>
      <c r="AJ246" s="36"/>
      <c r="AK246" s="36"/>
      <c r="AL246" s="36"/>
      <c r="AM246" s="36"/>
      <c r="AN246" s="36"/>
      <c r="AO246" s="36"/>
      <c r="AP246" s="36"/>
    </row>
    <row r="247" spans="1:42" x14ac:dyDescent="0.25">
      <c r="A247" t="s">
        <v>591</v>
      </c>
      <c r="B247" t="s">
        <v>218</v>
      </c>
      <c r="C247" t="s">
        <v>592</v>
      </c>
      <c r="D247" t="s">
        <v>20</v>
      </c>
      <c r="E247" t="s">
        <v>100</v>
      </c>
      <c r="F247" s="19" t="str">
        <f>IFERROR(VLOOKUP(D247,'Tabelas auxiliares'!$A$3:$B$63,2,FALSE),"")</f>
        <v>ACI - ASSESSORIA DE COMUNICAÇÃO E IMPRENSA</v>
      </c>
      <c r="G247" s="19" t="str">
        <f>IFERROR(VLOOKUP($B247,'Tabelas auxiliares'!$A$67:$C$107,2,FALSE),"")</f>
        <v>EQUIPAMENTOS - ÁREAS COMUNS</v>
      </c>
      <c r="H247" s="19" t="str">
        <f>IFERROR(VLOOKUP($B247,'Tabelas auxiliares'!$A$67:$C$107,3,FALSE),"")</f>
        <v>MOBILIÁRIO / LINHA BRANCA / QUADROS DE AVISO / DISPLAYS / VENTILADORES / BEBEDOUROS / EQUIPAMENTO DE SOM / PROJETORES / CORTINAS E PERSIANAS/DRONER</v>
      </c>
      <c r="I247" s="128" t="s">
        <v>1510</v>
      </c>
      <c r="J247" s="128" t="s">
        <v>2348</v>
      </c>
      <c r="K247" s="128" t="s">
        <v>2356</v>
      </c>
      <c r="L247" s="128" t="s">
        <v>2350</v>
      </c>
      <c r="M247" s="128" t="s">
        <v>2357</v>
      </c>
      <c r="N247" s="128" t="s">
        <v>642</v>
      </c>
      <c r="O247" s="128" t="s">
        <v>614</v>
      </c>
      <c r="P247" s="128" t="s">
        <v>1380</v>
      </c>
      <c r="Q247" s="128" t="s">
        <v>603</v>
      </c>
      <c r="R247" s="128" t="s">
        <v>604</v>
      </c>
      <c r="S247" s="128" t="s">
        <v>605</v>
      </c>
      <c r="T247" s="128" t="s">
        <v>145</v>
      </c>
      <c r="U247" s="128" t="s">
        <v>1381</v>
      </c>
      <c r="V247" s="128" t="s">
        <v>913</v>
      </c>
      <c r="W247" s="128" t="s">
        <v>914</v>
      </c>
      <c r="X247" s="128" t="s">
        <v>2358</v>
      </c>
      <c r="Y247" s="19" t="str">
        <f t="shared" si="6"/>
        <v>4</v>
      </c>
      <c r="Z247" s="19" t="str">
        <f>IF(T247="","",IF(AND(T247&lt;&gt;'Tabelas auxiliares'!$B$241,T247&lt;&gt;'Tabelas auxiliares'!$B$242,T247&lt;&gt;'Tabelas auxiliares'!$C$241,T247&lt;&gt;'Tabelas auxiliares'!$C$242,T247&lt;&gt;'Tabelas auxiliares'!$D$241),"FOLHA DE PESSOAL",IF(Y247='Tabelas auxiliares'!$A$242,"CUSTEIO",IF(Y247='Tabelas auxiliares'!$A$241,"INVESTIMENTO","ERRO - VERIFICAR"))))</f>
        <v>INVESTIMENTO</v>
      </c>
      <c r="AA247" s="30">
        <f t="shared" si="7"/>
        <v>2851.2</v>
      </c>
      <c r="AB247" s="130"/>
      <c r="AC247" s="130"/>
      <c r="AD247" s="12">
        <v>2851.2</v>
      </c>
      <c r="AE247" s="36"/>
      <c r="AF247" s="36"/>
      <c r="AG247" s="36"/>
      <c r="AH247" s="36"/>
      <c r="AI247" s="36"/>
      <c r="AJ247" s="36"/>
      <c r="AK247" s="36"/>
      <c r="AL247" s="36"/>
      <c r="AM247" s="36"/>
      <c r="AN247" s="36"/>
      <c r="AO247" s="36"/>
      <c r="AP247" s="36"/>
    </row>
    <row r="248" spans="1:42" x14ac:dyDescent="0.25">
      <c r="A248" t="s">
        <v>591</v>
      </c>
      <c r="B248" t="s">
        <v>218</v>
      </c>
      <c r="C248" t="s">
        <v>592</v>
      </c>
      <c r="D248" t="s">
        <v>20</v>
      </c>
      <c r="E248" t="s">
        <v>100</v>
      </c>
      <c r="F248" s="19" t="str">
        <f>IFERROR(VLOOKUP(D248,'Tabelas auxiliares'!$A$3:$B$63,2,FALSE),"")</f>
        <v>ACI - ASSESSORIA DE COMUNICAÇÃO E IMPRENSA</v>
      </c>
      <c r="G248" s="19" t="str">
        <f>IFERROR(VLOOKUP($B248,'Tabelas auxiliares'!$A$67:$C$107,2,FALSE),"")</f>
        <v>EQUIPAMENTOS - ÁREAS COMUNS</v>
      </c>
      <c r="H248" s="19" t="str">
        <f>IFERROR(VLOOKUP($B248,'Tabelas auxiliares'!$A$67:$C$107,3,FALSE),"")</f>
        <v>MOBILIÁRIO / LINHA BRANCA / QUADROS DE AVISO / DISPLAYS / VENTILADORES / BEBEDOUROS / EQUIPAMENTO DE SOM / PROJETORES / CORTINAS E PERSIANAS/DRONER</v>
      </c>
      <c r="I248" s="128" t="s">
        <v>1510</v>
      </c>
      <c r="J248" s="128" t="s">
        <v>2348</v>
      </c>
      <c r="K248" s="128" t="s">
        <v>2359</v>
      </c>
      <c r="L248" s="128" t="s">
        <v>2350</v>
      </c>
      <c r="M248" s="128" t="s">
        <v>2360</v>
      </c>
      <c r="N248" s="128" t="s">
        <v>642</v>
      </c>
      <c r="O248" s="128" t="s">
        <v>614</v>
      </c>
      <c r="P248" s="128" t="s">
        <v>1380</v>
      </c>
      <c r="Q248" s="128" t="s">
        <v>603</v>
      </c>
      <c r="R248" s="128" t="s">
        <v>604</v>
      </c>
      <c r="S248" s="128" t="s">
        <v>605</v>
      </c>
      <c r="T248" s="128" t="s">
        <v>145</v>
      </c>
      <c r="U248" s="128" t="s">
        <v>1381</v>
      </c>
      <c r="V248" s="128" t="s">
        <v>913</v>
      </c>
      <c r="W248" s="128" t="s">
        <v>914</v>
      </c>
      <c r="X248" s="128" t="s">
        <v>2361</v>
      </c>
      <c r="Y248" s="19" t="str">
        <f t="shared" si="6"/>
        <v>4</v>
      </c>
      <c r="Z248" s="19" t="str">
        <f>IF(T248="","",IF(AND(T248&lt;&gt;'Tabelas auxiliares'!$B$241,T248&lt;&gt;'Tabelas auxiliares'!$B$242,T248&lt;&gt;'Tabelas auxiliares'!$C$241,T248&lt;&gt;'Tabelas auxiliares'!$C$242,T248&lt;&gt;'Tabelas auxiliares'!$D$241),"FOLHA DE PESSOAL",IF(Y248='Tabelas auxiliares'!$A$242,"CUSTEIO",IF(Y248='Tabelas auxiliares'!$A$241,"INVESTIMENTO","ERRO - VERIFICAR"))))</f>
        <v>INVESTIMENTO</v>
      </c>
      <c r="AA248" s="30">
        <f t="shared" si="7"/>
        <v>9093</v>
      </c>
      <c r="AB248" s="130">
        <v>9093</v>
      </c>
      <c r="AC248" s="130"/>
      <c r="AD248" s="12"/>
      <c r="AE248" s="36"/>
      <c r="AF248" s="36"/>
      <c r="AG248" s="36"/>
      <c r="AH248" s="36"/>
      <c r="AI248" s="36"/>
      <c r="AJ248" s="36"/>
      <c r="AK248" s="36"/>
      <c r="AL248" s="36"/>
      <c r="AM248" s="36"/>
      <c r="AN248" s="36"/>
      <c r="AO248" s="36"/>
      <c r="AP248" s="36"/>
    </row>
    <row r="249" spans="1:42" x14ac:dyDescent="0.25">
      <c r="A249" t="s">
        <v>591</v>
      </c>
      <c r="B249" t="s">
        <v>218</v>
      </c>
      <c r="C249" t="s">
        <v>592</v>
      </c>
      <c r="D249" t="s">
        <v>81</v>
      </c>
      <c r="E249" t="s">
        <v>100</v>
      </c>
      <c r="F249" s="19" t="str">
        <f>IFERROR(VLOOKUP(D249,'Tabelas auxiliares'!$A$3:$B$63,2,FALSE),"")</f>
        <v>SUGEPE - SUPERINTENDÊNCIA DE GESTÃO DE PESSOAS</v>
      </c>
      <c r="G249" s="19" t="str">
        <f>IFERROR(VLOOKUP($B249,'Tabelas auxiliares'!$A$67:$C$107,2,FALSE),"")</f>
        <v>EQUIPAMENTOS - ÁREAS COMUNS</v>
      </c>
      <c r="H249" s="19" t="str">
        <f>IFERROR(VLOOKUP($B249,'Tabelas auxiliares'!$A$67:$C$107,3,FALSE),"")</f>
        <v>MOBILIÁRIO / LINHA BRANCA / QUADROS DE AVISO / DISPLAYS / VENTILADORES / BEBEDOUROS / EQUIPAMENTO DE SOM / PROJETORES / CORTINAS E PERSIANAS/DRONER</v>
      </c>
      <c r="I249" s="128" t="s">
        <v>1563</v>
      </c>
      <c r="J249" s="128" t="s">
        <v>2362</v>
      </c>
      <c r="K249" s="128" t="s">
        <v>2363</v>
      </c>
      <c r="L249" s="128" t="s">
        <v>2364</v>
      </c>
      <c r="M249" s="128" t="s">
        <v>2365</v>
      </c>
      <c r="N249" s="128" t="s">
        <v>642</v>
      </c>
      <c r="O249" s="128" t="s">
        <v>614</v>
      </c>
      <c r="P249" s="128" t="s">
        <v>1380</v>
      </c>
      <c r="Q249" s="128" t="s">
        <v>603</v>
      </c>
      <c r="R249" s="128" t="s">
        <v>604</v>
      </c>
      <c r="S249" s="128" t="s">
        <v>605</v>
      </c>
      <c r="T249" s="128" t="s">
        <v>145</v>
      </c>
      <c r="U249" s="128" t="s">
        <v>1381</v>
      </c>
      <c r="V249" s="128" t="s">
        <v>2366</v>
      </c>
      <c r="W249" s="128" t="s">
        <v>2367</v>
      </c>
      <c r="X249" s="128" t="s">
        <v>2368</v>
      </c>
      <c r="Y249" s="19" t="str">
        <f t="shared" si="6"/>
        <v>4</v>
      </c>
      <c r="Z249" s="19" t="str">
        <f>IF(T249="","",IF(AND(T249&lt;&gt;'Tabelas auxiliares'!$B$241,T249&lt;&gt;'Tabelas auxiliares'!$B$242,T249&lt;&gt;'Tabelas auxiliares'!$C$241,T249&lt;&gt;'Tabelas auxiliares'!$C$242,T249&lt;&gt;'Tabelas auxiliares'!$D$241),"FOLHA DE PESSOAL",IF(Y249='Tabelas auxiliares'!$A$242,"CUSTEIO",IF(Y249='Tabelas auxiliares'!$A$241,"INVESTIMENTO","ERRO - VERIFICAR"))))</f>
        <v>INVESTIMENTO</v>
      </c>
      <c r="AA249" s="30">
        <f t="shared" si="7"/>
        <v>8300</v>
      </c>
      <c r="AB249" s="130">
        <v>8300</v>
      </c>
      <c r="AC249" s="130"/>
      <c r="AD249" s="12"/>
      <c r="AE249" s="36"/>
      <c r="AF249" s="36"/>
      <c r="AG249" s="36"/>
      <c r="AH249" s="36"/>
      <c r="AI249" s="36"/>
      <c r="AJ249" s="36"/>
      <c r="AK249" s="36"/>
      <c r="AL249" s="36"/>
      <c r="AM249" s="36"/>
      <c r="AN249" s="36"/>
      <c r="AO249" s="36"/>
      <c r="AP249" s="36"/>
    </row>
    <row r="250" spans="1:42" x14ac:dyDescent="0.25">
      <c r="A250" t="s">
        <v>591</v>
      </c>
      <c r="B250" t="s">
        <v>218</v>
      </c>
      <c r="C250" t="s">
        <v>592</v>
      </c>
      <c r="D250" t="s">
        <v>81</v>
      </c>
      <c r="E250" t="s">
        <v>100</v>
      </c>
      <c r="F250" s="19" t="str">
        <f>IFERROR(VLOOKUP(D250,'Tabelas auxiliares'!$A$3:$B$63,2,FALSE),"")</f>
        <v>SUGEPE - SUPERINTENDÊNCIA DE GESTÃO DE PESSOAS</v>
      </c>
      <c r="G250" s="19" t="str">
        <f>IFERROR(VLOOKUP($B250,'Tabelas auxiliares'!$A$67:$C$107,2,FALSE),"")</f>
        <v>EQUIPAMENTOS - ÁREAS COMUNS</v>
      </c>
      <c r="H250" s="19" t="str">
        <f>IFERROR(VLOOKUP($B250,'Tabelas auxiliares'!$A$67:$C$107,3,FALSE),"")</f>
        <v>MOBILIÁRIO / LINHA BRANCA / QUADROS DE AVISO / DISPLAYS / VENTILADORES / BEBEDOUROS / EQUIPAMENTO DE SOM / PROJETORES / CORTINAS E PERSIANAS/DRONER</v>
      </c>
      <c r="I250" s="128" t="s">
        <v>1563</v>
      </c>
      <c r="J250" s="128" t="s">
        <v>2362</v>
      </c>
      <c r="K250" s="128" t="s">
        <v>2369</v>
      </c>
      <c r="L250" s="128" t="s">
        <v>2364</v>
      </c>
      <c r="M250" s="128" t="s">
        <v>2370</v>
      </c>
      <c r="N250" s="128" t="s">
        <v>642</v>
      </c>
      <c r="O250" s="128" t="s">
        <v>614</v>
      </c>
      <c r="P250" s="128" t="s">
        <v>1380</v>
      </c>
      <c r="Q250" s="128" t="s">
        <v>603</v>
      </c>
      <c r="R250" s="128" t="s">
        <v>604</v>
      </c>
      <c r="S250" s="128" t="s">
        <v>605</v>
      </c>
      <c r="T250" s="128" t="s">
        <v>145</v>
      </c>
      <c r="U250" s="128" t="s">
        <v>1381</v>
      </c>
      <c r="V250" s="128" t="s">
        <v>2366</v>
      </c>
      <c r="W250" s="128" t="s">
        <v>2367</v>
      </c>
      <c r="X250" s="128" t="s">
        <v>2371</v>
      </c>
      <c r="Y250" s="19" t="str">
        <f t="shared" si="6"/>
        <v>4</v>
      </c>
      <c r="Z250" s="19" t="str">
        <f>IF(T250="","",IF(AND(T250&lt;&gt;'Tabelas auxiliares'!$B$241,T250&lt;&gt;'Tabelas auxiliares'!$B$242,T250&lt;&gt;'Tabelas auxiliares'!$C$241,T250&lt;&gt;'Tabelas auxiliares'!$C$242,T250&lt;&gt;'Tabelas auxiliares'!$D$241),"FOLHA DE PESSOAL",IF(Y250='Tabelas auxiliares'!$A$242,"CUSTEIO",IF(Y250='Tabelas auxiliares'!$A$241,"INVESTIMENTO","ERRO - VERIFICAR"))))</f>
        <v>INVESTIMENTO</v>
      </c>
      <c r="AA250" s="30">
        <f t="shared" si="7"/>
        <v>22765</v>
      </c>
      <c r="AB250" s="130">
        <v>22765</v>
      </c>
      <c r="AC250" s="130"/>
      <c r="AD250" s="12"/>
      <c r="AE250" s="36"/>
      <c r="AF250" s="36"/>
      <c r="AG250" s="36"/>
      <c r="AH250" s="36"/>
      <c r="AI250" s="36"/>
      <c r="AJ250" s="36"/>
      <c r="AK250" s="36"/>
      <c r="AL250" s="36"/>
      <c r="AM250" s="36"/>
      <c r="AN250" s="36"/>
      <c r="AO250" s="36"/>
      <c r="AP250" s="36"/>
    </row>
    <row r="251" spans="1:42" x14ac:dyDescent="0.25">
      <c r="A251" t="s">
        <v>591</v>
      </c>
      <c r="B251" t="s">
        <v>220</v>
      </c>
      <c r="C251" t="s">
        <v>592</v>
      </c>
      <c r="D251" t="s">
        <v>8</v>
      </c>
      <c r="E251" t="s">
        <v>100</v>
      </c>
      <c r="F251" s="19" t="str">
        <f>IFERROR(VLOOKUP(D251,'Tabelas auxiliares'!$A$3:$B$63,2,FALSE),"")</f>
        <v>PROPES - PRÓ-REITORIA DE PESQUISA / CEM</v>
      </c>
      <c r="G251" s="19" t="str">
        <f>IFERROR(VLOOKUP($B251,'Tabelas auxiliares'!$A$67:$C$107,2,FALSE),"")</f>
        <v>EQUIPAMENTOS LABORATÓRIOS</v>
      </c>
      <c r="H251" s="19" t="str">
        <f>IFERROR(VLOOKUP($B251,'Tabelas auxiliares'!$A$67:$C$107,3,FALSE),"")</f>
        <v>AQUISICAO POR IMPORTACAO / EQUIPAMENTOS NOVOS / MANUTENÇÃO DE EQUIPAMENTOS LABORATORIAIS</v>
      </c>
      <c r="I251" s="128" t="s">
        <v>1507</v>
      </c>
      <c r="J251" s="128" t="s">
        <v>2372</v>
      </c>
      <c r="K251" s="128" t="s">
        <v>2373</v>
      </c>
      <c r="L251" s="128" t="s">
        <v>2374</v>
      </c>
      <c r="M251" s="128" t="s">
        <v>2375</v>
      </c>
      <c r="N251" s="128" t="s">
        <v>638</v>
      </c>
      <c r="O251" s="128" t="s">
        <v>614</v>
      </c>
      <c r="P251" s="128" t="s">
        <v>1357</v>
      </c>
      <c r="Q251" s="128" t="s">
        <v>603</v>
      </c>
      <c r="R251" s="128" t="s">
        <v>604</v>
      </c>
      <c r="S251" s="128" t="s">
        <v>676</v>
      </c>
      <c r="T251" s="128" t="s">
        <v>145</v>
      </c>
      <c r="U251" s="128" t="s">
        <v>1358</v>
      </c>
      <c r="V251" s="128" t="s">
        <v>717</v>
      </c>
      <c r="W251" s="128" t="s">
        <v>718</v>
      </c>
      <c r="X251" s="128" t="s">
        <v>2376</v>
      </c>
      <c r="Y251" s="19" t="str">
        <f t="shared" si="6"/>
        <v>4</v>
      </c>
      <c r="Z251" s="19" t="str">
        <f>IF(T251="","",IF(AND(T251&lt;&gt;'Tabelas auxiliares'!$B$241,T251&lt;&gt;'Tabelas auxiliares'!$B$242,T251&lt;&gt;'Tabelas auxiliares'!$C$241,T251&lt;&gt;'Tabelas auxiliares'!$C$242,T251&lt;&gt;'Tabelas auxiliares'!$D$241),"FOLHA DE PESSOAL",IF(Y251='Tabelas auxiliares'!$A$242,"CUSTEIO",IF(Y251='Tabelas auxiliares'!$A$241,"INVESTIMENTO","ERRO - VERIFICAR"))))</f>
        <v>INVESTIMENTO</v>
      </c>
      <c r="AA251" s="30">
        <f t="shared" si="7"/>
        <v>77888.84</v>
      </c>
      <c r="AB251" s="130">
        <v>77888.84</v>
      </c>
      <c r="AC251" s="130"/>
      <c r="AD251" s="12"/>
      <c r="AE251" s="36"/>
      <c r="AF251" s="36"/>
      <c r="AG251" s="36"/>
      <c r="AH251" s="36"/>
      <c r="AI251" s="36"/>
      <c r="AJ251" s="36"/>
      <c r="AK251" s="36"/>
      <c r="AL251" s="36"/>
      <c r="AM251" s="36"/>
      <c r="AN251" s="36"/>
      <c r="AO251" s="36"/>
      <c r="AP251" s="36"/>
    </row>
    <row r="252" spans="1:42" x14ac:dyDescent="0.25">
      <c r="A252" t="s">
        <v>591</v>
      </c>
      <c r="B252" t="s">
        <v>220</v>
      </c>
      <c r="C252" t="s">
        <v>592</v>
      </c>
      <c r="D252" t="s">
        <v>8</v>
      </c>
      <c r="E252" t="s">
        <v>100</v>
      </c>
      <c r="F252" s="19" t="str">
        <f>IFERROR(VLOOKUP(D252,'Tabelas auxiliares'!$A$3:$B$63,2,FALSE),"")</f>
        <v>PROPES - PRÓ-REITORIA DE PESQUISA / CEM</v>
      </c>
      <c r="G252" s="19" t="str">
        <f>IFERROR(VLOOKUP($B252,'Tabelas auxiliares'!$A$67:$C$107,2,FALSE),"")</f>
        <v>EQUIPAMENTOS LABORATÓRIOS</v>
      </c>
      <c r="H252" s="19" t="str">
        <f>IFERROR(VLOOKUP($B252,'Tabelas auxiliares'!$A$67:$C$107,3,FALSE),"")</f>
        <v>AQUISICAO POR IMPORTACAO / EQUIPAMENTOS NOVOS / MANUTENÇÃO DE EQUIPAMENTOS LABORATORIAIS</v>
      </c>
      <c r="I252" s="128" t="s">
        <v>1833</v>
      </c>
      <c r="J252" s="128" t="s">
        <v>2377</v>
      </c>
      <c r="K252" s="128" t="s">
        <v>2378</v>
      </c>
      <c r="L252" s="128" t="s">
        <v>2379</v>
      </c>
      <c r="M252" s="128" t="s">
        <v>2380</v>
      </c>
      <c r="N252" s="128" t="s">
        <v>638</v>
      </c>
      <c r="O252" s="128" t="s">
        <v>614</v>
      </c>
      <c r="P252" s="128" t="s">
        <v>1357</v>
      </c>
      <c r="Q252" s="128" t="s">
        <v>603</v>
      </c>
      <c r="R252" s="128" t="s">
        <v>604</v>
      </c>
      <c r="S252" s="128" t="s">
        <v>676</v>
      </c>
      <c r="T252" s="128" t="s">
        <v>145</v>
      </c>
      <c r="U252" s="128" t="s">
        <v>1358</v>
      </c>
      <c r="V252" s="128" t="s">
        <v>717</v>
      </c>
      <c r="W252" s="128" t="s">
        <v>718</v>
      </c>
      <c r="X252" s="128" t="s">
        <v>2381</v>
      </c>
      <c r="Y252" s="19" t="str">
        <f t="shared" si="6"/>
        <v>4</v>
      </c>
      <c r="Z252" s="19" t="str">
        <f>IF(T252="","",IF(AND(T252&lt;&gt;'Tabelas auxiliares'!$B$241,T252&lt;&gt;'Tabelas auxiliares'!$B$242,T252&lt;&gt;'Tabelas auxiliares'!$C$241,T252&lt;&gt;'Tabelas auxiliares'!$C$242,T252&lt;&gt;'Tabelas auxiliares'!$D$241),"FOLHA DE PESSOAL",IF(Y252='Tabelas auxiliares'!$A$242,"CUSTEIO",IF(Y252='Tabelas auxiliares'!$A$241,"INVESTIMENTO","ERRO - VERIFICAR"))))</f>
        <v>INVESTIMENTO</v>
      </c>
      <c r="AA252" s="30">
        <f t="shared" si="7"/>
        <v>6831.06</v>
      </c>
      <c r="AB252" s="130">
        <v>6831.06</v>
      </c>
      <c r="AC252" s="130"/>
      <c r="AD252" s="12"/>
      <c r="AE252" s="36"/>
      <c r="AF252" s="36"/>
      <c r="AG252" s="36"/>
      <c r="AH252" s="36"/>
      <c r="AI252" s="36"/>
      <c r="AJ252" s="36"/>
      <c r="AK252" s="36"/>
      <c r="AL252" s="36"/>
      <c r="AM252" s="36"/>
      <c r="AN252" s="36"/>
      <c r="AO252" s="36"/>
      <c r="AP252" s="36"/>
    </row>
    <row r="253" spans="1:42" x14ac:dyDescent="0.25">
      <c r="A253" t="s">
        <v>591</v>
      </c>
      <c r="B253" t="s">
        <v>220</v>
      </c>
      <c r="C253" t="s">
        <v>592</v>
      </c>
      <c r="D253" t="s">
        <v>8</v>
      </c>
      <c r="E253" t="s">
        <v>100</v>
      </c>
      <c r="F253" s="19" t="str">
        <f>IFERROR(VLOOKUP(D253,'Tabelas auxiliares'!$A$3:$B$63,2,FALSE),"")</f>
        <v>PROPES - PRÓ-REITORIA DE PESQUISA / CEM</v>
      </c>
      <c r="G253" s="19" t="str">
        <f>IFERROR(VLOOKUP($B253,'Tabelas auxiliares'!$A$67:$C$107,2,FALSE),"")</f>
        <v>EQUIPAMENTOS LABORATÓRIOS</v>
      </c>
      <c r="H253" s="19" t="str">
        <f>IFERROR(VLOOKUP($B253,'Tabelas auxiliares'!$A$67:$C$107,3,FALSE),"")</f>
        <v>AQUISICAO POR IMPORTACAO / EQUIPAMENTOS NOVOS / MANUTENÇÃO DE EQUIPAMENTOS LABORATORIAIS</v>
      </c>
      <c r="I253" s="128" t="s">
        <v>1833</v>
      </c>
      <c r="J253" s="128" t="s">
        <v>2377</v>
      </c>
      <c r="K253" s="128" t="s">
        <v>2378</v>
      </c>
      <c r="L253" s="128" t="s">
        <v>2379</v>
      </c>
      <c r="M253" s="128" t="s">
        <v>2380</v>
      </c>
      <c r="N253" s="128" t="s">
        <v>638</v>
      </c>
      <c r="O253" s="128" t="s">
        <v>614</v>
      </c>
      <c r="P253" s="128" t="s">
        <v>1357</v>
      </c>
      <c r="Q253" s="128" t="s">
        <v>603</v>
      </c>
      <c r="R253" s="128" t="s">
        <v>604</v>
      </c>
      <c r="S253" s="128" t="s">
        <v>676</v>
      </c>
      <c r="T253" s="128" t="s">
        <v>145</v>
      </c>
      <c r="U253" s="128" t="s">
        <v>1358</v>
      </c>
      <c r="V253" s="128" t="s">
        <v>924</v>
      </c>
      <c r="W253" s="128" t="s">
        <v>925</v>
      </c>
      <c r="X253" s="128" t="s">
        <v>2382</v>
      </c>
      <c r="Y253" s="19" t="str">
        <f t="shared" si="6"/>
        <v>4</v>
      </c>
      <c r="Z253" s="19" t="str">
        <f>IF(T253="","",IF(AND(T253&lt;&gt;'Tabelas auxiliares'!$B$241,T253&lt;&gt;'Tabelas auxiliares'!$B$242,T253&lt;&gt;'Tabelas auxiliares'!$C$241,T253&lt;&gt;'Tabelas auxiliares'!$C$242,T253&lt;&gt;'Tabelas auxiliares'!$D$241),"FOLHA DE PESSOAL",IF(Y253='Tabelas auxiliares'!$A$242,"CUSTEIO",IF(Y253='Tabelas auxiliares'!$A$241,"INVESTIMENTO","ERRO - VERIFICAR"))))</f>
        <v>INVESTIMENTO</v>
      </c>
      <c r="AA253" s="30">
        <f t="shared" si="7"/>
        <v>41745.339999999997</v>
      </c>
      <c r="AB253" s="130">
        <v>41745.339999999997</v>
      </c>
      <c r="AC253" s="130"/>
      <c r="AD253" s="12"/>
      <c r="AE253" s="36"/>
      <c r="AF253" s="36"/>
      <c r="AG253" s="36"/>
      <c r="AH253" s="36"/>
      <c r="AI253" s="36"/>
      <c r="AJ253" s="36"/>
      <c r="AK253" s="36"/>
      <c r="AL253" s="36"/>
      <c r="AM253" s="36"/>
      <c r="AN253" s="36"/>
      <c r="AO253" s="36"/>
      <c r="AP253" s="36"/>
    </row>
    <row r="254" spans="1:42" x14ac:dyDescent="0.25">
      <c r="A254" t="s">
        <v>591</v>
      </c>
      <c r="B254" t="s">
        <v>220</v>
      </c>
      <c r="C254" t="s">
        <v>592</v>
      </c>
      <c r="D254" t="s">
        <v>8</v>
      </c>
      <c r="E254" t="s">
        <v>100</v>
      </c>
      <c r="F254" s="19" t="str">
        <f>IFERROR(VLOOKUP(D254,'Tabelas auxiliares'!$A$3:$B$63,2,FALSE),"")</f>
        <v>PROPES - PRÓ-REITORIA DE PESQUISA / CEM</v>
      </c>
      <c r="G254" s="19" t="str">
        <f>IFERROR(VLOOKUP($B254,'Tabelas auxiliares'!$A$67:$C$107,2,FALSE),"")</f>
        <v>EQUIPAMENTOS LABORATÓRIOS</v>
      </c>
      <c r="H254" s="19" t="str">
        <f>IFERROR(VLOOKUP($B254,'Tabelas auxiliares'!$A$67:$C$107,3,FALSE),"")</f>
        <v>AQUISICAO POR IMPORTACAO / EQUIPAMENTOS NOVOS / MANUTENÇÃO DE EQUIPAMENTOS LABORATORIAIS</v>
      </c>
      <c r="I254" s="128" t="s">
        <v>1833</v>
      </c>
      <c r="J254" s="128" t="s">
        <v>2377</v>
      </c>
      <c r="K254" s="128" t="s">
        <v>2378</v>
      </c>
      <c r="L254" s="128" t="s">
        <v>2379</v>
      </c>
      <c r="M254" s="128" t="s">
        <v>2380</v>
      </c>
      <c r="N254" s="128" t="s">
        <v>638</v>
      </c>
      <c r="O254" s="128" t="s">
        <v>614</v>
      </c>
      <c r="P254" s="128" t="s">
        <v>1357</v>
      </c>
      <c r="Q254" s="128" t="s">
        <v>603</v>
      </c>
      <c r="R254" s="128" t="s">
        <v>604</v>
      </c>
      <c r="S254" s="128" t="s">
        <v>676</v>
      </c>
      <c r="T254" s="128" t="s">
        <v>145</v>
      </c>
      <c r="U254" s="128" t="s">
        <v>1358</v>
      </c>
      <c r="V254" s="128" t="s">
        <v>2383</v>
      </c>
      <c r="W254" s="128" t="s">
        <v>2384</v>
      </c>
      <c r="X254" s="128" t="s">
        <v>2385</v>
      </c>
      <c r="Y254" s="19" t="str">
        <f t="shared" si="6"/>
        <v>4</v>
      </c>
      <c r="Z254" s="19" t="str">
        <f>IF(T254="","",IF(AND(T254&lt;&gt;'Tabelas auxiliares'!$B$241,T254&lt;&gt;'Tabelas auxiliares'!$B$242,T254&lt;&gt;'Tabelas auxiliares'!$C$241,T254&lt;&gt;'Tabelas auxiliares'!$C$242,T254&lt;&gt;'Tabelas auxiliares'!$D$241),"FOLHA DE PESSOAL",IF(Y254='Tabelas auxiliares'!$A$242,"CUSTEIO",IF(Y254='Tabelas auxiliares'!$A$241,"INVESTIMENTO","ERRO - VERIFICAR"))))</f>
        <v>INVESTIMENTO</v>
      </c>
      <c r="AA254" s="30">
        <f t="shared" si="7"/>
        <v>7969.56</v>
      </c>
      <c r="AB254" s="130">
        <v>7969.56</v>
      </c>
      <c r="AC254" s="130"/>
      <c r="AD254" s="12"/>
      <c r="AE254" s="36"/>
      <c r="AF254" s="36"/>
      <c r="AG254" s="36"/>
      <c r="AH254" s="36"/>
      <c r="AI254" s="36"/>
      <c r="AJ254" s="36"/>
      <c r="AK254" s="36"/>
      <c r="AL254" s="36"/>
      <c r="AM254" s="36"/>
      <c r="AN254" s="36"/>
      <c r="AO254" s="36"/>
      <c r="AP254" s="36"/>
    </row>
    <row r="255" spans="1:42" x14ac:dyDescent="0.25">
      <c r="A255" t="s">
        <v>591</v>
      </c>
      <c r="B255" t="s">
        <v>220</v>
      </c>
      <c r="C255" t="s">
        <v>592</v>
      </c>
      <c r="D255" t="s">
        <v>8</v>
      </c>
      <c r="E255" t="s">
        <v>100</v>
      </c>
      <c r="F255" s="19" t="str">
        <f>IFERROR(VLOOKUP(D255,'Tabelas auxiliares'!$A$3:$B$63,2,FALSE),"")</f>
        <v>PROPES - PRÓ-REITORIA DE PESQUISA / CEM</v>
      </c>
      <c r="G255" s="19" t="str">
        <f>IFERROR(VLOOKUP($B255,'Tabelas auxiliares'!$A$67:$C$107,2,FALSE),"")</f>
        <v>EQUIPAMENTOS LABORATÓRIOS</v>
      </c>
      <c r="H255" s="19" t="str">
        <f>IFERROR(VLOOKUP($B255,'Tabelas auxiliares'!$A$67:$C$107,3,FALSE),"")</f>
        <v>AQUISICAO POR IMPORTACAO / EQUIPAMENTOS NOVOS / MANUTENÇÃO DE EQUIPAMENTOS LABORATORIAIS</v>
      </c>
      <c r="I255" s="128" t="s">
        <v>2263</v>
      </c>
      <c r="J255" s="128" t="s">
        <v>918</v>
      </c>
      <c r="K255" s="128" t="s">
        <v>2386</v>
      </c>
      <c r="L255" s="128" t="s">
        <v>919</v>
      </c>
      <c r="M255" s="128" t="s">
        <v>920</v>
      </c>
      <c r="N255" s="128" t="s">
        <v>642</v>
      </c>
      <c r="O255" s="128" t="s">
        <v>614</v>
      </c>
      <c r="P255" s="128" t="s">
        <v>1380</v>
      </c>
      <c r="Q255" s="128" t="s">
        <v>603</v>
      </c>
      <c r="R255" s="128" t="s">
        <v>604</v>
      </c>
      <c r="S255" s="128" t="s">
        <v>605</v>
      </c>
      <c r="T255" s="128" t="s">
        <v>145</v>
      </c>
      <c r="U255" s="128" t="s">
        <v>1381</v>
      </c>
      <c r="V255" s="128" t="s">
        <v>916</v>
      </c>
      <c r="W255" s="128" t="s">
        <v>917</v>
      </c>
      <c r="X255" s="128" t="s">
        <v>2387</v>
      </c>
      <c r="Y255" s="19" t="str">
        <f t="shared" si="6"/>
        <v>4</v>
      </c>
      <c r="Z255" s="19" t="str">
        <f>IF(T255="","",IF(AND(T255&lt;&gt;'Tabelas auxiliares'!$B$241,T255&lt;&gt;'Tabelas auxiliares'!$B$242,T255&lt;&gt;'Tabelas auxiliares'!$C$241,T255&lt;&gt;'Tabelas auxiliares'!$C$242,T255&lt;&gt;'Tabelas auxiliares'!$D$241),"FOLHA DE PESSOAL",IF(Y255='Tabelas auxiliares'!$A$242,"CUSTEIO",IF(Y255='Tabelas auxiliares'!$A$241,"INVESTIMENTO","ERRO - VERIFICAR"))))</f>
        <v>INVESTIMENTO</v>
      </c>
      <c r="AA255" s="30">
        <f t="shared" si="7"/>
        <v>5000</v>
      </c>
      <c r="AB255" s="130"/>
      <c r="AC255" s="130"/>
      <c r="AD255" s="12">
        <v>5000</v>
      </c>
      <c r="AE255" s="36"/>
      <c r="AF255" s="36"/>
      <c r="AG255" s="36"/>
      <c r="AH255" s="36"/>
      <c r="AI255" s="36"/>
      <c r="AJ255" s="36"/>
      <c r="AK255" s="36"/>
      <c r="AL255" s="36"/>
      <c r="AM255" s="36"/>
      <c r="AN255" s="36"/>
      <c r="AO255" s="36"/>
      <c r="AP255" s="36"/>
    </row>
    <row r="256" spans="1:42" x14ac:dyDescent="0.25">
      <c r="A256" t="s">
        <v>591</v>
      </c>
      <c r="B256" t="s">
        <v>220</v>
      </c>
      <c r="C256" t="s">
        <v>592</v>
      </c>
      <c r="D256" t="s">
        <v>46</v>
      </c>
      <c r="E256" t="s">
        <v>100</v>
      </c>
      <c r="F256" s="19" t="str">
        <f>IFERROR(VLOOKUP(D256,'Tabelas auxiliares'!$A$3:$B$63,2,FALSE),"")</f>
        <v>PROGRAD - PRÓ-REITORIA DE GRADUAÇÃO</v>
      </c>
      <c r="G256" s="19" t="str">
        <f>IFERROR(VLOOKUP($B256,'Tabelas auxiliares'!$A$67:$C$107,2,FALSE),"")</f>
        <v>EQUIPAMENTOS LABORATÓRIOS</v>
      </c>
      <c r="H256" s="19" t="str">
        <f>IFERROR(VLOOKUP($B256,'Tabelas auxiliares'!$A$67:$C$107,3,FALSE),"")</f>
        <v>AQUISICAO POR IMPORTACAO / EQUIPAMENTOS NOVOS / MANUTENÇÃO DE EQUIPAMENTOS LABORATORIAIS</v>
      </c>
      <c r="I256" s="128" t="s">
        <v>2023</v>
      </c>
      <c r="J256" s="128" t="s">
        <v>2388</v>
      </c>
      <c r="K256" s="128" t="s">
        <v>2389</v>
      </c>
      <c r="L256" s="128" t="s">
        <v>2390</v>
      </c>
      <c r="M256" s="128" t="s">
        <v>1876</v>
      </c>
      <c r="N256" s="128" t="s">
        <v>638</v>
      </c>
      <c r="O256" s="128" t="s">
        <v>614</v>
      </c>
      <c r="P256" s="128" t="s">
        <v>1357</v>
      </c>
      <c r="Q256" s="128" t="s">
        <v>603</v>
      </c>
      <c r="R256" s="128" t="s">
        <v>604</v>
      </c>
      <c r="S256" s="128" t="s">
        <v>676</v>
      </c>
      <c r="T256" s="128" t="s">
        <v>145</v>
      </c>
      <c r="U256" s="128" t="s">
        <v>1358</v>
      </c>
      <c r="V256" s="128" t="s">
        <v>717</v>
      </c>
      <c r="W256" s="128" t="s">
        <v>718</v>
      </c>
      <c r="X256" s="128" t="s">
        <v>2391</v>
      </c>
      <c r="Y256" s="19" t="str">
        <f t="shared" si="6"/>
        <v>4</v>
      </c>
      <c r="Z256" s="19" t="str">
        <f>IF(T256="","",IF(AND(T256&lt;&gt;'Tabelas auxiliares'!$B$241,T256&lt;&gt;'Tabelas auxiliares'!$B$242,T256&lt;&gt;'Tabelas auxiliares'!$C$241,T256&lt;&gt;'Tabelas auxiliares'!$C$242,T256&lt;&gt;'Tabelas auxiliares'!$D$241),"FOLHA DE PESSOAL",IF(Y256='Tabelas auxiliares'!$A$242,"CUSTEIO",IF(Y256='Tabelas auxiliares'!$A$241,"INVESTIMENTO","ERRO - VERIFICAR"))))</f>
        <v>INVESTIMENTO</v>
      </c>
      <c r="AA256" s="30">
        <f t="shared" si="7"/>
        <v>23192.35</v>
      </c>
      <c r="AB256" s="130"/>
      <c r="AC256" s="130"/>
      <c r="AD256" s="12">
        <v>23192.35</v>
      </c>
      <c r="AE256" s="36"/>
      <c r="AF256" s="36"/>
      <c r="AG256" s="36"/>
      <c r="AH256" s="36"/>
      <c r="AI256" s="36"/>
      <c r="AJ256" s="36"/>
      <c r="AK256" s="36"/>
      <c r="AL256" s="36"/>
      <c r="AM256" s="36"/>
      <c r="AN256" s="36"/>
      <c r="AO256" s="36"/>
      <c r="AP256" s="36"/>
    </row>
    <row r="257" spans="1:42" x14ac:dyDescent="0.25">
      <c r="A257" t="s">
        <v>591</v>
      </c>
      <c r="B257" t="s">
        <v>220</v>
      </c>
      <c r="C257" t="s">
        <v>580</v>
      </c>
      <c r="D257" t="s">
        <v>8</v>
      </c>
      <c r="E257" t="s">
        <v>100</v>
      </c>
      <c r="F257" s="19" t="str">
        <f>IFERROR(VLOOKUP(D257,'Tabelas auxiliares'!$A$3:$B$63,2,FALSE),"")</f>
        <v>PROPES - PRÓ-REITORIA DE PESQUISA / CEM</v>
      </c>
      <c r="G257" s="19" t="str">
        <f>IFERROR(VLOOKUP($B257,'Tabelas auxiliares'!$A$67:$C$107,2,FALSE),"")</f>
        <v>EQUIPAMENTOS LABORATÓRIOS</v>
      </c>
      <c r="H257" s="19" t="str">
        <f>IFERROR(VLOOKUP($B257,'Tabelas auxiliares'!$A$67:$C$107,3,FALSE),"")</f>
        <v>AQUISICAO POR IMPORTACAO / EQUIPAMENTOS NOVOS / MANUTENÇÃO DE EQUIPAMENTOS LABORATORIAIS</v>
      </c>
      <c r="I257" s="128" t="s">
        <v>1479</v>
      </c>
      <c r="J257" s="128" t="s">
        <v>2392</v>
      </c>
      <c r="K257" s="128" t="s">
        <v>2393</v>
      </c>
      <c r="L257" s="128" t="s">
        <v>2394</v>
      </c>
      <c r="M257" s="128" t="s">
        <v>2395</v>
      </c>
      <c r="N257" s="128" t="s">
        <v>638</v>
      </c>
      <c r="O257" s="128" t="s">
        <v>614</v>
      </c>
      <c r="P257" s="128" t="s">
        <v>1357</v>
      </c>
      <c r="Q257" s="128" t="s">
        <v>603</v>
      </c>
      <c r="R257" s="128" t="s">
        <v>604</v>
      </c>
      <c r="S257" s="128" t="s">
        <v>676</v>
      </c>
      <c r="T257" s="128" t="s">
        <v>145</v>
      </c>
      <c r="U257" s="128" t="s">
        <v>1358</v>
      </c>
      <c r="V257" s="128" t="s">
        <v>717</v>
      </c>
      <c r="W257" s="128" t="s">
        <v>718</v>
      </c>
      <c r="X257" s="128" t="s">
        <v>2396</v>
      </c>
      <c r="Y257" s="19" t="str">
        <f t="shared" si="6"/>
        <v>4</v>
      </c>
      <c r="Z257" s="19" t="str">
        <f>IF(T257="","",IF(AND(T257&lt;&gt;'Tabelas auxiliares'!$B$241,T257&lt;&gt;'Tabelas auxiliares'!$B$242,T257&lt;&gt;'Tabelas auxiliares'!$C$241,T257&lt;&gt;'Tabelas auxiliares'!$C$242,T257&lt;&gt;'Tabelas auxiliares'!$D$241),"FOLHA DE PESSOAL",IF(Y257='Tabelas auxiliares'!$A$242,"CUSTEIO",IF(Y257='Tabelas auxiliares'!$A$241,"INVESTIMENTO","ERRO - VERIFICAR"))))</f>
        <v>INVESTIMENTO</v>
      </c>
      <c r="AA257" s="30">
        <f t="shared" si="7"/>
        <v>25249.79</v>
      </c>
      <c r="AB257" s="130">
        <v>25249.79</v>
      </c>
      <c r="AC257" s="130"/>
      <c r="AD257" s="12"/>
      <c r="AE257" s="36"/>
      <c r="AF257" s="36"/>
      <c r="AG257" s="36"/>
      <c r="AH257" s="36"/>
      <c r="AI257" s="36"/>
      <c r="AJ257" s="36"/>
      <c r="AK257" s="36"/>
      <c r="AL257" s="36"/>
      <c r="AM257" s="36"/>
      <c r="AN257" s="36"/>
      <c r="AO257" s="36"/>
      <c r="AP257" s="36"/>
    </row>
    <row r="258" spans="1:42" x14ac:dyDescent="0.25">
      <c r="A258" t="s">
        <v>591</v>
      </c>
      <c r="B258" t="s">
        <v>220</v>
      </c>
      <c r="C258" t="s">
        <v>593</v>
      </c>
      <c r="D258" t="s">
        <v>8</v>
      </c>
      <c r="E258" t="s">
        <v>100</v>
      </c>
      <c r="F258" s="19" t="str">
        <f>IFERROR(VLOOKUP(D258,'Tabelas auxiliares'!$A$3:$B$63,2,FALSE),"")</f>
        <v>PROPES - PRÓ-REITORIA DE PESQUISA / CEM</v>
      </c>
      <c r="G258" s="19" t="str">
        <f>IFERROR(VLOOKUP($B258,'Tabelas auxiliares'!$A$67:$C$107,2,FALSE),"")</f>
        <v>EQUIPAMENTOS LABORATÓRIOS</v>
      </c>
      <c r="H258" s="19" t="str">
        <f>IFERROR(VLOOKUP($B258,'Tabelas auxiliares'!$A$67:$C$107,3,FALSE),"")</f>
        <v>AQUISICAO POR IMPORTACAO / EQUIPAMENTOS NOVOS / MANUTENÇÃO DE EQUIPAMENTOS LABORATORIAIS</v>
      </c>
      <c r="I258" s="128" t="s">
        <v>1479</v>
      </c>
      <c r="J258" s="128" t="s">
        <v>2397</v>
      </c>
      <c r="K258" s="128" t="s">
        <v>2398</v>
      </c>
      <c r="L258" s="128" t="s">
        <v>2399</v>
      </c>
      <c r="M258" s="128" t="s">
        <v>2400</v>
      </c>
      <c r="N258" s="128" t="s">
        <v>638</v>
      </c>
      <c r="O258" s="128" t="s">
        <v>614</v>
      </c>
      <c r="P258" s="128" t="s">
        <v>1357</v>
      </c>
      <c r="Q258" s="128" t="s">
        <v>603</v>
      </c>
      <c r="R258" s="128" t="s">
        <v>604</v>
      </c>
      <c r="S258" s="128" t="s">
        <v>676</v>
      </c>
      <c r="T258" s="128" t="s">
        <v>145</v>
      </c>
      <c r="U258" s="128" t="s">
        <v>1358</v>
      </c>
      <c r="V258" s="128" t="s">
        <v>717</v>
      </c>
      <c r="W258" s="128" t="s">
        <v>718</v>
      </c>
      <c r="X258" s="128" t="s">
        <v>2401</v>
      </c>
      <c r="Y258" s="19" t="str">
        <f t="shared" si="6"/>
        <v>4</v>
      </c>
      <c r="Z258" s="19" t="str">
        <f>IF(T258="","",IF(AND(T258&lt;&gt;'Tabelas auxiliares'!$B$241,T258&lt;&gt;'Tabelas auxiliares'!$B$242,T258&lt;&gt;'Tabelas auxiliares'!$C$241,T258&lt;&gt;'Tabelas auxiliares'!$C$242,T258&lt;&gt;'Tabelas auxiliares'!$D$241),"FOLHA DE PESSOAL",IF(Y258='Tabelas auxiliares'!$A$242,"CUSTEIO",IF(Y258='Tabelas auxiliares'!$A$241,"INVESTIMENTO","ERRO - VERIFICAR"))))</f>
        <v>INVESTIMENTO</v>
      </c>
      <c r="AA258" s="30">
        <f t="shared" si="7"/>
        <v>23477.86</v>
      </c>
      <c r="AB258" s="130">
        <v>3198.82</v>
      </c>
      <c r="AC258" s="130">
        <v>112.91</v>
      </c>
      <c r="AD258" s="12">
        <v>20166.13</v>
      </c>
      <c r="AE258" s="36"/>
      <c r="AF258" s="36"/>
      <c r="AG258" s="36"/>
      <c r="AH258" s="36"/>
      <c r="AI258" s="36"/>
      <c r="AJ258" s="36"/>
      <c r="AK258" s="36"/>
      <c r="AL258" s="36"/>
      <c r="AM258" s="36"/>
      <c r="AN258" s="36"/>
      <c r="AO258" s="36"/>
      <c r="AP258" s="36"/>
    </row>
    <row r="259" spans="1:42" x14ac:dyDescent="0.25">
      <c r="A259" t="s">
        <v>591</v>
      </c>
      <c r="B259" t="s">
        <v>222</v>
      </c>
      <c r="C259" t="s">
        <v>592</v>
      </c>
      <c r="D259" t="s">
        <v>50</v>
      </c>
      <c r="E259" t="s">
        <v>100</v>
      </c>
      <c r="F259" s="19" t="str">
        <f>IFERROR(VLOOKUP(D259,'Tabelas auxiliares'!$A$3:$B$63,2,FALSE),"")</f>
        <v>EDITORA DA UFABC</v>
      </c>
      <c r="G259" s="19" t="str">
        <f>IFERROR(VLOOKUP($B259,'Tabelas auxiliares'!$A$67:$C$107,2,FALSE),"")</f>
        <v>EVENTOS INSTITUCIONAIS</v>
      </c>
      <c r="H259" s="19" t="str">
        <f>IFERROR(VLOOKUP($B259,'Tabelas auxiliares'!$A$67:$C$107,3,FALSE),"")</f>
        <v>BUFFET / ESTANDES / AQUISICAO DE PLACAS COMEMORATIVAS E AFINS / SERVIÇOS DE SOM, IMAGEM E PALCO / SERVIÇOS DE LAVANDERIA EVENTOS / SERVIÇOS DE TRADUÇÃO</v>
      </c>
      <c r="I259" s="128" t="s">
        <v>1632</v>
      </c>
      <c r="J259" s="128" t="s">
        <v>2402</v>
      </c>
      <c r="K259" s="128" t="s">
        <v>2403</v>
      </c>
      <c r="L259" s="128" t="s">
        <v>2404</v>
      </c>
      <c r="M259" s="128" t="s">
        <v>748</v>
      </c>
      <c r="N259" s="128" t="s">
        <v>638</v>
      </c>
      <c r="O259" s="128" t="s">
        <v>614</v>
      </c>
      <c r="P259" s="128" t="s">
        <v>1357</v>
      </c>
      <c r="Q259" s="128" t="s">
        <v>603</v>
      </c>
      <c r="R259" s="128" t="s">
        <v>604</v>
      </c>
      <c r="S259" s="128" t="s">
        <v>605</v>
      </c>
      <c r="T259" s="128" t="s">
        <v>145</v>
      </c>
      <c r="U259" s="128" t="s">
        <v>1358</v>
      </c>
      <c r="V259" s="128" t="s">
        <v>938</v>
      </c>
      <c r="W259" s="128" t="s">
        <v>939</v>
      </c>
      <c r="X259" s="128" t="s">
        <v>2405</v>
      </c>
      <c r="Y259" s="19" t="str">
        <f t="shared" si="6"/>
        <v>3</v>
      </c>
      <c r="Z259" s="19" t="str">
        <f>IF(T259="","",IF(AND(T259&lt;&gt;'Tabelas auxiliares'!$B$241,T259&lt;&gt;'Tabelas auxiliares'!$B$242,T259&lt;&gt;'Tabelas auxiliares'!$C$241,T259&lt;&gt;'Tabelas auxiliares'!$C$242,T259&lt;&gt;'Tabelas auxiliares'!$D$241),"FOLHA DE PESSOAL",IF(Y259='Tabelas auxiliares'!$A$242,"CUSTEIO",IF(Y259='Tabelas auxiliares'!$A$241,"INVESTIMENTO","ERRO - VERIFICAR"))))</f>
        <v>CUSTEIO</v>
      </c>
      <c r="AA259" s="30">
        <f t="shared" si="7"/>
        <v>1400</v>
      </c>
      <c r="AB259" s="130"/>
      <c r="AC259" s="130"/>
      <c r="AD259" s="12">
        <v>1400</v>
      </c>
      <c r="AE259" s="36"/>
      <c r="AF259" s="36"/>
      <c r="AG259" s="36"/>
      <c r="AH259" s="36"/>
      <c r="AI259" s="36"/>
      <c r="AJ259" s="36"/>
      <c r="AK259" s="36"/>
      <c r="AL259" s="36"/>
      <c r="AM259" s="36"/>
      <c r="AN259" s="36"/>
      <c r="AO259" s="36"/>
      <c r="AP259" s="36"/>
    </row>
    <row r="260" spans="1:42" x14ac:dyDescent="0.25">
      <c r="A260" t="s">
        <v>591</v>
      </c>
      <c r="B260" t="s">
        <v>222</v>
      </c>
      <c r="C260" t="s">
        <v>592</v>
      </c>
      <c r="D260" t="s">
        <v>52</v>
      </c>
      <c r="E260" t="s">
        <v>100</v>
      </c>
      <c r="F260" s="19" t="str">
        <f>IFERROR(VLOOKUP(D260,'Tabelas auxiliares'!$A$3:$B$63,2,FALSE),"")</f>
        <v>PROEC - REALIZAÇÃO DE EVENTOS * D.U.C</v>
      </c>
      <c r="G260" s="19" t="str">
        <f>IFERROR(VLOOKUP($B260,'Tabelas auxiliares'!$A$67:$C$107,2,FALSE),"")</f>
        <v>EVENTOS INSTITUCIONAIS</v>
      </c>
      <c r="H260" s="19" t="str">
        <f>IFERROR(VLOOKUP($B260,'Tabelas auxiliares'!$A$67:$C$107,3,FALSE),"")</f>
        <v>BUFFET / ESTANDES / AQUISICAO DE PLACAS COMEMORATIVAS E AFINS / SERVIÇOS DE SOM, IMAGEM E PALCO / SERVIÇOS DE LAVANDERIA EVENTOS / SERVIÇOS DE TRADUÇÃO</v>
      </c>
      <c r="I260" s="128" t="s">
        <v>1547</v>
      </c>
      <c r="J260" s="128" t="s">
        <v>2406</v>
      </c>
      <c r="K260" s="128" t="s">
        <v>2407</v>
      </c>
      <c r="L260" s="128" t="s">
        <v>2408</v>
      </c>
      <c r="M260" s="128" t="s">
        <v>2409</v>
      </c>
      <c r="N260" s="128" t="s">
        <v>638</v>
      </c>
      <c r="O260" s="128" t="s">
        <v>614</v>
      </c>
      <c r="P260" s="128" t="s">
        <v>1357</v>
      </c>
      <c r="Q260" s="128" t="s">
        <v>603</v>
      </c>
      <c r="R260" s="128" t="s">
        <v>604</v>
      </c>
      <c r="S260" s="128" t="s">
        <v>605</v>
      </c>
      <c r="T260" s="128" t="s">
        <v>145</v>
      </c>
      <c r="U260" s="128" t="s">
        <v>1358</v>
      </c>
      <c r="V260" s="128" t="s">
        <v>938</v>
      </c>
      <c r="W260" s="128" t="s">
        <v>939</v>
      </c>
      <c r="X260" s="128" t="s">
        <v>2410</v>
      </c>
      <c r="Y260" s="19" t="str">
        <f t="shared" si="6"/>
        <v>3</v>
      </c>
      <c r="Z260" s="19" t="str">
        <f>IF(T260="","",IF(AND(T260&lt;&gt;'Tabelas auxiliares'!$B$241,T260&lt;&gt;'Tabelas auxiliares'!$B$242,T260&lt;&gt;'Tabelas auxiliares'!$C$241,T260&lt;&gt;'Tabelas auxiliares'!$C$242,T260&lt;&gt;'Tabelas auxiliares'!$D$241),"FOLHA DE PESSOAL",IF(Y260='Tabelas auxiliares'!$A$242,"CUSTEIO",IF(Y260='Tabelas auxiliares'!$A$241,"INVESTIMENTO","ERRO - VERIFICAR"))))</f>
        <v>CUSTEIO</v>
      </c>
      <c r="AA260" s="30">
        <f t="shared" si="7"/>
        <v>11249</v>
      </c>
      <c r="AB260" s="130"/>
      <c r="AC260" s="130"/>
      <c r="AD260" s="12">
        <v>11249</v>
      </c>
      <c r="AE260" s="36"/>
      <c r="AF260" s="36"/>
      <c r="AG260" s="36"/>
      <c r="AH260" s="36"/>
      <c r="AI260" s="36"/>
      <c r="AJ260" s="36"/>
      <c r="AK260" s="36"/>
      <c r="AL260" s="36"/>
      <c r="AM260" s="36"/>
      <c r="AN260" s="36"/>
      <c r="AO260" s="36"/>
      <c r="AP260" s="36"/>
    </row>
    <row r="261" spans="1:42" x14ac:dyDescent="0.25">
      <c r="A261" t="s">
        <v>591</v>
      </c>
      <c r="B261" t="s">
        <v>222</v>
      </c>
      <c r="C261" t="s">
        <v>592</v>
      </c>
      <c r="D261" t="s">
        <v>52</v>
      </c>
      <c r="E261" t="s">
        <v>100</v>
      </c>
      <c r="F261" s="19" t="str">
        <f>IFERROR(VLOOKUP(D261,'Tabelas auxiliares'!$A$3:$B$63,2,FALSE),"")</f>
        <v>PROEC - REALIZAÇÃO DE EVENTOS * D.U.C</v>
      </c>
      <c r="G261" s="19" t="str">
        <f>IFERROR(VLOOKUP($B261,'Tabelas auxiliares'!$A$67:$C$107,2,FALSE),"")</f>
        <v>EVENTOS INSTITUCIONAIS</v>
      </c>
      <c r="H261" s="19" t="str">
        <f>IFERROR(VLOOKUP($B261,'Tabelas auxiliares'!$A$67:$C$107,3,FALSE),"")</f>
        <v>BUFFET / ESTANDES / AQUISICAO DE PLACAS COMEMORATIVAS E AFINS / SERVIÇOS DE SOM, IMAGEM E PALCO / SERVIÇOS DE LAVANDERIA EVENTOS / SERVIÇOS DE TRADUÇÃO</v>
      </c>
      <c r="I261" s="128" t="s">
        <v>1547</v>
      </c>
      <c r="J261" s="128" t="s">
        <v>2406</v>
      </c>
      <c r="K261" s="128" t="s">
        <v>2411</v>
      </c>
      <c r="L261" s="128" t="s">
        <v>2408</v>
      </c>
      <c r="M261" s="128" t="s">
        <v>2412</v>
      </c>
      <c r="N261" s="128" t="s">
        <v>638</v>
      </c>
      <c r="O261" s="128" t="s">
        <v>614</v>
      </c>
      <c r="P261" s="128" t="s">
        <v>1357</v>
      </c>
      <c r="Q261" s="128" t="s">
        <v>603</v>
      </c>
      <c r="R261" s="128" t="s">
        <v>604</v>
      </c>
      <c r="S261" s="128" t="s">
        <v>605</v>
      </c>
      <c r="T261" s="128" t="s">
        <v>145</v>
      </c>
      <c r="U261" s="128" t="s">
        <v>1358</v>
      </c>
      <c r="V261" s="128" t="s">
        <v>938</v>
      </c>
      <c r="W261" s="128" t="s">
        <v>939</v>
      </c>
      <c r="X261" s="128" t="s">
        <v>2413</v>
      </c>
      <c r="Y261" s="19" t="str">
        <f t="shared" si="6"/>
        <v>3</v>
      </c>
      <c r="Z261" s="19" t="str">
        <f>IF(T261="","",IF(AND(T261&lt;&gt;'Tabelas auxiliares'!$B$241,T261&lt;&gt;'Tabelas auxiliares'!$B$242,T261&lt;&gt;'Tabelas auxiliares'!$C$241,T261&lt;&gt;'Tabelas auxiliares'!$C$242,T261&lt;&gt;'Tabelas auxiliares'!$D$241),"FOLHA DE PESSOAL",IF(Y261='Tabelas auxiliares'!$A$242,"CUSTEIO",IF(Y261='Tabelas auxiliares'!$A$241,"INVESTIMENTO","ERRO - VERIFICAR"))))</f>
        <v>CUSTEIO</v>
      </c>
      <c r="AA261" s="30">
        <f t="shared" si="7"/>
        <v>1600</v>
      </c>
      <c r="AB261" s="130"/>
      <c r="AC261" s="130"/>
      <c r="AD261" s="12">
        <v>1600</v>
      </c>
      <c r="AE261" s="36"/>
      <c r="AF261" s="36"/>
      <c r="AG261" s="36"/>
      <c r="AH261" s="36"/>
      <c r="AI261" s="36"/>
      <c r="AJ261" s="36"/>
      <c r="AK261" s="36"/>
      <c r="AL261" s="36"/>
      <c r="AM261" s="36"/>
      <c r="AN261" s="36"/>
      <c r="AO261" s="36"/>
      <c r="AP261" s="36"/>
    </row>
    <row r="262" spans="1:42" x14ac:dyDescent="0.25">
      <c r="A262" t="s">
        <v>591</v>
      </c>
      <c r="B262" t="s">
        <v>222</v>
      </c>
      <c r="C262" t="s">
        <v>592</v>
      </c>
      <c r="D262" t="s">
        <v>52</v>
      </c>
      <c r="E262" t="s">
        <v>100</v>
      </c>
      <c r="F262" s="19" t="str">
        <f>IFERROR(VLOOKUP(D262,'Tabelas auxiliares'!$A$3:$B$63,2,FALSE),"")</f>
        <v>PROEC - REALIZAÇÃO DE EVENTOS * D.U.C</v>
      </c>
      <c r="G262" s="19" t="str">
        <f>IFERROR(VLOOKUP($B262,'Tabelas auxiliares'!$A$67:$C$107,2,FALSE),"")</f>
        <v>EVENTOS INSTITUCIONAIS</v>
      </c>
      <c r="H262" s="19" t="str">
        <f>IFERROR(VLOOKUP($B262,'Tabelas auxiliares'!$A$67:$C$107,3,FALSE),"")</f>
        <v>BUFFET / ESTANDES / AQUISICAO DE PLACAS COMEMORATIVAS E AFINS / SERVIÇOS DE SOM, IMAGEM E PALCO / SERVIÇOS DE LAVANDERIA EVENTOS / SERVIÇOS DE TRADUÇÃO</v>
      </c>
      <c r="I262" s="128" t="s">
        <v>1972</v>
      </c>
      <c r="J262" s="128" t="s">
        <v>2406</v>
      </c>
      <c r="K262" s="128" t="s">
        <v>2414</v>
      </c>
      <c r="L262" s="128" t="s">
        <v>2415</v>
      </c>
      <c r="M262" s="128" t="s">
        <v>2409</v>
      </c>
      <c r="N262" s="128" t="s">
        <v>638</v>
      </c>
      <c r="O262" s="128" t="s">
        <v>614</v>
      </c>
      <c r="P262" s="128" t="s">
        <v>1357</v>
      </c>
      <c r="Q262" s="128" t="s">
        <v>603</v>
      </c>
      <c r="R262" s="128" t="s">
        <v>604</v>
      </c>
      <c r="S262" s="128" t="s">
        <v>605</v>
      </c>
      <c r="T262" s="128" t="s">
        <v>145</v>
      </c>
      <c r="U262" s="128" t="s">
        <v>1358</v>
      </c>
      <c r="V262" s="128" t="s">
        <v>938</v>
      </c>
      <c r="W262" s="128" t="s">
        <v>939</v>
      </c>
      <c r="X262" s="128" t="s">
        <v>2416</v>
      </c>
      <c r="Y262" s="19" t="str">
        <f t="shared" si="6"/>
        <v>3</v>
      </c>
      <c r="Z262" s="19" t="str">
        <f>IF(T262="","",IF(AND(T262&lt;&gt;'Tabelas auxiliares'!$B$241,T262&lt;&gt;'Tabelas auxiliares'!$B$242,T262&lt;&gt;'Tabelas auxiliares'!$C$241,T262&lt;&gt;'Tabelas auxiliares'!$C$242,T262&lt;&gt;'Tabelas auxiliares'!$D$241),"FOLHA DE PESSOAL",IF(Y262='Tabelas auxiliares'!$A$242,"CUSTEIO",IF(Y262='Tabelas auxiliares'!$A$241,"INVESTIMENTO","ERRO - VERIFICAR"))))</f>
        <v>CUSTEIO</v>
      </c>
      <c r="AA262" s="30">
        <f t="shared" si="7"/>
        <v>1349.88</v>
      </c>
      <c r="AB262" s="130"/>
      <c r="AC262" s="130"/>
      <c r="AD262" s="12">
        <v>1349.88</v>
      </c>
      <c r="AE262" s="36"/>
      <c r="AF262" s="36"/>
      <c r="AG262" s="36"/>
      <c r="AH262" s="36"/>
      <c r="AI262" s="36"/>
      <c r="AJ262" s="36"/>
      <c r="AK262" s="36"/>
      <c r="AL262" s="36"/>
      <c r="AM262" s="36"/>
      <c r="AN262" s="36"/>
      <c r="AO262" s="36"/>
      <c r="AP262" s="36"/>
    </row>
    <row r="263" spans="1:42" x14ac:dyDescent="0.25">
      <c r="A263" t="s">
        <v>591</v>
      </c>
      <c r="B263" t="s">
        <v>222</v>
      </c>
      <c r="C263" t="s">
        <v>592</v>
      </c>
      <c r="D263" t="s">
        <v>52</v>
      </c>
      <c r="E263" t="s">
        <v>100</v>
      </c>
      <c r="F263" s="19" t="str">
        <f>IFERROR(VLOOKUP(D263,'Tabelas auxiliares'!$A$3:$B$63,2,FALSE),"")</f>
        <v>PROEC - REALIZAÇÃO DE EVENTOS * D.U.C</v>
      </c>
      <c r="G263" s="19" t="str">
        <f>IFERROR(VLOOKUP($B263,'Tabelas auxiliares'!$A$67:$C$107,2,FALSE),"")</f>
        <v>EVENTOS INSTITUCIONAIS</v>
      </c>
      <c r="H263" s="19" t="str">
        <f>IFERROR(VLOOKUP($B263,'Tabelas auxiliares'!$A$67:$C$107,3,FALSE),"")</f>
        <v>BUFFET / ESTANDES / AQUISICAO DE PLACAS COMEMORATIVAS E AFINS / SERVIÇOS DE SOM, IMAGEM E PALCO / SERVIÇOS DE LAVANDERIA EVENTOS / SERVIÇOS DE TRADUÇÃO</v>
      </c>
      <c r="I263" s="128" t="s">
        <v>1972</v>
      </c>
      <c r="J263" s="128" t="s">
        <v>2406</v>
      </c>
      <c r="K263" s="128" t="s">
        <v>2417</v>
      </c>
      <c r="L263" s="128" t="s">
        <v>2415</v>
      </c>
      <c r="M263" s="128" t="s">
        <v>944</v>
      </c>
      <c r="N263" s="128" t="s">
        <v>638</v>
      </c>
      <c r="O263" s="128" t="s">
        <v>614</v>
      </c>
      <c r="P263" s="128" t="s">
        <v>1357</v>
      </c>
      <c r="Q263" s="128" t="s">
        <v>603</v>
      </c>
      <c r="R263" s="128" t="s">
        <v>604</v>
      </c>
      <c r="S263" s="128" t="s">
        <v>605</v>
      </c>
      <c r="T263" s="128" t="s">
        <v>145</v>
      </c>
      <c r="U263" s="128" t="s">
        <v>1358</v>
      </c>
      <c r="V263" s="128" t="s">
        <v>938</v>
      </c>
      <c r="W263" s="128" t="s">
        <v>939</v>
      </c>
      <c r="X263" s="128" t="s">
        <v>2418</v>
      </c>
      <c r="Y263" s="19" t="str">
        <f t="shared" si="6"/>
        <v>3</v>
      </c>
      <c r="Z263" s="19" t="str">
        <f>IF(T263="","",IF(AND(T263&lt;&gt;'Tabelas auxiliares'!$B$241,T263&lt;&gt;'Tabelas auxiliares'!$B$242,T263&lt;&gt;'Tabelas auxiliares'!$C$241,T263&lt;&gt;'Tabelas auxiliares'!$C$242,T263&lt;&gt;'Tabelas auxiliares'!$D$241),"FOLHA DE PESSOAL",IF(Y263='Tabelas auxiliares'!$A$242,"CUSTEIO",IF(Y263='Tabelas auxiliares'!$A$241,"INVESTIMENTO","ERRO - VERIFICAR"))))</f>
        <v>CUSTEIO</v>
      </c>
      <c r="AA263" s="30">
        <f t="shared" si="7"/>
        <v>8000</v>
      </c>
      <c r="AB263" s="130"/>
      <c r="AC263" s="130"/>
      <c r="AD263" s="12">
        <v>8000</v>
      </c>
      <c r="AE263" s="36"/>
      <c r="AF263" s="36"/>
      <c r="AG263" s="36"/>
      <c r="AH263" s="36"/>
      <c r="AI263" s="36"/>
      <c r="AJ263" s="36"/>
      <c r="AK263" s="36"/>
      <c r="AL263" s="36"/>
      <c r="AM263" s="36"/>
      <c r="AN263" s="36"/>
      <c r="AO263" s="36"/>
      <c r="AP263" s="36"/>
    </row>
    <row r="264" spans="1:42" x14ac:dyDescent="0.25">
      <c r="A264" t="s">
        <v>591</v>
      </c>
      <c r="B264" t="s">
        <v>222</v>
      </c>
      <c r="C264" t="s">
        <v>592</v>
      </c>
      <c r="D264" t="s">
        <v>52</v>
      </c>
      <c r="E264" t="s">
        <v>100</v>
      </c>
      <c r="F264" s="19" t="str">
        <f>IFERROR(VLOOKUP(D264,'Tabelas auxiliares'!$A$3:$B$63,2,FALSE),"")</f>
        <v>PROEC - REALIZAÇÃO DE EVENTOS * D.U.C</v>
      </c>
      <c r="G264" s="19" t="str">
        <f>IFERROR(VLOOKUP($B264,'Tabelas auxiliares'!$A$67:$C$107,2,FALSE),"")</f>
        <v>EVENTOS INSTITUCIONAIS</v>
      </c>
      <c r="H264" s="19" t="str">
        <f>IFERROR(VLOOKUP($B264,'Tabelas auxiliares'!$A$67:$C$107,3,FALSE),"")</f>
        <v>BUFFET / ESTANDES / AQUISICAO DE PLACAS COMEMORATIVAS E AFINS / SERVIÇOS DE SOM, IMAGEM E PALCO / SERVIÇOS DE LAVANDERIA EVENTOS / SERVIÇOS DE TRADUÇÃO</v>
      </c>
      <c r="I264" s="128" t="s">
        <v>2263</v>
      </c>
      <c r="J264" s="128" t="s">
        <v>2406</v>
      </c>
      <c r="K264" s="128" t="s">
        <v>2419</v>
      </c>
      <c r="L264" s="128" t="s">
        <v>2420</v>
      </c>
      <c r="M264" s="128" t="s">
        <v>2421</v>
      </c>
      <c r="N264" s="128" t="s">
        <v>638</v>
      </c>
      <c r="O264" s="128" t="s">
        <v>614</v>
      </c>
      <c r="P264" s="128" t="s">
        <v>1357</v>
      </c>
      <c r="Q264" s="128" t="s">
        <v>603</v>
      </c>
      <c r="R264" s="128" t="s">
        <v>604</v>
      </c>
      <c r="S264" s="128" t="s">
        <v>605</v>
      </c>
      <c r="T264" s="128" t="s">
        <v>145</v>
      </c>
      <c r="U264" s="128" t="s">
        <v>1358</v>
      </c>
      <c r="V264" s="128" t="s">
        <v>938</v>
      </c>
      <c r="W264" s="128" t="s">
        <v>939</v>
      </c>
      <c r="X264" s="128" t="s">
        <v>2422</v>
      </c>
      <c r="Y264" s="19" t="str">
        <f t="shared" si="6"/>
        <v>3</v>
      </c>
      <c r="Z264" s="19" t="str">
        <f>IF(T264="","",IF(AND(T264&lt;&gt;'Tabelas auxiliares'!$B$241,T264&lt;&gt;'Tabelas auxiliares'!$B$242,T264&lt;&gt;'Tabelas auxiliares'!$C$241,T264&lt;&gt;'Tabelas auxiliares'!$C$242,T264&lt;&gt;'Tabelas auxiliares'!$D$241),"FOLHA DE PESSOAL",IF(Y264='Tabelas auxiliares'!$A$242,"CUSTEIO",IF(Y264='Tabelas auxiliares'!$A$241,"INVESTIMENTO","ERRO - VERIFICAR"))))</f>
        <v>CUSTEIO</v>
      </c>
      <c r="AA264" s="30">
        <f t="shared" si="7"/>
        <v>1737.28</v>
      </c>
      <c r="AB264" s="130"/>
      <c r="AC264" s="130"/>
      <c r="AD264" s="12">
        <v>1737.28</v>
      </c>
      <c r="AE264" s="36"/>
      <c r="AF264" s="36"/>
      <c r="AG264" s="36"/>
      <c r="AH264" s="36"/>
      <c r="AI264" s="36"/>
      <c r="AJ264" s="36"/>
      <c r="AK264" s="36"/>
      <c r="AL264" s="36"/>
      <c r="AM264" s="36"/>
      <c r="AN264" s="36"/>
      <c r="AO264" s="36"/>
      <c r="AP264" s="36"/>
    </row>
    <row r="265" spans="1:42" x14ac:dyDescent="0.25">
      <c r="A265" t="s">
        <v>591</v>
      </c>
      <c r="B265" t="s">
        <v>222</v>
      </c>
      <c r="C265" t="s">
        <v>592</v>
      </c>
      <c r="D265" t="s">
        <v>52</v>
      </c>
      <c r="E265" t="s">
        <v>100</v>
      </c>
      <c r="F265" s="19" t="str">
        <f>IFERROR(VLOOKUP(D265,'Tabelas auxiliares'!$A$3:$B$63,2,FALSE),"")</f>
        <v>PROEC - REALIZAÇÃO DE EVENTOS * D.U.C</v>
      </c>
      <c r="G265" s="19" t="str">
        <f>IFERROR(VLOOKUP($B265,'Tabelas auxiliares'!$A$67:$C$107,2,FALSE),"")</f>
        <v>EVENTOS INSTITUCIONAIS</v>
      </c>
      <c r="H265" s="19" t="str">
        <f>IFERROR(VLOOKUP($B265,'Tabelas auxiliares'!$A$67:$C$107,3,FALSE),"")</f>
        <v>BUFFET / ESTANDES / AQUISICAO DE PLACAS COMEMORATIVAS E AFINS / SERVIÇOS DE SOM, IMAGEM E PALCO / SERVIÇOS DE LAVANDERIA EVENTOS / SERVIÇOS DE TRADUÇÃO</v>
      </c>
      <c r="I265" s="128" t="s">
        <v>2263</v>
      </c>
      <c r="J265" s="128" t="s">
        <v>2406</v>
      </c>
      <c r="K265" s="128" t="s">
        <v>2423</v>
      </c>
      <c r="L265" s="128" t="s">
        <v>2420</v>
      </c>
      <c r="M265" s="128" t="s">
        <v>2409</v>
      </c>
      <c r="N265" s="128" t="s">
        <v>638</v>
      </c>
      <c r="O265" s="128" t="s">
        <v>614</v>
      </c>
      <c r="P265" s="128" t="s">
        <v>1357</v>
      </c>
      <c r="Q265" s="128" t="s">
        <v>603</v>
      </c>
      <c r="R265" s="128" t="s">
        <v>604</v>
      </c>
      <c r="S265" s="128" t="s">
        <v>605</v>
      </c>
      <c r="T265" s="128" t="s">
        <v>145</v>
      </c>
      <c r="U265" s="128" t="s">
        <v>1358</v>
      </c>
      <c r="V265" s="128" t="s">
        <v>938</v>
      </c>
      <c r="W265" s="128" t="s">
        <v>939</v>
      </c>
      <c r="X265" s="128" t="s">
        <v>2424</v>
      </c>
      <c r="Y265" s="19" t="str">
        <f t="shared" si="6"/>
        <v>3</v>
      </c>
      <c r="Z265" s="19" t="str">
        <f>IF(T265="","",IF(AND(T265&lt;&gt;'Tabelas auxiliares'!$B$241,T265&lt;&gt;'Tabelas auxiliares'!$B$242,T265&lt;&gt;'Tabelas auxiliares'!$C$241,T265&lt;&gt;'Tabelas auxiliares'!$C$242,T265&lt;&gt;'Tabelas auxiliares'!$D$241),"FOLHA DE PESSOAL",IF(Y265='Tabelas auxiliares'!$A$242,"CUSTEIO",IF(Y265='Tabelas auxiliares'!$A$241,"INVESTIMENTO","ERRO - VERIFICAR"))))</f>
        <v>CUSTEIO</v>
      </c>
      <c r="AA265" s="30">
        <f t="shared" si="7"/>
        <v>7328.4</v>
      </c>
      <c r="AB265" s="130"/>
      <c r="AC265" s="130">
        <v>366.42</v>
      </c>
      <c r="AD265" s="12">
        <v>6961.98</v>
      </c>
      <c r="AE265" s="36"/>
      <c r="AF265" s="36"/>
      <c r="AG265" s="36"/>
      <c r="AH265" s="36"/>
      <c r="AI265" s="36"/>
      <c r="AJ265" s="36"/>
      <c r="AK265" s="36"/>
      <c r="AL265" s="36"/>
      <c r="AM265" s="36"/>
      <c r="AN265" s="36"/>
      <c r="AO265" s="36"/>
      <c r="AP265" s="36"/>
    </row>
    <row r="266" spans="1:42" x14ac:dyDescent="0.25">
      <c r="A266" t="s">
        <v>591</v>
      </c>
      <c r="B266" t="s">
        <v>222</v>
      </c>
      <c r="C266" t="s">
        <v>592</v>
      </c>
      <c r="D266" t="s">
        <v>52</v>
      </c>
      <c r="E266" t="s">
        <v>100</v>
      </c>
      <c r="F266" s="19" t="str">
        <f>IFERROR(VLOOKUP(D266,'Tabelas auxiliares'!$A$3:$B$63,2,FALSE),"")</f>
        <v>PROEC - REALIZAÇÃO DE EVENTOS * D.U.C</v>
      </c>
      <c r="G266" s="19" t="str">
        <f>IFERROR(VLOOKUP($B266,'Tabelas auxiliares'!$A$67:$C$107,2,FALSE),"")</f>
        <v>EVENTOS INSTITUCIONAIS</v>
      </c>
      <c r="H266" s="19" t="str">
        <f>IFERROR(VLOOKUP($B266,'Tabelas auxiliares'!$A$67:$C$107,3,FALSE),"")</f>
        <v>BUFFET / ESTANDES / AQUISICAO DE PLACAS COMEMORATIVAS E AFINS / SERVIÇOS DE SOM, IMAGEM E PALCO / SERVIÇOS DE LAVANDERIA EVENTOS / SERVIÇOS DE TRADUÇÃO</v>
      </c>
      <c r="I266" s="128" t="s">
        <v>2263</v>
      </c>
      <c r="J266" s="128" t="s">
        <v>2406</v>
      </c>
      <c r="K266" s="128" t="s">
        <v>2425</v>
      </c>
      <c r="L266" s="128" t="s">
        <v>2420</v>
      </c>
      <c r="M266" s="128" t="s">
        <v>941</v>
      </c>
      <c r="N266" s="128" t="s">
        <v>638</v>
      </c>
      <c r="O266" s="128" t="s">
        <v>614</v>
      </c>
      <c r="P266" s="128" t="s">
        <v>1357</v>
      </c>
      <c r="Q266" s="128" t="s">
        <v>603</v>
      </c>
      <c r="R266" s="128" t="s">
        <v>604</v>
      </c>
      <c r="S266" s="128" t="s">
        <v>605</v>
      </c>
      <c r="T266" s="128" t="s">
        <v>145</v>
      </c>
      <c r="U266" s="128" t="s">
        <v>1358</v>
      </c>
      <c r="V266" s="128" t="s">
        <v>938</v>
      </c>
      <c r="W266" s="128" t="s">
        <v>939</v>
      </c>
      <c r="X266" s="128" t="s">
        <v>2426</v>
      </c>
      <c r="Y266" s="19" t="str">
        <f t="shared" si="6"/>
        <v>3</v>
      </c>
      <c r="Z266" s="19" t="str">
        <f>IF(T266="","",IF(AND(T266&lt;&gt;'Tabelas auxiliares'!$B$241,T266&lt;&gt;'Tabelas auxiliares'!$B$242,T266&lt;&gt;'Tabelas auxiliares'!$C$241,T266&lt;&gt;'Tabelas auxiliares'!$C$242,T266&lt;&gt;'Tabelas auxiliares'!$D$241),"FOLHA DE PESSOAL",IF(Y266='Tabelas auxiliares'!$A$242,"CUSTEIO",IF(Y266='Tabelas auxiliares'!$A$241,"INVESTIMENTO","ERRO - VERIFICAR"))))</f>
        <v>CUSTEIO</v>
      </c>
      <c r="AA266" s="30">
        <f t="shared" si="7"/>
        <v>3192.62</v>
      </c>
      <c r="AB266" s="130"/>
      <c r="AC266" s="130"/>
      <c r="AD266" s="12">
        <v>3192.62</v>
      </c>
      <c r="AE266" s="36"/>
      <c r="AF266" s="36"/>
      <c r="AG266" s="36"/>
      <c r="AH266" s="36"/>
      <c r="AI266" s="36"/>
      <c r="AJ266" s="36"/>
      <c r="AK266" s="36"/>
      <c r="AL266" s="36"/>
      <c r="AM266" s="36"/>
      <c r="AN266" s="36"/>
      <c r="AO266" s="36"/>
      <c r="AP266" s="36"/>
    </row>
    <row r="267" spans="1:42" x14ac:dyDescent="0.25">
      <c r="A267" t="s">
        <v>591</v>
      </c>
      <c r="B267" t="s">
        <v>222</v>
      </c>
      <c r="C267" t="s">
        <v>592</v>
      </c>
      <c r="D267" t="s">
        <v>52</v>
      </c>
      <c r="E267" t="s">
        <v>100</v>
      </c>
      <c r="F267" s="19" t="str">
        <f>IFERROR(VLOOKUP(D267,'Tabelas auxiliares'!$A$3:$B$63,2,FALSE),"")</f>
        <v>PROEC - REALIZAÇÃO DE EVENTOS * D.U.C</v>
      </c>
      <c r="G267" s="19" t="str">
        <f>IFERROR(VLOOKUP($B267,'Tabelas auxiliares'!$A$67:$C$107,2,FALSE),"")</f>
        <v>EVENTOS INSTITUCIONAIS</v>
      </c>
      <c r="H267" s="19" t="str">
        <f>IFERROR(VLOOKUP($B267,'Tabelas auxiliares'!$A$67:$C$107,3,FALSE),"")</f>
        <v>BUFFET / ESTANDES / AQUISICAO DE PLACAS COMEMORATIVAS E AFINS / SERVIÇOS DE SOM, IMAGEM E PALCO / SERVIÇOS DE LAVANDERIA EVENTOS / SERVIÇOS DE TRADUÇÃO</v>
      </c>
      <c r="I267" s="128" t="s">
        <v>2263</v>
      </c>
      <c r="J267" s="128" t="s">
        <v>2406</v>
      </c>
      <c r="K267" s="128" t="s">
        <v>2427</v>
      </c>
      <c r="L267" s="128" t="s">
        <v>2428</v>
      </c>
      <c r="M267" s="128" t="s">
        <v>2421</v>
      </c>
      <c r="N267" s="128" t="s">
        <v>638</v>
      </c>
      <c r="O267" s="128" t="s">
        <v>614</v>
      </c>
      <c r="P267" s="128" t="s">
        <v>1357</v>
      </c>
      <c r="Q267" s="128" t="s">
        <v>603</v>
      </c>
      <c r="R267" s="128" t="s">
        <v>604</v>
      </c>
      <c r="S267" s="128" t="s">
        <v>605</v>
      </c>
      <c r="T267" s="128" t="s">
        <v>145</v>
      </c>
      <c r="U267" s="128" t="s">
        <v>1358</v>
      </c>
      <c r="V267" s="128" t="s">
        <v>938</v>
      </c>
      <c r="W267" s="128" t="s">
        <v>939</v>
      </c>
      <c r="X267" s="128" t="s">
        <v>2429</v>
      </c>
      <c r="Y267" s="19" t="str">
        <f t="shared" si="6"/>
        <v>3</v>
      </c>
      <c r="Z267" s="19" t="str">
        <f>IF(T267="","",IF(AND(T267&lt;&gt;'Tabelas auxiliares'!$B$241,T267&lt;&gt;'Tabelas auxiliares'!$B$242,T267&lt;&gt;'Tabelas auxiliares'!$C$241,T267&lt;&gt;'Tabelas auxiliares'!$C$242,T267&lt;&gt;'Tabelas auxiliares'!$D$241),"FOLHA DE PESSOAL",IF(Y267='Tabelas auxiliares'!$A$242,"CUSTEIO",IF(Y267='Tabelas auxiliares'!$A$241,"INVESTIMENTO","ERRO - VERIFICAR"))))</f>
        <v>CUSTEIO</v>
      </c>
      <c r="AA267" s="30">
        <f t="shared" si="7"/>
        <v>6080.48</v>
      </c>
      <c r="AB267" s="130">
        <v>6080.48</v>
      </c>
      <c r="AC267" s="130"/>
      <c r="AD267" s="12"/>
      <c r="AE267" s="36"/>
      <c r="AF267" s="36"/>
      <c r="AG267" s="36"/>
      <c r="AH267" s="36"/>
      <c r="AI267" s="36"/>
      <c r="AJ267" s="36"/>
      <c r="AK267" s="36"/>
      <c r="AL267" s="36"/>
      <c r="AM267" s="36"/>
      <c r="AN267" s="36"/>
      <c r="AO267" s="36"/>
      <c r="AP267" s="36"/>
    </row>
    <row r="268" spans="1:42" x14ac:dyDescent="0.25">
      <c r="A268" t="s">
        <v>591</v>
      </c>
      <c r="B268" t="s">
        <v>222</v>
      </c>
      <c r="C268" t="s">
        <v>592</v>
      </c>
      <c r="D268" t="s">
        <v>52</v>
      </c>
      <c r="E268" t="s">
        <v>100</v>
      </c>
      <c r="F268" s="19" t="str">
        <f>IFERROR(VLOOKUP(D268,'Tabelas auxiliares'!$A$3:$B$63,2,FALSE),"")</f>
        <v>PROEC - REALIZAÇÃO DE EVENTOS * D.U.C</v>
      </c>
      <c r="G268" s="19" t="str">
        <f>IFERROR(VLOOKUP($B268,'Tabelas auxiliares'!$A$67:$C$107,2,FALSE),"")</f>
        <v>EVENTOS INSTITUCIONAIS</v>
      </c>
      <c r="H268" s="19" t="str">
        <f>IFERROR(VLOOKUP($B268,'Tabelas auxiliares'!$A$67:$C$107,3,FALSE),"")</f>
        <v>BUFFET / ESTANDES / AQUISICAO DE PLACAS COMEMORATIVAS E AFINS / SERVIÇOS DE SOM, IMAGEM E PALCO / SERVIÇOS DE LAVANDERIA EVENTOS / SERVIÇOS DE TRADUÇÃO</v>
      </c>
      <c r="I268" s="128" t="s">
        <v>2263</v>
      </c>
      <c r="J268" s="128" t="s">
        <v>2406</v>
      </c>
      <c r="K268" s="128" t="s">
        <v>2430</v>
      </c>
      <c r="L268" s="128" t="s">
        <v>2428</v>
      </c>
      <c r="M268" s="128" t="s">
        <v>2409</v>
      </c>
      <c r="N268" s="128" t="s">
        <v>638</v>
      </c>
      <c r="O268" s="128" t="s">
        <v>614</v>
      </c>
      <c r="P268" s="128" t="s">
        <v>1357</v>
      </c>
      <c r="Q268" s="128" t="s">
        <v>603</v>
      </c>
      <c r="R268" s="128" t="s">
        <v>604</v>
      </c>
      <c r="S268" s="128" t="s">
        <v>605</v>
      </c>
      <c r="T268" s="128" t="s">
        <v>145</v>
      </c>
      <c r="U268" s="128" t="s">
        <v>1358</v>
      </c>
      <c r="V268" s="128" t="s">
        <v>938</v>
      </c>
      <c r="W268" s="128" t="s">
        <v>939</v>
      </c>
      <c r="X268" s="128" t="s">
        <v>2431</v>
      </c>
      <c r="Y268" s="19" t="str">
        <f t="shared" si="6"/>
        <v>3</v>
      </c>
      <c r="Z268" s="19" t="str">
        <f>IF(T268="","",IF(AND(T268&lt;&gt;'Tabelas auxiliares'!$B$241,T268&lt;&gt;'Tabelas auxiliares'!$B$242,T268&lt;&gt;'Tabelas auxiliares'!$C$241,T268&lt;&gt;'Tabelas auxiliares'!$C$242,T268&lt;&gt;'Tabelas auxiliares'!$D$241),"FOLHA DE PESSOAL",IF(Y268='Tabelas auxiliares'!$A$242,"CUSTEIO",IF(Y268='Tabelas auxiliares'!$A$241,"INVESTIMENTO","ERRO - VERIFICAR"))))</f>
        <v>CUSTEIO</v>
      </c>
      <c r="AA268" s="30">
        <f t="shared" si="7"/>
        <v>4397.04</v>
      </c>
      <c r="AB268" s="130">
        <v>4397.04</v>
      </c>
      <c r="AC268" s="130"/>
      <c r="AD268" s="12"/>
      <c r="AE268" s="36"/>
      <c r="AF268" s="36"/>
      <c r="AG268" s="36"/>
      <c r="AH268" s="36"/>
      <c r="AI268" s="36"/>
      <c r="AJ268" s="36"/>
      <c r="AK268" s="36"/>
      <c r="AL268" s="36"/>
      <c r="AM268" s="36"/>
      <c r="AN268" s="36"/>
      <c r="AO268" s="36"/>
      <c r="AP268" s="36"/>
    </row>
    <row r="269" spans="1:42" x14ac:dyDescent="0.25">
      <c r="A269" t="s">
        <v>591</v>
      </c>
      <c r="B269" t="s">
        <v>222</v>
      </c>
      <c r="C269" t="s">
        <v>592</v>
      </c>
      <c r="D269" t="s">
        <v>52</v>
      </c>
      <c r="E269" t="s">
        <v>100</v>
      </c>
      <c r="F269" s="19" t="str">
        <f>IFERROR(VLOOKUP(D269,'Tabelas auxiliares'!$A$3:$B$63,2,FALSE),"")</f>
        <v>PROEC - REALIZAÇÃO DE EVENTOS * D.U.C</v>
      </c>
      <c r="G269" s="19" t="str">
        <f>IFERROR(VLOOKUP($B269,'Tabelas auxiliares'!$A$67:$C$107,2,FALSE),"")</f>
        <v>EVENTOS INSTITUCIONAIS</v>
      </c>
      <c r="H269" s="19" t="str">
        <f>IFERROR(VLOOKUP($B269,'Tabelas auxiliares'!$A$67:$C$107,3,FALSE),"")</f>
        <v>BUFFET / ESTANDES / AQUISICAO DE PLACAS COMEMORATIVAS E AFINS / SERVIÇOS DE SOM, IMAGEM E PALCO / SERVIÇOS DE LAVANDERIA EVENTOS / SERVIÇOS DE TRADUÇÃO</v>
      </c>
      <c r="I269" s="128" t="s">
        <v>2263</v>
      </c>
      <c r="J269" s="128" t="s">
        <v>2406</v>
      </c>
      <c r="K269" s="128" t="s">
        <v>2432</v>
      </c>
      <c r="L269" s="128" t="s">
        <v>2428</v>
      </c>
      <c r="M269" s="128" t="s">
        <v>2412</v>
      </c>
      <c r="N269" s="128" t="s">
        <v>638</v>
      </c>
      <c r="O269" s="128" t="s">
        <v>614</v>
      </c>
      <c r="P269" s="128" t="s">
        <v>1357</v>
      </c>
      <c r="Q269" s="128" t="s">
        <v>603</v>
      </c>
      <c r="R269" s="128" t="s">
        <v>604</v>
      </c>
      <c r="S269" s="128" t="s">
        <v>605</v>
      </c>
      <c r="T269" s="128" t="s">
        <v>145</v>
      </c>
      <c r="U269" s="128" t="s">
        <v>1358</v>
      </c>
      <c r="V269" s="128" t="s">
        <v>938</v>
      </c>
      <c r="W269" s="128" t="s">
        <v>939</v>
      </c>
      <c r="X269" s="128" t="s">
        <v>2433</v>
      </c>
      <c r="Y269" s="19" t="str">
        <f t="shared" si="4"/>
        <v>3</v>
      </c>
      <c r="Z269" s="19" t="str">
        <f>IF(T269="","",IF(AND(T269&lt;&gt;'Tabelas auxiliares'!$B$241,T269&lt;&gt;'Tabelas auxiliares'!$B$242,T269&lt;&gt;'Tabelas auxiliares'!$C$241,T269&lt;&gt;'Tabelas auxiliares'!$C$242,T269&lt;&gt;'Tabelas auxiliares'!$D$241),"FOLHA DE PESSOAL",IF(Y269='Tabelas auxiliares'!$A$242,"CUSTEIO",IF(Y269='Tabelas auxiliares'!$A$241,"INVESTIMENTO","ERRO - VERIFICAR"))))</f>
        <v>CUSTEIO</v>
      </c>
      <c r="AA269" s="30">
        <f t="shared" si="5"/>
        <v>1270.3900000000001</v>
      </c>
      <c r="AB269" s="130">
        <v>1270.3900000000001</v>
      </c>
      <c r="AC269" s="130"/>
      <c r="AD269" s="12"/>
      <c r="AE269" s="36"/>
      <c r="AF269" s="36"/>
      <c r="AG269" s="36"/>
      <c r="AH269" s="36"/>
      <c r="AI269" s="36"/>
      <c r="AJ269" s="36"/>
      <c r="AK269" s="36"/>
      <c r="AL269" s="36"/>
      <c r="AM269" s="36"/>
      <c r="AN269" s="36"/>
      <c r="AO269" s="36"/>
      <c r="AP269" s="36"/>
    </row>
    <row r="270" spans="1:42" x14ac:dyDescent="0.25">
      <c r="A270" t="s">
        <v>591</v>
      </c>
      <c r="B270" t="s">
        <v>224</v>
      </c>
      <c r="C270" t="s">
        <v>592</v>
      </c>
      <c r="D270" t="s">
        <v>83</v>
      </c>
      <c r="E270" t="s">
        <v>100</v>
      </c>
      <c r="F270" s="19" t="str">
        <f>IFERROR(VLOOKUP(D270,'Tabelas auxiliares'!$A$3:$B$63,2,FALSE),"")</f>
        <v>SUGEPE-FOLHA - PASEP + AUX. MORADIA</v>
      </c>
      <c r="G270" s="19" t="str">
        <f>IFERROR(VLOOKUP($B270,'Tabelas auxiliares'!$A$67:$C$107,2,FALSE),"")</f>
        <v>FOLHA DE PAGAMENTO - GERAL</v>
      </c>
      <c r="H270" s="19" t="str">
        <f>IFERROR(VLOOKUP($B270,'Tabelas auxiliares'!$A$67:$C$107,3,FALSE),"")</f>
        <v>FOLHA DE PAGAMENTO / CONTRIBUICAO PARA O PSS / SUBSTITUICOES / INSS PATRONAL / PASEP</v>
      </c>
      <c r="I270" s="128" t="s">
        <v>2434</v>
      </c>
      <c r="J270" s="128" t="s">
        <v>2435</v>
      </c>
      <c r="K270" s="128" t="s">
        <v>2436</v>
      </c>
      <c r="L270" s="128" t="s">
        <v>2437</v>
      </c>
      <c r="M270" s="128" t="s">
        <v>810</v>
      </c>
      <c r="N270" s="128" t="s">
        <v>107</v>
      </c>
      <c r="O270" s="128" t="s">
        <v>614</v>
      </c>
      <c r="P270" s="128" t="s">
        <v>636</v>
      </c>
      <c r="Q270" s="128" t="s">
        <v>603</v>
      </c>
      <c r="R270" s="128" t="s">
        <v>604</v>
      </c>
      <c r="S270" s="128" t="s">
        <v>605</v>
      </c>
      <c r="T270" s="128" t="s">
        <v>637</v>
      </c>
      <c r="U270" s="128" t="s">
        <v>101</v>
      </c>
      <c r="V270" s="128" t="s">
        <v>962</v>
      </c>
      <c r="W270" s="128" t="s">
        <v>963</v>
      </c>
      <c r="X270" s="128" t="s">
        <v>2438</v>
      </c>
      <c r="Y270" s="19" t="str">
        <f t="shared" si="4"/>
        <v>3</v>
      </c>
      <c r="Z270" s="19" t="str">
        <f>IF(T270="","",IF(AND(T270&lt;&gt;'Tabelas auxiliares'!$B$241,T270&lt;&gt;'Tabelas auxiliares'!$B$242,T270&lt;&gt;'Tabelas auxiliares'!$C$241,T270&lt;&gt;'Tabelas auxiliares'!$C$242,T270&lt;&gt;'Tabelas auxiliares'!$D$241),"FOLHA DE PESSOAL",IF(Y270='Tabelas auxiliares'!$A$242,"CUSTEIO",IF(Y270='Tabelas auxiliares'!$A$241,"INVESTIMENTO","ERRO - VERIFICAR"))))</f>
        <v>FOLHA DE PESSOAL</v>
      </c>
      <c r="AA270" s="30">
        <f t="shared" si="5"/>
        <v>1817.7</v>
      </c>
      <c r="AB270" s="130"/>
      <c r="AC270" s="130"/>
      <c r="AD270" s="12">
        <v>1817.7</v>
      </c>
      <c r="AE270" s="36"/>
      <c r="AF270" s="36"/>
      <c r="AG270" s="36"/>
      <c r="AH270" s="36"/>
      <c r="AI270" s="36"/>
      <c r="AJ270" s="36"/>
      <c r="AK270" s="36"/>
      <c r="AL270" s="36"/>
      <c r="AM270" s="36"/>
      <c r="AN270" s="36"/>
      <c r="AO270" s="36"/>
      <c r="AP270" s="36"/>
    </row>
    <row r="271" spans="1:42" x14ac:dyDescent="0.25">
      <c r="A271" t="s">
        <v>591</v>
      </c>
      <c r="B271" t="s">
        <v>224</v>
      </c>
      <c r="C271" t="s">
        <v>592</v>
      </c>
      <c r="D271" t="s">
        <v>83</v>
      </c>
      <c r="E271" t="s">
        <v>100</v>
      </c>
      <c r="F271" s="19" t="str">
        <f>IFERROR(VLOOKUP(D271,'Tabelas auxiliares'!$A$3:$B$63,2,FALSE),"")</f>
        <v>SUGEPE-FOLHA - PASEP + AUX. MORADIA</v>
      </c>
      <c r="G271" s="19" t="str">
        <f>IFERROR(VLOOKUP($B271,'Tabelas auxiliares'!$A$67:$C$107,2,FALSE),"")</f>
        <v>FOLHA DE PAGAMENTO - GERAL</v>
      </c>
      <c r="H271" s="19" t="str">
        <f>IFERROR(VLOOKUP($B271,'Tabelas auxiliares'!$A$67:$C$107,3,FALSE),"")</f>
        <v>FOLHA DE PAGAMENTO / CONTRIBUICAO PARA O PSS / SUBSTITUICOES / INSS PATRONAL / PASEP</v>
      </c>
      <c r="I271" s="128" t="s">
        <v>2434</v>
      </c>
      <c r="J271" s="128" t="s">
        <v>1019</v>
      </c>
      <c r="K271" s="128" t="s">
        <v>2439</v>
      </c>
      <c r="L271" s="128" t="s">
        <v>2440</v>
      </c>
      <c r="M271" s="128" t="s">
        <v>810</v>
      </c>
      <c r="N271" s="128" t="s">
        <v>107</v>
      </c>
      <c r="O271" s="128" t="s">
        <v>614</v>
      </c>
      <c r="P271" s="128" t="s">
        <v>636</v>
      </c>
      <c r="Q271" s="128" t="s">
        <v>603</v>
      </c>
      <c r="R271" s="128" t="s">
        <v>604</v>
      </c>
      <c r="S271" s="128" t="s">
        <v>605</v>
      </c>
      <c r="T271" s="128" t="s">
        <v>637</v>
      </c>
      <c r="U271" s="128" t="s">
        <v>101</v>
      </c>
      <c r="V271" s="128" t="s">
        <v>962</v>
      </c>
      <c r="W271" s="128" t="s">
        <v>963</v>
      </c>
      <c r="X271" s="128" t="s">
        <v>2441</v>
      </c>
      <c r="Y271" s="19" t="str">
        <f t="shared" si="4"/>
        <v>3</v>
      </c>
      <c r="Z271" s="19" t="str">
        <f>IF(T271="","",IF(AND(T271&lt;&gt;'Tabelas auxiliares'!$B$241,T271&lt;&gt;'Tabelas auxiliares'!$B$242,T271&lt;&gt;'Tabelas auxiliares'!$C$241,T271&lt;&gt;'Tabelas auxiliares'!$C$242,T271&lt;&gt;'Tabelas auxiliares'!$D$241),"FOLHA DE PESSOAL",IF(Y271='Tabelas auxiliares'!$A$242,"CUSTEIO",IF(Y271='Tabelas auxiliares'!$A$241,"INVESTIMENTO","ERRO - VERIFICAR"))))</f>
        <v>FOLHA DE PESSOAL</v>
      </c>
      <c r="AA271" s="30">
        <f t="shared" si="5"/>
        <v>15311.46</v>
      </c>
      <c r="AB271" s="130">
        <v>2074.3200000000002</v>
      </c>
      <c r="AC271" s="130"/>
      <c r="AD271">
        <v>13237.14</v>
      </c>
      <c r="AE271" s="36"/>
      <c r="AF271" s="36"/>
      <c r="AG271" s="36"/>
      <c r="AH271" s="36"/>
      <c r="AI271" s="36"/>
      <c r="AJ271" s="36"/>
      <c r="AK271" s="36"/>
      <c r="AL271" s="36"/>
      <c r="AM271" s="36"/>
      <c r="AN271" s="36"/>
      <c r="AO271" s="36"/>
      <c r="AP271" s="36"/>
    </row>
    <row r="272" spans="1:42" x14ac:dyDescent="0.25">
      <c r="A272" t="s">
        <v>591</v>
      </c>
      <c r="B272" t="s">
        <v>224</v>
      </c>
      <c r="C272" t="s">
        <v>592</v>
      </c>
      <c r="D272" t="s">
        <v>83</v>
      </c>
      <c r="E272" t="s">
        <v>100</v>
      </c>
      <c r="F272" s="19" t="str">
        <f>IFERROR(VLOOKUP(D272,'Tabelas auxiliares'!$A$3:$B$63,2,FALSE),"")</f>
        <v>SUGEPE-FOLHA - PASEP + AUX. MORADIA</v>
      </c>
      <c r="G272" s="19" t="str">
        <f>IFERROR(VLOOKUP($B272,'Tabelas auxiliares'!$A$67:$C$107,2,FALSE),"")</f>
        <v>FOLHA DE PAGAMENTO - GERAL</v>
      </c>
      <c r="H272" s="19" t="str">
        <f>IFERROR(VLOOKUP($B272,'Tabelas auxiliares'!$A$67:$C$107,3,FALSE),"")</f>
        <v>FOLHA DE PAGAMENTO / CONTRIBUICAO PARA O PSS / SUBSTITUICOES / INSS PATRONAL / PASEP</v>
      </c>
      <c r="I272" s="128" t="s">
        <v>2434</v>
      </c>
      <c r="J272" s="128" t="s">
        <v>2442</v>
      </c>
      <c r="K272" s="128" t="s">
        <v>2443</v>
      </c>
      <c r="L272" s="128" t="s">
        <v>2444</v>
      </c>
      <c r="M272" s="128" t="s">
        <v>810</v>
      </c>
      <c r="N272" s="128" t="s">
        <v>107</v>
      </c>
      <c r="O272" s="128" t="s">
        <v>614</v>
      </c>
      <c r="P272" s="128" t="s">
        <v>636</v>
      </c>
      <c r="Q272" s="128" t="s">
        <v>603</v>
      </c>
      <c r="R272" s="128" t="s">
        <v>604</v>
      </c>
      <c r="S272" s="128" t="s">
        <v>605</v>
      </c>
      <c r="T272" s="128" t="s">
        <v>637</v>
      </c>
      <c r="U272" s="128" t="s">
        <v>101</v>
      </c>
      <c r="V272" s="128" t="s">
        <v>962</v>
      </c>
      <c r="W272" s="128" t="s">
        <v>963</v>
      </c>
      <c r="X272" s="128" t="s">
        <v>2445</v>
      </c>
      <c r="Y272" s="19" t="str">
        <f t="shared" si="4"/>
        <v>3</v>
      </c>
      <c r="Z272" s="19" t="str">
        <f>IF(T272="","",IF(AND(T272&lt;&gt;'Tabelas auxiliares'!$B$241,T272&lt;&gt;'Tabelas auxiliares'!$B$242,T272&lt;&gt;'Tabelas auxiliares'!$C$241,T272&lt;&gt;'Tabelas auxiliares'!$C$242,T272&lt;&gt;'Tabelas auxiliares'!$D$241),"FOLHA DE PESSOAL",IF(Y272='Tabelas auxiliares'!$A$242,"CUSTEIO",IF(Y272='Tabelas auxiliares'!$A$241,"INVESTIMENTO","ERRO - VERIFICAR"))))</f>
        <v>FOLHA DE PESSOAL</v>
      </c>
      <c r="AA272" s="30">
        <f t="shared" si="5"/>
        <v>14637.16</v>
      </c>
      <c r="AB272" s="130">
        <v>6221.54</v>
      </c>
      <c r="AC272" s="130"/>
      <c r="AD272" s="12">
        <v>8415.6200000000008</v>
      </c>
      <c r="AE272" s="36"/>
      <c r="AF272" s="36"/>
      <c r="AG272" s="36"/>
      <c r="AH272" s="36"/>
      <c r="AI272" s="36"/>
      <c r="AJ272" s="36"/>
      <c r="AK272" s="36"/>
      <c r="AL272" s="36"/>
      <c r="AM272" s="36"/>
      <c r="AN272" s="36"/>
      <c r="AO272" s="36"/>
      <c r="AP272" s="36"/>
    </row>
    <row r="273" spans="1:42" x14ac:dyDescent="0.25">
      <c r="A273" t="s">
        <v>591</v>
      </c>
      <c r="B273" t="s">
        <v>224</v>
      </c>
      <c r="C273" t="s">
        <v>592</v>
      </c>
      <c r="D273" t="s">
        <v>83</v>
      </c>
      <c r="E273" t="s">
        <v>100</v>
      </c>
      <c r="F273" s="19" t="str">
        <f>IFERROR(VLOOKUP(D273,'Tabelas auxiliares'!$A$3:$B$63,2,FALSE),"")</f>
        <v>SUGEPE-FOLHA - PASEP + AUX. MORADIA</v>
      </c>
      <c r="G273" s="19" t="str">
        <f>IFERROR(VLOOKUP($B273,'Tabelas auxiliares'!$A$67:$C$107,2,FALSE),"")</f>
        <v>FOLHA DE PAGAMENTO - GERAL</v>
      </c>
      <c r="H273" s="19" t="str">
        <f>IFERROR(VLOOKUP($B273,'Tabelas auxiliares'!$A$67:$C$107,3,FALSE),"")</f>
        <v>FOLHA DE PAGAMENTO / CONTRIBUICAO PARA O PSS / SUBSTITUICOES / INSS PATRONAL / PASEP</v>
      </c>
      <c r="I273" s="128" t="s">
        <v>2434</v>
      </c>
      <c r="J273" s="128" t="s">
        <v>2446</v>
      </c>
      <c r="K273" s="128" t="s">
        <v>2447</v>
      </c>
      <c r="L273" s="128" t="s">
        <v>2448</v>
      </c>
      <c r="M273" s="128" t="s">
        <v>810</v>
      </c>
      <c r="N273" s="128" t="s">
        <v>107</v>
      </c>
      <c r="O273" s="128" t="s">
        <v>614</v>
      </c>
      <c r="P273" s="128" t="s">
        <v>636</v>
      </c>
      <c r="Q273" s="128" t="s">
        <v>603</v>
      </c>
      <c r="R273" s="128" t="s">
        <v>604</v>
      </c>
      <c r="S273" s="128" t="s">
        <v>605</v>
      </c>
      <c r="T273" s="128" t="s">
        <v>637</v>
      </c>
      <c r="U273" s="128" t="s">
        <v>101</v>
      </c>
      <c r="V273" s="128" t="s">
        <v>962</v>
      </c>
      <c r="W273" s="128" t="s">
        <v>963</v>
      </c>
      <c r="X273" s="128" t="s">
        <v>2449</v>
      </c>
      <c r="Y273" s="19" t="str">
        <f t="shared" si="4"/>
        <v>3</v>
      </c>
      <c r="Z273" s="19" t="str">
        <f>IF(T273="","",IF(AND(T273&lt;&gt;'Tabelas auxiliares'!$B$241,T273&lt;&gt;'Tabelas auxiliares'!$B$242,T273&lt;&gt;'Tabelas auxiliares'!$C$241,T273&lt;&gt;'Tabelas auxiliares'!$C$242,T273&lt;&gt;'Tabelas auxiliares'!$D$241),"FOLHA DE PESSOAL",IF(Y273='Tabelas auxiliares'!$A$242,"CUSTEIO",IF(Y273='Tabelas auxiliares'!$A$241,"INVESTIMENTO","ERRO - VERIFICAR"))))</f>
        <v>FOLHA DE PESSOAL</v>
      </c>
      <c r="AA273" s="30">
        <f t="shared" si="5"/>
        <v>11819.48</v>
      </c>
      <c r="AB273" s="130">
        <v>1529</v>
      </c>
      <c r="AC273" s="130"/>
      <c r="AD273" s="12">
        <v>10290.48</v>
      </c>
      <c r="AE273" s="36"/>
      <c r="AF273" s="36"/>
      <c r="AG273" s="36"/>
      <c r="AH273" s="36"/>
      <c r="AI273" s="36"/>
      <c r="AJ273" s="36"/>
      <c r="AK273" s="36"/>
      <c r="AL273" s="36"/>
      <c r="AM273" s="36"/>
      <c r="AN273" s="36"/>
      <c r="AO273" s="36"/>
      <c r="AP273" s="36"/>
    </row>
    <row r="274" spans="1:42" x14ac:dyDescent="0.25">
      <c r="A274" t="s">
        <v>591</v>
      </c>
      <c r="B274" t="s">
        <v>224</v>
      </c>
      <c r="C274" t="s">
        <v>592</v>
      </c>
      <c r="D274" t="s">
        <v>83</v>
      </c>
      <c r="E274" t="s">
        <v>100</v>
      </c>
      <c r="F274" s="19" t="str">
        <f>IFERROR(VLOOKUP(D274,'Tabelas auxiliares'!$A$3:$B$63,2,FALSE),"")</f>
        <v>SUGEPE-FOLHA - PASEP + AUX. MORADIA</v>
      </c>
      <c r="G274" s="19" t="str">
        <f>IFERROR(VLOOKUP($B274,'Tabelas auxiliares'!$A$67:$C$107,2,FALSE),"")</f>
        <v>FOLHA DE PAGAMENTO - GERAL</v>
      </c>
      <c r="H274" s="19" t="str">
        <f>IFERROR(VLOOKUP($B274,'Tabelas auxiliares'!$A$67:$C$107,3,FALSE),"")</f>
        <v>FOLHA DE PAGAMENTO / CONTRIBUICAO PARA O PSS / SUBSTITUICOES / INSS PATRONAL / PASEP</v>
      </c>
      <c r="I274" s="128" t="s">
        <v>2434</v>
      </c>
      <c r="J274" s="128" t="s">
        <v>1031</v>
      </c>
      <c r="K274" s="128" t="s">
        <v>2450</v>
      </c>
      <c r="L274" s="128" t="s">
        <v>2451</v>
      </c>
      <c r="M274" s="128" t="s">
        <v>810</v>
      </c>
      <c r="N274" s="128" t="s">
        <v>107</v>
      </c>
      <c r="O274" s="128" t="s">
        <v>614</v>
      </c>
      <c r="P274" s="128" t="s">
        <v>636</v>
      </c>
      <c r="Q274" s="128" t="s">
        <v>603</v>
      </c>
      <c r="R274" s="128" t="s">
        <v>604</v>
      </c>
      <c r="S274" s="128" t="s">
        <v>605</v>
      </c>
      <c r="T274" s="128" t="s">
        <v>637</v>
      </c>
      <c r="U274" s="128" t="s">
        <v>101</v>
      </c>
      <c r="V274" s="128" t="s">
        <v>962</v>
      </c>
      <c r="W274" s="128" t="s">
        <v>963</v>
      </c>
      <c r="X274" s="128" t="s">
        <v>2452</v>
      </c>
      <c r="Y274" s="19" t="str">
        <f t="shared" si="4"/>
        <v>3</v>
      </c>
      <c r="Z274" s="19" t="str">
        <f>IF(T274="","",IF(AND(T274&lt;&gt;'Tabelas auxiliares'!$B$241,T274&lt;&gt;'Tabelas auxiliares'!$B$242,T274&lt;&gt;'Tabelas auxiliares'!$C$241,T274&lt;&gt;'Tabelas auxiliares'!$C$242,T274&lt;&gt;'Tabelas auxiliares'!$D$241),"FOLHA DE PESSOAL",IF(Y274='Tabelas auxiliares'!$A$242,"CUSTEIO",IF(Y274='Tabelas auxiliares'!$A$241,"INVESTIMENTO","ERRO - VERIFICAR"))))</f>
        <v>FOLHA DE PESSOAL</v>
      </c>
      <c r="AA274" s="30">
        <f t="shared" si="5"/>
        <v>68855.72</v>
      </c>
      <c r="AB274" s="130">
        <v>28867.360000000001</v>
      </c>
      <c r="AC274" s="130"/>
      <c r="AD274" s="12">
        <v>39988.36</v>
      </c>
      <c r="AE274" s="36"/>
      <c r="AF274" s="36"/>
      <c r="AG274" s="36"/>
      <c r="AH274" s="36"/>
      <c r="AI274" s="36"/>
      <c r="AJ274" s="36"/>
      <c r="AK274" s="36"/>
      <c r="AL274" s="36"/>
      <c r="AM274" s="36"/>
      <c r="AN274" s="36"/>
      <c r="AO274" s="36"/>
      <c r="AP274" s="36"/>
    </row>
    <row r="275" spans="1:42" x14ac:dyDescent="0.25">
      <c r="A275" t="s">
        <v>591</v>
      </c>
      <c r="B275" t="s">
        <v>224</v>
      </c>
      <c r="C275" t="s">
        <v>592</v>
      </c>
      <c r="D275" t="s">
        <v>83</v>
      </c>
      <c r="E275" t="s">
        <v>100</v>
      </c>
      <c r="F275" s="19" t="str">
        <f>IFERROR(VLOOKUP(D275,'Tabelas auxiliares'!$A$3:$B$63,2,FALSE),"")</f>
        <v>SUGEPE-FOLHA - PASEP + AUX. MORADIA</v>
      </c>
      <c r="G275" s="19" t="str">
        <f>IFERROR(VLOOKUP($B275,'Tabelas auxiliares'!$A$67:$C$107,2,FALSE),"")</f>
        <v>FOLHA DE PAGAMENTO - GERAL</v>
      </c>
      <c r="H275" s="19" t="str">
        <f>IFERROR(VLOOKUP($B275,'Tabelas auxiliares'!$A$67:$C$107,3,FALSE),"")</f>
        <v>FOLHA DE PAGAMENTO / CONTRIBUICAO PARA O PSS / SUBSTITUICOES / INSS PATRONAL / PASEP</v>
      </c>
      <c r="I275" s="128" t="s">
        <v>2453</v>
      </c>
      <c r="J275" s="128" t="s">
        <v>2454</v>
      </c>
      <c r="K275" s="128" t="s">
        <v>2455</v>
      </c>
      <c r="L275" s="128" t="s">
        <v>2456</v>
      </c>
      <c r="M275" s="128" t="s">
        <v>899</v>
      </c>
      <c r="N275" s="128" t="s">
        <v>108</v>
      </c>
      <c r="O275" s="128" t="s">
        <v>614</v>
      </c>
      <c r="P275" s="128" t="s">
        <v>635</v>
      </c>
      <c r="Q275" s="128" t="s">
        <v>603</v>
      </c>
      <c r="R275" s="128" t="s">
        <v>604</v>
      </c>
      <c r="S275" s="128" t="s">
        <v>605</v>
      </c>
      <c r="T275" s="128" t="s">
        <v>626</v>
      </c>
      <c r="U275" s="128" t="s">
        <v>117</v>
      </c>
      <c r="V275" s="128" t="s">
        <v>955</v>
      </c>
      <c r="W275" s="128" t="s">
        <v>956</v>
      </c>
      <c r="X275" s="128" t="s">
        <v>2457</v>
      </c>
      <c r="Y275" s="19" t="str">
        <f t="shared" si="4"/>
        <v>3</v>
      </c>
      <c r="Z275" s="19" t="str">
        <f>IF(T275="","",IF(AND(T275&lt;&gt;'Tabelas auxiliares'!$B$241,T275&lt;&gt;'Tabelas auxiliares'!$B$242,T275&lt;&gt;'Tabelas auxiliares'!$C$241,T275&lt;&gt;'Tabelas auxiliares'!$C$242,T275&lt;&gt;'Tabelas auxiliares'!$D$241),"FOLHA DE PESSOAL",IF(Y275='Tabelas auxiliares'!$A$242,"CUSTEIO",IF(Y275='Tabelas auxiliares'!$A$241,"INVESTIMENTO","ERRO - VERIFICAR"))))</f>
        <v>FOLHA DE PESSOAL</v>
      </c>
      <c r="AA275" s="30">
        <f t="shared" si="5"/>
        <v>151514.91</v>
      </c>
      <c r="AB275" s="130"/>
      <c r="AC275" s="130"/>
      <c r="AD275" s="12">
        <v>151514.91</v>
      </c>
      <c r="AE275" s="36"/>
      <c r="AF275" s="36"/>
      <c r="AG275" s="36"/>
      <c r="AH275" s="36"/>
      <c r="AI275" s="36"/>
      <c r="AJ275" s="36"/>
      <c r="AK275" s="36"/>
      <c r="AL275" s="36"/>
      <c r="AM275" s="36"/>
      <c r="AN275" s="36"/>
      <c r="AO275" s="36"/>
      <c r="AP275" s="36"/>
    </row>
    <row r="276" spans="1:42" x14ac:dyDescent="0.25">
      <c r="A276" t="s">
        <v>591</v>
      </c>
      <c r="B276" t="s">
        <v>224</v>
      </c>
      <c r="C276" t="s">
        <v>592</v>
      </c>
      <c r="D276" t="s">
        <v>83</v>
      </c>
      <c r="E276" t="s">
        <v>100</v>
      </c>
      <c r="F276" s="19" t="str">
        <f>IFERROR(VLOOKUP(D276,'Tabelas auxiliares'!$A$3:$B$63,2,FALSE),"")</f>
        <v>SUGEPE-FOLHA - PASEP + AUX. MORADIA</v>
      </c>
      <c r="G276" s="19" t="str">
        <f>IFERROR(VLOOKUP($B276,'Tabelas auxiliares'!$A$67:$C$107,2,FALSE),"")</f>
        <v>FOLHA DE PAGAMENTO - GERAL</v>
      </c>
      <c r="H276" s="19" t="str">
        <f>IFERROR(VLOOKUP($B276,'Tabelas auxiliares'!$A$67:$C$107,3,FALSE),"")</f>
        <v>FOLHA DE PAGAMENTO / CONTRIBUICAO PARA O PSS / SUBSTITUICOES / INSS PATRONAL / PASEP</v>
      </c>
      <c r="I276" s="128" t="s">
        <v>2453</v>
      </c>
      <c r="J276" s="128" t="s">
        <v>2454</v>
      </c>
      <c r="K276" s="128" t="s">
        <v>2455</v>
      </c>
      <c r="L276" s="128" t="s">
        <v>2456</v>
      </c>
      <c r="M276" s="128" t="s">
        <v>899</v>
      </c>
      <c r="N276" s="128" t="s">
        <v>108</v>
      </c>
      <c r="O276" s="128" t="s">
        <v>614</v>
      </c>
      <c r="P276" s="128" t="s">
        <v>635</v>
      </c>
      <c r="Q276" s="128" t="s">
        <v>603</v>
      </c>
      <c r="R276" s="128" t="s">
        <v>604</v>
      </c>
      <c r="S276" s="128" t="s">
        <v>605</v>
      </c>
      <c r="T276" s="128" t="s">
        <v>626</v>
      </c>
      <c r="U276" s="128" t="s">
        <v>117</v>
      </c>
      <c r="V276" s="128" t="s">
        <v>957</v>
      </c>
      <c r="W276" s="128" t="s">
        <v>958</v>
      </c>
      <c r="X276" s="128" t="s">
        <v>2458</v>
      </c>
      <c r="Y276" s="19" t="str">
        <f t="shared" si="4"/>
        <v>3</v>
      </c>
      <c r="Z276" s="19" t="str">
        <f>IF(T276="","",IF(AND(T276&lt;&gt;'Tabelas auxiliares'!$B$241,T276&lt;&gt;'Tabelas auxiliares'!$B$242,T276&lt;&gt;'Tabelas auxiliares'!$C$241,T276&lt;&gt;'Tabelas auxiliares'!$C$242,T276&lt;&gt;'Tabelas auxiliares'!$D$241),"FOLHA DE PESSOAL",IF(Y276='Tabelas auxiliares'!$A$242,"CUSTEIO",IF(Y276='Tabelas auxiliares'!$A$241,"INVESTIMENTO","ERRO - VERIFICAR"))))</f>
        <v>FOLHA DE PESSOAL</v>
      </c>
      <c r="AA276" s="30">
        <f t="shared" si="5"/>
        <v>7575.74</v>
      </c>
      <c r="AB276" s="130"/>
      <c r="AC276" s="130"/>
      <c r="AD276" s="12">
        <v>7575.74</v>
      </c>
      <c r="AE276" s="36"/>
      <c r="AF276" s="36"/>
      <c r="AG276" s="36"/>
      <c r="AH276" s="36"/>
      <c r="AI276" s="36"/>
      <c r="AJ276" s="36"/>
      <c r="AK276" s="36"/>
      <c r="AL276" s="36"/>
      <c r="AM276" s="36"/>
      <c r="AN276" s="36"/>
      <c r="AO276" s="36"/>
      <c r="AP276" s="36"/>
    </row>
    <row r="277" spans="1:42" x14ac:dyDescent="0.25">
      <c r="A277" t="s">
        <v>591</v>
      </c>
      <c r="B277" t="s">
        <v>224</v>
      </c>
      <c r="C277" t="s">
        <v>592</v>
      </c>
      <c r="D277" t="s">
        <v>83</v>
      </c>
      <c r="E277" t="s">
        <v>100</v>
      </c>
      <c r="F277" s="19" t="str">
        <f>IFERROR(VLOOKUP(D277,'Tabelas auxiliares'!$A$3:$B$63,2,FALSE),"")</f>
        <v>SUGEPE-FOLHA - PASEP + AUX. MORADIA</v>
      </c>
      <c r="G277" s="19" t="str">
        <f>IFERROR(VLOOKUP($B277,'Tabelas auxiliares'!$A$67:$C$107,2,FALSE),"")</f>
        <v>FOLHA DE PAGAMENTO - GERAL</v>
      </c>
      <c r="H277" s="19" t="str">
        <f>IFERROR(VLOOKUP($B277,'Tabelas auxiliares'!$A$67:$C$107,3,FALSE),"")</f>
        <v>FOLHA DE PAGAMENTO / CONTRIBUICAO PARA O PSS / SUBSTITUICOES / INSS PATRONAL / PASEP</v>
      </c>
      <c r="I277" s="128" t="s">
        <v>2459</v>
      </c>
      <c r="J277" s="128" t="s">
        <v>2460</v>
      </c>
      <c r="K277" s="128" t="s">
        <v>2461</v>
      </c>
      <c r="L277" s="128" t="s">
        <v>2462</v>
      </c>
      <c r="M277" s="128" t="s">
        <v>604</v>
      </c>
      <c r="N277" s="128" t="s">
        <v>106</v>
      </c>
      <c r="O277" s="128" t="s">
        <v>614</v>
      </c>
      <c r="P277" s="128" t="s">
        <v>625</v>
      </c>
      <c r="Q277" s="128" t="s">
        <v>603</v>
      </c>
      <c r="R277" s="128" t="s">
        <v>604</v>
      </c>
      <c r="S277" s="128" t="s">
        <v>1371</v>
      </c>
      <c r="T277" s="128" t="s">
        <v>626</v>
      </c>
      <c r="U277" s="128" t="s">
        <v>116</v>
      </c>
      <c r="V277" s="128" t="s">
        <v>964</v>
      </c>
      <c r="W277" s="128" t="s">
        <v>965</v>
      </c>
      <c r="X277" s="128" t="s">
        <v>2463</v>
      </c>
      <c r="Y277" s="19" t="str">
        <f t="shared" si="4"/>
        <v>3</v>
      </c>
      <c r="Z277" s="19" t="str">
        <f>IF(T277="","",IF(AND(T277&lt;&gt;'Tabelas auxiliares'!$B$241,T277&lt;&gt;'Tabelas auxiliares'!$B$242,T277&lt;&gt;'Tabelas auxiliares'!$C$241,T277&lt;&gt;'Tabelas auxiliares'!$C$242,T277&lt;&gt;'Tabelas auxiliares'!$D$241),"FOLHA DE PESSOAL",IF(Y277='Tabelas auxiliares'!$A$242,"CUSTEIO",IF(Y277='Tabelas auxiliares'!$A$241,"INVESTIMENTO","ERRO - VERIFICAR"))))</f>
        <v>FOLHA DE PESSOAL</v>
      </c>
      <c r="AA277" s="30">
        <f t="shared" si="5"/>
        <v>481690.63</v>
      </c>
      <c r="AB277" s="130"/>
      <c r="AC277" s="130"/>
      <c r="AD277" s="12">
        <v>481690.63</v>
      </c>
      <c r="AE277" s="36"/>
      <c r="AF277" s="36"/>
      <c r="AG277" s="36"/>
      <c r="AH277" s="36"/>
      <c r="AI277" s="36"/>
      <c r="AJ277" s="36"/>
      <c r="AK277" s="36"/>
      <c r="AL277" s="36"/>
      <c r="AM277" s="36"/>
      <c r="AN277" s="36"/>
      <c r="AO277" s="36"/>
      <c r="AP277" s="36"/>
    </row>
    <row r="278" spans="1:42" x14ac:dyDescent="0.25">
      <c r="A278" t="s">
        <v>591</v>
      </c>
      <c r="B278" t="s">
        <v>224</v>
      </c>
      <c r="C278" t="s">
        <v>592</v>
      </c>
      <c r="D278" t="s">
        <v>83</v>
      </c>
      <c r="E278" t="s">
        <v>100</v>
      </c>
      <c r="F278" s="19" t="str">
        <f>IFERROR(VLOOKUP(D278,'Tabelas auxiliares'!$A$3:$B$63,2,FALSE),"")</f>
        <v>SUGEPE-FOLHA - PASEP + AUX. MORADIA</v>
      </c>
      <c r="G278" s="19" t="str">
        <f>IFERROR(VLOOKUP($B278,'Tabelas auxiliares'!$A$67:$C$107,2,FALSE),"")</f>
        <v>FOLHA DE PAGAMENTO - GERAL</v>
      </c>
      <c r="H278" s="19" t="str">
        <f>IFERROR(VLOOKUP($B278,'Tabelas auxiliares'!$A$67:$C$107,3,FALSE),"")</f>
        <v>FOLHA DE PAGAMENTO / CONTRIBUICAO PARA O PSS / SUBSTITUICOES / INSS PATRONAL / PASEP</v>
      </c>
      <c r="I278" s="128" t="s">
        <v>2459</v>
      </c>
      <c r="J278" s="128" t="s">
        <v>2460</v>
      </c>
      <c r="K278" s="128" t="s">
        <v>2461</v>
      </c>
      <c r="L278" s="128" t="s">
        <v>2462</v>
      </c>
      <c r="M278" s="128" t="s">
        <v>604</v>
      </c>
      <c r="N278" s="128" t="s">
        <v>106</v>
      </c>
      <c r="O278" s="128" t="s">
        <v>614</v>
      </c>
      <c r="P278" s="128" t="s">
        <v>625</v>
      </c>
      <c r="Q278" s="128" t="s">
        <v>603</v>
      </c>
      <c r="R278" s="128" t="s">
        <v>604</v>
      </c>
      <c r="S278" s="128" t="s">
        <v>1371</v>
      </c>
      <c r="T278" s="128" t="s">
        <v>626</v>
      </c>
      <c r="U278" s="128" t="s">
        <v>116</v>
      </c>
      <c r="V278" s="128" t="s">
        <v>966</v>
      </c>
      <c r="W278" s="128" t="s">
        <v>967</v>
      </c>
      <c r="X278" s="128" t="s">
        <v>2464</v>
      </c>
      <c r="Y278" s="19" t="str">
        <f t="shared" si="4"/>
        <v>3</v>
      </c>
      <c r="Z278" s="19" t="str">
        <f>IF(T278="","",IF(AND(T278&lt;&gt;'Tabelas auxiliares'!$B$241,T278&lt;&gt;'Tabelas auxiliares'!$B$242,T278&lt;&gt;'Tabelas auxiliares'!$C$241,T278&lt;&gt;'Tabelas auxiliares'!$C$242,T278&lt;&gt;'Tabelas auxiliares'!$D$241),"FOLHA DE PESSOAL",IF(Y278='Tabelas auxiliares'!$A$242,"CUSTEIO",IF(Y278='Tabelas auxiliares'!$A$241,"INVESTIMENTO","ERRO - VERIFICAR"))))</f>
        <v>FOLHA DE PESSOAL</v>
      </c>
      <c r="AA278" s="30">
        <f t="shared" si="5"/>
        <v>9057.2800000000007</v>
      </c>
      <c r="AB278" s="130"/>
      <c r="AC278" s="130"/>
      <c r="AD278" s="12">
        <v>9057.2800000000007</v>
      </c>
      <c r="AE278" s="36"/>
      <c r="AF278" s="36"/>
      <c r="AG278" s="36"/>
      <c r="AH278" s="36"/>
      <c r="AI278" s="36"/>
      <c r="AJ278" s="36"/>
      <c r="AK278" s="36"/>
      <c r="AL278" s="36"/>
      <c r="AM278" s="36"/>
      <c r="AN278" s="36"/>
      <c r="AO278" s="36"/>
      <c r="AP278" s="36"/>
    </row>
    <row r="279" spans="1:42" x14ac:dyDescent="0.25">
      <c r="A279" t="s">
        <v>591</v>
      </c>
      <c r="B279" t="s">
        <v>224</v>
      </c>
      <c r="C279" t="s">
        <v>592</v>
      </c>
      <c r="D279" t="s">
        <v>83</v>
      </c>
      <c r="E279" t="s">
        <v>100</v>
      </c>
      <c r="F279" s="19" t="str">
        <f>IFERROR(VLOOKUP(D279,'Tabelas auxiliares'!$A$3:$B$63,2,FALSE),"")</f>
        <v>SUGEPE-FOLHA - PASEP + AUX. MORADIA</v>
      </c>
      <c r="G279" s="19" t="str">
        <f>IFERROR(VLOOKUP($B279,'Tabelas auxiliares'!$A$67:$C$107,2,FALSE),"")</f>
        <v>FOLHA DE PAGAMENTO - GERAL</v>
      </c>
      <c r="H279" s="19" t="str">
        <f>IFERROR(VLOOKUP($B279,'Tabelas auxiliares'!$A$67:$C$107,3,FALSE),"")</f>
        <v>FOLHA DE PAGAMENTO / CONTRIBUICAO PARA O PSS / SUBSTITUICOES / INSS PATRONAL / PASEP</v>
      </c>
      <c r="I279" s="128" t="s">
        <v>2459</v>
      </c>
      <c r="J279" s="128" t="s">
        <v>2460</v>
      </c>
      <c r="K279" s="128" t="s">
        <v>2461</v>
      </c>
      <c r="L279" s="128" t="s">
        <v>2462</v>
      </c>
      <c r="M279" s="128" t="s">
        <v>604</v>
      </c>
      <c r="N279" s="128" t="s">
        <v>106</v>
      </c>
      <c r="O279" s="128" t="s">
        <v>614</v>
      </c>
      <c r="P279" s="128" t="s">
        <v>625</v>
      </c>
      <c r="Q279" s="128" t="s">
        <v>603</v>
      </c>
      <c r="R279" s="128" t="s">
        <v>604</v>
      </c>
      <c r="S279" s="128" t="s">
        <v>1371</v>
      </c>
      <c r="T279" s="128" t="s">
        <v>626</v>
      </c>
      <c r="U279" s="128" t="s">
        <v>116</v>
      </c>
      <c r="V279" s="128" t="s">
        <v>968</v>
      </c>
      <c r="W279" s="128" t="s">
        <v>969</v>
      </c>
      <c r="X279" s="128" t="s">
        <v>2465</v>
      </c>
      <c r="Y279" s="19" t="str">
        <f t="shared" si="4"/>
        <v>3</v>
      </c>
      <c r="Z279" s="19" t="str">
        <f>IF(T279="","",IF(AND(T279&lt;&gt;'Tabelas auxiliares'!$B$241,T279&lt;&gt;'Tabelas auxiliares'!$B$242,T279&lt;&gt;'Tabelas auxiliares'!$C$241,T279&lt;&gt;'Tabelas auxiliares'!$C$242,T279&lt;&gt;'Tabelas auxiliares'!$D$241),"FOLHA DE PESSOAL",IF(Y279='Tabelas auxiliares'!$A$242,"CUSTEIO",IF(Y279='Tabelas auxiliares'!$A$241,"INVESTIMENTO","ERRO - VERIFICAR"))))</f>
        <v>FOLHA DE PESSOAL</v>
      </c>
      <c r="AA279" s="30">
        <f t="shared" si="5"/>
        <v>252.37</v>
      </c>
      <c r="AB279" s="130"/>
      <c r="AC279" s="130"/>
      <c r="AD279" s="12">
        <v>252.37</v>
      </c>
      <c r="AE279" s="36"/>
      <c r="AF279" s="36"/>
      <c r="AG279" s="36"/>
      <c r="AH279" s="36"/>
      <c r="AI279" s="36"/>
      <c r="AJ279" s="36"/>
      <c r="AK279" s="36"/>
      <c r="AL279" s="36"/>
      <c r="AM279" s="36"/>
      <c r="AN279" s="36"/>
      <c r="AO279" s="36"/>
      <c r="AP279" s="36"/>
    </row>
    <row r="280" spans="1:42" x14ac:dyDescent="0.25">
      <c r="A280" t="s">
        <v>591</v>
      </c>
      <c r="B280" t="s">
        <v>224</v>
      </c>
      <c r="C280" t="s">
        <v>592</v>
      </c>
      <c r="D280" t="s">
        <v>83</v>
      </c>
      <c r="E280" t="s">
        <v>100</v>
      </c>
      <c r="F280" s="19" t="str">
        <f>IFERROR(VLOOKUP(D280,'Tabelas auxiliares'!$A$3:$B$63,2,FALSE),"")</f>
        <v>SUGEPE-FOLHA - PASEP + AUX. MORADIA</v>
      </c>
      <c r="G280" s="19" t="str">
        <f>IFERROR(VLOOKUP($B280,'Tabelas auxiliares'!$A$67:$C$107,2,FALSE),"")</f>
        <v>FOLHA DE PAGAMENTO - GERAL</v>
      </c>
      <c r="H280" s="19" t="str">
        <f>IFERROR(VLOOKUP($B280,'Tabelas auxiliares'!$A$67:$C$107,3,FALSE),"")</f>
        <v>FOLHA DE PAGAMENTO / CONTRIBUICAO PARA O PSS / SUBSTITUICOES / INSS PATRONAL / PASEP</v>
      </c>
      <c r="I280" s="128" t="s">
        <v>2459</v>
      </c>
      <c r="J280" s="128" t="s">
        <v>2460</v>
      </c>
      <c r="K280" s="128" t="s">
        <v>2466</v>
      </c>
      <c r="L280" s="128" t="s">
        <v>2462</v>
      </c>
      <c r="M280" s="128" t="s">
        <v>604</v>
      </c>
      <c r="N280" s="128" t="s">
        <v>106</v>
      </c>
      <c r="O280" s="128" t="s">
        <v>614</v>
      </c>
      <c r="P280" s="128" t="s">
        <v>625</v>
      </c>
      <c r="Q280" s="128" t="s">
        <v>603</v>
      </c>
      <c r="R280" s="128" t="s">
        <v>604</v>
      </c>
      <c r="S280" s="128" t="s">
        <v>1371</v>
      </c>
      <c r="T280" s="128" t="s">
        <v>626</v>
      </c>
      <c r="U280" s="128" t="s">
        <v>116</v>
      </c>
      <c r="V280" s="128" t="s">
        <v>970</v>
      </c>
      <c r="W280" s="128" t="s">
        <v>971</v>
      </c>
      <c r="X280" s="128" t="s">
        <v>2467</v>
      </c>
      <c r="Y280" s="19" t="str">
        <f t="shared" si="4"/>
        <v>3</v>
      </c>
      <c r="Z280" s="19" t="str">
        <f>IF(T280="","",IF(AND(T280&lt;&gt;'Tabelas auxiliares'!$B$241,T280&lt;&gt;'Tabelas auxiliares'!$B$242,T280&lt;&gt;'Tabelas auxiliares'!$C$241,T280&lt;&gt;'Tabelas auxiliares'!$C$242,T280&lt;&gt;'Tabelas auxiliares'!$D$241),"FOLHA DE PESSOAL",IF(Y280='Tabelas auxiliares'!$A$242,"CUSTEIO",IF(Y280='Tabelas auxiliares'!$A$241,"INVESTIMENTO","ERRO - VERIFICAR"))))</f>
        <v>FOLHA DE PESSOAL</v>
      </c>
      <c r="AA280" s="30">
        <f t="shared" si="5"/>
        <v>96042.15</v>
      </c>
      <c r="AB280" s="130"/>
      <c r="AC280" s="130"/>
      <c r="AD280" s="12">
        <v>96042.15</v>
      </c>
      <c r="AE280" s="36"/>
      <c r="AF280" s="36"/>
      <c r="AG280" s="36"/>
      <c r="AH280" s="36"/>
      <c r="AI280" s="36"/>
      <c r="AJ280" s="36"/>
      <c r="AK280" s="36"/>
      <c r="AL280" s="36"/>
      <c r="AM280" s="36"/>
      <c r="AN280" s="36"/>
      <c r="AO280" s="36"/>
      <c r="AP280" s="36"/>
    </row>
    <row r="281" spans="1:42" x14ac:dyDescent="0.25">
      <c r="A281" t="s">
        <v>591</v>
      </c>
      <c r="B281" t="s">
        <v>224</v>
      </c>
      <c r="C281" t="s">
        <v>592</v>
      </c>
      <c r="D281" t="s">
        <v>83</v>
      </c>
      <c r="E281" t="s">
        <v>100</v>
      </c>
      <c r="F281" s="19" t="str">
        <f>IFERROR(VLOOKUP(D281,'Tabelas auxiliares'!$A$3:$B$63,2,FALSE),"")</f>
        <v>SUGEPE-FOLHA - PASEP + AUX. MORADIA</v>
      </c>
      <c r="G281" s="19" t="str">
        <f>IFERROR(VLOOKUP($B281,'Tabelas auxiliares'!$A$67:$C$107,2,FALSE),"")</f>
        <v>FOLHA DE PAGAMENTO - GERAL</v>
      </c>
      <c r="H281" s="19" t="str">
        <f>IFERROR(VLOOKUP($B281,'Tabelas auxiliares'!$A$67:$C$107,3,FALSE),"")</f>
        <v>FOLHA DE PAGAMENTO / CONTRIBUICAO PARA O PSS / SUBSTITUICOES / INSS PATRONAL / PASEP</v>
      </c>
      <c r="I281" s="128" t="s">
        <v>2459</v>
      </c>
      <c r="J281" s="128" t="s">
        <v>2460</v>
      </c>
      <c r="K281" s="128" t="s">
        <v>2468</v>
      </c>
      <c r="L281" s="128" t="s">
        <v>2462</v>
      </c>
      <c r="M281" s="128" t="s">
        <v>604</v>
      </c>
      <c r="N281" s="128" t="s">
        <v>108</v>
      </c>
      <c r="O281" s="128" t="s">
        <v>614</v>
      </c>
      <c r="P281" s="128" t="s">
        <v>635</v>
      </c>
      <c r="Q281" s="128" t="s">
        <v>603</v>
      </c>
      <c r="R281" s="128" t="s">
        <v>604</v>
      </c>
      <c r="S281" s="128" t="s">
        <v>605</v>
      </c>
      <c r="T281" s="128" t="s">
        <v>626</v>
      </c>
      <c r="U281" s="128" t="s">
        <v>117</v>
      </c>
      <c r="V281" s="128" t="s">
        <v>972</v>
      </c>
      <c r="W281" s="128" t="s">
        <v>973</v>
      </c>
      <c r="X281" s="128" t="s">
        <v>2469</v>
      </c>
      <c r="Y281" s="19" t="str">
        <f t="shared" si="4"/>
        <v>3</v>
      </c>
      <c r="Z281" s="19" t="str">
        <f>IF(T281="","",IF(AND(T281&lt;&gt;'Tabelas auxiliares'!$B$241,T281&lt;&gt;'Tabelas auxiliares'!$B$242,T281&lt;&gt;'Tabelas auxiliares'!$C$241,T281&lt;&gt;'Tabelas auxiliares'!$C$242,T281&lt;&gt;'Tabelas auxiliares'!$D$241),"FOLHA DE PESSOAL",IF(Y281='Tabelas auxiliares'!$A$242,"CUSTEIO",IF(Y281='Tabelas auxiliares'!$A$241,"INVESTIMENTO","ERRO - VERIFICAR"))))</f>
        <v>FOLHA DE PESSOAL</v>
      </c>
      <c r="AA281" s="30">
        <f t="shared" si="5"/>
        <v>714351.88</v>
      </c>
      <c r="AB281" s="130"/>
      <c r="AC281" s="130"/>
      <c r="AD281" s="12">
        <v>714351.88</v>
      </c>
      <c r="AE281" s="36"/>
      <c r="AF281" s="36"/>
      <c r="AG281" s="36"/>
      <c r="AH281" s="36"/>
      <c r="AI281" s="36"/>
      <c r="AJ281" s="36"/>
      <c r="AK281" s="36"/>
      <c r="AL281" s="36"/>
      <c r="AM281" s="36"/>
      <c r="AN281" s="36"/>
      <c r="AO281" s="36"/>
      <c r="AP281" s="36"/>
    </row>
    <row r="282" spans="1:42" x14ac:dyDescent="0.25">
      <c r="A282" t="s">
        <v>591</v>
      </c>
      <c r="B282" t="s">
        <v>224</v>
      </c>
      <c r="C282" t="s">
        <v>592</v>
      </c>
      <c r="D282" t="s">
        <v>83</v>
      </c>
      <c r="E282" t="s">
        <v>100</v>
      </c>
      <c r="F282" s="19" t="str">
        <f>IFERROR(VLOOKUP(D282,'Tabelas auxiliares'!$A$3:$B$63,2,FALSE),"")</f>
        <v>SUGEPE-FOLHA - PASEP + AUX. MORADIA</v>
      </c>
      <c r="G282" s="19" t="str">
        <f>IFERROR(VLOOKUP($B282,'Tabelas auxiliares'!$A$67:$C$107,2,FALSE),"")</f>
        <v>FOLHA DE PAGAMENTO - GERAL</v>
      </c>
      <c r="H282" s="19" t="str">
        <f>IFERROR(VLOOKUP($B282,'Tabelas auxiliares'!$A$67:$C$107,3,FALSE),"")</f>
        <v>FOLHA DE PAGAMENTO / CONTRIBUICAO PARA O PSS / SUBSTITUICOES / INSS PATRONAL / PASEP</v>
      </c>
      <c r="I282" s="128" t="s">
        <v>2459</v>
      </c>
      <c r="J282" s="128" t="s">
        <v>2460</v>
      </c>
      <c r="K282" s="128" t="s">
        <v>2468</v>
      </c>
      <c r="L282" s="128" t="s">
        <v>2462</v>
      </c>
      <c r="M282" s="128" t="s">
        <v>604</v>
      </c>
      <c r="N282" s="128" t="s">
        <v>108</v>
      </c>
      <c r="O282" s="128" t="s">
        <v>614</v>
      </c>
      <c r="P282" s="128" t="s">
        <v>635</v>
      </c>
      <c r="Q282" s="128" t="s">
        <v>603</v>
      </c>
      <c r="R282" s="128" t="s">
        <v>604</v>
      </c>
      <c r="S282" s="128" t="s">
        <v>605</v>
      </c>
      <c r="T282" s="128" t="s">
        <v>626</v>
      </c>
      <c r="U282" s="128" t="s">
        <v>117</v>
      </c>
      <c r="V282" s="128" t="s">
        <v>974</v>
      </c>
      <c r="W282" s="128" t="s">
        <v>975</v>
      </c>
      <c r="X282" s="128" t="s">
        <v>2470</v>
      </c>
      <c r="Y282" s="19" t="str">
        <f t="shared" si="4"/>
        <v>3</v>
      </c>
      <c r="Z282" s="19" t="str">
        <f>IF(T282="","",IF(AND(T282&lt;&gt;'Tabelas auxiliares'!$B$241,T282&lt;&gt;'Tabelas auxiliares'!$B$242,T282&lt;&gt;'Tabelas auxiliares'!$C$241,T282&lt;&gt;'Tabelas auxiliares'!$C$242,T282&lt;&gt;'Tabelas auxiliares'!$D$241),"FOLHA DE PESSOAL",IF(Y282='Tabelas auxiliares'!$A$242,"CUSTEIO",IF(Y282='Tabelas auxiliares'!$A$241,"INVESTIMENTO","ERRO - VERIFICAR"))))</f>
        <v>FOLHA DE PESSOAL</v>
      </c>
      <c r="AA282" s="30">
        <f t="shared" si="5"/>
        <v>41926.559999999998</v>
      </c>
      <c r="AB282" s="130"/>
      <c r="AC282" s="130"/>
      <c r="AD282" s="12">
        <v>41926.559999999998</v>
      </c>
      <c r="AE282" s="36"/>
      <c r="AF282" s="36"/>
      <c r="AG282" s="36"/>
      <c r="AH282" s="36"/>
      <c r="AI282" s="36"/>
      <c r="AJ282" s="36"/>
      <c r="AK282" s="36"/>
      <c r="AL282" s="36"/>
      <c r="AM282" s="36"/>
      <c r="AN282" s="36"/>
      <c r="AO282" s="36"/>
      <c r="AP282" s="36"/>
    </row>
    <row r="283" spans="1:42" x14ac:dyDescent="0.25">
      <c r="A283" t="s">
        <v>591</v>
      </c>
      <c r="B283" t="s">
        <v>224</v>
      </c>
      <c r="C283" t="s">
        <v>592</v>
      </c>
      <c r="D283" t="s">
        <v>83</v>
      </c>
      <c r="E283" t="s">
        <v>100</v>
      </c>
      <c r="F283" s="19" t="str">
        <f>IFERROR(VLOOKUP(D283,'Tabelas auxiliares'!$A$3:$B$63,2,FALSE),"")</f>
        <v>SUGEPE-FOLHA - PASEP + AUX. MORADIA</v>
      </c>
      <c r="G283" s="19" t="str">
        <f>IFERROR(VLOOKUP($B283,'Tabelas auxiliares'!$A$67:$C$107,2,FALSE),"")</f>
        <v>FOLHA DE PAGAMENTO - GERAL</v>
      </c>
      <c r="H283" s="19" t="str">
        <f>IFERROR(VLOOKUP($B283,'Tabelas auxiliares'!$A$67:$C$107,3,FALSE),"")</f>
        <v>FOLHA DE PAGAMENTO / CONTRIBUICAO PARA O PSS / SUBSTITUICOES / INSS PATRONAL / PASEP</v>
      </c>
      <c r="I283" s="128" t="s">
        <v>2459</v>
      </c>
      <c r="J283" s="128" t="s">
        <v>2460</v>
      </c>
      <c r="K283" s="128" t="s">
        <v>2468</v>
      </c>
      <c r="L283" s="128" t="s">
        <v>2462</v>
      </c>
      <c r="M283" s="128" t="s">
        <v>604</v>
      </c>
      <c r="N283" s="128" t="s">
        <v>108</v>
      </c>
      <c r="O283" s="128" t="s">
        <v>614</v>
      </c>
      <c r="P283" s="128" t="s">
        <v>635</v>
      </c>
      <c r="Q283" s="128" t="s">
        <v>603</v>
      </c>
      <c r="R283" s="128" t="s">
        <v>604</v>
      </c>
      <c r="S283" s="128" t="s">
        <v>605</v>
      </c>
      <c r="T283" s="128" t="s">
        <v>626</v>
      </c>
      <c r="U283" s="128" t="s">
        <v>117</v>
      </c>
      <c r="V283" s="128" t="s">
        <v>976</v>
      </c>
      <c r="W283" s="128" t="s">
        <v>977</v>
      </c>
      <c r="X283" s="128" t="s">
        <v>2471</v>
      </c>
      <c r="Y283" s="19" t="str">
        <f t="shared" si="4"/>
        <v>3</v>
      </c>
      <c r="Z283" s="19" t="str">
        <f>IF(T283="","",IF(AND(T283&lt;&gt;'Tabelas auxiliares'!$B$241,T283&lt;&gt;'Tabelas auxiliares'!$B$242,T283&lt;&gt;'Tabelas auxiliares'!$C$241,T283&lt;&gt;'Tabelas auxiliares'!$C$242,T283&lt;&gt;'Tabelas auxiliares'!$D$241),"FOLHA DE PESSOAL",IF(Y283='Tabelas auxiliares'!$A$242,"CUSTEIO",IF(Y283='Tabelas auxiliares'!$A$241,"INVESTIMENTO","ERRO - VERIFICAR"))))</f>
        <v>FOLHA DE PESSOAL</v>
      </c>
      <c r="AA283" s="30">
        <f t="shared" si="5"/>
        <v>27951.040000000001</v>
      </c>
      <c r="AB283" s="130"/>
      <c r="AC283" s="130"/>
      <c r="AD283" s="12">
        <v>27951.040000000001</v>
      </c>
      <c r="AE283" s="36"/>
      <c r="AF283" s="36"/>
      <c r="AG283" s="36"/>
      <c r="AH283" s="36"/>
      <c r="AI283" s="36"/>
      <c r="AJ283" s="36"/>
      <c r="AK283" s="36"/>
      <c r="AL283" s="36"/>
      <c r="AM283" s="36"/>
      <c r="AN283" s="36"/>
      <c r="AO283" s="36"/>
      <c r="AP283" s="36"/>
    </row>
    <row r="284" spans="1:42" x14ac:dyDescent="0.25">
      <c r="A284" t="s">
        <v>591</v>
      </c>
      <c r="B284" t="s">
        <v>224</v>
      </c>
      <c r="C284" t="s">
        <v>592</v>
      </c>
      <c r="D284" t="s">
        <v>83</v>
      </c>
      <c r="E284" t="s">
        <v>100</v>
      </c>
      <c r="F284" s="19" t="str">
        <f>IFERROR(VLOOKUP(D284,'Tabelas auxiliares'!$A$3:$B$63,2,FALSE),"")</f>
        <v>SUGEPE-FOLHA - PASEP + AUX. MORADIA</v>
      </c>
      <c r="G284" s="19" t="str">
        <f>IFERROR(VLOOKUP($B284,'Tabelas auxiliares'!$A$67:$C$107,2,FALSE),"")</f>
        <v>FOLHA DE PAGAMENTO - GERAL</v>
      </c>
      <c r="H284" s="19" t="str">
        <f>IFERROR(VLOOKUP($B284,'Tabelas auxiliares'!$A$67:$C$107,3,FALSE),"")</f>
        <v>FOLHA DE PAGAMENTO / CONTRIBUICAO PARA O PSS / SUBSTITUICOES / INSS PATRONAL / PASEP</v>
      </c>
      <c r="I284" s="128" t="s">
        <v>2459</v>
      </c>
      <c r="J284" s="128" t="s">
        <v>2460</v>
      </c>
      <c r="K284" s="128" t="s">
        <v>2472</v>
      </c>
      <c r="L284" s="128" t="s">
        <v>2462</v>
      </c>
      <c r="M284" s="128" t="s">
        <v>604</v>
      </c>
      <c r="N284" s="128" t="s">
        <v>108</v>
      </c>
      <c r="O284" s="128" t="s">
        <v>614</v>
      </c>
      <c r="P284" s="128" t="s">
        <v>635</v>
      </c>
      <c r="Q284" s="128" t="s">
        <v>603</v>
      </c>
      <c r="R284" s="128" t="s">
        <v>604</v>
      </c>
      <c r="S284" s="128" t="s">
        <v>605</v>
      </c>
      <c r="T284" s="128" t="s">
        <v>626</v>
      </c>
      <c r="U284" s="128" t="s">
        <v>117</v>
      </c>
      <c r="V284" s="128" t="s">
        <v>978</v>
      </c>
      <c r="W284" s="128" t="s">
        <v>979</v>
      </c>
      <c r="X284" s="128" t="s">
        <v>2473</v>
      </c>
      <c r="Y284" s="19" t="str">
        <f t="shared" si="4"/>
        <v>3</v>
      </c>
      <c r="Z284" s="19" t="str">
        <f>IF(T284="","",IF(AND(T284&lt;&gt;'Tabelas auxiliares'!$B$241,T284&lt;&gt;'Tabelas auxiliares'!$B$242,T284&lt;&gt;'Tabelas auxiliares'!$C$241,T284&lt;&gt;'Tabelas auxiliares'!$C$242,T284&lt;&gt;'Tabelas auxiliares'!$D$241),"FOLHA DE PESSOAL",IF(Y284='Tabelas auxiliares'!$A$242,"CUSTEIO",IF(Y284='Tabelas auxiliares'!$A$241,"INVESTIMENTO","ERRO - VERIFICAR"))))</f>
        <v>FOLHA DE PESSOAL</v>
      </c>
      <c r="AA284" s="30">
        <f t="shared" si="5"/>
        <v>9399114.2300000004</v>
      </c>
      <c r="AB284" s="130"/>
      <c r="AC284" s="130"/>
      <c r="AD284" s="12">
        <v>9399114.2300000004</v>
      </c>
      <c r="AE284" s="36"/>
      <c r="AF284" s="36"/>
      <c r="AG284" s="36"/>
      <c r="AH284" s="36"/>
      <c r="AI284" s="36"/>
      <c r="AJ284" s="36"/>
      <c r="AK284" s="36"/>
      <c r="AL284" s="36"/>
      <c r="AM284" s="36"/>
      <c r="AN284" s="36"/>
      <c r="AO284" s="36"/>
      <c r="AP284" s="36"/>
    </row>
    <row r="285" spans="1:42" x14ac:dyDescent="0.25">
      <c r="A285" t="s">
        <v>591</v>
      </c>
      <c r="B285" t="s">
        <v>224</v>
      </c>
      <c r="C285" t="s">
        <v>592</v>
      </c>
      <c r="D285" t="s">
        <v>83</v>
      </c>
      <c r="E285" t="s">
        <v>100</v>
      </c>
      <c r="F285" s="19" t="str">
        <f>IFERROR(VLOOKUP(D285,'Tabelas auxiliares'!$A$3:$B$63,2,FALSE),"")</f>
        <v>SUGEPE-FOLHA - PASEP + AUX. MORADIA</v>
      </c>
      <c r="G285" s="19" t="str">
        <f>IFERROR(VLOOKUP($B285,'Tabelas auxiliares'!$A$67:$C$107,2,FALSE),"")</f>
        <v>FOLHA DE PAGAMENTO - GERAL</v>
      </c>
      <c r="H285" s="19" t="str">
        <f>IFERROR(VLOOKUP($B285,'Tabelas auxiliares'!$A$67:$C$107,3,FALSE),"")</f>
        <v>FOLHA DE PAGAMENTO / CONTRIBUICAO PARA O PSS / SUBSTITUICOES / INSS PATRONAL / PASEP</v>
      </c>
      <c r="I285" s="128" t="s">
        <v>2459</v>
      </c>
      <c r="J285" s="128" t="s">
        <v>2460</v>
      </c>
      <c r="K285" s="128" t="s">
        <v>2472</v>
      </c>
      <c r="L285" s="128" t="s">
        <v>2462</v>
      </c>
      <c r="M285" s="128" t="s">
        <v>604</v>
      </c>
      <c r="N285" s="128" t="s">
        <v>108</v>
      </c>
      <c r="O285" s="128" t="s">
        <v>614</v>
      </c>
      <c r="P285" s="128" t="s">
        <v>635</v>
      </c>
      <c r="Q285" s="128" t="s">
        <v>603</v>
      </c>
      <c r="R285" s="128" t="s">
        <v>604</v>
      </c>
      <c r="S285" s="128" t="s">
        <v>605</v>
      </c>
      <c r="T285" s="128" t="s">
        <v>626</v>
      </c>
      <c r="U285" s="128" t="s">
        <v>117</v>
      </c>
      <c r="V285" s="128" t="s">
        <v>980</v>
      </c>
      <c r="W285" s="128" t="s">
        <v>981</v>
      </c>
      <c r="X285" s="128" t="s">
        <v>2474</v>
      </c>
      <c r="Y285" s="19" t="str">
        <f t="shared" si="4"/>
        <v>3</v>
      </c>
      <c r="Z285" s="19" t="str">
        <f>IF(T285="","",IF(AND(T285&lt;&gt;'Tabelas auxiliares'!$B$241,T285&lt;&gt;'Tabelas auxiliares'!$B$242,T285&lt;&gt;'Tabelas auxiliares'!$C$241,T285&lt;&gt;'Tabelas auxiliares'!$C$242,T285&lt;&gt;'Tabelas auxiliares'!$D$241),"FOLHA DE PESSOAL",IF(Y285='Tabelas auxiliares'!$A$242,"CUSTEIO",IF(Y285='Tabelas auxiliares'!$A$241,"INVESTIMENTO","ERRO - VERIFICAR"))))</f>
        <v>FOLHA DE PESSOAL</v>
      </c>
      <c r="AA285" s="30">
        <f t="shared" si="5"/>
        <v>2083.1</v>
      </c>
      <c r="AB285" s="130"/>
      <c r="AC285" s="130"/>
      <c r="AD285" s="12">
        <v>2083.1</v>
      </c>
      <c r="AE285" s="36"/>
      <c r="AF285" s="36"/>
      <c r="AG285" s="36"/>
      <c r="AH285" s="36"/>
      <c r="AI285" s="36"/>
      <c r="AJ285" s="36"/>
      <c r="AK285" s="36"/>
      <c r="AL285" s="36"/>
      <c r="AM285" s="36"/>
      <c r="AN285" s="36"/>
      <c r="AO285" s="36"/>
      <c r="AP285" s="36"/>
    </row>
    <row r="286" spans="1:42" x14ac:dyDescent="0.25">
      <c r="A286" t="s">
        <v>591</v>
      </c>
      <c r="B286" t="s">
        <v>224</v>
      </c>
      <c r="C286" t="s">
        <v>592</v>
      </c>
      <c r="D286" t="s">
        <v>83</v>
      </c>
      <c r="E286" t="s">
        <v>100</v>
      </c>
      <c r="F286" s="19" t="str">
        <f>IFERROR(VLOOKUP(D286,'Tabelas auxiliares'!$A$3:$B$63,2,FALSE),"")</f>
        <v>SUGEPE-FOLHA - PASEP + AUX. MORADIA</v>
      </c>
      <c r="G286" s="19" t="str">
        <f>IFERROR(VLOOKUP($B286,'Tabelas auxiliares'!$A$67:$C$107,2,FALSE),"")</f>
        <v>FOLHA DE PAGAMENTO - GERAL</v>
      </c>
      <c r="H286" s="19" t="str">
        <f>IFERROR(VLOOKUP($B286,'Tabelas auxiliares'!$A$67:$C$107,3,FALSE),"")</f>
        <v>FOLHA DE PAGAMENTO / CONTRIBUICAO PARA O PSS / SUBSTITUICOES / INSS PATRONAL / PASEP</v>
      </c>
      <c r="I286" s="128" t="s">
        <v>2459</v>
      </c>
      <c r="J286" s="128" t="s">
        <v>2460</v>
      </c>
      <c r="K286" s="128" t="s">
        <v>2472</v>
      </c>
      <c r="L286" s="128" t="s">
        <v>2462</v>
      </c>
      <c r="M286" s="128" t="s">
        <v>604</v>
      </c>
      <c r="N286" s="128" t="s">
        <v>108</v>
      </c>
      <c r="O286" s="128" t="s">
        <v>614</v>
      </c>
      <c r="P286" s="128" t="s">
        <v>635</v>
      </c>
      <c r="Q286" s="128" t="s">
        <v>603</v>
      </c>
      <c r="R286" s="128" t="s">
        <v>604</v>
      </c>
      <c r="S286" s="128" t="s">
        <v>605</v>
      </c>
      <c r="T286" s="128" t="s">
        <v>626</v>
      </c>
      <c r="U286" s="128" t="s">
        <v>117</v>
      </c>
      <c r="V286" s="128" t="s">
        <v>982</v>
      </c>
      <c r="W286" s="128" t="s">
        <v>983</v>
      </c>
      <c r="X286" s="128" t="s">
        <v>2475</v>
      </c>
      <c r="Y286" s="19" t="str">
        <f t="shared" si="4"/>
        <v>3</v>
      </c>
      <c r="Z286" s="19" t="str">
        <f>IF(T286="","",IF(AND(T286&lt;&gt;'Tabelas auxiliares'!$B$241,T286&lt;&gt;'Tabelas auxiliares'!$B$242,T286&lt;&gt;'Tabelas auxiliares'!$C$241,T286&lt;&gt;'Tabelas auxiliares'!$C$242,T286&lt;&gt;'Tabelas auxiliares'!$D$241),"FOLHA DE PESSOAL",IF(Y286='Tabelas auxiliares'!$A$242,"CUSTEIO",IF(Y286='Tabelas auxiliares'!$A$241,"INVESTIMENTO","ERRO - VERIFICAR"))))</f>
        <v>FOLHA DE PESSOAL</v>
      </c>
      <c r="AA286" s="30">
        <f t="shared" si="5"/>
        <v>582.34</v>
      </c>
      <c r="AB286" s="130"/>
      <c r="AC286" s="130"/>
      <c r="AD286" s="12">
        <v>582.34</v>
      </c>
      <c r="AE286" s="36"/>
      <c r="AF286" s="36"/>
      <c r="AG286" s="36"/>
      <c r="AH286" s="36"/>
      <c r="AI286" s="36"/>
      <c r="AJ286" s="36"/>
      <c r="AK286" s="36"/>
      <c r="AL286" s="36"/>
      <c r="AM286" s="36"/>
      <c r="AN286" s="36"/>
      <c r="AO286" s="36"/>
      <c r="AP286" s="36"/>
    </row>
    <row r="287" spans="1:42" x14ac:dyDescent="0.25">
      <c r="A287" t="s">
        <v>591</v>
      </c>
      <c r="B287" t="s">
        <v>224</v>
      </c>
      <c r="C287" t="s">
        <v>592</v>
      </c>
      <c r="D287" t="s">
        <v>83</v>
      </c>
      <c r="E287" t="s">
        <v>100</v>
      </c>
      <c r="F287" s="19" t="str">
        <f>IFERROR(VLOOKUP(D287,'Tabelas auxiliares'!$A$3:$B$63,2,FALSE),"")</f>
        <v>SUGEPE-FOLHA - PASEP + AUX. MORADIA</v>
      </c>
      <c r="G287" s="19" t="str">
        <f>IFERROR(VLOOKUP($B287,'Tabelas auxiliares'!$A$67:$C$107,2,FALSE),"")</f>
        <v>FOLHA DE PAGAMENTO - GERAL</v>
      </c>
      <c r="H287" s="19" t="str">
        <f>IFERROR(VLOOKUP($B287,'Tabelas auxiliares'!$A$67:$C$107,3,FALSE),"")</f>
        <v>FOLHA DE PAGAMENTO / CONTRIBUICAO PARA O PSS / SUBSTITUICOES / INSS PATRONAL / PASEP</v>
      </c>
      <c r="I287" s="128" t="s">
        <v>2459</v>
      </c>
      <c r="J287" s="128" t="s">
        <v>2460</v>
      </c>
      <c r="K287" s="128" t="s">
        <v>2472</v>
      </c>
      <c r="L287" s="128" t="s">
        <v>2462</v>
      </c>
      <c r="M287" s="128" t="s">
        <v>604</v>
      </c>
      <c r="N287" s="128" t="s">
        <v>108</v>
      </c>
      <c r="O287" s="128" t="s">
        <v>614</v>
      </c>
      <c r="P287" s="128" t="s">
        <v>635</v>
      </c>
      <c r="Q287" s="128" t="s">
        <v>603</v>
      </c>
      <c r="R287" s="128" t="s">
        <v>604</v>
      </c>
      <c r="S287" s="128" t="s">
        <v>605</v>
      </c>
      <c r="T287" s="128" t="s">
        <v>626</v>
      </c>
      <c r="U287" s="128" t="s">
        <v>117</v>
      </c>
      <c r="V287" s="128" t="s">
        <v>984</v>
      </c>
      <c r="W287" s="128" t="s">
        <v>985</v>
      </c>
      <c r="X287" s="128" t="s">
        <v>2476</v>
      </c>
      <c r="Y287" s="19" t="str">
        <f t="shared" si="4"/>
        <v>3</v>
      </c>
      <c r="Z287" s="19" t="str">
        <f>IF(T287="","",IF(AND(T287&lt;&gt;'Tabelas auxiliares'!$B$241,T287&lt;&gt;'Tabelas auxiliares'!$B$242,T287&lt;&gt;'Tabelas auxiliares'!$C$241,T287&lt;&gt;'Tabelas auxiliares'!$C$242,T287&lt;&gt;'Tabelas auxiliares'!$D$241),"FOLHA DE PESSOAL",IF(Y287='Tabelas auxiliares'!$A$242,"CUSTEIO",IF(Y287='Tabelas auxiliares'!$A$241,"INVESTIMENTO","ERRO - VERIFICAR"))))</f>
        <v>FOLHA DE PESSOAL</v>
      </c>
      <c r="AA287" s="30">
        <f t="shared" si="5"/>
        <v>11712.06</v>
      </c>
      <c r="AB287" s="130"/>
      <c r="AC287" s="130"/>
      <c r="AD287" s="12">
        <v>11712.06</v>
      </c>
      <c r="AE287" s="36"/>
      <c r="AF287" s="36"/>
      <c r="AG287" s="36"/>
      <c r="AH287" s="36"/>
      <c r="AI287" s="36"/>
      <c r="AJ287" s="36"/>
      <c r="AK287" s="36"/>
      <c r="AL287" s="36"/>
      <c r="AM287" s="36"/>
      <c r="AN287" s="36"/>
      <c r="AO287" s="36"/>
      <c r="AP287" s="36"/>
    </row>
    <row r="288" spans="1:42" x14ac:dyDescent="0.25">
      <c r="A288" t="s">
        <v>591</v>
      </c>
      <c r="B288" t="s">
        <v>224</v>
      </c>
      <c r="C288" t="s">
        <v>592</v>
      </c>
      <c r="D288" t="s">
        <v>83</v>
      </c>
      <c r="E288" t="s">
        <v>100</v>
      </c>
      <c r="F288" s="19" t="str">
        <f>IFERROR(VLOOKUP(D288,'Tabelas auxiliares'!$A$3:$B$63,2,FALSE),"")</f>
        <v>SUGEPE-FOLHA - PASEP + AUX. MORADIA</v>
      </c>
      <c r="G288" s="19" t="str">
        <f>IFERROR(VLOOKUP($B288,'Tabelas auxiliares'!$A$67:$C$107,2,FALSE),"")</f>
        <v>FOLHA DE PAGAMENTO - GERAL</v>
      </c>
      <c r="H288" s="19" t="str">
        <f>IFERROR(VLOOKUP($B288,'Tabelas auxiliares'!$A$67:$C$107,3,FALSE),"")</f>
        <v>FOLHA DE PAGAMENTO / CONTRIBUICAO PARA O PSS / SUBSTITUICOES / INSS PATRONAL / PASEP</v>
      </c>
      <c r="I288" s="128" t="s">
        <v>2459</v>
      </c>
      <c r="J288" s="128" t="s">
        <v>2460</v>
      </c>
      <c r="K288" s="128" t="s">
        <v>2472</v>
      </c>
      <c r="L288" s="128" t="s">
        <v>2462</v>
      </c>
      <c r="M288" s="128" t="s">
        <v>604</v>
      </c>
      <c r="N288" s="128" t="s">
        <v>108</v>
      </c>
      <c r="O288" s="128" t="s">
        <v>614</v>
      </c>
      <c r="P288" s="128" t="s">
        <v>635</v>
      </c>
      <c r="Q288" s="128" t="s">
        <v>603</v>
      </c>
      <c r="R288" s="128" t="s">
        <v>604</v>
      </c>
      <c r="S288" s="128" t="s">
        <v>605</v>
      </c>
      <c r="T288" s="128" t="s">
        <v>626</v>
      </c>
      <c r="U288" s="128" t="s">
        <v>117</v>
      </c>
      <c r="V288" s="128" t="s">
        <v>986</v>
      </c>
      <c r="W288" s="128" t="s">
        <v>987</v>
      </c>
      <c r="X288" s="128" t="s">
        <v>2477</v>
      </c>
      <c r="Y288" s="19" t="str">
        <f t="shared" si="4"/>
        <v>3</v>
      </c>
      <c r="Z288" s="19" t="str">
        <f>IF(T288="","",IF(AND(T288&lt;&gt;'Tabelas auxiliares'!$B$241,T288&lt;&gt;'Tabelas auxiliares'!$B$242,T288&lt;&gt;'Tabelas auxiliares'!$C$241,T288&lt;&gt;'Tabelas auxiliares'!$C$242,T288&lt;&gt;'Tabelas auxiliares'!$D$241),"FOLHA DE PESSOAL",IF(Y288='Tabelas auxiliares'!$A$242,"CUSTEIO",IF(Y288='Tabelas auxiliares'!$A$241,"INVESTIMENTO","ERRO - VERIFICAR"))))</f>
        <v>FOLHA DE PESSOAL</v>
      </c>
      <c r="AA288" s="30">
        <f t="shared" si="5"/>
        <v>59512.4</v>
      </c>
      <c r="AB288" s="130"/>
      <c r="AC288" s="130"/>
      <c r="AD288" s="12">
        <v>59512.4</v>
      </c>
      <c r="AE288" s="36"/>
      <c r="AF288" s="36"/>
      <c r="AG288" s="36"/>
      <c r="AH288" s="36"/>
      <c r="AI288" s="36"/>
      <c r="AJ288" s="36"/>
      <c r="AK288" s="36"/>
      <c r="AL288" s="36"/>
      <c r="AM288" s="36"/>
      <c r="AN288" s="36"/>
      <c r="AO288" s="36"/>
      <c r="AP288" s="36"/>
    </row>
    <row r="289" spans="1:42" x14ac:dyDescent="0.25">
      <c r="A289" t="s">
        <v>591</v>
      </c>
      <c r="B289" t="s">
        <v>224</v>
      </c>
      <c r="C289" t="s">
        <v>592</v>
      </c>
      <c r="D289" t="s">
        <v>83</v>
      </c>
      <c r="E289" t="s">
        <v>100</v>
      </c>
      <c r="F289" s="19" t="str">
        <f>IFERROR(VLOOKUP(D289,'Tabelas auxiliares'!$A$3:$B$63,2,FALSE),"")</f>
        <v>SUGEPE-FOLHA - PASEP + AUX. MORADIA</v>
      </c>
      <c r="G289" s="19" t="str">
        <f>IFERROR(VLOOKUP($B289,'Tabelas auxiliares'!$A$67:$C$107,2,FALSE),"")</f>
        <v>FOLHA DE PAGAMENTO - GERAL</v>
      </c>
      <c r="H289" s="19" t="str">
        <f>IFERROR(VLOOKUP($B289,'Tabelas auxiliares'!$A$67:$C$107,3,FALSE),"")</f>
        <v>FOLHA DE PAGAMENTO / CONTRIBUICAO PARA O PSS / SUBSTITUICOES / INSS PATRONAL / PASEP</v>
      </c>
      <c r="I289" s="128" t="s">
        <v>2459</v>
      </c>
      <c r="J289" s="128" t="s">
        <v>2460</v>
      </c>
      <c r="K289" s="128" t="s">
        <v>2472</v>
      </c>
      <c r="L289" s="128" t="s">
        <v>2462</v>
      </c>
      <c r="M289" s="128" t="s">
        <v>604</v>
      </c>
      <c r="N289" s="128" t="s">
        <v>108</v>
      </c>
      <c r="O289" s="128" t="s">
        <v>614</v>
      </c>
      <c r="P289" s="128" t="s">
        <v>635</v>
      </c>
      <c r="Q289" s="128" t="s">
        <v>603</v>
      </c>
      <c r="R289" s="128" t="s">
        <v>604</v>
      </c>
      <c r="S289" s="128" t="s">
        <v>605</v>
      </c>
      <c r="T289" s="128" t="s">
        <v>626</v>
      </c>
      <c r="U289" s="128" t="s">
        <v>117</v>
      </c>
      <c r="V289" s="128" t="s">
        <v>988</v>
      </c>
      <c r="W289" s="128" t="s">
        <v>989</v>
      </c>
      <c r="X289" s="128" t="s">
        <v>2478</v>
      </c>
      <c r="Y289" s="19" t="str">
        <f t="shared" si="4"/>
        <v>3</v>
      </c>
      <c r="Z289" s="19" t="str">
        <f>IF(T289="","",IF(AND(T289&lt;&gt;'Tabelas auxiliares'!$B$241,T289&lt;&gt;'Tabelas auxiliares'!$B$242,T289&lt;&gt;'Tabelas auxiliares'!$C$241,T289&lt;&gt;'Tabelas auxiliares'!$C$242,T289&lt;&gt;'Tabelas auxiliares'!$D$241),"FOLHA DE PESSOAL",IF(Y289='Tabelas auxiliares'!$A$242,"CUSTEIO",IF(Y289='Tabelas auxiliares'!$A$241,"INVESTIMENTO","ERRO - VERIFICAR"))))</f>
        <v>FOLHA DE PESSOAL</v>
      </c>
      <c r="AA289" s="30">
        <f t="shared" si="5"/>
        <v>3688.23</v>
      </c>
      <c r="AB289" s="130"/>
      <c r="AC289" s="130"/>
      <c r="AD289" s="12">
        <v>3688.23</v>
      </c>
      <c r="AE289" s="36"/>
      <c r="AF289" s="36"/>
      <c r="AG289" s="36"/>
      <c r="AH289" s="36"/>
      <c r="AI289" s="36"/>
      <c r="AJ289" s="36"/>
      <c r="AK289" s="36"/>
      <c r="AL289" s="36"/>
      <c r="AM289" s="36"/>
      <c r="AN289" s="36"/>
      <c r="AO289" s="36"/>
      <c r="AP289" s="36"/>
    </row>
    <row r="290" spans="1:42" x14ac:dyDescent="0.25">
      <c r="A290" t="s">
        <v>591</v>
      </c>
      <c r="B290" t="s">
        <v>224</v>
      </c>
      <c r="C290" t="s">
        <v>592</v>
      </c>
      <c r="D290" t="s">
        <v>83</v>
      </c>
      <c r="E290" t="s">
        <v>100</v>
      </c>
      <c r="F290" s="19" t="str">
        <f>IFERROR(VLOOKUP(D290,'Tabelas auxiliares'!$A$3:$B$63,2,FALSE),"")</f>
        <v>SUGEPE-FOLHA - PASEP + AUX. MORADIA</v>
      </c>
      <c r="G290" s="19" t="str">
        <f>IFERROR(VLOOKUP($B290,'Tabelas auxiliares'!$A$67:$C$107,2,FALSE),"")</f>
        <v>FOLHA DE PAGAMENTO - GERAL</v>
      </c>
      <c r="H290" s="19" t="str">
        <f>IFERROR(VLOOKUP($B290,'Tabelas auxiliares'!$A$67:$C$107,3,FALSE),"")</f>
        <v>FOLHA DE PAGAMENTO / CONTRIBUICAO PARA O PSS / SUBSTITUICOES / INSS PATRONAL / PASEP</v>
      </c>
      <c r="I290" s="128" t="s">
        <v>2459</v>
      </c>
      <c r="J290" s="128" t="s">
        <v>2460</v>
      </c>
      <c r="K290" s="128" t="s">
        <v>2472</v>
      </c>
      <c r="L290" s="128" t="s">
        <v>2462</v>
      </c>
      <c r="M290" s="128" t="s">
        <v>604</v>
      </c>
      <c r="N290" s="128" t="s">
        <v>108</v>
      </c>
      <c r="O290" s="128" t="s">
        <v>614</v>
      </c>
      <c r="P290" s="128" t="s">
        <v>635</v>
      </c>
      <c r="Q290" s="128" t="s">
        <v>603</v>
      </c>
      <c r="R290" s="128" t="s">
        <v>604</v>
      </c>
      <c r="S290" s="128" t="s">
        <v>605</v>
      </c>
      <c r="T290" s="128" t="s">
        <v>626</v>
      </c>
      <c r="U290" s="128" t="s">
        <v>117</v>
      </c>
      <c r="V290" s="128" t="s">
        <v>990</v>
      </c>
      <c r="W290" s="128" t="s">
        <v>991</v>
      </c>
      <c r="X290" s="128" t="s">
        <v>2479</v>
      </c>
      <c r="Y290" s="19" t="str">
        <f t="shared" si="4"/>
        <v>3</v>
      </c>
      <c r="Z290" s="19" t="str">
        <f>IF(T290="","",IF(AND(T290&lt;&gt;'Tabelas auxiliares'!$B$241,T290&lt;&gt;'Tabelas auxiliares'!$B$242,T290&lt;&gt;'Tabelas auxiliares'!$C$241,T290&lt;&gt;'Tabelas auxiliares'!$C$242,T290&lt;&gt;'Tabelas auxiliares'!$D$241),"FOLHA DE PESSOAL",IF(Y290='Tabelas auxiliares'!$A$242,"CUSTEIO",IF(Y290='Tabelas auxiliares'!$A$241,"INVESTIMENTO","ERRO - VERIFICAR"))))</f>
        <v>FOLHA DE PESSOAL</v>
      </c>
      <c r="AA290" s="30">
        <f t="shared" si="5"/>
        <v>8070051.4699999997</v>
      </c>
      <c r="AB290" s="130"/>
      <c r="AC290" s="130"/>
      <c r="AD290" s="12">
        <v>8070051.4699999997</v>
      </c>
      <c r="AE290" s="36"/>
      <c r="AF290" s="36"/>
      <c r="AG290" s="36"/>
      <c r="AH290" s="36"/>
      <c r="AI290" s="36"/>
      <c r="AJ290" s="36"/>
      <c r="AK290" s="36"/>
      <c r="AL290" s="36"/>
      <c r="AM290" s="36"/>
      <c r="AN290" s="36"/>
      <c r="AO290" s="36"/>
      <c r="AP290" s="36"/>
    </row>
    <row r="291" spans="1:42" x14ac:dyDescent="0.25">
      <c r="A291" t="s">
        <v>591</v>
      </c>
      <c r="B291" t="s">
        <v>224</v>
      </c>
      <c r="C291" t="s">
        <v>592</v>
      </c>
      <c r="D291" t="s">
        <v>83</v>
      </c>
      <c r="E291" t="s">
        <v>100</v>
      </c>
      <c r="F291" s="19" t="str">
        <f>IFERROR(VLOOKUP(D291,'Tabelas auxiliares'!$A$3:$B$63,2,FALSE),"")</f>
        <v>SUGEPE-FOLHA - PASEP + AUX. MORADIA</v>
      </c>
      <c r="G291" s="19" t="str">
        <f>IFERROR(VLOOKUP($B291,'Tabelas auxiliares'!$A$67:$C$107,2,FALSE),"")</f>
        <v>FOLHA DE PAGAMENTO - GERAL</v>
      </c>
      <c r="H291" s="19" t="str">
        <f>IFERROR(VLOOKUP($B291,'Tabelas auxiliares'!$A$67:$C$107,3,FALSE),"")</f>
        <v>FOLHA DE PAGAMENTO / CONTRIBUICAO PARA O PSS / SUBSTITUICOES / INSS PATRONAL / PASEP</v>
      </c>
      <c r="I291" s="128" t="s">
        <v>2459</v>
      </c>
      <c r="J291" s="128" t="s">
        <v>2460</v>
      </c>
      <c r="K291" s="128" t="s">
        <v>2472</v>
      </c>
      <c r="L291" s="128" t="s">
        <v>2462</v>
      </c>
      <c r="M291" s="128" t="s">
        <v>604</v>
      </c>
      <c r="N291" s="128" t="s">
        <v>108</v>
      </c>
      <c r="O291" s="128" t="s">
        <v>614</v>
      </c>
      <c r="P291" s="128" t="s">
        <v>635</v>
      </c>
      <c r="Q291" s="128" t="s">
        <v>603</v>
      </c>
      <c r="R291" s="128" t="s">
        <v>604</v>
      </c>
      <c r="S291" s="128" t="s">
        <v>605</v>
      </c>
      <c r="T291" s="128" t="s">
        <v>626</v>
      </c>
      <c r="U291" s="128" t="s">
        <v>117</v>
      </c>
      <c r="V291" s="128" t="s">
        <v>992</v>
      </c>
      <c r="W291" s="128" t="s">
        <v>993</v>
      </c>
      <c r="X291" s="128" t="s">
        <v>2480</v>
      </c>
      <c r="Y291" s="19" t="str">
        <f t="shared" si="4"/>
        <v>3</v>
      </c>
      <c r="Z291" s="19" t="str">
        <f>IF(T291="","",IF(AND(T291&lt;&gt;'Tabelas auxiliares'!$B$241,T291&lt;&gt;'Tabelas auxiliares'!$B$242,T291&lt;&gt;'Tabelas auxiliares'!$C$241,T291&lt;&gt;'Tabelas auxiliares'!$C$242,T291&lt;&gt;'Tabelas auxiliares'!$D$241),"FOLHA DE PESSOAL",IF(Y291='Tabelas auxiliares'!$A$242,"CUSTEIO",IF(Y291='Tabelas auxiliares'!$A$241,"INVESTIMENTO","ERRO - VERIFICAR"))))</f>
        <v>FOLHA DE PESSOAL</v>
      </c>
      <c r="AA291" s="30">
        <f t="shared" si="5"/>
        <v>120680.62</v>
      </c>
      <c r="AB291" s="130"/>
      <c r="AC291" s="130"/>
      <c r="AD291" s="12">
        <v>120680.62</v>
      </c>
      <c r="AE291" s="36"/>
      <c r="AF291" s="36"/>
      <c r="AG291" s="36"/>
      <c r="AH291" s="36"/>
      <c r="AI291" s="36"/>
      <c r="AJ291" s="36"/>
      <c r="AK291" s="36"/>
      <c r="AL291" s="36"/>
      <c r="AM291" s="36"/>
      <c r="AN291" s="36"/>
      <c r="AO291" s="36"/>
      <c r="AP291" s="36"/>
    </row>
    <row r="292" spans="1:42" x14ac:dyDescent="0.25">
      <c r="A292" t="s">
        <v>591</v>
      </c>
      <c r="B292" t="s">
        <v>224</v>
      </c>
      <c r="C292" t="s">
        <v>592</v>
      </c>
      <c r="D292" t="s">
        <v>83</v>
      </c>
      <c r="E292" t="s">
        <v>100</v>
      </c>
      <c r="F292" s="19" t="str">
        <f>IFERROR(VLOOKUP(D292,'Tabelas auxiliares'!$A$3:$B$63,2,FALSE),"")</f>
        <v>SUGEPE-FOLHA - PASEP + AUX. MORADIA</v>
      </c>
      <c r="G292" s="19" t="str">
        <f>IFERROR(VLOOKUP($B292,'Tabelas auxiliares'!$A$67:$C$107,2,FALSE),"")</f>
        <v>FOLHA DE PAGAMENTO - GERAL</v>
      </c>
      <c r="H292" s="19" t="str">
        <f>IFERROR(VLOOKUP($B292,'Tabelas auxiliares'!$A$67:$C$107,3,FALSE),"")</f>
        <v>FOLHA DE PAGAMENTO / CONTRIBUICAO PARA O PSS / SUBSTITUICOES / INSS PATRONAL / PASEP</v>
      </c>
      <c r="I292" s="128" t="s">
        <v>2459</v>
      </c>
      <c r="J292" s="128" t="s">
        <v>2460</v>
      </c>
      <c r="K292" s="128" t="s">
        <v>2472</v>
      </c>
      <c r="L292" s="128" t="s">
        <v>2462</v>
      </c>
      <c r="M292" s="128" t="s">
        <v>604</v>
      </c>
      <c r="N292" s="128" t="s">
        <v>108</v>
      </c>
      <c r="O292" s="128" t="s">
        <v>614</v>
      </c>
      <c r="P292" s="128" t="s">
        <v>635</v>
      </c>
      <c r="Q292" s="128" t="s">
        <v>603</v>
      </c>
      <c r="R292" s="128" t="s">
        <v>604</v>
      </c>
      <c r="S292" s="128" t="s">
        <v>605</v>
      </c>
      <c r="T292" s="128" t="s">
        <v>626</v>
      </c>
      <c r="U292" s="128" t="s">
        <v>117</v>
      </c>
      <c r="V292" s="128" t="s">
        <v>994</v>
      </c>
      <c r="W292" s="128" t="s">
        <v>995</v>
      </c>
      <c r="X292" s="128" t="s">
        <v>2481</v>
      </c>
      <c r="Y292" s="19" t="str">
        <f t="shared" si="4"/>
        <v>3</v>
      </c>
      <c r="Z292" s="19" t="str">
        <f>IF(T292="","",IF(AND(T292&lt;&gt;'Tabelas auxiliares'!$B$241,T292&lt;&gt;'Tabelas auxiliares'!$B$242,T292&lt;&gt;'Tabelas auxiliares'!$C$241,T292&lt;&gt;'Tabelas auxiliares'!$C$242,T292&lt;&gt;'Tabelas auxiliares'!$D$241),"FOLHA DE PESSOAL",IF(Y292='Tabelas auxiliares'!$A$242,"CUSTEIO",IF(Y292='Tabelas auxiliares'!$A$241,"INVESTIMENTO","ERRO - VERIFICAR"))))</f>
        <v>FOLHA DE PESSOAL</v>
      </c>
      <c r="AA292" s="30">
        <f t="shared" si="5"/>
        <v>218511.96</v>
      </c>
      <c r="AB292" s="130"/>
      <c r="AC292" s="130"/>
      <c r="AD292" s="12">
        <v>218511.96</v>
      </c>
      <c r="AE292" s="36"/>
      <c r="AF292" s="36"/>
      <c r="AG292" s="36"/>
      <c r="AH292" s="36"/>
      <c r="AI292" s="36"/>
      <c r="AJ292" s="36"/>
      <c r="AK292" s="36"/>
      <c r="AL292" s="36"/>
      <c r="AM292" s="36"/>
      <c r="AN292" s="36"/>
      <c r="AO292" s="36"/>
      <c r="AP292" s="36"/>
    </row>
    <row r="293" spans="1:42" x14ac:dyDescent="0.25">
      <c r="A293" t="s">
        <v>591</v>
      </c>
      <c r="B293" t="s">
        <v>224</v>
      </c>
      <c r="C293" t="s">
        <v>592</v>
      </c>
      <c r="D293" t="s">
        <v>83</v>
      </c>
      <c r="E293" t="s">
        <v>100</v>
      </c>
      <c r="F293" s="19" t="str">
        <f>IFERROR(VLOOKUP(D293,'Tabelas auxiliares'!$A$3:$B$63,2,FALSE),"")</f>
        <v>SUGEPE-FOLHA - PASEP + AUX. MORADIA</v>
      </c>
      <c r="G293" s="19" t="str">
        <f>IFERROR(VLOOKUP($B293,'Tabelas auxiliares'!$A$67:$C$107,2,FALSE),"")</f>
        <v>FOLHA DE PAGAMENTO - GERAL</v>
      </c>
      <c r="H293" s="19" t="str">
        <f>IFERROR(VLOOKUP($B293,'Tabelas auxiliares'!$A$67:$C$107,3,FALSE),"")</f>
        <v>FOLHA DE PAGAMENTO / CONTRIBUICAO PARA O PSS / SUBSTITUICOES / INSS PATRONAL / PASEP</v>
      </c>
      <c r="I293" s="128" t="s">
        <v>2459</v>
      </c>
      <c r="J293" s="128" t="s">
        <v>2460</v>
      </c>
      <c r="K293" s="128" t="s">
        <v>2472</v>
      </c>
      <c r="L293" s="128" t="s">
        <v>2462</v>
      </c>
      <c r="M293" s="128" t="s">
        <v>604</v>
      </c>
      <c r="N293" s="128" t="s">
        <v>108</v>
      </c>
      <c r="O293" s="128" t="s">
        <v>614</v>
      </c>
      <c r="P293" s="128" t="s">
        <v>635</v>
      </c>
      <c r="Q293" s="128" t="s">
        <v>603</v>
      </c>
      <c r="R293" s="128" t="s">
        <v>604</v>
      </c>
      <c r="S293" s="128" t="s">
        <v>605</v>
      </c>
      <c r="T293" s="128" t="s">
        <v>626</v>
      </c>
      <c r="U293" s="128" t="s">
        <v>117</v>
      </c>
      <c r="V293" s="128" t="s">
        <v>996</v>
      </c>
      <c r="W293" s="128" t="s">
        <v>997</v>
      </c>
      <c r="X293" s="128" t="s">
        <v>2482</v>
      </c>
      <c r="Y293" s="19" t="str">
        <f t="shared" si="4"/>
        <v>3</v>
      </c>
      <c r="Z293" s="19" t="str">
        <f>IF(T293="","",IF(AND(T293&lt;&gt;'Tabelas auxiliares'!$B$241,T293&lt;&gt;'Tabelas auxiliares'!$B$242,T293&lt;&gt;'Tabelas auxiliares'!$C$241,T293&lt;&gt;'Tabelas auxiliares'!$C$242,T293&lt;&gt;'Tabelas auxiliares'!$D$241),"FOLHA DE PESSOAL",IF(Y293='Tabelas auxiliares'!$A$242,"CUSTEIO",IF(Y293='Tabelas auxiliares'!$A$241,"INVESTIMENTO","ERRO - VERIFICAR"))))</f>
        <v>FOLHA DE PESSOAL</v>
      </c>
      <c r="AA293" s="30">
        <f t="shared" si="5"/>
        <v>4588.1899999999996</v>
      </c>
      <c r="AB293" s="130"/>
      <c r="AC293" s="130"/>
      <c r="AD293" s="12">
        <v>4588.1899999999996</v>
      </c>
      <c r="AE293" s="36"/>
      <c r="AF293" s="36"/>
      <c r="AG293" s="36"/>
      <c r="AH293" s="36"/>
      <c r="AI293" s="36"/>
      <c r="AJ293" s="36"/>
      <c r="AK293" s="36"/>
      <c r="AL293" s="36"/>
      <c r="AM293" s="36"/>
      <c r="AN293" s="36"/>
      <c r="AO293" s="36"/>
      <c r="AP293" s="36"/>
    </row>
    <row r="294" spans="1:42" x14ac:dyDescent="0.25">
      <c r="A294" t="s">
        <v>591</v>
      </c>
      <c r="B294" t="s">
        <v>224</v>
      </c>
      <c r="C294" t="s">
        <v>592</v>
      </c>
      <c r="D294" t="s">
        <v>83</v>
      </c>
      <c r="E294" t="s">
        <v>100</v>
      </c>
      <c r="F294" s="19" t="str">
        <f>IFERROR(VLOOKUP(D294,'Tabelas auxiliares'!$A$3:$B$63,2,FALSE),"")</f>
        <v>SUGEPE-FOLHA - PASEP + AUX. MORADIA</v>
      </c>
      <c r="G294" s="19" t="str">
        <f>IFERROR(VLOOKUP($B294,'Tabelas auxiliares'!$A$67:$C$107,2,FALSE),"")</f>
        <v>FOLHA DE PAGAMENTO - GERAL</v>
      </c>
      <c r="H294" s="19" t="str">
        <f>IFERROR(VLOOKUP($B294,'Tabelas auxiliares'!$A$67:$C$107,3,FALSE),"")</f>
        <v>FOLHA DE PAGAMENTO / CONTRIBUICAO PARA O PSS / SUBSTITUICOES / INSS PATRONAL / PASEP</v>
      </c>
      <c r="I294" s="128" t="s">
        <v>2459</v>
      </c>
      <c r="J294" s="128" t="s">
        <v>2460</v>
      </c>
      <c r="K294" s="128" t="s">
        <v>2472</v>
      </c>
      <c r="L294" s="128" t="s">
        <v>2462</v>
      </c>
      <c r="M294" s="128" t="s">
        <v>604</v>
      </c>
      <c r="N294" s="128" t="s">
        <v>108</v>
      </c>
      <c r="O294" s="128" t="s">
        <v>614</v>
      </c>
      <c r="P294" s="128" t="s">
        <v>635</v>
      </c>
      <c r="Q294" s="128" t="s">
        <v>603</v>
      </c>
      <c r="R294" s="128" t="s">
        <v>604</v>
      </c>
      <c r="S294" s="128" t="s">
        <v>605</v>
      </c>
      <c r="T294" s="128" t="s">
        <v>626</v>
      </c>
      <c r="U294" s="128" t="s">
        <v>117</v>
      </c>
      <c r="V294" s="128" t="s">
        <v>998</v>
      </c>
      <c r="W294" s="128" t="s">
        <v>999</v>
      </c>
      <c r="X294" s="128" t="s">
        <v>2483</v>
      </c>
      <c r="Y294" s="19" t="str">
        <f t="shared" si="4"/>
        <v>3</v>
      </c>
      <c r="Z294" s="19" t="str">
        <f>IF(T294="","",IF(AND(T294&lt;&gt;'Tabelas auxiliares'!$B$241,T294&lt;&gt;'Tabelas auxiliares'!$B$242,T294&lt;&gt;'Tabelas auxiliares'!$C$241,T294&lt;&gt;'Tabelas auxiliares'!$C$242,T294&lt;&gt;'Tabelas auxiliares'!$D$241),"FOLHA DE PESSOAL",IF(Y294='Tabelas auxiliares'!$A$242,"CUSTEIO",IF(Y294='Tabelas auxiliares'!$A$241,"INVESTIMENTO","ERRO - VERIFICAR"))))</f>
        <v>FOLHA DE PESSOAL</v>
      </c>
      <c r="AA294" s="30">
        <f t="shared" si="5"/>
        <v>36032.410000000003</v>
      </c>
      <c r="AB294" s="130"/>
      <c r="AC294" s="130"/>
      <c r="AD294" s="12">
        <v>36032.410000000003</v>
      </c>
      <c r="AE294" s="36"/>
      <c r="AF294" s="36"/>
      <c r="AG294" s="36"/>
      <c r="AH294" s="36"/>
      <c r="AI294" s="36"/>
      <c r="AJ294" s="36"/>
      <c r="AK294" s="36"/>
      <c r="AL294" s="36"/>
      <c r="AM294" s="36"/>
      <c r="AN294" s="36"/>
      <c r="AO294" s="36"/>
      <c r="AP294" s="36"/>
    </row>
    <row r="295" spans="1:42" x14ac:dyDescent="0.25">
      <c r="A295" t="s">
        <v>591</v>
      </c>
      <c r="B295" t="s">
        <v>224</v>
      </c>
      <c r="C295" t="s">
        <v>592</v>
      </c>
      <c r="D295" t="s">
        <v>83</v>
      </c>
      <c r="E295" t="s">
        <v>100</v>
      </c>
      <c r="F295" s="19" t="str">
        <f>IFERROR(VLOOKUP(D295,'Tabelas auxiliares'!$A$3:$B$63,2,FALSE),"")</f>
        <v>SUGEPE-FOLHA - PASEP + AUX. MORADIA</v>
      </c>
      <c r="G295" s="19" t="str">
        <f>IFERROR(VLOOKUP($B295,'Tabelas auxiliares'!$A$67:$C$107,2,FALSE),"")</f>
        <v>FOLHA DE PAGAMENTO - GERAL</v>
      </c>
      <c r="H295" s="19" t="str">
        <f>IFERROR(VLOOKUP($B295,'Tabelas auxiliares'!$A$67:$C$107,3,FALSE),"")</f>
        <v>FOLHA DE PAGAMENTO / CONTRIBUICAO PARA O PSS / SUBSTITUICOES / INSS PATRONAL / PASEP</v>
      </c>
      <c r="I295" s="128" t="s">
        <v>2459</v>
      </c>
      <c r="J295" s="128" t="s">
        <v>2460</v>
      </c>
      <c r="K295" s="128" t="s">
        <v>2472</v>
      </c>
      <c r="L295" s="128" t="s">
        <v>2462</v>
      </c>
      <c r="M295" s="128" t="s">
        <v>604</v>
      </c>
      <c r="N295" s="128" t="s">
        <v>108</v>
      </c>
      <c r="O295" s="128" t="s">
        <v>614</v>
      </c>
      <c r="P295" s="128" t="s">
        <v>635</v>
      </c>
      <c r="Q295" s="128" t="s">
        <v>603</v>
      </c>
      <c r="R295" s="128" t="s">
        <v>604</v>
      </c>
      <c r="S295" s="128" t="s">
        <v>605</v>
      </c>
      <c r="T295" s="128" t="s">
        <v>626</v>
      </c>
      <c r="U295" s="128" t="s">
        <v>117</v>
      </c>
      <c r="V295" s="128" t="s">
        <v>1000</v>
      </c>
      <c r="W295" s="128" t="s">
        <v>1001</v>
      </c>
      <c r="X295" s="128" t="s">
        <v>2484</v>
      </c>
      <c r="Y295" s="19" t="str">
        <f t="shared" si="4"/>
        <v>3</v>
      </c>
      <c r="Z295" s="19" t="str">
        <f>IF(T295="","",IF(AND(T295&lt;&gt;'Tabelas auxiliares'!$B$241,T295&lt;&gt;'Tabelas auxiliares'!$B$242,T295&lt;&gt;'Tabelas auxiliares'!$C$241,T295&lt;&gt;'Tabelas auxiliares'!$C$242,T295&lt;&gt;'Tabelas auxiliares'!$D$241),"FOLHA DE PESSOAL",IF(Y295='Tabelas auxiliares'!$A$242,"CUSTEIO",IF(Y295='Tabelas auxiliares'!$A$241,"INVESTIMENTO","ERRO - VERIFICAR"))))</f>
        <v>FOLHA DE PESSOAL</v>
      </c>
      <c r="AA295" s="30">
        <f t="shared" si="5"/>
        <v>439041.96</v>
      </c>
      <c r="AB295" s="130"/>
      <c r="AC295" s="130"/>
      <c r="AD295" s="12">
        <v>439041.96</v>
      </c>
      <c r="AE295" s="36"/>
      <c r="AF295" s="36"/>
      <c r="AG295" s="36"/>
      <c r="AH295" s="36"/>
      <c r="AI295" s="36"/>
      <c r="AJ295" s="36"/>
      <c r="AK295" s="36"/>
      <c r="AL295" s="36"/>
      <c r="AM295" s="36"/>
      <c r="AN295" s="36"/>
      <c r="AO295" s="36"/>
      <c r="AP295" s="36"/>
    </row>
    <row r="296" spans="1:42" x14ac:dyDescent="0.25">
      <c r="A296" t="s">
        <v>591</v>
      </c>
      <c r="B296" t="s">
        <v>224</v>
      </c>
      <c r="C296" t="s">
        <v>592</v>
      </c>
      <c r="D296" t="s">
        <v>83</v>
      </c>
      <c r="E296" t="s">
        <v>100</v>
      </c>
      <c r="F296" s="19" t="str">
        <f>IFERROR(VLOOKUP(D296,'Tabelas auxiliares'!$A$3:$B$63,2,FALSE),"")</f>
        <v>SUGEPE-FOLHA - PASEP + AUX. MORADIA</v>
      </c>
      <c r="G296" s="19" t="str">
        <f>IFERROR(VLOOKUP($B296,'Tabelas auxiliares'!$A$67:$C$107,2,FALSE),"")</f>
        <v>FOLHA DE PAGAMENTO - GERAL</v>
      </c>
      <c r="H296" s="19" t="str">
        <f>IFERROR(VLOOKUP($B296,'Tabelas auxiliares'!$A$67:$C$107,3,FALSE),"")</f>
        <v>FOLHA DE PAGAMENTO / CONTRIBUICAO PARA O PSS / SUBSTITUICOES / INSS PATRONAL / PASEP</v>
      </c>
      <c r="I296" s="128" t="s">
        <v>2459</v>
      </c>
      <c r="J296" s="128" t="s">
        <v>2460</v>
      </c>
      <c r="K296" s="128" t="s">
        <v>2472</v>
      </c>
      <c r="L296" s="128" t="s">
        <v>2462</v>
      </c>
      <c r="M296" s="128" t="s">
        <v>604</v>
      </c>
      <c r="N296" s="128" t="s">
        <v>108</v>
      </c>
      <c r="O296" s="128" t="s">
        <v>614</v>
      </c>
      <c r="P296" s="128" t="s">
        <v>635</v>
      </c>
      <c r="Q296" s="128" t="s">
        <v>603</v>
      </c>
      <c r="R296" s="128" t="s">
        <v>604</v>
      </c>
      <c r="S296" s="128" t="s">
        <v>605</v>
      </c>
      <c r="T296" s="128" t="s">
        <v>626</v>
      </c>
      <c r="U296" s="128" t="s">
        <v>117</v>
      </c>
      <c r="V296" s="128" t="s">
        <v>1002</v>
      </c>
      <c r="W296" s="128" t="s">
        <v>1003</v>
      </c>
      <c r="X296" s="128" t="s">
        <v>2485</v>
      </c>
      <c r="Y296" s="19" t="str">
        <f t="shared" si="4"/>
        <v>3</v>
      </c>
      <c r="Z296" s="19" t="str">
        <f>IF(T296="","",IF(AND(T296&lt;&gt;'Tabelas auxiliares'!$B$241,T296&lt;&gt;'Tabelas auxiliares'!$B$242,T296&lt;&gt;'Tabelas auxiliares'!$C$241,T296&lt;&gt;'Tabelas auxiliares'!$C$242,T296&lt;&gt;'Tabelas auxiliares'!$D$241),"FOLHA DE PESSOAL",IF(Y296='Tabelas auxiliares'!$A$242,"CUSTEIO",IF(Y296='Tabelas auxiliares'!$A$241,"INVESTIMENTO","ERRO - VERIFICAR"))))</f>
        <v>FOLHA DE PESSOAL</v>
      </c>
      <c r="AA296" s="30">
        <f t="shared" si="5"/>
        <v>519850.41</v>
      </c>
      <c r="AB296" s="130"/>
      <c r="AC296" s="130"/>
      <c r="AD296" s="12">
        <v>519850.41</v>
      </c>
      <c r="AE296" s="36"/>
      <c r="AF296" s="36"/>
      <c r="AG296" s="36"/>
      <c r="AH296" s="36"/>
      <c r="AI296" s="36"/>
      <c r="AJ296" s="36"/>
      <c r="AK296" s="36"/>
      <c r="AL296" s="36"/>
      <c r="AM296" s="36"/>
      <c r="AN296" s="36"/>
      <c r="AO296" s="36"/>
      <c r="AP296" s="36"/>
    </row>
    <row r="297" spans="1:42" x14ac:dyDescent="0.25">
      <c r="A297" t="s">
        <v>591</v>
      </c>
      <c r="B297" t="s">
        <v>224</v>
      </c>
      <c r="C297" t="s">
        <v>592</v>
      </c>
      <c r="D297" t="s">
        <v>83</v>
      </c>
      <c r="E297" t="s">
        <v>100</v>
      </c>
      <c r="F297" s="19" t="str">
        <f>IFERROR(VLOOKUP(D297,'Tabelas auxiliares'!$A$3:$B$63,2,FALSE),"")</f>
        <v>SUGEPE-FOLHA - PASEP + AUX. MORADIA</v>
      </c>
      <c r="G297" s="19" t="str">
        <f>IFERROR(VLOOKUP($B297,'Tabelas auxiliares'!$A$67:$C$107,2,FALSE),"")</f>
        <v>FOLHA DE PAGAMENTO - GERAL</v>
      </c>
      <c r="H297" s="19" t="str">
        <f>IFERROR(VLOOKUP($B297,'Tabelas auxiliares'!$A$67:$C$107,3,FALSE),"")</f>
        <v>FOLHA DE PAGAMENTO / CONTRIBUICAO PARA O PSS / SUBSTITUICOES / INSS PATRONAL / PASEP</v>
      </c>
      <c r="I297" s="128" t="s">
        <v>2459</v>
      </c>
      <c r="J297" s="128" t="s">
        <v>2460</v>
      </c>
      <c r="K297" s="128" t="s">
        <v>2472</v>
      </c>
      <c r="L297" s="128" t="s">
        <v>2462</v>
      </c>
      <c r="M297" s="128" t="s">
        <v>604</v>
      </c>
      <c r="N297" s="128" t="s">
        <v>108</v>
      </c>
      <c r="O297" s="128" t="s">
        <v>614</v>
      </c>
      <c r="P297" s="128" t="s">
        <v>635</v>
      </c>
      <c r="Q297" s="128" t="s">
        <v>603</v>
      </c>
      <c r="R297" s="128" t="s">
        <v>604</v>
      </c>
      <c r="S297" s="128" t="s">
        <v>605</v>
      </c>
      <c r="T297" s="128" t="s">
        <v>626</v>
      </c>
      <c r="U297" s="128" t="s">
        <v>117</v>
      </c>
      <c r="V297" s="128" t="s">
        <v>1004</v>
      </c>
      <c r="W297" s="128" t="s">
        <v>1005</v>
      </c>
      <c r="X297" s="128" t="s">
        <v>2486</v>
      </c>
      <c r="Y297" s="19" t="str">
        <f t="shared" si="4"/>
        <v>3</v>
      </c>
      <c r="Z297" s="19" t="str">
        <f>IF(T297="","",IF(AND(T297&lt;&gt;'Tabelas auxiliares'!$B$241,T297&lt;&gt;'Tabelas auxiliares'!$B$242,T297&lt;&gt;'Tabelas auxiliares'!$C$241,T297&lt;&gt;'Tabelas auxiliares'!$C$242,T297&lt;&gt;'Tabelas auxiliares'!$D$241),"FOLHA DE PESSOAL",IF(Y297='Tabelas auxiliares'!$A$242,"CUSTEIO",IF(Y297='Tabelas auxiliares'!$A$241,"INVESTIMENTO","ERRO - VERIFICAR"))))</f>
        <v>FOLHA DE PESSOAL</v>
      </c>
      <c r="AA297" s="30">
        <f t="shared" si="5"/>
        <v>26407.51</v>
      </c>
      <c r="AB297" s="130"/>
      <c r="AC297" s="130"/>
      <c r="AD297" s="12">
        <v>26407.51</v>
      </c>
      <c r="AE297" s="36"/>
      <c r="AF297" s="36"/>
      <c r="AG297" s="36"/>
      <c r="AH297" s="36"/>
      <c r="AI297" s="36"/>
      <c r="AJ297" s="36"/>
      <c r="AK297" s="36"/>
      <c r="AL297" s="36"/>
      <c r="AM297" s="36"/>
      <c r="AN297" s="36"/>
      <c r="AO297" s="36"/>
      <c r="AP297" s="36"/>
    </row>
    <row r="298" spans="1:42" x14ac:dyDescent="0.25">
      <c r="A298" t="s">
        <v>591</v>
      </c>
      <c r="B298" t="s">
        <v>224</v>
      </c>
      <c r="C298" t="s">
        <v>592</v>
      </c>
      <c r="D298" t="s">
        <v>83</v>
      </c>
      <c r="E298" t="s">
        <v>100</v>
      </c>
      <c r="F298" s="19" t="str">
        <f>IFERROR(VLOOKUP(D298,'Tabelas auxiliares'!$A$3:$B$63,2,FALSE),"")</f>
        <v>SUGEPE-FOLHA - PASEP + AUX. MORADIA</v>
      </c>
      <c r="G298" s="19" t="str">
        <f>IFERROR(VLOOKUP($B298,'Tabelas auxiliares'!$A$67:$C$107,2,FALSE),"")</f>
        <v>FOLHA DE PAGAMENTO - GERAL</v>
      </c>
      <c r="H298" s="19" t="str">
        <f>IFERROR(VLOOKUP($B298,'Tabelas auxiliares'!$A$67:$C$107,3,FALSE),"")</f>
        <v>FOLHA DE PAGAMENTO / CONTRIBUICAO PARA O PSS / SUBSTITUICOES / INSS PATRONAL / PASEP</v>
      </c>
      <c r="I298" s="128" t="s">
        <v>2459</v>
      </c>
      <c r="J298" s="128" t="s">
        <v>2460</v>
      </c>
      <c r="K298" s="128" t="s">
        <v>2487</v>
      </c>
      <c r="L298" s="128" t="s">
        <v>2462</v>
      </c>
      <c r="M298" s="128" t="s">
        <v>604</v>
      </c>
      <c r="N298" s="128" t="s">
        <v>108</v>
      </c>
      <c r="O298" s="128" t="s">
        <v>614</v>
      </c>
      <c r="P298" s="128" t="s">
        <v>635</v>
      </c>
      <c r="Q298" s="128" t="s">
        <v>603</v>
      </c>
      <c r="R298" s="128" t="s">
        <v>604</v>
      </c>
      <c r="S298" s="128" t="s">
        <v>605</v>
      </c>
      <c r="T298" s="128" t="s">
        <v>626</v>
      </c>
      <c r="U298" s="128" t="s">
        <v>117</v>
      </c>
      <c r="V298" s="128" t="s">
        <v>1006</v>
      </c>
      <c r="W298" s="128" t="s">
        <v>1007</v>
      </c>
      <c r="X298" s="128" t="s">
        <v>2488</v>
      </c>
      <c r="Y298" s="19" t="str">
        <f t="shared" si="4"/>
        <v>3</v>
      </c>
      <c r="Z298" s="19" t="str">
        <f>IF(T298="","",IF(AND(T298&lt;&gt;'Tabelas auxiliares'!$B$241,T298&lt;&gt;'Tabelas auxiliares'!$B$242,T298&lt;&gt;'Tabelas auxiliares'!$C$241,T298&lt;&gt;'Tabelas auxiliares'!$C$242,T298&lt;&gt;'Tabelas auxiliares'!$D$241),"FOLHA DE PESSOAL",IF(Y298='Tabelas auxiliares'!$A$242,"CUSTEIO",IF(Y298='Tabelas auxiliares'!$A$241,"INVESTIMENTO","ERRO - VERIFICAR"))))</f>
        <v>FOLHA DE PESSOAL</v>
      </c>
      <c r="AA298" s="30">
        <f t="shared" si="5"/>
        <v>47733.599999999999</v>
      </c>
      <c r="AB298" s="130"/>
      <c r="AC298" s="130"/>
      <c r="AD298" s="12">
        <v>47733.599999999999</v>
      </c>
      <c r="AE298" s="36"/>
      <c r="AF298" s="36"/>
      <c r="AG298" s="36"/>
      <c r="AH298" s="36"/>
      <c r="AI298" s="36"/>
      <c r="AJ298" s="36"/>
      <c r="AK298" s="36"/>
      <c r="AL298" s="36"/>
      <c r="AM298" s="36"/>
      <c r="AN298" s="36"/>
      <c r="AO298" s="36"/>
      <c r="AP298" s="36"/>
    </row>
    <row r="299" spans="1:42" x14ac:dyDescent="0.25">
      <c r="A299" t="s">
        <v>591</v>
      </c>
      <c r="B299" t="s">
        <v>224</v>
      </c>
      <c r="C299" t="s">
        <v>592</v>
      </c>
      <c r="D299" t="s">
        <v>83</v>
      </c>
      <c r="E299" t="s">
        <v>100</v>
      </c>
      <c r="F299" s="19" t="str">
        <f>IFERROR(VLOOKUP(D299,'Tabelas auxiliares'!$A$3:$B$63,2,FALSE),"")</f>
        <v>SUGEPE-FOLHA - PASEP + AUX. MORADIA</v>
      </c>
      <c r="G299" s="19" t="str">
        <f>IFERROR(VLOOKUP($B299,'Tabelas auxiliares'!$A$67:$C$107,2,FALSE),"")</f>
        <v>FOLHA DE PAGAMENTO - GERAL</v>
      </c>
      <c r="H299" s="19" t="str">
        <f>IFERROR(VLOOKUP($B299,'Tabelas auxiliares'!$A$67:$C$107,3,FALSE),"")</f>
        <v>FOLHA DE PAGAMENTO / CONTRIBUICAO PARA O PSS / SUBSTITUICOES / INSS PATRONAL / PASEP</v>
      </c>
      <c r="I299" s="128" t="s">
        <v>2459</v>
      </c>
      <c r="J299" s="128" t="s">
        <v>2460</v>
      </c>
      <c r="K299" s="128" t="s">
        <v>2489</v>
      </c>
      <c r="L299" s="128" t="s">
        <v>2462</v>
      </c>
      <c r="M299" s="128" t="s">
        <v>604</v>
      </c>
      <c r="N299" s="128" t="s">
        <v>108</v>
      </c>
      <c r="O299" s="128" t="s">
        <v>614</v>
      </c>
      <c r="P299" s="128" t="s">
        <v>635</v>
      </c>
      <c r="Q299" s="128" t="s">
        <v>603</v>
      </c>
      <c r="R299" s="128" t="s">
        <v>604</v>
      </c>
      <c r="S299" s="128" t="s">
        <v>605</v>
      </c>
      <c r="T299" s="128" t="s">
        <v>626</v>
      </c>
      <c r="U299" s="128" t="s">
        <v>117</v>
      </c>
      <c r="V299" s="128" t="s">
        <v>1008</v>
      </c>
      <c r="W299" s="128" t="s">
        <v>1009</v>
      </c>
      <c r="X299" s="128" t="s">
        <v>2490</v>
      </c>
      <c r="Y299" s="19" t="str">
        <f t="shared" si="4"/>
        <v>3</v>
      </c>
      <c r="Z299" s="19" t="str">
        <f>IF(T299="","",IF(AND(T299&lt;&gt;'Tabelas auxiliares'!$B$241,T299&lt;&gt;'Tabelas auxiliares'!$B$242,T299&lt;&gt;'Tabelas auxiliares'!$C$241,T299&lt;&gt;'Tabelas auxiliares'!$C$242,T299&lt;&gt;'Tabelas auxiliares'!$D$241),"FOLHA DE PESSOAL",IF(Y299='Tabelas auxiliares'!$A$242,"CUSTEIO",IF(Y299='Tabelas auxiliares'!$A$241,"INVESTIMENTO","ERRO - VERIFICAR"))))</f>
        <v>FOLHA DE PESSOAL</v>
      </c>
      <c r="AA299" s="30">
        <f t="shared" si="5"/>
        <v>3885.87</v>
      </c>
      <c r="AB299" s="130"/>
      <c r="AC299" s="130"/>
      <c r="AD299" s="12">
        <v>3885.87</v>
      </c>
      <c r="AE299" s="36"/>
      <c r="AF299" s="36"/>
      <c r="AG299" s="36"/>
      <c r="AH299" s="36"/>
      <c r="AI299" s="36"/>
      <c r="AJ299" s="36"/>
      <c r="AK299" s="36"/>
      <c r="AL299" s="36"/>
      <c r="AM299" s="36"/>
      <c r="AN299" s="36"/>
      <c r="AO299" s="36"/>
      <c r="AP299" s="36"/>
    </row>
    <row r="300" spans="1:42" x14ac:dyDescent="0.25">
      <c r="A300" t="s">
        <v>591</v>
      </c>
      <c r="B300" t="s">
        <v>224</v>
      </c>
      <c r="C300" t="s">
        <v>592</v>
      </c>
      <c r="D300" t="s">
        <v>83</v>
      </c>
      <c r="E300" t="s">
        <v>100</v>
      </c>
      <c r="F300" s="19" t="str">
        <f>IFERROR(VLOOKUP(D300,'Tabelas auxiliares'!$A$3:$B$63,2,FALSE),"")</f>
        <v>SUGEPE-FOLHA - PASEP + AUX. MORADIA</v>
      </c>
      <c r="G300" s="19" t="str">
        <f>IFERROR(VLOOKUP($B300,'Tabelas auxiliares'!$A$67:$C$107,2,FALSE),"")</f>
        <v>FOLHA DE PAGAMENTO - GERAL</v>
      </c>
      <c r="H300" s="19" t="str">
        <f>IFERROR(VLOOKUP($B300,'Tabelas auxiliares'!$A$67:$C$107,3,FALSE),"")</f>
        <v>FOLHA DE PAGAMENTO / CONTRIBUICAO PARA O PSS / SUBSTITUICOES / INSS PATRONAL / PASEP</v>
      </c>
      <c r="I300" s="128" t="s">
        <v>2459</v>
      </c>
      <c r="J300" s="128" t="s">
        <v>2460</v>
      </c>
      <c r="K300" s="128" t="s">
        <v>2491</v>
      </c>
      <c r="L300" s="128" t="s">
        <v>2462</v>
      </c>
      <c r="M300" s="128" t="s">
        <v>604</v>
      </c>
      <c r="N300" s="128" t="s">
        <v>108</v>
      </c>
      <c r="O300" s="128" t="s">
        <v>614</v>
      </c>
      <c r="P300" s="128" t="s">
        <v>635</v>
      </c>
      <c r="Q300" s="128" t="s">
        <v>603</v>
      </c>
      <c r="R300" s="128" t="s">
        <v>604</v>
      </c>
      <c r="S300" s="128" t="s">
        <v>605</v>
      </c>
      <c r="T300" s="128" t="s">
        <v>626</v>
      </c>
      <c r="U300" s="128" t="s">
        <v>117</v>
      </c>
      <c r="V300" s="128" t="s">
        <v>1010</v>
      </c>
      <c r="W300" s="128" t="s">
        <v>1011</v>
      </c>
      <c r="X300" s="128" t="s">
        <v>2492</v>
      </c>
      <c r="Y300" s="19" t="str">
        <f t="shared" ref="Y300:Y363" si="8">LEFT(V300,1)</f>
        <v>3</v>
      </c>
      <c r="Z300" s="19" t="str">
        <f>IF(T300="","",IF(AND(T300&lt;&gt;'Tabelas auxiliares'!$B$241,T300&lt;&gt;'Tabelas auxiliares'!$B$242,T300&lt;&gt;'Tabelas auxiliares'!$C$241,T300&lt;&gt;'Tabelas auxiliares'!$C$242,T300&lt;&gt;'Tabelas auxiliares'!$D$241),"FOLHA DE PESSOAL",IF(Y300='Tabelas auxiliares'!$A$242,"CUSTEIO",IF(Y300='Tabelas auxiliares'!$A$241,"INVESTIMENTO","ERRO - VERIFICAR"))))</f>
        <v>FOLHA DE PESSOAL</v>
      </c>
      <c r="AA300" s="30">
        <f t="shared" si="5"/>
        <v>22279.72</v>
      </c>
      <c r="AB300" s="130"/>
      <c r="AC300" s="130"/>
      <c r="AD300" s="12">
        <v>22279.72</v>
      </c>
      <c r="AE300" s="36"/>
      <c r="AF300" s="36"/>
      <c r="AG300" s="36"/>
      <c r="AH300" s="36"/>
      <c r="AI300" s="36"/>
      <c r="AJ300" s="36"/>
      <c r="AK300" s="36"/>
      <c r="AL300" s="36"/>
      <c r="AM300" s="36"/>
      <c r="AN300" s="36"/>
      <c r="AO300" s="36"/>
      <c r="AP300" s="36"/>
    </row>
    <row r="301" spans="1:42" x14ac:dyDescent="0.25">
      <c r="A301" t="s">
        <v>591</v>
      </c>
      <c r="B301" t="s">
        <v>224</v>
      </c>
      <c r="C301" t="s">
        <v>592</v>
      </c>
      <c r="D301" t="s">
        <v>83</v>
      </c>
      <c r="E301" t="s">
        <v>100</v>
      </c>
      <c r="F301" s="19" t="str">
        <f>IFERROR(VLOOKUP(D301,'Tabelas auxiliares'!$A$3:$B$63,2,FALSE),"")</f>
        <v>SUGEPE-FOLHA - PASEP + AUX. MORADIA</v>
      </c>
      <c r="G301" s="19" t="str">
        <f>IFERROR(VLOOKUP($B301,'Tabelas auxiliares'!$A$67:$C$107,2,FALSE),"")</f>
        <v>FOLHA DE PAGAMENTO - GERAL</v>
      </c>
      <c r="H301" s="19" t="str">
        <f>IFERROR(VLOOKUP($B301,'Tabelas auxiliares'!$A$67:$C$107,3,FALSE),"")</f>
        <v>FOLHA DE PAGAMENTO / CONTRIBUICAO PARA O PSS / SUBSTITUICOES / INSS PATRONAL / PASEP</v>
      </c>
      <c r="I301" s="128" t="s">
        <v>2459</v>
      </c>
      <c r="J301" s="128" t="s">
        <v>2460</v>
      </c>
      <c r="K301" s="128" t="s">
        <v>2493</v>
      </c>
      <c r="L301" s="128" t="s">
        <v>2462</v>
      </c>
      <c r="M301" s="128" t="s">
        <v>1030</v>
      </c>
      <c r="N301" s="128" t="s">
        <v>108</v>
      </c>
      <c r="O301" s="128" t="s">
        <v>614</v>
      </c>
      <c r="P301" s="128" t="s">
        <v>635</v>
      </c>
      <c r="Q301" s="128" t="s">
        <v>603</v>
      </c>
      <c r="R301" s="128" t="s">
        <v>604</v>
      </c>
      <c r="S301" s="128" t="s">
        <v>605</v>
      </c>
      <c r="T301" s="128" t="s">
        <v>626</v>
      </c>
      <c r="U301" s="128" t="s">
        <v>117</v>
      </c>
      <c r="V301" s="128" t="s">
        <v>1012</v>
      </c>
      <c r="W301" s="128" t="s">
        <v>1013</v>
      </c>
      <c r="X301" s="128" t="s">
        <v>2494</v>
      </c>
      <c r="Y301" s="19" t="str">
        <f t="shared" si="8"/>
        <v>3</v>
      </c>
      <c r="Z301" s="19" t="str">
        <f>IF(T301="","",IF(AND(T301&lt;&gt;'Tabelas auxiliares'!$B$241,T301&lt;&gt;'Tabelas auxiliares'!$B$242,T301&lt;&gt;'Tabelas auxiliares'!$C$241,T301&lt;&gt;'Tabelas auxiliares'!$C$242,T301&lt;&gt;'Tabelas auxiliares'!$D$241),"FOLHA DE PESSOAL",IF(Y301='Tabelas auxiliares'!$A$242,"CUSTEIO",IF(Y301='Tabelas auxiliares'!$A$241,"INVESTIMENTO","ERRO - VERIFICAR"))))</f>
        <v>FOLHA DE PESSOAL</v>
      </c>
      <c r="AA301" s="30">
        <f t="shared" ref="AA301:AA364" si="9">IF(AB301+AC301+AD301&lt;&gt;0,AB301+AC301+AD301,"")</f>
        <v>131955.66</v>
      </c>
      <c r="AB301" s="130"/>
      <c r="AC301" s="130"/>
      <c r="AD301" s="12">
        <v>131955.66</v>
      </c>
      <c r="AE301" s="36"/>
      <c r="AF301" s="36"/>
      <c r="AG301" s="36"/>
      <c r="AH301" s="36"/>
      <c r="AI301" s="36"/>
      <c r="AJ301" s="36"/>
      <c r="AK301" s="36"/>
      <c r="AL301" s="36"/>
      <c r="AM301" s="36"/>
      <c r="AN301" s="36"/>
      <c r="AO301" s="36"/>
      <c r="AP301" s="36"/>
    </row>
    <row r="302" spans="1:42" x14ac:dyDescent="0.25">
      <c r="A302" t="s">
        <v>591</v>
      </c>
      <c r="B302" t="s">
        <v>224</v>
      </c>
      <c r="C302" t="s">
        <v>592</v>
      </c>
      <c r="D302" t="s">
        <v>83</v>
      </c>
      <c r="E302" t="s">
        <v>100</v>
      </c>
      <c r="F302" s="19" t="str">
        <f>IFERROR(VLOOKUP(D302,'Tabelas auxiliares'!$A$3:$B$63,2,FALSE),"")</f>
        <v>SUGEPE-FOLHA - PASEP + AUX. MORADIA</v>
      </c>
      <c r="G302" s="19" t="str">
        <f>IFERROR(VLOOKUP($B302,'Tabelas auxiliares'!$A$67:$C$107,2,FALSE),"")</f>
        <v>FOLHA DE PAGAMENTO - GERAL</v>
      </c>
      <c r="H302" s="19" t="str">
        <f>IFERROR(VLOOKUP($B302,'Tabelas auxiliares'!$A$67:$C$107,3,FALSE),"")</f>
        <v>FOLHA DE PAGAMENTO / CONTRIBUICAO PARA O PSS / SUBSTITUICOES / INSS PATRONAL / PASEP</v>
      </c>
      <c r="I302" s="128" t="s">
        <v>2459</v>
      </c>
      <c r="J302" s="128" t="s">
        <v>2460</v>
      </c>
      <c r="K302" s="128" t="s">
        <v>2495</v>
      </c>
      <c r="L302" s="128" t="s">
        <v>2462</v>
      </c>
      <c r="M302" s="128" t="s">
        <v>1015</v>
      </c>
      <c r="N302" s="128" t="s">
        <v>638</v>
      </c>
      <c r="O302" s="128" t="s">
        <v>614</v>
      </c>
      <c r="P302" s="128" t="s">
        <v>1357</v>
      </c>
      <c r="Q302" s="128" t="s">
        <v>603</v>
      </c>
      <c r="R302" s="128" t="s">
        <v>604</v>
      </c>
      <c r="S302" s="128" t="s">
        <v>605</v>
      </c>
      <c r="T302" s="128" t="s">
        <v>145</v>
      </c>
      <c r="U302" s="128" t="s">
        <v>1358</v>
      </c>
      <c r="V302" s="128" t="s">
        <v>1016</v>
      </c>
      <c r="W302" s="128" t="s">
        <v>1017</v>
      </c>
      <c r="X302" s="128" t="s">
        <v>2496</v>
      </c>
      <c r="Y302" s="19" t="str">
        <f t="shared" si="8"/>
        <v>3</v>
      </c>
      <c r="Z302" s="19" t="str">
        <f>IF(T302="","",IF(AND(T302&lt;&gt;'Tabelas auxiliares'!$B$241,T302&lt;&gt;'Tabelas auxiliares'!$B$242,T302&lt;&gt;'Tabelas auxiliares'!$C$241,T302&lt;&gt;'Tabelas auxiliares'!$C$242,T302&lt;&gt;'Tabelas auxiliares'!$D$241),"FOLHA DE PESSOAL",IF(Y302='Tabelas auxiliares'!$A$242,"CUSTEIO",IF(Y302='Tabelas auxiliares'!$A$241,"INVESTIMENTO","ERRO - VERIFICAR"))))</f>
        <v>CUSTEIO</v>
      </c>
      <c r="AA302" s="30">
        <f t="shared" si="9"/>
        <v>197705.86</v>
      </c>
      <c r="AB302" s="130"/>
      <c r="AC302" s="130"/>
      <c r="AD302" s="12">
        <v>197705.86</v>
      </c>
      <c r="AE302" s="36"/>
      <c r="AF302" s="36"/>
      <c r="AG302" s="36"/>
      <c r="AH302" s="36"/>
      <c r="AI302" s="36"/>
      <c r="AJ302" s="36"/>
      <c r="AK302" s="36"/>
      <c r="AL302" s="36"/>
      <c r="AM302" s="36"/>
      <c r="AN302" s="36"/>
      <c r="AO302" s="36"/>
      <c r="AP302" s="36"/>
    </row>
    <row r="303" spans="1:42" x14ac:dyDescent="0.25">
      <c r="A303" t="s">
        <v>591</v>
      </c>
      <c r="B303" t="s">
        <v>224</v>
      </c>
      <c r="C303" t="s">
        <v>592</v>
      </c>
      <c r="D303" t="s">
        <v>83</v>
      </c>
      <c r="E303" t="s">
        <v>100</v>
      </c>
      <c r="F303" s="19" t="str">
        <f>IFERROR(VLOOKUP(D303,'Tabelas auxiliares'!$A$3:$B$63,2,FALSE),"")</f>
        <v>SUGEPE-FOLHA - PASEP + AUX. MORADIA</v>
      </c>
      <c r="G303" s="19" t="str">
        <f>IFERROR(VLOOKUP($B303,'Tabelas auxiliares'!$A$67:$C$107,2,FALSE),"")</f>
        <v>FOLHA DE PAGAMENTO - GERAL</v>
      </c>
      <c r="H303" s="19" t="str">
        <f>IFERROR(VLOOKUP($B303,'Tabelas auxiliares'!$A$67:$C$107,3,FALSE),"")</f>
        <v>FOLHA DE PAGAMENTO / CONTRIBUICAO PARA O PSS / SUBSTITUICOES / INSS PATRONAL / PASEP</v>
      </c>
      <c r="I303" s="128" t="s">
        <v>2497</v>
      </c>
      <c r="J303" s="128" t="s">
        <v>2460</v>
      </c>
      <c r="K303" s="128" t="s">
        <v>2498</v>
      </c>
      <c r="L303" s="128" t="s">
        <v>2462</v>
      </c>
      <c r="M303" s="128" t="s">
        <v>1014</v>
      </c>
      <c r="N303" s="128" t="s">
        <v>107</v>
      </c>
      <c r="O303" s="128" t="s">
        <v>614</v>
      </c>
      <c r="P303" s="128" t="s">
        <v>636</v>
      </c>
      <c r="Q303" s="128" t="s">
        <v>603</v>
      </c>
      <c r="R303" s="128" t="s">
        <v>604</v>
      </c>
      <c r="S303" s="128" t="s">
        <v>605</v>
      </c>
      <c r="T303" s="128" t="s">
        <v>637</v>
      </c>
      <c r="U303" s="128" t="s">
        <v>101</v>
      </c>
      <c r="V303" s="128" t="s">
        <v>962</v>
      </c>
      <c r="W303" s="128" t="s">
        <v>963</v>
      </c>
      <c r="X303" s="128" t="s">
        <v>2499</v>
      </c>
      <c r="Y303" s="19" t="str">
        <f t="shared" si="8"/>
        <v>3</v>
      </c>
      <c r="Z303" s="19" t="str">
        <f>IF(T303="","",IF(AND(T303&lt;&gt;'Tabelas auxiliares'!$B$241,T303&lt;&gt;'Tabelas auxiliares'!$B$242,T303&lt;&gt;'Tabelas auxiliares'!$C$241,T303&lt;&gt;'Tabelas auxiliares'!$C$242,T303&lt;&gt;'Tabelas auxiliares'!$D$241),"FOLHA DE PESSOAL",IF(Y303='Tabelas auxiliares'!$A$242,"CUSTEIO",IF(Y303='Tabelas auxiliares'!$A$241,"INVESTIMENTO","ERRO - VERIFICAR"))))</f>
        <v>FOLHA DE PESSOAL</v>
      </c>
      <c r="AA303" s="30">
        <f t="shared" si="9"/>
        <v>3957376.88</v>
      </c>
      <c r="AB303" s="130"/>
      <c r="AC303" s="130"/>
      <c r="AD303" s="12">
        <v>3957376.88</v>
      </c>
      <c r="AE303" s="36"/>
      <c r="AF303" s="36"/>
      <c r="AG303" s="36"/>
      <c r="AH303" s="36"/>
      <c r="AI303" s="36"/>
      <c r="AJ303" s="36"/>
      <c r="AK303" s="36"/>
      <c r="AL303" s="36"/>
      <c r="AM303" s="36"/>
      <c r="AN303" s="36"/>
      <c r="AO303" s="36"/>
      <c r="AP303" s="36"/>
    </row>
    <row r="304" spans="1:42" x14ac:dyDescent="0.25">
      <c r="A304" t="s">
        <v>591</v>
      </c>
      <c r="B304" t="s">
        <v>224</v>
      </c>
      <c r="C304" t="s">
        <v>592</v>
      </c>
      <c r="D304" t="s">
        <v>83</v>
      </c>
      <c r="E304" t="s">
        <v>100</v>
      </c>
      <c r="F304" s="19" t="str">
        <f>IFERROR(VLOOKUP(D304,'Tabelas auxiliares'!$A$3:$B$63,2,FALSE),"")</f>
        <v>SUGEPE-FOLHA - PASEP + AUX. MORADIA</v>
      </c>
      <c r="G304" s="19" t="str">
        <f>IFERROR(VLOOKUP($B304,'Tabelas auxiliares'!$A$67:$C$107,2,FALSE),"")</f>
        <v>FOLHA DE PAGAMENTO - GERAL</v>
      </c>
      <c r="H304" s="19" t="str">
        <f>IFERROR(VLOOKUP($B304,'Tabelas auxiliares'!$A$67:$C$107,3,FALSE),"")</f>
        <v>FOLHA DE PAGAMENTO / CONTRIBUICAO PARA O PSS / SUBSTITUICOES / INSS PATRONAL / PASEP</v>
      </c>
      <c r="I304" s="128" t="s">
        <v>1450</v>
      </c>
      <c r="J304" s="128" t="s">
        <v>2500</v>
      </c>
      <c r="K304" s="128" t="s">
        <v>2501</v>
      </c>
      <c r="L304" s="128" t="s">
        <v>2502</v>
      </c>
      <c r="M304" s="128" t="s">
        <v>810</v>
      </c>
      <c r="N304" s="128" t="s">
        <v>107</v>
      </c>
      <c r="O304" s="128" t="s">
        <v>614</v>
      </c>
      <c r="P304" s="128" t="s">
        <v>636</v>
      </c>
      <c r="Q304" s="128" t="s">
        <v>603</v>
      </c>
      <c r="R304" s="128" t="s">
        <v>604</v>
      </c>
      <c r="S304" s="128" t="s">
        <v>605</v>
      </c>
      <c r="T304" s="128" t="s">
        <v>637</v>
      </c>
      <c r="U304" s="128" t="s">
        <v>101</v>
      </c>
      <c r="V304" s="128" t="s">
        <v>962</v>
      </c>
      <c r="W304" s="128" t="s">
        <v>963</v>
      </c>
      <c r="X304" s="128" t="s">
        <v>2503</v>
      </c>
      <c r="Y304" s="19" t="str">
        <f t="shared" si="8"/>
        <v>3</v>
      </c>
      <c r="Z304" s="19" t="str">
        <f>IF(T304="","",IF(AND(T304&lt;&gt;'Tabelas auxiliares'!$B$241,T304&lt;&gt;'Tabelas auxiliares'!$B$242,T304&lt;&gt;'Tabelas auxiliares'!$C$241,T304&lt;&gt;'Tabelas auxiliares'!$C$242,T304&lt;&gt;'Tabelas auxiliares'!$D$241),"FOLHA DE PESSOAL",IF(Y304='Tabelas auxiliares'!$A$242,"CUSTEIO",IF(Y304='Tabelas auxiliares'!$A$241,"INVESTIMENTO","ERRO - VERIFICAR"))))</f>
        <v>FOLHA DE PESSOAL</v>
      </c>
      <c r="AA304" s="30">
        <f t="shared" si="9"/>
        <v>1903.24</v>
      </c>
      <c r="AB304" s="130"/>
      <c r="AC304" s="130"/>
      <c r="AD304" s="12">
        <v>1903.24</v>
      </c>
      <c r="AE304" s="36"/>
      <c r="AF304" s="36"/>
      <c r="AG304" s="36"/>
      <c r="AH304" s="36"/>
      <c r="AI304" s="36"/>
      <c r="AJ304" s="36"/>
      <c r="AK304" s="36"/>
      <c r="AL304" s="36"/>
      <c r="AM304" s="36"/>
      <c r="AN304" s="36"/>
      <c r="AO304" s="36"/>
      <c r="AP304" s="36"/>
    </row>
    <row r="305" spans="1:42" x14ac:dyDescent="0.25">
      <c r="A305" t="s">
        <v>591</v>
      </c>
      <c r="B305" t="s">
        <v>224</v>
      </c>
      <c r="C305" t="s">
        <v>592</v>
      </c>
      <c r="D305" t="s">
        <v>83</v>
      </c>
      <c r="E305" t="s">
        <v>100</v>
      </c>
      <c r="F305" s="19" t="str">
        <f>IFERROR(VLOOKUP(D305,'Tabelas auxiliares'!$A$3:$B$63,2,FALSE),"")</f>
        <v>SUGEPE-FOLHA - PASEP + AUX. MORADIA</v>
      </c>
      <c r="G305" s="19" t="str">
        <f>IFERROR(VLOOKUP($B305,'Tabelas auxiliares'!$A$67:$C$107,2,FALSE),"")</f>
        <v>FOLHA DE PAGAMENTO - GERAL</v>
      </c>
      <c r="H305" s="19" t="str">
        <f>IFERROR(VLOOKUP($B305,'Tabelas auxiliares'!$A$67:$C$107,3,FALSE),"")</f>
        <v>FOLHA DE PAGAMENTO / CONTRIBUICAO PARA O PSS / SUBSTITUICOES / INSS PATRONAL / PASEP</v>
      </c>
      <c r="I305" s="128" t="s">
        <v>1547</v>
      </c>
      <c r="J305" s="128" t="s">
        <v>2460</v>
      </c>
      <c r="K305" s="128" t="s">
        <v>2504</v>
      </c>
      <c r="L305" s="128" t="s">
        <v>2462</v>
      </c>
      <c r="M305" s="128" t="s">
        <v>899</v>
      </c>
      <c r="N305" s="128" t="s">
        <v>108</v>
      </c>
      <c r="O305" s="128" t="s">
        <v>614</v>
      </c>
      <c r="P305" s="128" t="s">
        <v>635</v>
      </c>
      <c r="Q305" s="128" t="s">
        <v>603</v>
      </c>
      <c r="R305" s="128" t="s">
        <v>604</v>
      </c>
      <c r="S305" s="128" t="s">
        <v>605</v>
      </c>
      <c r="T305" s="128" t="s">
        <v>626</v>
      </c>
      <c r="U305" s="128" t="s">
        <v>117</v>
      </c>
      <c r="V305" s="128" t="s">
        <v>955</v>
      </c>
      <c r="W305" s="128" t="s">
        <v>956</v>
      </c>
      <c r="X305" s="128" t="s">
        <v>2505</v>
      </c>
      <c r="Y305" s="19" t="str">
        <f t="shared" si="8"/>
        <v>3</v>
      </c>
      <c r="Z305" s="19" t="str">
        <f>IF(T305="","",IF(AND(T305&lt;&gt;'Tabelas auxiliares'!$B$241,T305&lt;&gt;'Tabelas auxiliares'!$B$242,T305&lt;&gt;'Tabelas auxiliares'!$C$241,T305&lt;&gt;'Tabelas auxiliares'!$C$242,T305&lt;&gt;'Tabelas auxiliares'!$D$241),"FOLHA DE PESSOAL",IF(Y305='Tabelas auxiliares'!$A$242,"CUSTEIO",IF(Y305='Tabelas auxiliares'!$A$241,"INVESTIMENTO","ERRO - VERIFICAR"))))</f>
        <v>FOLHA DE PESSOAL</v>
      </c>
      <c r="AA305" s="30">
        <f t="shared" si="9"/>
        <v>145665.48000000001</v>
      </c>
      <c r="AB305" s="130"/>
      <c r="AC305" s="130"/>
      <c r="AD305" s="12">
        <v>145665.48000000001</v>
      </c>
      <c r="AE305" s="36"/>
      <c r="AF305" s="36"/>
      <c r="AG305" s="36"/>
      <c r="AH305" s="36"/>
      <c r="AI305" s="36"/>
      <c r="AJ305" s="36"/>
      <c r="AK305" s="36"/>
      <c r="AL305" s="36"/>
      <c r="AM305" s="36"/>
      <c r="AN305" s="36"/>
      <c r="AO305" s="36"/>
      <c r="AP305" s="36"/>
    </row>
    <row r="306" spans="1:42" x14ac:dyDescent="0.25">
      <c r="A306" t="s">
        <v>591</v>
      </c>
      <c r="B306" t="s">
        <v>224</v>
      </c>
      <c r="C306" t="s">
        <v>592</v>
      </c>
      <c r="D306" t="s">
        <v>83</v>
      </c>
      <c r="E306" t="s">
        <v>100</v>
      </c>
      <c r="F306" s="19" t="str">
        <f>IFERROR(VLOOKUP(D306,'Tabelas auxiliares'!$A$3:$B$63,2,FALSE),"")</f>
        <v>SUGEPE-FOLHA - PASEP + AUX. MORADIA</v>
      </c>
      <c r="G306" s="19" t="str">
        <f>IFERROR(VLOOKUP($B306,'Tabelas auxiliares'!$A$67:$C$107,2,FALSE),"")</f>
        <v>FOLHA DE PAGAMENTO - GERAL</v>
      </c>
      <c r="H306" s="19" t="str">
        <f>IFERROR(VLOOKUP($B306,'Tabelas auxiliares'!$A$67:$C$107,3,FALSE),"")</f>
        <v>FOLHA DE PAGAMENTO / CONTRIBUICAO PARA O PSS / SUBSTITUICOES / INSS PATRONAL / PASEP</v>
      </c>
      <c r="I306" s="128" t="s">
        <v>1547</v>
      </c>
      <c r="J306" s="128" t="s">
        <v>2460</v>
      </c>
      <c r="K306" s="128" t="s">
        <v>2504</v>
      </c>
      <c r="L306" s="128" t="s">
        <v>2462</v>
      </c>
      <c r="M306" s="128" t="s">
        <v>899</v>
      </c>
      <c r="N306" s="128" t="s">
        <v>108</v>
      </c>
      <c r="O306" s="128" t="s">
        <v>614</v>
      </c>
      <c r="P306" s="128" t="s">
        <v>635</v>
      </c>
      <c r="Q306" s="128" t="s">
        <v>603</v>
      </c>
      <c r="R306" s="128" t="s">
        <v>604</v>
      </c>
      <c r="S306" s="128" t="s">
        <v>605</v>
      </c>
      <c r="T306" s="128" t="s">
        <v>626</v>
      </c>
      <c r="U306" s="128" t="s">
        <v>117</v>
      </c>
      <c r="V306" s="128" t="s">
        <v>957</v>
      </c>
      <c r="W306" s="128" t="s">
        <v>958</v>
      </c>
      <c r="X306" s="128" t="s">
        <v>2506</v>
      </c>
      <c r="Y306" s="19" t="str">
        <f t="shared" si="8"/>
        <v>3</v>
      </c>
      <c r="Z306" s="19" t="str">
        <f>IF(T306="","",IF(AND(T306&lt;&gt;'Tabelas auxiliares'!$B$241,T306&lt;&gt;'Tabelas auxiliares'!$B$242,T306&lt;&gt;'Tabelas auxiliares'!$C$241,T306&lt;&gt;'Tabelas auxiliares'!$C$242,T306&lt;&gt;'Tabelas auxiliares'!$D$241),"FOLHA DE PESSOAL",IF(Y306='Tabelas auxiliares'!$A$242,"CUSTEIO",IF(Y306='Tabelas auxiliares'!$A$241,"INVESTIMENTO","ERRO - VERIFICAR"))))</f>
        <v>FOLHA DE PESSOAL</v>
      </c>
      <c r="AA306" s="30">
        <f t="shared" si="9"/>
        <v>7283.27</v>
      </c>
      <c r="AB306" s="130"/>
      <c r="AC306" s="130"/>
      <c r="AD306" s="12">
        <v>7283.27</v>
      </c>
      <c r="AE306" s="36"/>
      <c r="AF306" s="36"/>
      <c r="AG306" s="36"/>
      <c r="AH306" s="36"/>
      <c r="AI306" s="36"/>
      <c r="AJ306" s="36"/>
      <c r="AK306" s="36"/>
      <c r="AL306" s="36"/>
      <c r="AM306" s="36"/>
      <c r="AN306" s="36"/>
      <c r="AO306" s="36"/>
      <c r="AP306" s="36"/>
    </row>
    <row r="307" spans="1:42" x14ac:dyDescent="0.25">
      <c r="A307" t="s">
        <v>591</v>
      </c>
      <c r="B307" t="s">
        <v>224</v>
      </c>
      <c r="C307" t="s">
        <v>592</v>
      </c>
      <c r="D307" t="s">
        <v>83</v>
      </c>
      <c r="E307" t="s">
        <v>100</v>
      </c>
      <c r="F307" s="19" t="str">
        <f>IFERROR(VLOOKUP(D307,'Tabelas auxiliares'!$A$3:$B$63,2,FALSE),"")</f>
        <v>SUGEPE-FOLHA - PASEP + AUX. MORADIA</v>
      </c>
      <c r="G307" s="19" t="str">
        <f>IFERROR(VLOOKUP($B307,'Tabelas auxiliares'!$A$67:$C$107,2,FALSE),"")</f>
        <v>FOLHA DE PAGAMENTO - GERAL</v>
      </c>
      <c r="H307" s="19" t="str">
        <f>IFERROR(VLOOKUP($B307,'Tabelas auxiliares'!$A$67:$C$107,3,FALSE),"")</f>
        <v>FOLHA DE PAGAMENTO / CONTRIBUICAO PARA O PSS / SUBSTITUICOES / INSS PATRONAL / PASEP</v>
      </c>
      <c r="I307" s="128" t="s">
        <v>2023</v>
      </c>
      <c r="J307" s="128" t="s">
        <v>2460</v>
      </c>
      <c r="K307" s="128" t="s">
        <v>2507</v>
      </c>
      <c r="L307" s="128" t="s">
        <v>2508</v>
      </c>
      <c r="M307" s="128" t="s">
        <v>604</v>
      </c>
      <c r="N307" s="128" t="s">
        <v>106</v>
      </c>
      <c r="O307" s="128" t="s">
        <v>614</v>
      </c>
      <c r="P307" s="128" t="s">
        <v>625</v>
      </c>
      <c r="Q307" s="128" t="s">
        <v>603</v>
      </c>
      <c r="R307" s="128" t="s">
        <v>604</v>
      </c>
      <c r="S307" s="128" t="s">
        <v>1371</v>
      </c>
      <c r="T307" s="128" t="s">
        <v>626</v>
      </c>
      <c r="U307" s="128" t="s">
        <v>116</v>
      </c>
      <c r="V307" s="128" t="s">
        <v>964</v>
      </c>
      <c r="W307" s="128" t="s">
        <v>965</v>
      </c>
      <c r="X307" s="128" t="s">
        <v>2509</v>
      </c>
      <c r="Y307" s="19" t="str">
        <f t="shared" si="8"/>
        <v>3</v>
      </c>
      <c r="Z307" s="19" t="str">
        <f>IF(T307="","",IF(AND(T307&lt;&gt;'Tabelas auxiliares'!$B$241,T307&lt;&gt;'Tabelas auxiliares'!$B$242,T307&lt;&gt;'Tabelas auxiliares'!$C$241,T307&lt;&gt;'Tabelas auxiliares'!$C$242,T307&lt;&gt;'Tabelas auxiliares'!$D$241),"FOLHA DE PESSOAL",IF(Y307='Tabelas auxiliares'!$A$242,"CUSTEIO",IF(Y307='Tabelas auxiliares'!$A$241,"INVESTIMENTO","ERRO - VERIFICAR"))))</f>
        <v>FOLHA DE PESSOAL</v>
      </c>
      <c r="AA307" s="30">
        <f t="shared" si="9"/>
        <v>481690.63</v>
      </c>
      <c r="AB307" s="130"/>
      <c r="AC307" s="130"/>
      <c r="AD307" s="12">
        <v>481690.63</v>
      </c>
      <c r="AE307" s="36"/>
      <c r="AF307" s="36"/>
      <c r="AG307" s="36"/>
      <c r="AH307" s="36"/>
      <c r="AI307" s="36"/>
      <c r="AJ307" s="36"/>
      <c r="AK307" s="36"/>
      <c r="AL307" s="36"/>
      <c r="AM307" s="36"/>
      <c r="AN307" s="36"/>
      <c r="AO307" s="36"/>
      <c r="AP307" s="36"/>
    </row>
    <row r="308" spans="1:42" x14ac:dyDescent="0.25">
      <c r="A308" t="s">
        <v>591</v>
      </c>
      <c r="B308" t="s">
        <v>224</v>
      </c>
      <c r="C308" t="s">
        <v>592</v>
      </c>
      <c r="D308" t="s">
        <v>83</v>
      </c>
      <c r="E308" t="s">
        <v>100</v>
      </c>
      <c r="F308" s="19" t="str">
        <f>IFERROR(VLOOKUP(D308,'Tabelas auxiliares'!$A$3:$B$63,2,FALSE),"")</f>
        <v>SUGEPE-FOLHA - PASEP + AUX. MORADIA</v>
      </c>
      <c r="G308" s="19" t="str">
        <f>IFERROR(VLOOKUP($B308,'Tabelas auxiliares'!$A$67:$C$107,2,FALSE),"")</f>
        <v>FOLHA DE PAGAMENTO - GERAL</v>
      </c>
      <c r="H308" s="19" t="str">
        <f>IFERROR(VLOOKUP($B308,'Tabelas auxiliares'!$A$67:$C$107,3,FALSE),"")</f>
        <v>FOLHA DE PAGAMENTO / CONTRIBUICAO PARA O PSS / SUBSTITUICOES / INSS PATRONAL / PASEP</v>
      </c>
      <c r="I308" s="128" t="s">
        <v>2023</v>
      </c>
      <c r="J308" s="128" t="s">
        <v>2460</v>
      </c>
      <c r="K308" s="128" t="s">
        <v>2507</v>
      </c>
      <c r="L308" s="128" t="s">
        <v>2508</v>
      </c>
      <c r="M308" s="128" t="s">
        <v>604</v>
      </c>
      <c r="N308" s="128" t="s">
        <v>106</v>
      </c>
      <c r="O308" s="128" t="s">
        <v>614</v>
      </c>
      <c r="P308" s="128" t="s">
        <v>625</v>
      </c>
      <c r="Q308" s="128" t="s">
        <v>603</v>
      </c>
      <c r="R308" s="128" t="s">
        <v>604</v>
      </c>
      <c r="S308" s="128" t="s">
        <v>1371</v>
      </c>
      <c r="T308" s="128" t="s">
        <v>626</v>
      </c>
      <c r="U308" s="128" t="s">
        <v>116</v>
      </c>
      <c r="V308" s="128" t="s">
        <v>966</v>
      </c>
      <c r="W308" s="128" t="s">
        <v>967</v>
      </c>
      <c r="X308" s="128" t="s">
        <v>2510</v>
      </c>
      <c r="Y308" s="19" t="str">
        <f t="shared" si="8"/>
        <v>3</v>
      </c>
      <c r="Z308" s="19" t="str">
        <f>IF(T308="","",IF(AND(T308&lt;&gt;'Tabelas auxiliares'!$B$241,T308&lt;&gt;'Tabelas auxiliares'!$B$242,T308&lt;&gt;'Tabelas auxiliares'!$C$241,T308&lt;&gt;'Tabelas auxiliares'!$C$242,T308&lt;&gt;'Tabelas auxiliares'!$D$241),"FOLHA DE PESSOAL",IF(Y308='Tabelas auxiliares'!$A$242,"CUSTEIO",IF(Y308='Tabelas auxiliares'!$A$241,"INVESTIMENTO","ERRO - VERIFICAR"))))</f>
        <v>FOLHA DE PESSOAL</v>
      </c>
      <c r="AA308" s="30">
        <f t="shared" si="9"/>
        <v>9057.2800000000007</v>
      </c>
      <c r="AB308" s="130"/>
      <c r="AC308" s="130"/>
      <c r="AD308" s="12">
        <v>9057.2800000000007</v>
      </c>
      <c r="AE308" s="36"/>
      <c r="AF308" s="36"/>
      <c r="AG308" s="36"/>
      <c r="AH308" s="36"/>
      <c r="AI308" s="36"/>
      <c r="AJ308" s="36"/>
      <c r="AK308" s="36"/>
      <c r="AL308" s="36"/>
      <c r="AM308" s="36"/>
      <c r="AN308" s="36"/>
      <c r="AO308" s="36"/>
      <c r="AP308" s="36"/>
    </row>
    <row r="309" spans="1:42" x14ac:dyDescent="0.25">
      <c r="A309" t="s">
        <v>591</v>
      </c>
      <c r="B309" t="s">
        <v>224</v>
      </c>
      <c r="C309" t="s">
        <v>592</v>
      </c>
      <c r="D309" t="s">
        <v>83</v>
      </c>
      <c r="E309" t="s">
        <v>100</v>
      </c>
      <c r="F309" s="19" t="str">
        <f>IFERROR(VLOOKUP(D309,'Tabelas auxiliares'!$A$3:$B$63,2,FALSE),"")</f>
        <v>SUGEPE-FOLHA - PASEP + AUX. MORADIA</v>
      </c>
      <c r="G309" s="19" t="str">
        <f>IFERROR(VLOOKUP($B309,'Tabelas auxiliares'!$A$67:$C$107,2,FALSE),"")</f>
        <v>FOLHA DE PAGAMENTO - GERAL</v>
      </c>
      <c r="H309" s="19" t="str">
        <f>IFERROR(VLOOKUP($B309,'Tabelas auxiliares'!$A$67:$C$107,3,FALSE),"")</f>
        <v>FOLHA DE PAGAMENTO / CONTRIBUICAO PARA O PSS / SUBSTITUICOES / INSS PATRONAL / PASEP</v>
      </c>
      <c r="I309" s="128" t="s">
        <v>2023</v>
      </c>
      <c r="J309" s="128" t="s">
        <v>2460</v>
      </c>
      <c r="K309" s="128" t="s">
        <v>2507</v>
      </c>
      <c r="L309" s="128" t="s">
        <v>2508</v>
      </c>
      <c r="M309" s="128" t="s">
        <v>604</v>
      </c>
      <c r="N309" s="128" t="s">
        <v>106</v>
      </c>
      <c r="O309" s="128" t="s">
        <v>614</v>
      </c>
      <c r="P309" s="128" t="s">
        <v>625</v>
      </c>
      <c r="Q309" s="128" t="s">
        <v>603</v>
      </c>
      <c r="R309" s="128" t="s">
        <v>604</v>
      </c>
      <c r="S309" s="128" t="s">
        <v>1371</v>
      </c>
      <c r="T309" s="128" t="s">
        <v>626</v>
      </c>
      <c r="U309" s="128" t="s">
        <v>116</v>
      </c>
      <c r="V309" s="128" t="s">
        <v>968</v>
      </c>
      <c r="W309" s="128" t="s">
        <v>969</v>
      </c>
      <c r="X309" s="128" t="s">
        <v>2511</v>
      </c>
      <c r="Y309" s="19" t="str">
        <f t="shared" si="8"/>
        <v>3</v>
      </c>
      <c r="Z309" s="19" t="str">
        <f>IF(T309="","",IF(AND(T309&lt;&gt;'Tabelas auxiliares'!$B$241,T309&lt;&gt;'Tabelas auxiliares'!$B$242,T309&lt;&gt;'Tabelas auxiliares'!$C$241,T309&lt;&gt;'Tabelas auxiliares'!$C$242,T309&lt;&gt;'Tabelas auxiliares'!$D$241),"FOLHA DE PESSOAL",IF(Y309='Tabelas auxiliares'!$A$242,"CUSTEIO",IF(Y309='Tabelas auxiliares'!$A$241,"INVESTIMENTO","ERRO - VERIFICAR"))))</f>
        <v>FOLHA DE PESSOAL</v>
      </c>
      <c r="AA309" s="30">
        <f t="shared" si="9"/>
        <v>252.37</v>
      </c>
      <c r="AB309" s="130"/>
      <c r="AC309" s="130"/>
      <c r="AD309" s="12">
        <v>252.37</v>
      </c>
      <c r="AE309" s="36"/>
      <c r="AF309" s="36"/>
      <c r="AG309" s="36"/>
      <c r="AH309" s="36"/>
      <c r="AI309" s="36"/>
      <c r="AJ309" s="36"/>
      <c r="AK309" s="36"/>
      <c r="AL309" s="36"/>
      <c r="AM309" s="36"/>
      <c r="AN309" s="36"/>
      <c r="AO309" s="36"/>
      <c r="AP309" s="36"/>
    </row>
    <row r="310" spans="1:42" x14ac:dyDescent="0.25">
      <c r="A310" t="s">
        <v>591</v>
      </c>
      <c r="B310" t="s">
        <v>224</v>
      </c>
      <c r="C310" t="s">
        <v>592</v>
      </c>
      <c r="D310" t="s">
        <v>83</v>
      </c>
      <c r="E310" t="s">
        <v>100</v>
      </c>
      <c r="F310" s="19" t="str">
        <f>IFERROR(VLOOKUP(D310,'Tabelas auxiliares'!$A$3:$B$63,2,FALSE),"")</f>
        <v>SUGEPE-FOLHA - PASEP + AUX. MORADIA</v>
      </c>
      <c r="G310" s="19" t="str">
        <f>IFERROR(VLOOKUP($B310,'Tabelas auxiliares'!$A$67:$C$107,2,FALSE),"")</f>
        <v>FOLHA DE PAGAMENTO - GERAL</v>
      </c>
      <c r="H310" s="19" t="str">
        <f>IFERROR(VLOOKUP($B310,'Tabelas auxiliares'!$A$67:$C$107,3,FALSE),"")</f>
        <v>FOLHA DE PAGAMENTO / CONTRIBUICAO PARA O PSS / SUBSTITUICOES / INSS PATRONAL / PASEP</v>
      </c>
      <c r="I310" s="128" t="s">
        <v>2023</v>
      </c>
      <c r="J310" s="128" t="s">
        <v>2460</v>
      </c>
      <c r="K310" s="128" t="s">
        <v>2512</v>
      </c>
      <c r="L310" s="128" t="s">
        <v>2508</v>
      </c>
      <c r="M310" s="128" t="s">
        <v>604</v>
      </c>
      <c r="N310" s="128" t="s">
        <v>106</v>
      </c>
      <c r="O310" s="128" t="s">
        <v>614</v>
      </c>
      <c r="P310" s="128" t="s">
        <v>625</v>
      </c>
      <c r="Q310" s="128" t="s">
        <v>603</v>
      </c>
      <c r="R310" s="128" t="s">
        <v>604</v>
      </c>
      <c r="S310" s="128" t="s">
        <v>1371</v>
      </c>
      <c r="T310" s="128" t="s">
        <v>626</v>
      </c>
      <c r="U310" s="128" t="s">
        <v>116</v>
      </c>
      <c r="V310" s="128" t="s">
        <v>970</v>
      </c>
      <c r="W310" s="128" t="s">
        <v>971</v>
      </c>
      <c r="X310" s="128" t="s">
        <v>2513</v>
      </c>
      <c r="Y310" s="19" t="str">
        <f t="shared" si="8"/>
        <v>3</v>
      </c>
      <c r="Z310" s="19" t="str">
        <f>IF(T310="","",IF(AND(T310&lt;&gt;'Tabelas auxiliares'!$B$241,T310&lt;&gt;'Tabelas auxiliares'!$B$242,T310&lt;&gt;'Tabelas auxiliares'!$C$241,T310&lt;&gt;'Tabelas auxiliares'!$C$242,T310&lt;&gt;'Tabelas auxiliares'!$D$241),"FOLHA DE PESSOAL",IF(Y310='Tabelas auxiliares'!$A$242,"CUSTEIO",IF(Y310='Tabelas auxiliares'!$A$241,"INVESTIMENTO","ERRO - VERIFICAR"))))</f>
        <v>FOLHA DE PESSOAL</v>
      </c>
      <c r="AA310" s="30">
        <f t="shared" si="9"/>
        <v>96042.15</v>
      </c>
      <c r="AB310" s="130"/>
      <c r="AC310" s="130"/>
      <c r="AD310" s="12">
        <v>96042.15</v>
      </c>
      <c r="AE310" s="36"/>
      <c r="AF310" s="36"/>
      <c r="AG310" s="36"/>
      <c r="AH310" s="36"/>
      <c r="AI310" s="36"/>
      <c r="AJ310" s="36"/>
      <c r="AK310" s="36"/>
      <c r="AL310" s="36"/>
      <c r="AM310" s="36"/>
      <c r="AN310" s="36"/>
      <c r="AO310" s="36"/>
      <c r="AP310" s="36"/>
    </row>
    <row r="311" spans="1:42" x14ac:dyDescent="0.25">
      <c r="A311" t="s">
        <v>591</v>
      </c>
      <c r="B311" t="s">
        <v>224</v>
      </c>
      <c r="C311" t="s">
        <v>592</v>
      </c>
      <c r="D311" t="s">
        <v>83</v>
      </c>
      <c r="E311" t="s">
        <v>100</v>
      </c>
      <c r="F311" s="19" t="str">
        <f>IFERROR(VLOOKUP(D311,'Tabelas auxiliares'!$A$3:$B$63,2,FALSE),"")</f>
        <v>SUGEPE-FOLHA - PASEP + AUX. MORADIA</v>
      </c>
      <c r="G311" s="19" t="str">
        <f>IFERROR(VLOOKUP($B311,'Tabelas auxiliares'!$A$67:$C$107,2,FALSE),"")</f>
        <v>FOLHA DE PAGAMENTO - GERAL</v>
      </c>
      <c r="H311" s="19" t="str">
        <f>IFERROR(VLOOKUP($B311,'Tabelas auxiliares'!$A$67:$C$107,3,FALSE),"")</f>
        <v>FOLHA DE PAGAMENTO / CONTRIBUICAO PARA O PSS / SUBSTITUICOES / INSS PATRONAL / PASEP</v>
      </c>
      <c r="I311" s="128" t="s">
        <v>2023</v>
      </c>
      <c r="J311" s="128" t="s">
        <v>2460</v>
      </c>
      <c r="K311" s="128" t="s">
        <v>2514</v>
      </c>
      <c r="L311" s="128" t="s">
        <v>2508</v>
      </c>
      <c r="M311" s="128" t="s">
        <v>604</v>
      </c>
      <c r="N311" s="128" t="s">
        <v>108</v>
      </c>
      <c r="O311" s="128" t="s">
        <v>614</v>
      </c>
      <c r="P311" s="128" t="s">
        <v>635</v>
      </c>
      <c r="Q311" s="128" t="s">
        <v>603</v>
      </c>
      <c r="R311" s="128" t="s">
        <v>604</v>
      </c>
      <c r="S311" s="128" t="s">
        <v>605</v>
      </c>
      <c r="T311" s="128" t="s">
        <v>626</v>
      </c>
      <c r="U311" s="128" t="s">
        <v>117</v>
      </c>
      <c r="V311" s="128" t="s">
        <v>972</v>
      </c>
      <c r="W311" s="128" t="s">
        <v>973</v>
      </c>
      <c r="X311" s="128" t="s">
        <v>2515</v>
      </c>
      <c r="Y311" s="19" t="str">
        <f t="shared" si="8"/>
        <v>3</v>
      </c>
      <c r="Z311" s="19" t="str">
        <f>IF(T311="","",IF(AND(T311&lt;&gt;'Tabelas auxiliares'!$B$241,T311&lt;&gt;'Tabelas auxiliares'!$B$242,T311&lt;&gt;'Tabelas auxiliares'!$C$241,T311&lt;&gt;'Tabelas auxiliares'!$C$242,T311&lt;&gt;'Tabelas auxiliares'!$D$241),"FOLHA DE PESSOAL",IF(Y311='Tabelas auxiliares'!$A$242,"CUSTEIO",IF(Y311='Tabelas auxiliares'!$A$241,"INVESTIMENTO","ERRO - VERIFICAR"))))</f>
        <v>FOLHA DE PESSOAL</v>
      </c>
      <c r="AA311" s="30">
        <f t="shared" si="9"/>
        <v>788551.54</v>
      </c>
      <c r="AB311" s="130"/>
      <c r="AC311" s="130"/>
      <c r="AD311" s="12">
        <v>788551.54</v>
      </c>
      <c r="AE311" s="36"/>
      <c r="AF311" s="36"/>
      <c r="AG311" s="36"/>
      <c r="AH311" s="36"/>
      <c r="AI311" s="36"/>
      <c r="AJ311" s="36"/>
      <c r="AK311" s="36"/>
      <c r="AL311" s="36"/>
      <c r="AM311" s="36"/>
      <c r="AN311" s="36"/>
      <c r="AO311" s="36"/>
      <c r="AP311" s="36"/>
    </row>
    <row r="312" spans="1:42" x14ac:dyDescent="0.25">
      <c r="A312" t="s">
        <v>591</v>
      </c>
      <c r="B312" t="s">
        <v>224</v>
      </c>
      <c r="C312" t="s">
        <v>592</v>
      </c>
      <c r="D312" t="s">
        <v>83</v>
      </c>
      <c r="E312" t="s">
        <v>100</v>
      </c>
      <c r="F312" s="19" t="str">
        <f>IFERROR(VLOOKUP(D312,'Tabelas auxiliares'!$A$3:$B$63,2,FALSE),"")</f>
        <v>SUGEPE-FOLHA - PASEP + AUX. MORADIA</v>
      </c>
      <c r="G312" s="19" t="str">
        <f>IFERROR(VLOOKUP($B312,'Tabelas auxiliares'!$A$67:$C$107,2,FALSE),"")</f>
        <v>FOLHA DE PAGAMENTO - GERAL</v>
      </c>
      <c r="H312" s="19" t="str">
        <f>IFERROR(VLOOKUP($B312,'Tabelas auxiliares'!$A$67:$C$107,3,FALSE),"")</f>
        <v>FOLHA DE PAGAMENTO / CONTRIBUICAO PARA O PSS / SUBSTITUICOES / INSS PATRONAL / PASEP</v>
      </c>
      <c r="I312" s="128" t="s">
        <v>2023</v>
      </c>
      <c r="J312" s="128" t="s">
        <v>2460</v>
      </c>
      <c r="K312" s="128" t="s">
        <v>2514</v>
      </c>
      <c r="L312" s="128" t="s">
        <v>2508</v>
      </c>
      <c r="M312" s="128" t="s">
        <v>604</v>
      </c>
      <c r="N312" s="128" t="s">
        <v>108</v>
      </c>
      <c r="O312" s="128" t="s">
        <v>614</v>
      </c>
      <c r="P312" s="128" t="s">
        <v>635</v>
      </c>
      <c r="Q312" s="128" t="s">
        <v>603</v>
      </c>
      <c r="R312" s="128" t="s">
        <v>604</v>
      </c>
      <c r="S312" s="128" t="s">
        <v>605</v>
      </c>
      <c r="T312" s="128" t="s">
        <v>626</v>
      </c>
      <c r="U312" s="128" t="s">
        <v>117</v>
      </c>
      <c r="V312" s="128" t="s">
        <v>974</v>
      </c>
      <c r="W312" s="128" t="s">
        <v>975</v>
      </c>
      <c r="X312" s="128" t="s">
        <v>2516</v>
      </c>
      <c r="Y312" s="19" t="str">
        <f t="shared" si="8"/>
        <v>3</v>
      </c>
      <c r="Z312" s="19" t="str">
        <f>IF(T312="","",IF(AND(T312&lt;&gt;'Tabelas auxiliares'!$B$241,T312&lt;&gt;'Tabelas auxiliares'!$B$242,T312&lt;&gt;'Tabelas auxiliares'!$C$241,T312&lt;&gt;'Tabelas auxiliares'!$C$242,T312&lt;&gt;'Tabelas auxiliares'!$D$241),"FOLHA DE PESSOAL",IF(Y312='Tabelas auxiliares'!$A$242,"CUSTEIO",IF(Y312='Tabelas auxiliares'!$A$241,"INVESTIMENTO","ERRO - VERIFICAR"))))</f>
        <v>FOLHA DE PESSOAL</v>
      </c>
      <c r="AA312" s="30">
        <f t="shared" si="9"/>
        <v>30571.45</v>
      </c>
      <c r="AB312" s="130"/>
      <c r="AC312" s="130"/>
      <c r="AD312" s="12">
        <v>30571.45</v>
      </c>
      <c r="AE312" s="36"/>
      <c r="AF312" s="36"/>
      <c r="AG312" s="36"/>
      <c r="AH312" s="36"/>
      <c r="AI312" s="36"/>
      <c r="AJ312" s="36"/>
      <c r="AK312" s="36"/>
      <c r="AL312" s="36"/>
      <c r="AM312" s="36"/>
      <c r="AN312" s="36"/>
      <c r="AO312" s="36"/>
      <c r="AP312" s="36"/>
    </row>
    <row r="313" spans="1:42" x14ac:dyDescent="0.25">
      <c r="A313" t="s">
        <v>591</v>
      </c>
      <c r="B313" t="s">
        <v>224</v>
      </c>
      <c r="C313" t="s">
        <v>592</v>
      </c>
      <c r="D313" t="s">
        <v>83</v>
      </c>
      <c r="E313" t="s">
        <v>100</v>
      </c>
      <c r="F313" s="19" t="str">
        <f>IFERROR(VLOOKUP(D313,'Tabelas auxiliares'!$A$3:$B$63,2,FALSE),"")</f>
        <v>SUGEPE-FOLHA - PASEP + AUX. MORADIA</v>
      </c>
      <c r="G313" s="19" t="str">
        <f>IFERROR(VLOOKUP($B313,'Tabelas auxiliares'!$A$67:$C$107,2,FALSE),"")</f>
        <v>FOLHA DE PAGAMENTO - GERAL</v>
      </c>
      <c r="H313" s="19" t="str">
        <f>IFERROR(VLOOKUP($B313,'Tabelas auxiliares'!$A$67:$C$107,3,FALSE),"")</f>
        <v>FOLHA DE PAGAMENTO / CONTRIBUICAO PARA O PSS / SUBSTITUICOES / INSS PATRONAL / PASEP</v>
      </c>
      <c r="I313" s="128" t="s">
        <v>2023</v>
      </c>
      <c r="J313" s="128" t="s">
        <v>2460</v>
      </c>
      <c r="K313" s="128" t="s">
        <v>2514</v>
      </c>
      <c r="L313" s="128" t="s">
        <v>2508</v>
      </c>
      <c r="M313" s="128" t="s">
        <v>604</v>
      </c>
      <c r="N313" s="128" t="s">
        <v>108</v>
      </c>
      <c r="O313" s="128" t="s">
        <v>614</v>
      </c>
      <c r="P313" s="128" t="s">
        <v>635</v>
      </c>
      <c r="Q313" s="128" t="s">
        <v>603</v>
      </c>
      <c r="R313" s="128" t="s">
        <v>604</v>
      </c>
      <c r="S313" s="128" t="s">
        <v>605</v>
      </c>
      <c r="T313" s="128" t="s">
        <v>626</v>
      </c>
      <c r="U313" s="128" t="s">
        <v>117</v>
      </c>
      <c r="V313" s="128" t="s">
        <v>1020</v>
      </c>
      <c r="W313" s="128" t="s">
        <v>1021</v>
      </c>
      <c r="X313" s="128" t="s">
        <v>2517</v>
      </c>
      <c r="Y313" s="19" t="str">
        <f t="shared" si="8"/>
        <v>3</v>
      </c>
      <c r="Z313" s="19" t="str">
        <f>IF(T313="","",IF(AND(T313&lt;&gt;'Tabelas auxiliares'!$B$241,T313&lt;&gt;'Tabelas auxiliares'!$B$242,T313&lt;&gt;'Tabelas auxiliares'!$C$241,T313&lt;&gt;'Tabelas auxiliares'!$C$242,T313&lt;&gt;'Tabelas auxiliares'!$D$241),"FOLHA DE PESSOAL",IF(Y313='Tabelas auxiliares'!$A$242,"CUSTEIO",IF(Y313='Tabelas auxiliares'!$A$241,"INVESTIMENTO","ERRO - VERIFICAR"))))</f>
        <v>FOLHA DE PESSOAL</v>
      </c>
      <c r="AA313" s="30">
        <f t="shared" si="9"/>
        <v>24998.13</v>
      </c>
      <c r="AB313" s="130"/>
      <c r="AC313" s="130"/>
      <c r="AD313" s="12">
        <v>24998.13</v>
      </c>
      <c r="AE313" s="36"/>
      <c r="AF313" s="36"/>
      <c r="AG313" s="36"/>
      <c r="AH313" s="36"/>
      <c r="AI313" s="36"/>
      <c r="AJ313" s="36"/>
      <c r="AK313" s="36"/>
      <c r="AL313" s="36"/>
      <c r="AM313" s="36"/>
      <c r="AN313" s="36"/>
      <c r="AO313" s="36"/>
      <c r="AP313" s="36"/>
    </row>
    <row r="314" spans="1:42" x14ac:dyDescent="0.25">
      <c r="A314" t="s">
        <v>591</v>
      </c>
      <c r="B314" t="s">
        <v>224</v>
      </c>
      <c r="C314" t="s">
        <v>592</v>
      </c>
      <c r="D314" t="s">
        <v>83</v>
      </c>
      <c r="E314" t="s">
        <v>100</v>
      </c>
      <c r="F314" s="19" t="str">
        <f>IFERROR(VLOOKUP(D314,'Tabelas auxiliares'!$A$3:$B$63,2,FALSE),"")</f>
        <v>SUGEPE-FOLHA - PASEP + AUX. MORADIA</v>
      </c>
      <c r="G314" s="19" t="str">
        <f>IFERROR(VLOOKUP($B314,'Tabelas auxiliares'!$A$67:$C$107,2,FALSE),"")</f>
        <v>FOLHA DE PAGAMENTO - GERAL</v>
      </c>
      <c r="H314" s="19" t="str">
        <f>IFERROR(VLOOKUP($B314,'Tabelas auxiliares'!$A$67:$C$107,3,FALSE),"")</f>
        <v>FOLHA DE PAGAMENTO / CONTRIBUICAO PARA O PSS / SUBSTITUICOES / INSS PATRONAL / PASEP</v>
      </c>
      <c r="I314" s="128" t="s">
        <v>2023</v>
      </c>
      <c r="J314" s="128" t="s">
        <v>2460</v>
      </c>
      <c r="K314" s="128" t="s">
        <v>2514</v>
      </c>
      <c r="L314" s="128" t="s">
        <v>2508</v>
      </c>
      <c r="M314" s="128" t="s">
        <v>604</v>
      </c>
      <c r="N314" s="128" t="s">
        <v>108</v>
      </c>
      <c r="O314" s="128" t="s">
        <v>614</v>
      </c>
      <c r="P314" s="128" t="s">
        <v>635</v>
      </c>
      <c r="Q314" s="128" t="s">
        <v>603</v>
      </c>
      <c r="R314" s="128" t="s">
        <v>604</v>
      </c>
      <c r="S314" s="128" t="s">
        <v>605</v>
      </c>
      <c r="T314" s="128" t="s">
        <v>626</v>
      </c>
      <c r="U314" s="128" t="s">
        <v>117</v>
      </c>
      <c r="V314" s="128" t="s">
        <v>976</v>
      </c>
      <c r="W314" s="128" t="s">
        <v>977</v>
      </c>
      <c r="X314" s="128" t="s">
        <v>2518</v>
      </c>
      <c r="Y314" s="19" t="str">
        <f t="shared" si="8"/>
        <v>3</v>
      </c>
      <c r="Z314" s="19" t="str">
        <f>IF(T314="","",IF(AND(T314&lt;&gt;'Tabelas auxiliares'!$B$241,T314&lt;&gt;'Tabelas auxiliares'!$B$242,T314&lt;&gt;'Tabelas auxiliares'!$C$241,T314&lt;&gt;'Tabelas auxiliares'!$C$242,T314&lt;&gt;'Tabelas auxiliares'!$D$241),"FOLHA DE PESSOAL",IF(Y314='Tabelas auxiliares'!$A$242,"CUSTEIO",IF(Y314='Tabelas auxiliares'!$A$241,"INVESTIMENTO","ERRO - VERIFICAR"))))</f>
        <v>FOLHA DE PESSOAL</v>
      </c>
      <c r="AA314" s="30">
        <f t="shared" si="9"/>
        <v>21510.27</v>
      </c>
      <c r="AB314" s="130"/>
      <c r="AC314" s="130"/>
      <c r="AD314" s="12">
        <v>21510.27</v>
      </c>
      <c r="AE314" s="36"/>
      <c r="AF314" s="36"/>
      <c r="AG314" s="36"/>
      <c r="AH314" s="36"/>
      <c r="AI314" s="36"/>
      <c r="AJ314" s="36"/>
      <c r="AK314" s="36"/>
      <c r="AL314" s="36"/>
      <c r="AM314" s="36"/>
      <c r="AN314" s="36"/>
      <c r="AO314" s="36"/>
      <c r="AP314" s="36"/>
    </row>
    <row r="315" spans="1:42" x14ac:dyDescent="0.25">
      <c r="A315" t="s">
        <v>591</v>
      </c>
      <c r="B315" t="s">
        <v>224</v>
      </c>
      <c r="C315" t="s">
        <v>592</v>
      </c>
      <c r="D315" t="s">
        <v>83</v>
      </c>
      <c r="E315" t="s">
        <v>100</v>
      </c>
      <c r="F315" s="19" t="str">
        <f>IFERROR(VLOOKUP(D315,'Tabelas auxiliares'!$A$3:$B$63,2,FALSE),"")</f>
        <v>SUGEPE-FOLHA - PASEP + AUX. MORADIA</v>
      </c>
      <c r="G315" s="19" t="str">
        <f>IFERROR(VLOOKUP($B315,'Tabelas auxiliares'!$A$67:$C$107,2,FALSE),"")</f>
        <v>FOLHA DE PAGAMENTO - GERAL</v>
      </c>
      <c r="H315" s="19" t="str">
        <f>IFERROR(VLOOKUP($B315,'Tabelas auxiliares'!$A$67:$C$107,3,FALSE),"")</f>
        <v>FOLHA DE PAGAMENTO / CONTRIBUICAO PARA O PSS / SUBSTITUICOES / INSS PATRONAL / PASEP</v>
      </c>
      <c r="I315" s="128" t="s">
        <v>2023</v>
      </c>
      <c r="J315" s="128" t="s">
        <v>2460</v>
      </c>
      <c r="K315" s="128" t="s">
        <v>2519</v>
      </c>
      <c r="L315" s="128" t="s">
        <v>2508</v>
      </c>
      <c r="M315" s="128" t="s">
        <v>604</v>
      </c>
      <c r="N315" s="128" t="s">
        <v>108</v>
      </c>
      <c r="O315" s="128" t="s">
        <v>614</v>
      </c>
      <c r="P315" s="128" t="s">
        <v>635</v>
      </c>
      <c r="Q315" s="128" t="s">
        <v>603</v>
      </c>
      <c r="R315" s="128" t="s">
        <v>604</v>
      </c>
      <c r="S315" s="128" t="s">
        <v>605</v>
      </c>
      <c r="T315" s="128" t="s">
        <v>626</v>
      </c>
      <c r="U315" s="128" t="s">
        <v>117</v>
      </c>
      <c r="V315" s="128" t="s">
        <v>978</v>
      </c>
      <c r="W315" s="128" t="s">
        <v>979</v>
      </c>
      <c r="X315" s="128" t="s">
        <v>2520</v>
      </c>
      <c r="Y315" s="19" t="str">
        <f t="shared" si="8"/>
        <v>3</v>
      </c>
      <c r="Z315" s="19" t="str">
        <f>IF(T315="","",IF(AND(T315&lt;&gt;'Tabelas auxiliares'!$B$241,T315&lt;&gt;'Tabelas auxiliares'!$B$242,T315&lt;&gt;'Tabelas auxiliares'!$C$241,T315&lt;&gt;'Tabelas auxiliares'!$C$242,T315&lt;&gt;'Tabelas auxiliares'!$D$241),"FOLHA DE PESSOAL",IF(Y315='Tabelas auxiliares'!$A$242,"CUSTEIO",IF(Y315='Tabelas auxiliares'!$A$241,"INVESTIMENTO","ERRO - VERIFICAR"))))</f>
        <v>FOLHA DE PESSOAL</v>
      </c>
      <c r="AA315" s="30">
        <f t="shared" si="9"/>
        <v>9414445.7400000002</v>
      </c>
      <c r="AB315" s="130">
        <v>1339.86</v>
      </c>
      <c r="AC315" s="130"/>
      <c r="AD315" s="12">
        <v>9413105.8800000008</v>
      </c>
      <c r="AE315" s="36"/>
      <c r="AF315" s="36"/>
      <c r="AG315" s="36"/>
      <c r="AH315" s="36"/>
      <c r="AI315" s="36"/>
      <c r="AJ315" s="36"/>
      <c r="AK315" s="36"/>
      <c r="AL315" s="36"/>
      <c r="AM315" s="36"/>
      <c r="AN315" s="36"/>
      <c r="AO315" s="36"/>
      <c r="AP315" s="36"/>
    </row>
    <row r="316" spans="1:42" x14ac:dyDescent="0.25">
      <c r="A316" t="s">
        <v>591</v>
      </c>
      <c r="B316" t="s">
        <v>224</v>
      </c>
      <c r="C316" t="s">
        <v>592</v>
      </c>
      <c r="D316" t="s">
        <v>83</v>
      </c>
      <c r="E316" t="s">
        <v>100</v>
      </c>
      <c r="F316" s="19" t="str">
        <f>IFERROR(VLOOKUP(D316,'Tabelas auxiliares'!$A$3:$B$63,2,FALSE),"")</f>
        <v>SUGEPE-FOLHA - PASEP + AUX. MORADIA</v>
      </c>
      <c r="G316" s="19" t="str">
        <f>IFERROR(VLOOKUP($B316,'Tabelas auxiliares'!$A$67:$C$107,2,FALSE),"")</f>
        <v>FOLHA DE PAGAMENTO - GERAL</v>
      </c>
      <c r="H316" s="19" t="str">
        <f>IFERROR(VLOOKUP($B316,'Tabelas auxiliares'!$A$67:$C$107,3,FALSE),"")</f>
        <v>FOLHA DE PAGAMENTO / CONTRIBUICAO PARA O PSS / SUBSTITUICOES / INSS PATRONAL / PASEP</v>
      </c>
      <c r="I316" s="128" t="s">
        <v>2023</v>
      </c>
      <c r="J316" s="128" t="s">
        <v>2460</v>
      </c>
      <c r="K316" s="128" t="s">
        <v>2519</v>
      </c>
      <c r="L316" s="128" t="s">
        <v>2508</v>
      </c>
      <c r="M316" s="128" t="s">
        <v>604</v>
      </c>
      <c r="N316" s="128" t="s">
        <v>108</v>
      </c>
      <c r="O316" s="128" t="s">
        <v>614</v>
      </c>
      <c r="P316" s="128" t="s">
        <v>635</v>
      </c>
      <c r="Q316" s="128" t="s">
        <v>603</v>
      </c>
      <c r="R316" s="128" t="s">
        <v>604</v>
      </c>
      <c r="S316" s="128" t="s">
        <v>605</v>
      </c>
      <c r="T316" s="128" t="s">
        <v>626</v>
      </c>
      <c r="U316" s="128" t="s">
        <v>117</v>
      </c>
      <c r="V316" s="128" t="s">
        <v>980</v>
      </c>
      <c r="W316" s="128" t="s">
        <v>981</v>
      </c>
      <c r="X316" s="128" t="s">
        <v>2521</v>
      </c>
      <c r="Y316" s="19" t="str">
        <f t="shared" si="8"/>
        <v>3</v>
      </c>
      <c r="Z316" s="19" t="str">
        <f>IF(T316="","",IF(AND(T316&lt;&gt;'Tabelas auxiliares'!$B$241,T316&lt;&gt;'Tabelas auxiliares'!$B$242,T316&lt;&gt;'Tabelas auxiliares'!$C$241,T316&lt;&gt;'Tabelas auxiliares'!$C$242,T316&lt;&gt;'Tabelas auxiliares'!$D$241),"FOLHA DE PESSOAL",IF(Y316='Tabelas auxiliares'!$A$242,"CUSTEIO",IF(Y316='Tabelas auxiliares'!$A$241,"INVESTIMENTO","ERRO - VERIFICAR"))))</f>
        <v>FOLHA DE PESSOAL</v>
      </c>
      <c r="AA316" s="30">
        <f t="shared" si="9"/>
        <v>1040.51</v>
      </c>
      <c r="AB316" s="130"/>
      <c r="AC316" s="130"/>
      <c r="AD316" s="12">
        <v>1040.51</v>
      </c>
      <c r="AE316" s="36"/>
      <c r="AF316" s="36"/>
      <c r="AG316" s="36"/>
      <c r="AH316" s="36"/>
      <c r="AI316" s="36"/>
      <c r="AJ316" s="36"/>
      <c r="AK316" s="36"/>
      <c r="AL316" s="36"/>
      <c r="AM316" s="36"/>
      <c r="AN316" s="36"/>
      <c r="AO316" s="36"/>
      <c r="AP316" s="36"/>
    </row>
    <row r="317" spans="1:42" x14ac:dyDescent="0.25">
      <c r="A317" t="s">
        <v>591</v>
      </c>
      <c r="B317" t="s">
        <v>224</v>
      </c>
      <c r="C317" t="s">
        <v>592</v>
      </c>
      <c r="D317" t="s">
        <v>83</v>
      </c>
      <c r="E317" t="s">
        <v>100</v>
      </c>
      <c r="F317" s="19" t="str">
        <f>IFERROR(VLOOKUP(D317,'Tabelas auxiliares'!$A$3:$B$63,2,FALSE),"")</f>
        <v>SUGEPE-FOLHA - PASEP + AUX. MORADIA</v>
      </c>
      <c r="G317" s="19" t="str">
        <f>IFERROR(VLOOKUP($B317,'Tabelas auxiliares'!$A$67:$C$107,2,FALSE),"")</f>
        <v>FOLHA DE PAGAMENTO - GERAL</v>
      </c>
      <c r="H317" s="19" t="str">
        <f>IFERROR(VLOOKUP($B317,'Tabelas auxiliares'!$A$67:$C$107,3,FALSE),"")</f>
        <v>FOLHA DE PAGAMENTO / CONTRIBUICAO PARA O PSS / SUBSTITUICOES / INSS PATRONAL / PASEP</v>
      </c>
      <c r="I317" s="128" t="s">
        <v>2023</v>
      </c>
      <c r="J317" s="128" t="s">
        <v>2460</v>
      </c>
      <c r="K317" s="128" t="s">
        <v>2519</v>
      </c>
      <c r="L317" s="128" t="s">
        <v>2508</v>
      </c>
      <c r="M317" s="128" t="s">
        <v>604</v>
      </c>
      <c r="N317" s="128" t="s">
        <v>108</v>
      </c>
      <c r="O317" s="128" t="s">
        <v>614</v>
      </c>
      <c r="P317" s="128" t="s">
        <v>635</v>
      </c>
      <c r="Q317" s="128" t="s">
        <v>603</v>
      </c>
      <c r="R317" s="128" t="s">
        <v>604</v>
      </c>
      <c r="S317" s="128" t="s">
        <v>605</v>
      </c>
      <c r="T317" s="128" t="s">
        <v>626</v>
      </c>
      <c r="U317" s="128" t="s">
        <v>117</v>
      </c>
      <c r="V317" s="128" t="s">
        <v>982</v>
      </c>
      <c r="W317" s="128" t="s">
        <v>983</v>
      </c>
      <c r="X317" s="128" t="s">
        <v>2522</v>
      </c>
      <c r="Y317" s="19" t="str">
        <f t="shared" si="8"/>
        <v>3</v>
      </c>
      <c r="Z317" s="19" t="str">
        <f>IF(T317="","",IF(AND(T317&lt;&gt;'Tabelas auxiliares'!$B$241,T317&lt;&gt;'Tabelas auxiliares'!$B$242,T317&lt;&gt;'Tabelas auxiliares'!$C$241,T317&lt;&gt;'Tabelas auxiliares'!$C$242,T317&lt;&gt;'Tabelas auxiliares'!$D$241),"FOLHA DE PESSOAL",IF(Y317='Tabelas auxiliares'!$A$242,"CUSTEIO",IF(Y317='Tabelas auxiliares'!$A$241,"INVESTIMENTO","ERRO - VERIFICAR"))))</f>
        <v>FOLHA DE PESSOAL</v>
      </c>
      <c r="AA317" s="30">
        <f t="shared" si="9"/>
        <v>582.34</v>
      </c>
      <c r="AB317" s="130"/>
      <c r="AC317" s="130"/>
      <c r="AD317" s="12">
        <v>582.34</v>
      </c>
      <c r="AE317" s="36"/>
      <c r="AF317" s="36"/>
      <c r="AG317" s="36"/>
      <c r="AH317" s="36"/>
      <c r="AI317" s="36"/>
      <c r="AJ317" s="36"/>
      <c r="AK317" s="36"/>
      <c r="AL317" s="36"/>
      <c r="AM317" s="36"/>
      <c r="AN317" s="36"/>
      <c r="AO317" s="36"/>
      <c r="AP317" s="36"/>
    </row>
    <row r="318" spans="1:42" x14ac:dyDescent="0.25">
      <c r="A318" t="s">
        <v>591</v>
      </c>
      <c r="B318" t="s">
        <v>224</v>
      </c>
      <c r="C318" t="s">
        <v>592</v>
      </c>
      <c r="D318" t="s">
        <v>83</v>
      </c>
      <c r="E318" t="s">
        <v>100</v>
      </c>
      <c r="F318" s="19" t="str">
        <f>IFERROR(VLOOKUP(D318,'Tabelas auxiliares'!$A$3:$B$63,2,FALSE),"")</f>
        <v>SUGEPE-FOLHA - PASEP + AUX. MORADIA</v>
      </c>
      <c r="G318" s="19" t="str">
        <f>IFERROR(VLOOKUP($B318,'Tabelas auxiliares'!$A$67:$C$107,2,FALSE),"")</f>
        <v>FOLHA DE PAGAMENTO - GERAL</v>
      </c>
      <c r="H318" s="19" t="str">
        <f>IFERROR(VLOOKUP($B318,'Tabelas auxiliares'!$A$67:$C$107,3,FALSE),"")</f>
        <v>FOLHA DE PAGAMENTO / CONTRIBUICAO PARA O PSS / SUBSTITUICOES / INSS PATRONAL / PASEP</v>
      </c>
      <c r="I318" s="128" t="s">
        <v>2023</v>
      </c>
      <c r="J318" s="128" t="s">
        <v>2460</v>
      </c>
      <c r="K318" s="128" t="s">
        <v>2519</v>
      </c>
      <c r="L318" s="128" t="s">
        <v>2508</v>
      </c>
      <c r="M318" s="128" t="s">
        <v>604</v>
      </c>
      <c r="N318" s="128" t="s">
        <v>108</v>
      </c>
      <c r="O318" s="128" t="s">
        <v>614</v>
      </c>
      <c r="P318" s="128" t="s">
        <v>635</v>
      </c>
      <c r="Q318" s="128" t="s">
        <v>603</v>
      </c>
      <c r="R318" s="128" t="s">
        <v>604</v>
      </c>
      <c r="S318" s="128" t="s">
        <v>605</v>
      </c>
      <c r="T318" s="128" t="s">
        <v>626</v>
      </c>
      <c r="U318" s="128" t="s">
        <v>117</v>
      </c>
      <c r="V318" s="128" t="s">
        <v>984</v>
      </c>
      <c r="W318" s="128" t="s">
        <v>985</v>
      </c>
      <c r="X318" s="128" t="s">
        <v>2523</v>
      </c>
      <c r="Y318" s="19" t="str">
        <f t="shared" si="8"/>
        <v>3</v>
      </c>
      <c r="Z318" s="19" t="str">
        <f>IF(T318="","",IF(AND(T318&lt;&gt;'Tabelas auxiliares'!$B$241,T318&lt;&gt;'Tabelas auxiliares'!$B$242,T318&lt;&gt;'Tabelas auxiliares'!$C$241,T318&lt;&gt;'Tabelas auxiliares'!$C$242,T318&lt;&gt;'Tabelas auxiliares'!$D$241),"FOLHA DE PESSOAL",IF(Y318='Tabelas auxiliares'!$A$242,"CUSTEIO",IF(Y318='Tabelas auxiliares'!$A$241,"INVESTIMENTO","ERRO - VERIFICAR"))))</f>
        <v>FOLHA DE PESSOAL</v>
      </c>
      <c r="AA318" s="30">
        <f t="shared" si="9"/>
        <v>11712.06</v>
      </c>
      <c r="AB318" s="130"/>
      <c r="AC318" s="130"/>
      <c r="AD318" s="12">
        <v>11712.06</v>
      </c>
      <c r="AE318" s="36"/>
      <c r="AF318" s="36"/>
      <c r="AG318" s="36"/>
      <c r="AH318" s="36"/>
      <c r="AI318" s="36"/>
      <c r="AJ318" s="36"/>
      <c r="AK318" s="36"/>
      <c r="AL318" s="36"/>
      <c r="AM318" s="36"/>
      <c r="AN318" s="36"/>
      <c r="AO318" s="36"/>
      <c r="AP318" s="36"/>
    </row>
    <row r="319" spans="1:42" x14ac:dyDescent="0.25">
      <c r="A319" t="s">
        <v>591</v>
      </c>
      <c r="B319" t="s">
        <v>224</v>
      </c>
      <c r="C319" t="s">
        <v>592</v>
      </c>
      <c r="D319" t="s">
        <v>83</v>
      </c>
      <c r="E319" t="s">
        <v>100</v>
      </c>
      <c r="F319" s="19" t="str">
        <f>IFERROR(VLOOKUP(D319,'Tabelas auxiliares'!$A$3:$B$63,2,FALSE),"")</f>
        <v>SUGEPE-FOLHA - PASEP + AUX. MORADIA</v>
      </c>
      <c r="G319" s="19" t="str">
        <f>IFERROR(VLOOKUP($B319,'Tabelas auxiliares'!$A$67:$C$107,2,FALSE),"")</f>
        <v>FOLHA DE PAGAMENTO - GERAL</v>
      </c>
      <c r="H319" s="19" t="str">
        <f>IFERROR(VLOOKUP($B319,'Tabelas auxiliares'!$A$67:$C$107,3,FALSE),"")</f>
        <v>FOLHA DE PAGAMENTO / CONTRIBUICAO PARA O PSS / SUBSTITUICOES / INSS PATRONAL / PASEP</v>
      </c>
      <c r="I319" s="128" t="s">
        <v>2023</v>
      </c>
      <c r="J319" s="128" t="s">
        <v>2460</v>
      </c>
      <c r="K319" s="128" t="s">
        <v>2519</v>
      </c>
      <c r="L319" s="128" t="s">
        <v>2508</v>
      </c>
      <c r="M319" s="128" t="s">
        <v>604</v>
      </c>
      <c r="N319" s="128" t="s">
        <v>108</v>
      </c>
      <c r="O319" s="128" t="s">
        <v>614</v>
      </c>
      <c r="P319" s="128" t="s">
        <v>635</v>
      </c>
      <c r="Q319" s="128" t="s">
        <v>603</v>
      </c>
      <c r="R319" s="128" t="s">
        <v>604</v>
      </c>
      <c r="S319" s="128" t="s">
        <v>605</v>
      </c>
      <c r="T319" s="128" t="s">
        <v>626</v>
      </c>
      <c r="U319" s="128" t="s">
        <v>117</v>
      </c>
      <c r="V319" s="128" t="s">
        <v>986</v>
      </c>
      <c r="W319" s="128" t="s">
        <v>987</v>
      </c>
      <c r="X319" s="128" t="s">
        <v>2524</v>
      </c>
      <c r="Y319" s="19" t="str">
        <f t="shared" si="8"/>
        <v>3</v>
      </c>
      <c r="Z319" s="19" t="str">
        <f>IF(T319="","",IF(AND(T319&lt;&gt;'Tabelas auxiliares'!$B$241,T319&lt;&gt;'Tabelas auxiliares'!$B$242,T319&lt;&gt;'Tabelas auxiliares'!$C$241,T319&lt;&gt;'Tabelas auxiliares'!$C$242,T319&lt;&gt;'Tabelas auxiliares'!$D$241),"FOLHA DE PESSOAL",IF(Y319='Tabelas auxiliares'!$A$242,"CUSTEIO",IF(Y319='Tabelas auxiliares'!$A$241,"INVESTIMENTO","ERRO - VERIFICAR"))))</f>
        <v>FOLHA DE PESSOAL</v>
      </c>
      <c r="AA319" s="30">
        <f t="shared" si="9"/>
        <v>57403.02</v>
      </c>
      <c r="AB319" s="130"/>
      <c r="AC319" s="130"/>
      <c r="AD319" s="12">
        <v>57403.02</v>
      </c>
      <c r="AE319" s="36"/>
      <c r="AF319" s="36"/>
      <c r="AG319" s="36"/>
      <c r="AH319" s="36"/>
      <c r="AI319" s="36"/>
      <c r="AJ319" s="36"/>
      <c r="AK319" s="36"/>
      <c r="AL319" s="36"/>
      <c r="AM319" s="36"/>
      <c r="AN319" s="36"/>
      <c r="AO319" s="36"/>
      <c r="AP319" s="36"/>
    </row>
    <row r="320" spans="1:42" x14ac:dyDescent="0.25">
      <c r="A320" t="s">
        <v>591</v>
      </c>
      <c r="B320" t="s">
        <v>224</v>
      </c>
      <c r="C320" t="s">
        <v>592</v>
      </c>
      <c r="D320" t="s">
        <v>83</v>
      </c>
      <c r="E320" t="s">
        <v>100</v>
      </c>
      <c r="F320" s="19" t="str">
        <f>IFERROR(VLOOKUP(D320,'Tabelas auxiliares'!$A$3:$B$63,2,FALSE),"")</f>
        <v>SUGEPE-FOLHA - PASEP + AUX. MORADIA</v>
      </c>
      <c r="G320" s="19" t="str">
        <f>IFERROR(VLOOKUP($B320,'Tabelas auxiliares'!$A$67:$C$107,2,FALSE),"")</f>
        <v>FOLHA DE PAGAMENTO - GERAL</v>
      </c>
      <c r="H320" s="19" t="str">
        <f>IFERROR(VLOOKUP($B320,'Tabelas auxiliares'!$A$67:$C$107,3,FALSE),"")</f>
        <v>FOLHA DE PAGAMENTO / CONTRIBUICAO PARA O PSS / SUBSTITUICOES / INSS PATRONAL / PASEP</v>
      </c>
      <c r="I320" s="128" t="s">
        <v>2023</v>
      </c>
      <c r="J320" s="128" t="s">
        <v>2460</v>
      </c>
      <c r="K320" s="128" t="s">
        <v>2519</v>
      </c>
      <c r="L320" s="128" t="s">
        <v>2508</v>
      </c>
      <c r="M320" s="128" t="s">
        <v>604</v>
      </c>
      <c r="N320" s="128" t="s">
        <v>108</v>
      </c>
      <c r="O320" s="128" t="s">
        <v>614</v>
      </c>
      <c r="P320" s="128" t="s">
        <v>635</v>
      </c>
      <c r="Q320" s="128" t="s">
        <v>603</v>
      </c>
      <c r="R320" s="128" t="s">
        <v>604</v>
      </c>
      <c r="S320" s="128" t="s">
        <v>605</v>
      </c>
      <c r="T320" s="128" t="s">
        <v>626</v>
      </c>
      <c r="U320" s="128" t="s">
        <v>117</v>
      </c>
      <c r="V320" s="128" t="s">
        <v>988</v>
      </c>
      <c r="W320" s="128" t="s">
        <v>989</v>
      </c>
      <c r="X320" s="128" t="s">
        <v>2525</v>
      </c>
      <c r="Y320" s="19" t="str">
        <f t="shared" si="8"/>
        <v>3</v>
      </c>
      <c r="Z320" s="19" t="str">
        <f>IF(T320="","",IF(AND(T320&lt;&gt;'Tabelas auxiliares'!$B$241,T320&lt;&gt;'Tabelas auxiliares'!$B$242,T320&lt;&gt;'Tabelas auxiliares'!$C$241,T320&lt;&gt;'Tabelas auxiliares'!$C$242,T320&lt;&gt;'Tabelas auxiliares'!$D$241),"FOLHA DE PESSOAL",IF(Y320='Tabelas auxiliares'!$A$242,"CUSTEIO",IF(Y320='Tabelas auxiliares'!$A$241,"INVESTIMENTO","ERRO - VERIFICAR"))))</f>
        <v>FOLHA DE PESSOAL</v>
      </c>
      <c r="AA320" s="30">
        <f t="shared" si="9"/>
        <v>4692.53</v>
      </c>
      <c r="AB320" s="130"/>
      <c r="AC320" s="130"/>
      <c r="AD320" s="12">
        <v>4692.53</v>
      </c>
      <c r="AE320" s="36"/>
      <c r="AF320" s="36"/>
      <c r="AG320" s="36"/>
      <c r="AH320" s="36"/>
      <c r="AI320" s="36"/>
      <c r="AJ320" s="36"/>
      <c r="AK320" s="36"/>
      <c r="AL320" s="36"/>
      <c r="AM320" s="36"/>
      <c r="AN320" s="36"/>
      <c r="AO320" s="36"/>
      <c r="AP320" s="36"/>
    </row>
    <row r="321" spans="1:42" x14ac:dyDescent="0.25">
      <c r="A321" t="s">
        <v>591</v>
      </c>
      <c r="B321" t="s">
        <v>224</v>
      </c>
      <c r="C321" t="s">
        <v>592</v>
      </c>
      <c r="D321" t="s">
        <v>83</v>
      </c>
      <c r="E321" t="s">
        <v>100</v>
      </c>
      <c r="F321" s="19" t="str">
        <f>IFERROR(VLOOKUP(D321,'Tabelas auxiliares'!$A$3:$B$63,2,FALSE),"")</f>
        <v>SUGEPE-FOLHA - PASEP + AUX. MORADIA</v>
      </c>
      <c r="G321" s="19" t="str">
        <f>IFERROR(VLOOKUP($B321,'Tabelas auxiliares'!$A$67:$C$107,2,FALSE),"")</f>
        <v>FOLHA DE PAGAMENTO - GERAL</v>
      </c>
      <c r="H321" s="19" t="str">
        <f>IFERROR(VLOOKUP($B321,'Tabelas auxiliares'!$A$67:$C$107,3,FALSE),"")</f>
        <v>FOLHA DE PAGAMENTO / CONTRIBUICAO PARA O PSS / SUBSTITUICOES / INSS PATRONAL / PASEP</v>
      </c>
      <c r="I321" s="128" t="s">
        <v>2023</v>
      </c>
      <c r="J321" s="128" t="s">
        <v>2460</v>
      </c>
      <c r="K321" s="128" t="s">
        <v>2519</v>
      </c>
      <c r="L321" s="128" t="s">
        <v>2508</v>
      </c>
      <c r="M321" s="128" t="s">
        <v>604</v>
      </c>
      <c r="N321" s="128" t="s">
        <v>108</v>
      </c>
      <c r="O321" s="128" t="s">
        <v>614</v>
      </c>
      <c r="P321" s="128" t="s">
        <v>635</v>
      </c>
      <c r="Q321" s="128" t="s">
        <v>603</v>
      </c>
      <c r="R321" s="128" t="s">
        <v>604</v>
      </c>
      <c r="S321" s="128" t="s">
        <v>605</v>
      </c>
      <c r="T321" s="128" t="s">
        <v>626</v>
      </c>
      <c r="U321" s="128" t="s">
        <v>117</v>
      </c>
      <c r="V321" s="128" t="s">
        <v>990</v>
      </c>
      <c r="W321" s="128" t="s">
        <v>991</v>
      </c>
      <c r="X321" s="128" t="s">
        <v>2526</v>
      </c>
      <c r="Y321" s="19" t="str">
        <f t="shared" si="8"/>
        <v>3</v>
      </c>
      <c r="Z321" s="19" t="str">
        <f>IF(T321="","",IF(AND(T321&lt;&gt;'Tabelas auxiliares'!$B$241,T321&lt;&gt;'Tabelas auxiliares'!$B$242,T321&lt;&gt;'Tabelas auxiliares'!$C$241,T321&lt;&gt;'Tabelas auxiliares'!$C$242,T321&lt;&gt;'Tabelas auxiliares'!$D$241),"FOLHA DE PESSOAL",IF(Y321='Tabelas auxiliares'!$A$242,"CUSTEIO",IF(Y321='Tabelas auxiliares'!$A$241,"INVESTIMENTO","ERRO - VERIFICAR"))))</f>
        <v>FOLHA DE PESSOAL</v>
      </c>
      <c r="AA321" s="30">
        <f t="shared" si="9"/>
        <v>8077493.0899999999</v>
      </c>
      <c r="AB321" s="130"/>
      <c r="AC321" s="130"/>
      <c r="AD321" s="12">
        <v>8077493.0899999999</v>
      </c>
      <c r="AE321" s="36"/>
      <c r="AF321" s="36"/>
      <c r="AG321" s="36"/>
      <c r="AH321" s="36"/>
      <c r="AI321" s="36"/>
      <c r="AJ321" s="36"/>
      <c r="AK321" s="36"/>
      <c r="AL321" s="36"/>
      <c r="AM321" s="36"/>
      <c r="AN321" s="36"/>
      <c r="AO321" s="36"/>
      <c r="AP321" s="36"/>
    </row>
    <row r="322" spans="1:42" x14ac:dyDescent="0.25">
      <c r="A322" t="s">
        <v>591</v>
      </c>
      <c r="B322" t="s">
        <v>224</v>
      </c>
      <c r="C322" t="s">
        <v>592</v>
      </c>
      <c r="D322" t="s">
        <v>83</v>
      </c>
      <c r="E322" t="s">
        <v>100</v>
      </c>
      <c r="F322" s="19" t="str">
        <f>IFERROR(VLOOKUP(D322,'Tabelas auxiliares'!$A$3:$B$63,2,FALSE),"")</f>
        <v>SUGEPE-FOLHA - PASEP + AUX. MORADIA</v>
      </c>
      <c r="G322" s="19" t="str">
        <f>IFERROR(VLOOKUP($B322,'Tabelas auxiliares'!$A$67:$C$107,2,FALSE),"")</f>
        <v>FOLHA DE PAGAMENTO - GERAL</v>
      </c>
      <c r="H322" s="19" t="str">
        <f>IFERROR(VLOOKUP($B322,'Tabelas auxiliares'!$A$67:$C$107,3,FALSE),"")</f>
        <v>FOLHA DE PAGAMENTO / CONTRIBUICAO PARA O PSS / SUBSTITUICOES / INSS PATRONAL / PASEP</v>
      </c>
      <c r="I322" s="128" t="s">
        <v>2023</v>
      </c>
      <c r="J322" s="128" t="s">
        <v>2460</v>
      </c>
      <c r="K322" s="128" t="s">
        <v>2519</v>
      </c>
      <c r="L322" s="128" t="s">
        <v>2508</v>
      </c>
      <c r="M322" s="128" t="s">
        <v>604</v>
      </c>
      <c r="N322" s="128" t="s">
        <v>108</v>
      </c>
      <c r="O322" s="128" t="s">
        <v>614</v>
      </c>
      <c r="P322" s="128" t="s">
        <v>635</v>
      </c>
      <c r="Q322" s="128" t="s">
        <v>603</v>
      </c>
      <c r="R322" s="128" t="s">
        <v>604</v>
      </c>
      <c r="S322" s="128" t="s">
        <v>605</v>
      </c>
      <c r="T322" s="128" t="s">
        <v>626</v>
      </c>
      <c r="U322" s="128" t="s">
        <v>117</v>
      </c>
      <c r="V322" s="128" t="s">
        <v>992</v>
      </c>
      <c r="W322" s="128" t="s">
        <v>993</v>
      </c>
      <c r="X322" s="128" t="s">
        <v>2527</v>
      </c>
      <c r="Y322" s="19" t="str">
        <f t="shared" si="8"/>
        <v>3</v>
      </c>
      <c r="Z322" s="19" t="str">
        <f>IF(T322="","",IF(AND(T322&lt;&gt;'Tabelas auxiliares'!$B$241,T322&lt;&gt;'Tabelas auxiliares'!$B$242,T322&lt;&gt;'Tabelas auxiliares'!$C$241,T322&lt;&gt;'Tabelas auxiliares'!$C$242,T322&lt;&gt;'Tabelas auxiliares'!$D$241),"FOLHA DE PESSOAL",IF(Y322='Tabelas auxiliares'!$A$242,"CUSTEIO",IF(Y322='Tabelas auxiliares'!$A$241,"INVESTIMENTO","ERRO - VERIFICAR"))))</f>
        <v>FOLHA DE PESSOAL</v>
      </c>
      <c r="AA322" s="30">
        <f t="shared" si="9"/>
        <v>119985.60000000001</v>
      </c>
      <c r="AB322" s="130"/>
      <c r="AC322" s="130"/>
      <c r="AD322" s="12">
        <v>119985.60000000001</v>
      </c>
      <c r="AE322" s="36"/>
      <c r="AF322" s="36"/>
      <c r="AG322" s="36"/>
      <c r="AH322" s="36"/>
      <c r="AI322" s="36"/>
      <c r="AJ322" s="36"/>
      <c r="AK322" s="36"/>
      <c r="AL322" s="36"/>
      <c r="AM322" s="36"/>
      <c r="AN322" s="36"/>
      <c r="AO322" s="36"/>
      <c r="AP322" s="36"/>
    </row>
    <row r="323" spans="1:42" x14ac:dyDescent="0.25">
      <c r="A323" t="s">
        <v>591</v>
      </c>
      <c r="B323" t="s">
        <v>224</v>
      </c>
      <c r="C323" t="s">
        <v>592</v>
      </c>
      <c r="D323" t="s">
        <v>83</v>
      </c>
      <c r="E323" t="s">
        <v>100</v>
      </c>
      <c r="F323" s="19" t="str">
        <f>IFERROR(VLOOKUP(D323,'Tabelas auxiliares'!$A$3:$B$63,2,FALSE),"")</f>
        <v>SUGEPE-FOLHA - PASEP + AUX. MORADIA</v>
      </c>
      <c r="G323" s="19" t="str">
        <f>IFERROR(VLOOKUP($B323,'Tabelas auxiliares'!$A$67:$C$107,2,FALSE),"")</f>
        <v>FOLHA DE PAGAMENTO - GERAL</v>
      </c>
      <c r="H323" s="19" t="str">
        <f>IFERROR(VLOOKUP($B323,'Tabelas auxiliares'!$A$67:$C$107,3,FALSE),"")</f>
        <v>FOLHA DE PAGAMENTO / CONTRIBUICAO PARA O PSS / SUBSTITUICOES / INSS PATRONAL / PASEP</v>
      </c>
      <c r="I323" s="128" t="s">
        <v>2023</v>
      </c>
      <c r="J323" s="128" t="s">
        <v>2460</v>
      </c>
      <c r="K323" s="128" t="s">
        <v>2519</v>
      </c>
      <c r="L323" s="128" t="s">
        <v>2508</v>
      </c>
      <c r="M323" s="128" t="s">
        <v>604</v>
      </c>
      <c r="N323" s="128" t="s">
        <v>108</v>
      </c>
      <c r="O323" s="128" t="s">
        <v>614</v>
      </c>
      <c r="P323" s="128" t="s">
        <v>635</v>
      </c>
      <c r="Q323" s="128" t="s">
        <v>603</v>
      </c>
      <c r="R323" s="128" t="s">
        <v>604</v>
      </c>
      <c r="S323" s="128" t="s">
        <v>605</v>
      </c>
      <c r="T323" s="128" t="s">
        <v>626</v>
      </c>
      <c r="U323" s="128" t="s">
        <v>117</v>
      </c>
      <c r="V323" s="128" t="s">
        <v>994</v>
      </c>
      <c r="W323" s="128" t="s">
        <v>995</v>
      </c>
      <c r="X323" s="128" t="s">
        <v>2528</v>
      </c>
      <c r="Y323" s="19" t="str">
        <f t="shared" si="8"/>
        <v>3</v>
      </c>
      <c r="Z323" s="19" t="str">
        <f>IF(T323="","",IF(AND(T323&lt;&gt;'Tabelas auxiliares'!$B$241,T323&lt;&gt;'Tabelas auxiliares'!$B$242,T323&lt;&gt;'Tabelas auxiliares'!$C$241,T323&lt;&gt;'Tabelas auxiliares'!$C$242,T323&lt;&gt;'Tabelas auxiliares'!$D$241),"FOLHA DE PESSOAL",IF(Y323='Tabelas auxiliares'!$A$242,"CUSTEIO",IF(Y323='Tabelas auxiliares'!$A$241,"INVESTIMENTO","ERRO - VERIFICAR"))))</f>
        <v>FOLHA DE PESSOAL</v>
      </c>
      <c r="AA323" s="30">
        <f t="shared" si="9"/>
        <v>218511.96</v>
      </c>
      <c r="AB323" s="130"/>
      <c r="AC323" s="130"/>
      <c r="AD323" s="12">
        <v>218511.96</v>
      </c>
      <c r="AE323" s="36"/>
      <c r="AF323" s="36"/>
      <c r="AG323" s="36"/>
      <c r="AH323" s="36"/>
      <c r="AI323" s="36"/>
      <c r="AJ323" s="36"/>
      <c r="AK323" s="36"/>
      <c r="AL323" s="36"/>
      <c r="AM323" s="36"/>
      <c r="AN323" s="36"/>
      <c r="AO323" s="36"/>
      <c r="AP323" s="36"/>
    </row>
    <row r="324" spans="1:42" x14ac:dyDescent="0.25">
      <c r="A324" t="s">
        <v>591</v>
      </c>
      <c r="B324" t="s">
        <v>224</v>
      </c>
      <c r="C324" t="s">
        <v>592</v>
      </c>
      <c r="D324" t="s">
        <v>83</v>
      </c>
      <c r="E324" t="s">
        <v>100</v>
      </c>
      <c r="F324" s="19" t="str">
        <f>IFERROR(VLOOKUP(D324,'Tabelas auxiliares'!$A$3:$B$63,2,FALSE),"")</f>
        <v>SUGEPE-FOLHA - PASEP + AUX. MORADIA</v>
      </c>
      <c r="G324" s="19" t="str">
        <f>IFERROR(VLOOKUP($B324,'Tabelas auxiliares'!$A$67:$C$107,2,FALSE),"")</f>
        <v>FOLHA DE PAGAMENTO - GERAL</v>
      </c>
      <c r="H324" s="19" t="str">
        <f>IFERROR(VLOOKUP($B324,'Tabelas auxiliares'!$A$67:$C$107,3,FALSE),"")</f>
        <v>FOLHA DE PAGAMENTO / CONTRIBUICAO PARA O PSS / SUBSTITUICOES / INSS PATRONAL / PASEP</v>
      </c>
      <c r="I324" s="128" t="s">
        <v>2023</v>
      </c>
      <c r="J324" s="128" t="s">
        <v>2460</v>
      </c>
      <c r="K324" s="128" t="s">
        <v>2519</v>
      </c>
      <c r="L324" s="128" t="s">
        <v>2508</v>
      </c>
      <c r="M324" s="128" t="s">
        <v>604</v>
      </c>
      <c r="N324" s="128" t="s">
        <v>108</v>
      </c>
      <c r="O324" s="128" t="s">
        <v>614</v>
      </c>
      <c r="P324" s="128" t="s">
        <v>635</v>
      </c>
      <c r="Q324" s="128" t="s">
        <v>603</v>
      </c>
      <c r="R324" s="128" t="s">
        <v>604</v>
      </c>
      <c r="S324" s="128" t="s">
        <v>605</v>
      </c>
      <c r="T324" s="128" t="s">
        <v>626</v>
      </c>
      <c r="U324" s="128" t="s">
        <v>117</v>
      </c>
      <c r="V324" s="128" t="s">
        <v>996</v>
      </c>
      <c r="W324" s="128" t="s">
        <v>997</v>
      </c>
      <c r="X324" s="128" t="s">
        <v>2529</v>
      </c>
      <c r="Y324" s="19" t="str">
        <f t="shared" si="8"/>
        <v>3</v>
      </c>
      <c r="Z324" s="19" t="str">
        <f>IF(T324="","",IF(AND(T324&lt;&gt;'Tabelas auxiliares'!$B$241,T324&lt;&gt;'Tabelas auxiliares'!$B$242,T324&lt;&gt;'Tabelas auxiliares'!$C$241,T324&lt;&gt;'Tabelas auxiliares'!$C$242,T324&lt;&gt;'Tabelas auxiliares'!$D$241),"FOLHA DE PESSOAL",IF(Y324='Tabelas auxiliares'!$A$242,"CUSTEIO",IF(Y324='Tabelas auxiliares'!$A$241,"INVESTIMENTO","ERRO - VERIFICAR"))))</f>
        <v>FOLHA DE PESSOAL</v>
      </c>
      <c r="AA324" s="30">
        <f t="shared" si="9"/>
        <v>4624.63</v>
      </c>
      <c r="AB324" s="130"/>
      <c r="AC324" s="130"/>
      <c r="AD324" s="12">
        <v>4624.63</v>
      </c>
      <c r="AE324" s="36"/>
      <c r="AF324" s="36"/>
      <c r="AG324" s="36"/>
      <c r="AH324" s="36"/>
      <c r="AI324" s="36"/>
      <c r="AJ324" s="36"/>
      <c r="AK324" s="36"/>
      <c r="AL324" s="36"/>
      <c r="AM324" s="36"/>
      <c r="AN324" s="36"/>
      <c r="AO324" s="36"/>
      <c r="AP324" s="36"/>
    </row>
    <row r="325" spans="1:42" x14ac:dyDescent="0.25">
      <c r="A325" t="s">
        <v>591</v>
      </c>
      <c r="B325" t="s">
        <v>224</v>
      </c>
      <c r="C325" t="s">
        <v>592</v>
      </c>
      <c r="D325" t="s">
        <v>83</v>
      </c>
      <c r="E325" t="s">
        <v>100</v>
      </c>
      <c r="F325" s="19" t="str">
        <f>IFERROR(VLOOKUP(D325,'Tabelas auxiliares'!$A$3:$B$63,2,FALSE),"")</f>
        <v>SUGEPE-FOLHA - PASEP + AUX. MORADIA</v>
      </c>
      <c r="G325" s="19" t="str">
        <f>IFERROR(VLOOKUP($B325,'Tabelas auxiliares'!$A$67:$C$107,2,FALSE),"")</f>
        <v>FOLHA DE PAGAMENTO - GERAL</v>
      </c>
      <c r="H325" s="19" t="str">
        <f>IFERROR(VLOOKUP($B325,'Tabelas auxiliares'!$A$67:$C$107,3,FALSE),"")</f>
        <v>FOLHA DE PAGAMENTO / CONTRIBUICAO PARA O PSS / SUBSTITUICOES / INSS PATRONAL / PASEP</v>
      </c>
      <c r="I325" s="128" t="s">
        <v>2023</v>
      </c>
      <c r="J325" s="128" t="s">
        <v>2460</v>
      </c>
      <c r="K325" s="128" t="s">
        <v>2519</v>
      </c>
      <c r="L325" s="128" t="s">
        <v>2508</v>
      </c>
      <c r="M325" s="128" t="s">
        <v>604</v>
      </c>
      <c r="N325" s="128" t="s">
        <v>108</v>
      </c>
      <c r="O325" s="128" t="s">
        <v>614</v>
      </c>
      <c r="P325" s="128" t="s">
        <v>635</v>
      </c>
      <c r="Q325" s="128" t="s">
        <v>603</v>
      </c>
      <c r="R325" s="128" t="s">
        <v>604</v>
      </c>
      <c r="S325" s="128" t="s">
        <v>605</v>
      </c>
      <c r="T325" s="128" t="s">
        <v>626</v>
      </c>
      <c r="U325" s="128" t="s">
        <v>117</v>
      </c>
      <c r="V325" s="128" t="s">
        <v>998</v>
      </c>
      <c r="W325" s="128" t="s">
        <v>999</v>
      </c>
      <c r="X325" s="128" t="s">
        <v>2530</v>
      </c>
      <c r="Y325" s="19" t="str">
        <f t="shared" si="8"/>
        <v>3</v>
      </c>
      <c r="Z325" s="19" t="str">
        <f>IF(T325="","",IF(AND(T325&lt;&gt;'Tabelas auxiliares'!$B$241,T325&lt;&gt;'Tabelas auxiliares'!$B$242,T325&lt;&gt;'Tabelas auxiliares'!$C$241,T325&lt;&gt;'Tabelas auxiliares'!$C$242,T325&lt;&gt;'Tabelas auxiliares'!$D$241),"FOLHA DE PESSOAL",IF(Y325='Tabelas auxiliares'!$A$242,"CUSTEIO",IF(Y325='Tabelas auxiliares'!$A$241,"INVESTIMENTO","ERRO - VERIFICAR"))))</f>
        <v>FOLHA DE PESSOAL</v>
      </c>
      <c r="AA325" s="30">
        <f t="shared" si="9"/>
        <v>111688.8</v>
      </c>
      <c r="AB325" s="130"/>
      <c r="AC325" s="130"/>
      <c r="AD325" s="12">
        <v>111688.8</v>
      </c>
      <c r="AE325" s="36"/>
      <c r="AF325" s="36"/>
      <c r="AG325" s="36"/>
      <c r="AH325" s="36"/>
      <c r="AI325" s="36"/>
      <c r="AJ325" s="36"/>
      <c r="AK325" s="36"/>
      <c r="AL325" s="36"/>
      <c r="AM325" s="36"/>
      <c r="AN325" s="36"/>
      <c r="AO325" s="36"/>
      <c r="AP325" s="36"/>
    </row>
    <row r="326" spans="1:42" x14ac:dyDescent="0.25">
      <c r="A326" t="s">
        <v>591</v>
      </c>
      <c r="B326" t="s">
        <v>224</v>
      </c>
      <c r="C326" t="s">
        <v>592</v>
      </c>
      <c r="D326" t="s">
        <v>83</v>
      </c>
      <c r="E326" t="s">
        <v>100</v>
      </c>
      <c r="F326" s="19" t="str">
        <f>IFERROR(VLOOKUP(D326,'Tabelas auxiliares'!$A$3:$B$63,2,FALSE),"")</f>
        <v>SUGEPE-FOLHA - PASEP + AUX. MORADIA</v>
      </c>
      <c r="G326" s="19" t="str">
        <f>IFERROR(VLOOKUP($B326,'Tabelas auxiliares'!$A$67:$C$107,2,FALSE),"")</f>
        <v>FOLHA DE PAGAMENTO - GERAL</v>
      </c>
      <c r="H326" s="19" t="str">
        <f>IFERROR(VLOOKUP($B326,'Tabelas auxiliares'!$A$67:$C$107,3,FALSE),"")</f>
        <v>FOLHA DE PAGAMENTO / CONTRIBUICAO PARA O PSS / SUBSTITUICOES / INSS PATRONAL / PASEP</v>
      </c>
      <c r="I326" s="128" t="s">
        <v>2023</v>
      </c>
      <c r="J326" s="128" t="s">
        <v>2460</v>
      </c>
      <c r="K326" s="128" t="s">
        <v>2519</v>
      </c>
      <c r="L326" s="128" t="s">
        <v>2508</v>
      </c>
      <c r="M326" s="128" t="s">
        <v>604</v>
      </c>
      <c r="N326" s="128" t="s">
        <v>108</v>
      </c>
      <c r="O326" s="128" t="s">
        <v>614</v>
      </c>
      <c r="P326" s="128" t="s">
        <v>635</v>
      </c>
      <c r="Q326" s="128" t="s">
        <v>603</v>
      </c>
      <c r="R326" s="128" t="s">
        <v>604</v>
      </c>
      <c r="S326" s="128" t="s">
        <v>605</v>
      </c>
      <c r="T326" s="128" t="s">
        <v>626</v>
      </c>
      <c r="U326" s="128" t="s">
        <v>117</v>
      </c>
      <c r="V326" s="128" t="s">
        <v>1000</v>
      </c>
      <c r="W326" s="128" t="s">
        <v>1001</v>
      </c>
      <c r="X326" s="128" t="s">
        <v>2531</v>
      </c>
      <c r="Y326" s="19" t="str">
        <f t="shared" si="8"/>
        <v>3</v>
      </c>
      <c r="Z326" s="19" t="str">
        <f>IF(T326="","",IF(AND(T326&lt;&gt;'Tabelas auxiliares'!$B$241,T326&lt;&gt;'Tabelas auxiliares'!$B$242,T326&lt;&gt;'Tabelas auxiliares'!$C$241,T326&lt;&gt;'Tabelas auxiliares'!$C$242,T326&lt;&gt;'Tabelas auxiliares'!$D$241),"FOLHA DE PESSOAL",IF(Y326='Tabelas auxiliares'!$A$242,"CUSTEIO",IF(Y326='Tabelas auxiliares'!$A$241,"INVESTIMENTO","ERRO - VERIFICAR"))))</f>
        <v>FOLHA DE PESSOAL</v>
      </c>
      <c r="AA326" s="30">
        <f t="shared" si="9"/>
        <v>236980.19</v>
      </c>
      <c r="AB326" s="130"/>
      <c r="AC326" s="130"/>
      <c r="AD326" s="12">
        <v>236980.19</v>
      </c>
      <c r="AE326" s="36"/>
      <c r="AF326" s="36"/>
      <c r="AG326" s="36"/>
      <c r="AH326" s="36"/>
      <c r="AI326" s="36"/>
      <c r="AJ326" s="36"/>
      <c r="AK326" s="36"/>
      <c r="AL326" s="36"/>
      <c r="AM326" s="36"/>
      <c r="AN326" s="36"/>
      <c r="AO326" s="36"/>
      <c r="AP326" s="36"/>
    </row>
    <row r="327" spans="1:42" x14ac:dyDescent="0.25">
      <c r="A327" t="s">
        <v>591</v>
      </c>
      <c r="B327" t="s">
        <v>224</v>
      </c>
      <c r="C327" t="s">
        <v>592</v>
      </c>
      <c r="D327" t="s">
        <v>83</v>
      </c>
      <c r="E327" t="s">
        <v>100</v>
      </c>
      <c r="F327" s="19" t="str">
        <f>IFERROR(VLOOKUP(D327,'Tabelas auxiliares'!$A$3:$B$63,2,FALSE),"")</f>
        <v>SUGEPE-FOLHA - PASEP + AUX. MORADIA</v>
      </c>
      <c r="G327" s="19" t="str">
        <f>IFERROR(VLOOKUP($B327,'Tabelas auxiliares'!$A$67:$C$107,2,FALSE),"")</f>
        <v>FOLHA DE PAGAMENTO - GERAL</v>
      </c>
      <c r="H327" s="19" t="str">
        <f>IFERROR(VLOOKUP($B327,'Tabelas auxiliares'!$A$67:$C$107,3,FALSE),"")</f>
        <v>FOLHA DE PAGAMENTO / CONTRIBUICAO PARA O PSS / SUBSTITUICOES / INSS PATRONAL / PASEP</v>
      </c>
      <c r="I327" s="128" t="s">
        <v>2023</v>
      </c>
      <c r="J327" s="128" t="s">
        <v>2460</v>
      </c>
      <c r="K327" s="128" t="s">
        <v>2519</v>
      </c>
      <c r="L327" s="128" t="s">
        <v>2508</v>
      </c>
      <c r="M327" s="128" t="s">
        <v>604</v>
      </c>
      <c r="N327" s="128" t="s">
        <v>108</v>
      </c>
      <c r="O327" s="128" t="s">
        <v>614</v>
      </c>
      <c r="P327" s="128" t="s">
        <v>635</v>
      </c>
      <c r="Q327" s="128" t="s">
        <v>603</v>
      </c>
      <c r="R327" s="128" t="s">
        <v>604</v>
      </c>
      <c r="S327" s="128" t="s">
        <v>605</v>
      </c>
      <c r="T327" s="128" t="s">
        <v>626</v>
      </c>
      <c r="U327" s="128" t="s">
        <v>117</v>
      </c>
      <c r="V327" s="128" t="s">
        <v>1002</v>
      </c>
      <c r="W327" s="128" t="s">
        <v>1003</v>
      </c>
      <c r="X327" s="128" t="s">
        <v>2532</v>
      </c>
      <c r="Y327" s="19" t="str">
        <f t="shared" si="8"/>
        <v>3</v>
      </c>
      <c r="Z327" s="19" t="str">
        <f>IF(T327="","",IF(AND(T327&lt;&gt;'Tabelas auxiliares'!$B$241,T327&lt;&gt;'Tabelas auxiliares'!$B$242,T327&lt;&gt;'Tabelas auxiliares'!$C$241,T327&lt;&gt;'Tabelas auxiliares'!$C$242,T327&lt;&gt;'Tabelas auxiliares'!$D$241),"FOLHA DE PESSOAL",IF(Y327='Tabelas auxiliares'!$A$242,"CUSTEIO",IF(Y327='Tabelas auxiliares'!$A$241,"INVESTIMENTO","ERRO - VERIFICAR"))))</f>
        <v>FOLHA DE PESSOAL</v>
      </c>
      <c r="AA327" s="30">
        <f t="shared" si="9"/>
        <v>78349.88</v>
      </c>
      <c r="AB327" s="130"/>
      <c r="AC327" s="130"/>
      <c r="AD327" s="12">
        <v>78349.88</v>
      </c>
      <c r="AE327" s="36"/>
      <c r="AF327" s="36"/>
      <c r="AG327" s="36"/>
      <c r="AH327" s="36"/>
      <c r="AI327" s="36"/>
      <c r="AJ327" s="36"/>
      <c r="AK327" s="36"/>
      <c r="AL327" s="36"/>
      <c r="AM327" s="36"/>
      <c r="AN327" s="36"/>
      <c r="AO327" s="36"/>
      <c r="AP327" s="36"/>
    </row>
    <row r="328" spans="1:42" x14ac:dyDescent="0.25">
      <c r="A328" t="s">
        <v>591</v>
      </c>
      <c r="B328" t="s">
        <v>224</v>
      </c>
      <c r="C328" t="s">
        <v>592</v>
      </c>
      <c r="D328" t="s">
        <v>83</v>
      </c>
      <c r="E328" t="s">
        <v>100</v>
      </c>
      <c r="F328" s="19" t="str">
        <f>IFERROR(VLOOKUP(D328,'Tabelas auxiliares'!$A$3:$B$63,2,FALSE),"")</f>
        <v>SUGEPE-FOLHA - PASEP + AUX. MORADIA</v>
      </c>
      <c r="G328" s="19" t="str">
        <f>IFERROR(VLOOKUP($B328,'Tabelas auxiliares'!$A$67:$C$107,2,FALSE),"")</f>
        <v>FOLHA DE PAGAMENTO - GERAL</v>
      </c>
      <c r="H328" s="19" t="str">
        <f>IFERROR(VLOOKUP($B328,'Tabelas auxiliares'!$A$67:$C$107,3,FALSE),"")</f>
        <v>FOLHA DE PAGAMENTO / CONTRIBUICAO PARA O PSS / SUBSTITUICOES / INSS PATRONAL / PASEP</v>
      </c>
      <c r="I328" s="128" t="s">
        <v>2023</v>
      </c>
      <c r="J328" s="128" t="s">
        <v>2460</v>
      </c>
      <c r="K328" s="128" t="s">
        <v>2519</v>
      </c>
      <c r="L328" s="128" t="s">
        <v>2508</v>
      </c>
      <c r="M328" s="128" t="s">
        <v>604</v>
      </c>
      <c r="N328" s="128" t="s">
        <v>108</v>
      </c>
      <c r="O328" s="128" t="s">
        <v>614</v>
      </c>
      <c r="P328" s="128" t="s">
        <v>635</v>
      </c>
      <c r="Q328" s="128" t="s">
        <v>603</v>
      </c>
      <c r="R328" s="128" t="s">
        <v>604</v>
      </c>
      <c r="S328" s="128" t="s">
        <v>605</v>
      </c>
      <c r="T328" s="128" t="s">
        <v>626</v>
      </c>
      <c r="U328" s="128" t="s">
        <v>117</v>
      </c>
      <c r="V328" s="128" t="s">
        <v>1004</v>
      </c>
      <c r="W328" s="128" t="s">
        <v>1005</v>
      </c>
      <c r="X328" s="128" t="s">
        <v>2533</v>
      </c>
      <c r="Y328" s="19" t="str">
        <f t="shared" si="8"/>
        <v>3</v>
      </c>
      <c r="Z328" s="19" t="str">
        <f>IF(T328="","",IF(AND(T328&lt;&gt;'Tabelas auxiliares'!$B$241,T328&lt;&gt;'Tabelas auxiliares'!$B$242,T328&lt;&gt;'Tabelas auxiliares'!$C$241,T328&lt;&gt;'Tabelas auxiliares'!$C$242,T328&lt;&gt;'Tabelas auxiliares'!$D$241),"FOLHA DE PESSOAL",IF(Y328='Tabelas auxiliares'!$A$242,"CUSTEIO",IF(Y328='Tabelas auxiliares'!$A$241,"INVESTIMENTO","ERRO - VERIFICAR"))))</f>
        <v>FOLHA DE PESSOAL</v>
      </c>
      <c r="AA328" s="30">
        <f t="shared" si="9"/>
        <v>54189.57</v>
      </c>
      <c r="AB328" s="130"/>
      <c r="AC328" s="130"/>
      <c r="AD328" s="12">
        <v>54189.57</v>
      </c>
      <c r="AE328" s="36"/>
      <c r="AF328" s="36"/>
      <c r="AG328" s="36"/>
      <c r="AH328" s="36"/>
      <c r="AI328" s="36"/>
      <c r="AJ328" s="36"/>
      <c r="AK328" s="36"/>
      <c r="AL328" s="36"/>
      <c r="AM328" s="36"/>
      <c r="AN328" s="36"/>
      <c r="AO328" s="36"/>
      <c r="AP328" s="36"/>
    </row>
    <row r="329" spans="1:42" x14ac:dyDescent="0.25">
      <c r="A329" t="s">
        <v>591</v>
      </c>
      <c r="B329" t="s">
        <v>224</v>
      </c>
      <c r="C329" t="s">
        <v>592</v>
      </c>
      <c r="D329" t="s">
        <v>83</v>
      </c>
      <c r="E329" t="s">
        <v>100</v>
      </c>
      <c r="F329" s="19" t="str">
        <f>IFERROR(VLOOKUP(D329,'Tabelas auxiliares'!$A$3:$B$63,2,FALSE),"")</f>
        <v>SUGEPE-FOLHA - PASEP + AUX. MORADIA</v>
      </c>
      <c r="G329" s="19" t="str">
        <f>IFERROR(VLOOKUP($B329,'Tabelas auxiliares'!$A$67:$C$107,2,FALSE),"")</f>
        <v>FOLHA DE PAGAMENTO - GERAL</v>
      </c>
      <c r="H329" s="19" t="str">
        <f>IFERROR(VLOOKUP($B329,'Tabelas auxiliares'!$A$67:$C$107,3,FALSE),"")</f>
        <v>FOLHA DE PAGAMENTO / CONTRIBUICAO PARA O PSS / SUBSTITUICOES / INSS PATRONAL / PASEP</v>
      </c>
      <c r="I329" s="128" t="s">
        <v>2023</v>
      </c>
      <c r="J329" s="128" t="s">
        <v>2460</v>
      </c>
      <c r="K329" s="128" t="s">
        <v>2519</v>
      </c>
      <c r="L329" s="128" t="s">
        <v>2508</v>
      </c>
      <c r="M329" s="128" t="s">
        <v>604</v>
      </c>
      <c r="N329" s="128" t="s">
        <v>108</v>
      </c>
      <c r="O329" s="128" t="s">
        <v>614</v>
      </c>
      <c r="P329" s="128" t="s">
        <v>635</v>
      </c>
      <c r="Q329" s="128" t="s">
        <v>603</v>
      </c>
      <c r="R329" s="128" t="s">
        <v>604</v>
      </c>
      <c r="S329" s="128" t="s">
        <v>605</v>
      </c>
      <c r="T329" s="128" t="s">
        <v>626</v>
      </c>
      <c r="U329" s="128" t="s">
        <v>117</v>
      </c>
      <c r="V329" s="128" t="s">
        <v>2534</v>
      </c>
      <c r="W329" s="128" t="s">
        <v>2535</v>
      </c>
      <c r="X329" s="128" t="s">
        <v>2536</v>
      </c>
      <c r="Y329" s="19" t="str">
        <f t="shared" si="8"/>
        <v>3</v>
      </c>
      <c r="Z329" s="19" t="str">
        <f>IF(T329="","",IF(AND(T329&lt;&gt;'Tabelas auxiliares'!$B$241,T329&lt;&gt;'Tabelas auxiliares'!$B$242,T329&lt;&gt;'Tabelas auxiliares'!$C$241,T329&lt;&gt;'Tabelas auxiliares'!$C$242,T329&lt;&gt;'Tabelas auxiliares'!$D$241),"FOLHA DE PESSOAL",IF(Y329='Tabelas auxiliares'!$A$242,"CUSTEIO",IF(Y329='Tabelas auxiliares'!$A$241,"INVESTIMENTO","ERRO - VERIFICAR"))))</f>
        <v>FOLHA DE PESSOAL</v>
      </c>
      <c r="AA329" s="30">
        <f t="shared" si="9"/>
        <v>184.41</v>
      </c>
      <c r="AB329" s="130"/>
      <c r="AC329" s="130"/>
      <c r="AD329" s="12">
        <v>184.41</v>
      </c>
      <c r="AE329" s="36"/>
      <c r="AF329" s="36"/>
      <c r="AG329" s="36"/>
      <c r="AH329" s="36"/>
      <c r="AI329" s="36"/>
      <c r="AJ329" s="36"/>
      <c r="AK329" s="36"/>
      <c r="AL329" s="36"/>
      <c r="AM329" s="36"/>
      <c r="AN329" s="36"/>
      <c r="AO329" s="36"/>
      <c r="AP329" s="36"/>
    </row>
    <row r="330" spans="1:42" x14ac:dyDescent="0.25">
      <c r="A330" t="s">
        <v>591</v>
      </c>
      <c r="B330" t="s">
        <v>224</v>
      </c>
      <c r="C330" t="s">
        <v>592</v>
      </c>
      <c r="D330" t="s">
        <v>83</v>
      </c>
      <c r="E330" t="s">
        <v>100</v>
      </c>
      <c r="F330" s="19" t="str">
        <f>IFERROR(VLOOKUP(D330,'Tabelas auxiliares'!$A$3:$B$63,2,FALSE),"")</f>
        <v>SUGEPE-FOLHA - PASEP + AUX. MORADIA</v>
      </c>
      <c r="G330" s="19" t="str">
        <f>IFERROR(VLOOKUP($B330,'Tabelas auxiliares'!$A$67:$C$107,2,FALSE),"")</f>
        <v>FOLHA DE PAGAMENTO - GERAL</v>
      </c>
      <c r="H330" s="19" t="str">
        <f>IFERROR(VLOOKUP($B330,'Tabelas auxiliares'!$A$67:$C$107,3,FALSE),"")</f>
        <v>FOLHA DE PAGAMENTO / CONTRIBUICAO PARA O PSS / SUBSTITUICOES / INSS PATRONAL / PASEP</v>
      </c>
      <c r="I330" s="128" t="s">
        <v>2023</v>
      </c>
      <c r="J330" s="128" t="s">
        <v>2460</v>
      </c>
      <c r="K330" s="128" t="s">
        <v>2537</v>
      </c>
      <c r="L330" s="128" t="s">
        <v>2508</v>
      </c>
      <c r="M330" s="128" t="s">
        <v>604</v>
      </c>
      <c r="N330" s="128" t="s">
        <v>108</v>
      </c>
      <c r="O330" s="128" t="s">
        <v>614</v>
      </c>
      <c r="P330" s="128" t="s">
        <v>635</v>
      </c>
      <c r="Q330" s="128" t="s">
        <v>603</v>
      </c>
      <c r="R330" s="128" t="s">
        <v>604</v>
      </c>
      <c r="S330" s="128" t="s">
        <v>605</v>
      </c>
      <c r="T330" s="128" t="s">
        <v>626</v>
      </c>
      <c r="U330" s="128" t="s">
        <v>117</v>
      </c>
      <c r="V330" s="128" t="s">
        <v>1006</v>
      </c>
      <c r="W330" s="128" t="s">
        <v>1007</v>
      </c>
      <c r="X330" s="128" t="s">
        <v>2538</v>
      </c>
      <c r="Y330" s="19" t="str">
        <f t="shared" si="8"/>
        <v>3</v>
      </c>
      <c r="Z330" s="19" t="str">
        <f>IF(T330="","",IF(AND(T330&lt;&gt;'Tabelas auxiliares'!$B$241,T330&lt;&gt;'Tabelas auxiliares'!$B$242,T330&lt;&gt;'Tabelas auxiliares'!$C$241,T330&lt;&gt;'Tabelas auxiliares'!$C$242,T330&lt;&gt;'Tabelas auxiliares'!$D$241),"FOLHA DE PESSOAL",IF(Y330='Tabelas auxiliares'!$A$242,"CUSTEIO",IF(Y330='Tabelas auxiliares'!$A$241,"INVESTIMENTO","ERRO - VERIFICAR"))))</f>
        <v>FOLHA DE PESSOAL</v>
      </c>
      <c r="AA330" s="30">
        <f t="shared" si="9"/>
        <v>34397.230000000003</v>
      </c>
      <c r="AB330" s="130"/>
      <c r="AC330" s="130"/>
      <c r="AD330" s="12">
        <v>34397.230000000003</v>
      </c>
      <c r="AE330" s="36"/>
      <c r="AF330" s="36"/>
      <c r="AG330" s="36"/>
      <c r="AH330" s="36"/>
      <c r="AI330" s="36"/>
      <c r="AJ330" s="36"/>
      <c r="AK330" s="36"/>
      <c r="AL330" s="36"/>
      <c r="AM330" s="36"/>
      <c r="AN330" s="36"/>
      <c r="AO330" s="36"/>
      <c r="AP330" s="36"/>
    </row>
    <row r="331" spans="1:42" x14ac:dyDescent="0.25">
      <c r="A331" t="s">
        <v>591</v>
      </c>
      <c r="B331" t="s">
        <v>224</v>
      </c>
      <c r="C331" t="s">
        <v>592</v>
      </c>
      <c r="D331" t="s">
        <v>83</v>
      </c>
      <c r="E331" t="s">
        <v>100</v>
      </c>
      <c r="F331" s="19" t="str">
        <f>IFERROR(VLOOKUP(D331,'Tabelas auxiliares'!$A$3:$B$63,2,FALSE),"")</f>
        <v>SUGEPE-FOLHA - PASEP + AUX. MORADIA</v>
      </c>
      <c r="G331" s="19" t="str">
        <f>IFERROR(VLOOKUP($B331,'Tabelas auxiliares'!$A$67:$C$107,2,FALSE),"")</f>
        <v>FOLHA DE PAGAMENTO - GERAL</v>
      </c>
      <c r="H331" s="19" t="str">
        <f>IFERROR(VLOOKUP($B331,'Tabelas auxiliares'!$A$67:$C$107,3,FALSE),"")</f>
        <v>FOLHA DE PAGAMENTO / CONTRIBUICAO PARA O PSS / SUBSTITUICOES / INSS PATRONAL / PASEP</v>
      </c>
      <c r="I331" s="128" t="s">
        <v>2023</v>
      </c>
      <c r="J331" s="128" t="s">
        <v>2460</v>
      </c>
      <c r="K331" s="128" t="s">
        <v>2539</v>
      </c>
      <c r="L331" s="128" t="s">
        <v>2508</v>
      </c>
      <c r="M331" s="128" t="s">
        <v>604</v>
      </c>
      <c r="N331" s="128" t="s">
        <v>108</v>
      </c>
      <c r="O331" s="128" t="s">
        <v>614</v>
      </c>
      <c r="P331" s="128" t="s">
        <v>635</v>
      </c>
      <c r="Q331" s="128" t="s">
        <v>603</v>
      </c>
      <c r="R331" s="128" t="s">
        <v>604</v>
      </c>
      <c r="S331" s="128" t="s">
        <v>605</v>
      </c>
      <c r="T331" s="128" t="s">
        <v>626</v>
      </c>
      <c r="U331" s="128" t="s">
        <v>117</v>
      </c>
      <c r="V331" s="128" t="s">
        <v>1008</v>
      </c>
      <c r="W331" s="128" t="s">
        <v>1009</v>
      </c>
      <c r="X331" s="128" t="s">
        <v>2540</v>
      </c>
      <c r="Y331" s="19" t="str">
        <f t="shared" si="8"/>
        <v>3</v>
      </c>
      <c r="Z331" s="19" t="str">
        <f>IF(T331="","",IF(AND(T331&lt;&gt;'Tabelas auxiliares'!$B$241,T331&lt;&gt;'Tabelas auxiliares'!$B$242,T331&lt;&gt;'Tabelas auxiliares'!$C$241,T331&lt;&gt;'Tabelas auxiliares'!$C$242,T331&lt;&gt;'Tabelas auxiliares'!$D$241),"FOLHA DE PESSOAL",IF(Y331='Tabelas auxiliares'!$A$242,"CUSTEIO",IF(Y331='Tabelas auxiliares'!$A$241,"INVESTIMENTO","ERRO - VERIFICAR"))))</f>
        <v>FOLHA DE PESSOAL</v>
      </c>
      <c r="AA331" s="30">
        <f t="shared" si="9"/>
        <v>3885.87</v>
      </c>
      <c r="AB331" s="130"/>
      <c r="AC331" s="130"/>
      <c r="AD331" s="12">
        <v>3885.87</v>
      </c>
      <c r="AE331" s="36"/>
      <c r="AF331" s="36"/>
      <c r="AG331" s="36"/>
      <c r="AH331" s="36"/>
      <c r="AI331" s="36"/>
      <c r="AJ331" s="36"/>
      <c r="AK331" s="36"/>
      <c r="AL331" s="36"/>
      <c r="AM331" s="36"/>
      <c r="AN331" s="36"/>
      <c r="AO331" s="36"/>
      <c r="AP331" s="36"/>
    </row>
    <row r="332" spans="1:42" x14ac:dyDescent="0.25">
      <c r="A332" t="s">
        <v>591</v>
      </c>
      <c r="B332" t="s">
        <v>224</v>
      </c>
      <c r="C332" t="s">
        <v>592</v>
      </c>
      <c r="D332" t="s">
        <v>83</v>
      </c>
      <c r="E332" t="s">
        <v>100</v>
      </c>
      <c r="F332" s="19" t="str">
        <f>IFERROR(VLOOKUP(D332,'Tabelas auxiliares'!$A$3:$B$63,2,FALSE),"")</f>
        <v>SUGEPE-FOLHA - PASEP + AUX. MORADIA</v>
      </c>
      <c r="G332" s="19" t="str">
        <f>IFERROR(VLOOKUP($B332,'Tabelas auxiliares'!$A$67:$C$107,2,FALSE),"")</f>
        <v>FOLHA DE PAGAMENTO - GERAL</v>
      </c>
      <c r="H332" s="19" t="str">
        <f>IFERROR(VLOOKUP($B332,'Tabelas auxiliares'!$A$67:$C$107,3,FALSE),"")</f>
        <v>FOLHA DE PAGAMENTO / CONTRIBUICAO PARA O PSS / SUBSTITUICOES / INSS PATRONAL / PASEP</v>
      </c>
      <c r="I332" s="128" t="s">
        <v>2023</v>
      </c>
      <c r="J332" s="128" t="s">
        <v>2460</v>
      </c>
      <c r="K332" s="128" t="s">
        <v>2541</v>
      </c>
      <c r="L332" s="128" t="s">
        <v>2508</v>
      </c>
      <c r="M332" s="128" t="s">
        <v>604</v>
      </c>
      <c r="N332" s="128" t="s">
        <v>108</v>
      </c>
      <c r="O332" s="128" t="s">
        <v>614</v>
      </c>
      <c r="P332" s="128" t="s">
        <v>635</v>
      </c>
      <c r="Q332" s="128" t="s">
        <v>603</v>
      </c>
      <c r="R332" s="128" t="s">
        <v>604</v>
      </c>
      <c r="S332" s="128" t="s">
        <v>605</v>
      </c>
      <c r="T332" s="128" t="s">
        <v>626</v>
      </c>
      <c r="U332" s="128" t="s">
        <v>117</v>
      </c>
      <c r="V332" s="128" t="s">
        <v>1010</v>
      </c>
      <c r="W332" s="128" t="s">
        <v>1011</v>
      </c>
      <c r="X332" s="128" t="s">
        <v>2542</v>
      </c>
      <c r="Y332" s="19" t="str">
        <f t="shared" si="8"/>
        <v>3</v>
      </c>
      <c r="Z332" s="19" t="str">
        <f>IF(T332="","",IF(AND(T332&lt;&gt;'Tabelas auxiliares'!$B$241,T332&lt;&gt;'Tabelas auxiliares'!$B$242,T332&lt;&gt;'Tabelas auxiliares'!$C$241,T332&lt;&gt;'Tabelas auxiliares'!$C$242,T332&lt;&gt;'Tabelas auxiliares'!$D$241),"FOLHA DE PESSOAL",IF(Y332='Tabelas auxiliares'!$A$242,"CUSTEIO",IF(Y332='Tabelas auxiliares'!$A$241,"INVESTIMENTO","ERRO - VERIFICAR"))))</f>
        <v>FOLHA DE PESSOAL</v>
      </c>
      <c r="AA332" s="30">
        <f t="shared" si="9"/>
        <v>20593.36</v>
      </c>
      <c r="AB332" s="130"/>
      <c r="AC332" s="130"/>
      <c r="AD332" s="12">
        <v>20593.36</v>
      </c>
      <c r="AE332" s="36"/>
      <c r="AF332" s="36"/>
      <c r="AG332" s="36"/>
      <c r="AH332" s="36"/>
      <c r="AI332" s="36"/>
      <c r="AJ332" s="36"/>
      <c r="AK332" s="36"/>
      <c r="AL332" s="36"/>
      <c r="AM332" s="36"/>
      <c r="AN332" s="36"/>
      <c r="AO332" s="36"/>
      <c r="AP332" s="36"/>
    </row>
    <row r="333" spans="1:42" x14ac:dyDescent="0.25">
      <c r="A333" t="s">
        <v>591</v>
      </c>
      <c r="B333" t="s">
        <v>224</v>
      </c>
      <c r="C333" t="s">
        <v>592</v>
      </c>
      <c r="D333" t="s">
        <v>83</v>
      </c>
      <c r="E333" t="s">
        <v>100</v>
      </c>
      <c r="F333" s="19" t="str">
        <f>IFERROR(VLOOKUP(D333,'Tabelas auxiliares'!$A$3:$B$63,2,FALSE),"")</f>
        <v>SUGEPE-FOLHA - PASEP + AUX. MORADIA</v>
      </c>
      <c r="G333" s="19" t="str">
        <f>IFERROR(VLOOKUP($B333,'Tabelas auxiliares'!$A$67:$C$107,2,FALSE),"")</f>
        <v>FOLHA DE PAGAMENTO - GERAL</v>
      </c>
      <c r="H333" s="19" t="str">
        <f>IFERROR(VLOOKUP($B333,'Tabelas auxiliares'!$A$67:$C$107,3,FALSE),"")</f>
        <v>FOLHA DE PAGAMENTO / CONTRIBUICAO PARA O PSS / SUBSTITUICOES / INSS PATRONAL / PASEP</v>
      </c>
      <c r="I333" s="128" t="s">
        <v>2023</v>
      </c>
      <c r="J333" s="128" t="s">
        <v>2460</v>
      </c>
      <c r="K333" s="128" t="s">
        <v>2543</v>
      </c>
      <c r="L333" s="128" t="s">
        <v>2544</v>
      </c>
      <c r="M333" s="128" t="s">
        <v>1030</v>
      </c>
      <c r="N333" s="128" t="s">
        <v>108</v>
      </c>
      <c r="O333" s="128" t="s">
        <v>614</v>
      </c>
      <c r="P333" s="128" t="s">
        <v>635</v>
      </c>
      <c r="Q333" s="128" t="s">
        <v>603</v>
      </c>
      <c r="R333" s="128" t="s">
        <v>604</v>
      </c>
      <c r="S333" s="128" t="s">
        <v>605</v>
      </c>
      <c r="T333" s="128" t="s">
        <v>626</v>
      </c>
      <c r="U333" s="128" t="s">
        <v>117</v>
      </c>
      <c r="V333" s="128" t="s">
        <v>1012</v>
      </c>
      <c r="W333" s="128" t="s">
        <v>1013</v>
      </c>
      <c r="X333" s="128" t="s">
        <v>2545</v>
      </c>
      <c r="Y333" s="19" t="str">
        <f t="shared" si="8"/>
        <v>3</v>
      </c>
      <c r="Z333" s="19" t="str">
        <f>IF(T333="","",IF(AND(T333&lt;&gt;'Tabelas auxiliares'!$B$241,T333&lt;&gt;'Tabelas auxiliares'!$B$242,T333&lt;&gt;'Tabelas auxiliares'!$C$241,T333&lt;&gt;'Tabelas auxiliares'!$C$242,T333&lt;&gt;'Tabelas auxiliares'!$D$241),"FOLHA DE PESSOAL",IF(Y333='Tabelas auxiliares'!$A$242,"CUSTEIO",IF(Y333='Tabelas auxiliares'!$A$241,"INVESTIMENTO","ERRO - VERIFICAR"))))</f>
        <v>FOLHA DE PESSOAL</v>
      </c>
      <c r="AA333" s="30">
        <f t="shared" si="9"/>
        <v>131826.42000000001</v>
      </c>
      <c r="AB333" s="130"/>
      <c r="AC333" s="130"/>
      <c r="AD333" s="12">
        <v>131826.42000000001</v>
      </c>
      <c r="AE333" s="36"/>
      <c r="AF333" s="36"/>
      <c r="AG333" s="36"/>
      <c r="AH333" s="36"/>
      <c r="AI333" s="36"/>
      <c r="AJ333" s="36"/>
      <c r="AK333" s="36"/>
      <c r="AL333" s="36"/>
      <c r="AM333" s="36"/>
      <c r="AN333" s="36"/>
      <c r="AO333" s="36"/>
      <c r="AP333" s="36"/>
    </row>
    <row r="334" spans="1:42" x14ac:dyDescent="0.25">
      <c r="A334" t="s">
        <v>591</v>
      </c>
      <c r="B334" t="s">
        <v>224</v>
      </c>
      <c r="C334" t="s">
        <v>592</v>
      </c>
      <c r="D334" t="s">
        <v>83</v>
      </c>
      <c r="E334" t="s">
        <v>100</v>
      </c>
      <c r="F334" s="19" t="str">
        <f>IFERROR(VLOOKUP(D334,'Tabelas auxiliares'!$A$3:$B$63,2,FALSE),"")</f>
        <v>SUGEPE-FOLHA - PASEP + AUX. MORADIA</v>
      </c>
      <c r="G334" s="19" t="str">
        <f>IFERROR(VLOOKUP($B334,'Tabelas auxiliares'!$A$67:$C$107,2,FALSE),"")</f>
        <v>FOLHA DE PAGAMENTO - GERAL</v>
      </c>
      <c r="H334" s="19" t="str">
        <f>IFERROR(VLOOKUP($B334,'Tabelas auxiliares'!$A$67:$C$107,3,FALSE),"")</f>
        <v>FOLHA DE PAGAMENTO / CONTRIBUICAO PARA O PSS / SUBSTITUICOES / INSS PATRONAL / PASEP</v>
      </c>
      <c r="I334" s="128" t="s">
        <v>2023</v>
      </c>
      <c r="J334" s="128" t="s">
        <v>2460</v>
      </c>
      <c r="K334" s="128" t="s">
        <v>2546</v>
      </c>
      <c r="L334" s="128" t="s">
        <v>2544</v>
      </c>
      <c r="M334" s="128" t="s">
        <v>1014</v>
      </c>
      <c r="N334" s="128" t="s">
        <v>107</v>
      </c>
      <c r="O334" s="128" t="s">
        <v>614</v>
      </c>
      <c r="P334" s="128" t="s">
        <v>636</v>
      </c>
      <c r="Q334" s="128" t="s">
        <v>603</v>
      </c>
      <c r="R334" s="128" t="s">
        <v>604</v>
      </c>
      <c r="S334" s="128" t="s">
        <v>605</v>
      </c>
      <c r="T334" s="128" t="s">
        <v>637</v>
      </c>
      <c r="U334" s="128" t="s">
        <v>101</v>
      </c>
      <c r="V334" s="128" t="s">
        <v>962</v>
      </c>
      <c r="W334" s="128" t="s">
        <v>963</v>
      </c>
      <c r="X334" s="128" t="s">
        <v>2547</v>
      </c>
      <c r="Y334" s="19" t="str">
        <f t="shared" si="8"/>
        <v>3</v>
      </c>
      <c r="Z334" s="19" t="str">
        <f>IF(T334="","",IF(AND(T334&lt;&gt;'Tabelas auxiliares'!$B$241,T334&lt;&gt;'Tabelas auxiliares'!$B$242,T334&lt;&gt;'Tabelas auxiliares'!$C$241,T334&lt;&gt;'Tabelas auxiliares'!$C$242,T334&lt;&gt;'Tabelas auxiliares'!$D$241),"FOLHA DE PESSOAL",IF(Y334='Tabelas auxiliares'!$A$242,"CUSTEIO",IF(Y334='Tabelas auxiliares'!$A$241,"INVESTIMENTO","ERRO - VERIFICAR"))))</f>
        <v>FOLHA DE PESSOAL</v>
      </c>
      <c r="AA334" s="30">
        <f t="shared" si="9"/>
        <v>3947251.2</v>
      </c>
      <c r="AB334" s="130"/>
      <c r="AC334" s="130"/>
      <c r="AD334" s="12">
        <v>3947251.2</v>
      </c>
      <c r="AE334" s="36"/>
      <c r="AF334" s="36"/>
      <c r="AG334" s="36"/>
      <c r="AH334" s="36"/>
      <c r="AI334" s="36"/>
      <c r="AJ334" s="36"/>
      <c r="AK334" s="36"/>
      <c r="AL334" s="36"/>
      <c r="AM334" s="36"/>
      <c r="AN334" s="36"/>
      <c r="AO334" s="36"/>
      <c r="AP334" s="36"/>
    </row>
    <row r="335" spans="1:42" x14ac:dyDescent="0.25">
      <c r="A335" t="s">
        <v>591</v>
      </c>
      <c r="B335" t="s">
        <v>224</v>
      </c>
      <c r="C335" t="s">
        <v>592</v>
      </c>
      <c r="D335" t="s">
        <v>83</v>
      </c>
      <c r="E335" t="s">
        <v>100</v>
      </c>
      <c r="F335" s="19" t="str">
        <f>IFERROR(VLOOKUP(D335,'Tabelas auxiliares'!$A$3:$B$63,2,FALSE),"")</f>
        <v>SUGEPE-FOLHA - PASEP + AUX. MORADIA</v>
      </c>
      <c r="G335" s="19" t="str">
        <f>IFERROR(VLOOKUP($B335,'Tabelas auxiliares'!$A$67:$C$107,2,FALSE),"")</f>
        <v>FOLHA DE PAGAMENTO - GERAL</v>
      </c>
      <c r="H335" s="19" t="str">
        <f>IFERROR(VLOOKUP($B335,'Tabelas auxiliares'!$A$67:$C$107,3,FALSE),"")</f>
        <v>FOLHA DE PAGAMENTO / CONTRIBUICAO PARA O PSS / SUBSTITUICOES / INSS PATRONAL / PASEP</v>
      </c>
      <c r="I335" s="128" t="s">
        <v>2023</v>
      </c>
      <c r="J335" s="128" t="s">
        <v>2460</v>
      </c>
      <c r="K335" s="128" t="s">
        <v>2548</v>
      </c>
      <c r="L335" s="128" t="s">
        <v>2544</v>
      </c>
      <c r="M335" s="128" t="s">
        <v>1015</v>
      </c>
      <c r="N335" s="128" t="s">
        <v>638</v>
      </c>
      <c r="O335" s="128" t="s">
        <v>614</v>
      </c>
      <c r="P335" s="128" t="s">
        <v>1357</v>
      </c>
      <c r="Q335" s="128" t="s">
        <v>603</v>
      </c>
      <c r="R335" s="128" t="s">
        <v>604</v>
      </c>
      <c r="S335" s="128" t="s">
        <v>605</v>
      </c>
      <c r="T335" s="128" t="s">
        <v>145</v>
      </c>
      <c r="U335" s="128" t="s">
        <v>1358</v>
      </c>
      <c r="V335" s="128" t="s">
        <v>1016</v>
      </c>
      <c r="W335" s="128" t="s">
        <v>1017</v>
      </c>
      <c r="X335" s="128" t="s">
        <v>2549</v>
      </c>
      <c r="Y335" s="19" t="str">
        <f t="shared" si="8"/>
        <v>3</v>
      </c>
      <c r="Z335" s="19" t="str">
        <f>IF(T335="","",IF(AND(T335&lt;&gt;'Tabelas auxiliares'!$B$241,T335&lt;&gt;'Tabelas auxiliares'!$B$242,T335&lt;&gt;'Tabelas auxiliares'!$C$241,T335&lt;&gt;'Tabelas auxiliares'!$C$242,T335&lt;&gt;'Tabelas auxiliares'!$D$241),"FOLHA DE PESSOAL",IF(Y335='Tabelas auxiliares'!$A$242,"CUSTEIO",IF(Y335='Tabelas auxiliares'!$A$241,"INVESTIMENTO","ERRO - VERIFICAR"))))</f>
        <v>CUSTEIO</v>
      </c>
      <c r="AA335" s="30">
        <f t="shared" si="9"/>
        <v>193163.92</v>
      </c>
      <c r="AB335" s="130"/>
      <c r="AC335" s="130"/>
      <c r="AD335" s="12">
        <v>193163.92</v>
      </c>
      <c r="AE335" s="36"/>
      <c r="AF335" s="36"/>
      <c r="AG335" s="36"/>
      <c r="AH335" s="36"/>
      <c r="AI335" s="36"/>
      <c r="AJ335" s="36"/>
      <c r="AK335" s="36"/>
      <c r="AL335" s="36"/>
      <c r="AM335" s="36"/>
      <c r="AN335" s="36"/>
      <c r="AO335" s="36"/>
      <c r="AP335" s="36"/>
    </row>
    <row r="336" spans="1:42" x14ac:dyDescent="0.25">
      <c r="A336" t="s">
        <v>591</v>
      </c>
      <c r="B336" t="s">
        <v>224</v>
      </c>
      <c r="C336" t="s">
        <v>592</v>
      </c>
      <c r="D336" t="s">
        <v>83</v>
      </c>
      <c r="E336" t="s">
        <v>100</v>
      </c>
      <c r="F336" s="19" t="str">
        <f>IFERROR(VLOOKUP(D336,'Tabelas auxiliares'!$A$3:$B$63,2,FALSE),"")</f>
        <v>SUGEPE-FOLHA - PASEP + AUX. MORADIA</v>
      </c>
      <c r="G336" s="19" t="str">
        <f>IFERROR(VLOOKUP($B336,'Tabelas auxiliares'!$A$67:$C$107,2,FALSE),"")</f>
        <v>FOLHA DE PAGAMENTO - GERAL</v>
      </c>
      <c r="H336" s="19" t="str">
        <f>IFERROR(VLOOKUP($B336,'Tabelas auxiliares'!$A$67:$C$107,3,FALSE),"")</f>
        <v>FOLHA DE PAGAMENTO / CONTRIBUICAO PARA O PSS / SUBSTITUICOES / INSS PATRONAL / PASEP</v>
      </c>
      <c r="I336" s="128" t="s">
        <v>1404</v>
      </c>
      <c r="J336" s="128" t="s">
        <v>2550</v>
      </c>
      <c r="K336" s="128" t="s">
        <v>2551</v>
      </c>
      <c r="L336" s="128" t="s">
        <v>2552</v>
      </c>
      <c r="M336" s="128" t="s">
        <v>899</v>
      </c>
      <c r="N336" s="128" t="s">
        <v>108</v>
      </c>
      <c r="O336" s="128" t="s">
        <v>614</v>
      </c>
      <c r="P336" s="128" t="s">
        <v>635</v>
      </c>
      <c r="Q336" s="128" t="s">
        <v>603</v>
      </c>
      <c r="R336" s="128" t="s">
        <v>604</v>
      </c>
      <c r="S336" s="128" t="s">
        <v>605</v>
      </c>
      <c r="T336" s="128" t="s">
        <v>626</v>
      </c>
      <c r="U336" s="128" t="s">
        <v>117</v>
      </c>
      <c r="V336" s="128" t="s">
        <v>955</v>
      </c>
      <c r="W336" s="128" t="s">
        <v>956</v>
      </c>
      <c r="X336" s="128" t="s">
        <v>2553</v>
      </c>
      <c r="Y336" s="19" t="str">
        <f t="shared" si="8"/>
        <v>3</v>
      </c>
      <c r="Z336" s="19" t="str">
        <f>IF(T336="","",IF(AND(T336&lt;&gt;'Tabelas auxiliares'!$B$241,T336&lt;&gt;'Tabelas auxiliares'!$B$242,T336&lt;&gt;'Tabelas auxiliares'!$C$241,T336&lt;&gt;'Tabelas auxiliares'!$C$242,T336&lt;&gt;'Tabelas auxiliares'!$D$241),"FOLHA DE PESSOAL",IF(Y336='Tabelas auxiliares'!$A$242,"CUSTEIO",IF(Y336='Tabelas auxiliares'!$A$241,"INVESTIMENTO","ERRO - VERIFICAR"))))</f>
        <v>FOLHA DE PESSOAL</v>
      </c>
      <c r="AA336" s="30">
        <f t="shared" si="9"/>
        <v>161916.85999999999</v>
      </c>
      <c r="AB336" s="130"/>
      <c r="AC336" s="130"/>
      <c r="AD336" s="12">
        <v>161916.85999999999</v>
      </c>
      <c r="AE336" s="36"/>
      <c r="AF336" s="36"/>
      <c r="AG336" s="36"/>
      <c r="AH336" s="36"/>
      <c r="AI336" s="36"/>
      <c r="AJ336" s="36"/>
      <c r="AK336" s="36"/>
      <c r="AL336" s="36"/>
      <c r="AM336" s="36"/>
      <c r="AN336" s="36"/>
      <c r="AO336" s="36"/>
      <c r="AP336" s="36"/>
    </row>
    <row r="337" spans="1:42" x14ac:dyDescent="0.25">
      <c r="A337" t="s">
        <v>591</v>
      </c>
      <c r="B337" t="s">
        <v>224</v>
      </c>
      <c r="C337" t="s">
        <v>592</v>
      </c>
      <c r="D337" t="s">
        <v>83</v>
      </c>
      <c r="E337" t="s">
        <v>100</v>
      </c>
      <c r="F337" s="19" t="str">
        <f>IFERROR(VLOOKUP(D337,'Tabelas auxiliares'!$A$3:$B$63,2,FALSE),"")</f>
        <v>SUGEPE-FOLHA - PASEP + AUX. MORADIA</v>
      </c>
      <c r="G337" s="19" t="str">
        <f>IFERROR(VLOOKUP($B337,'Tabelas auxiliares'!$A$67:$C$107,2,FALSE),"")</f>
        <v>FOLHA DE PAGAMENTO - GERAL</v>
      </c>
      <c r="H337" s="19" t="str">
        <f>IFERROR(VLOOKUP($B337,'Tabelas auxiliares'!$A$67:$C$107,3,FALSE),"")</f>
        <v>FOLHA DE PAGAMENTO / CONTRIBUICAO PARA O PSS / SUBSTITUICOES / INSS PATRONAL / PASEP</v>
      </c>
      <c r="I337" s="128" t="s">
        <v>1404</v>
      </c>
      <c r="J337" s="128" t="s">
        <v>2550</v>
      </c>
      <c r="K337" s="128" t="s">
        <v>2551</v>
      </c>
      <c r="L337" s="128" t="s">
        <v>2552</v>
      </c>
      <c r="M337" s="128" t="s">
        <v>899</v>
      </c>
      <c r="N337" s="128" t="s">
        <v>108</v>
      </c>
      <c r="O337" s="128" t="s">
        <v>614</v>
      </c>
      <c r="P337" s="128" t="s">
        <v>635</v>
      </c>
      <c r="Q337" s="128" t="s">
        <v>603</v>
      </c>
      <c r="R337" s="128" t="s">
        <v>604</v>
      </c>
      <c r="S337" s="128" t="s">
        <v>605</v>
      </c>
      <c r="T337" s="128" t="s">
        <v>626</v>
      </c>
      <c r="U337" s="128" t="s">
        <v>117</v>
      </c>
      <c r="V337" s="128" t="s">
        <v>957</v>
      </c>
      <c r="W337" s="128" t="s">
        <v>958</v>
      </c>
      <c r="X337" s="128" t="s">
        <v>2554</v>
      </c>
      <c r="Y337" s="19" t="str">
        <f t="shared" si="8"/>
        <v>3</v>
      </c>
      <c r="Z337" s="19" t="str">
        <f>IF(T337="","",IF(AND(T337&lt;&gt;'Tabelas auxiliares'!$B$241,T337&lt;&gt;'Tabelas auxiliares'!$B$242,T337&lt;&gt;'Tabelas auxiliares'!$C$241,T337&lt;&gt;'Tabelas auxiliares'!$C$242,T337&lt;&gt;'Tabelas auxiliares'!$D$241),"FOLHA DE PESSOAL",IF(Y337='Tabelas auxiliares'!$A$242,"CUSTEIO",IF(Y337='Tabelas auxiliares'!$A$241,"INVESTIMENTO","ERRO - VERIFICAR"))))</f>
        <v>FOLHA DE PESSOAL</v>
      </c>
      <c r="AA337" s="30">
        <f t="shared" si="9"/>
        <v>8095.84</v>
      </c>
      <c r="AB337" s="130"/>
      <c r="AC337" s="130"/>
      <c r="AD337" s="12">
        <v>8095.84</v>
      </c>
      <c r="AE337" s="36"/>
      <c r="AF337" s="36"/>
      <c r="AG337" s="36"/>
      <c r="AH337" s="36"/>
      <c r="AI337" s="36"/>
      <c r="AJ337" s="36"/>
      <c r="AK337" s="36"/>
      <c r="AL337" s="36"/>
      <c r="AM337" s="36"/>
      <c r="AN337" s="36"/>
      <c r="AO337" s="36"/>
      <c r="AP337" s="36"/>
    </row>
    <row r="338" spans="1:42" x14ac:dyDescent="0.25">
      <c r="A338" t="s">
        <v>591</v>
      </c>
      <c r="B338" t="s">
        <v>224</v>
      </c>
      <c r="C338" t="s">
        <v>592</v>
      </c>
      <c r="D338" t="s">
        <v>83</v>
      </c>
      <c r="E338" t="s">
        <v>100</v>
      </c>
      <c r="F338" s="19" t="str">
        <f>IFERROR(VLOOKUP(D338,'Tabelas auxiliares'!$A$3:$B$63,2,FALSE),"")</f>
        <v>SUGEPE-FOLHA - PASEP + AUX. MORADIA</v>
      </c>
      <c r="G338" s="19" t="str">
        <f>IFERROR(VLOOKUP($B338,'Tabelas auxiliares'!$A$67:$C$107,2,FALSE),"")</f>
        <v>FOLHA DE PAGAMENTO - GERAL</v>
      </c>
      <c r="H338" s="19" t="str">
        <f>IFERROR(VLOOKUP($B338,'Tabelas auxiliares'!$A$67:$C$107,3,FALSE),"")</f>
        <v>FOLHA DE PAGAMENTO / CONTRIBUICAO PARA O PSS / SUBSTITUICOES / INSS PATRONAL / PASEP</v>
      </c>
      <c r="I338" s="128" t="s">
        <v>2009</v>
      </c>
      <c r="J338" s="128" t="s">
        <v>2555</v>
      </c>
      <c r="K338" s="128" t="s">
        <v>2556</v>
      </c>
      <c r="L338" s="128" t="s">
        <v>2557</v>
      </c>
      <c r="M338" s="128" t="s">
        <v>604</v>
      </c>
      <c r="N338" s="128" t="s">
        <v>106</v>
      </c>
      <c r="O338" s="128" t="s">
        <v>614</v>
      </c>
      <c r="P338" s="128" t="s">
        <v>625</v>
      </c>
      <c r="Q338" s="128" t="s">
        <v>603</v>
      </c>
      <c r="R338" s="128" t="s">
        <v>604</v>
      </c>
      <c r="S338" s="128" t="s">
        <v>1371</v>
      </c>
      <c r="T338" s="128" t="s">
        <v>626</v>
      </c>
      <c r="U338" s="128" t="s">
        <v>116</v>
      </c>
      <c r="V338" s="128" t="s">
        <v>964</v>
      </c>
      <c r="W338" s="128" t="s">
        <v>965</v>
      </c>
      <c r="X338" s="128" t="s">
        <v>2558</v>
      </c>
      <c r="Y338" s="19" t="str">
        <f t="shared" si="8"/>
        <v>3</v>
      </c>
      <c r="Z338" s="19" t="str">
        <f>IF(T338="","",IF(AND(T338&lt;&gt;'Tabelas auxiliares'!$B$241,T338&lt;&gt;'Tabelas auxiliares'!$B$242,T338&lt;&gt;'Tabelas auxiliares'!$C$241,T338&lt;&gt;'Tabelas auxiliares'!$C$242,T338&lt;&gt;'Tabelas auxiliares'!$D$241),"FOLHA DE PESSOAL",IF(Y338='Tabelas auxiliares'!$A$242,"CUSTEIO",IF(Y338='Tabelas auxiliares'!$A$241,"INVESTIMENTO","ERRO - VERIFICAR"))))</f>
        <v>FOLHA DE PESSOAL</v>
      </c>
      <c r="AA338" s="30">
        <f t="shared" si="9"/>
        <v>451932.09</v>
      </c>
      <c r="AB338" s="130"/>
      <c r="AC338" s="130"/>
      <c r="AD338" s="12">
        <v>451932.09</v>
      </c>
      <c r="AE338" s="36"/>
      <c r="AF338" s="36"/>
      <c r="AG338" s="36"/>
      <c r="AH338" s="36"/>
      <c r="AI338" s="36"/>
      <c r="AJ338" s="36"/>
      <c r="AK338" s="36"/>
      <c r="AL338" s="36"/>
      <c r="AM338" s="36"/>
      <c r="AN338" s="36"/>
      <c r="AO338" s="36"/>
      <c r="AP338" s="36"/>
    </row>
    <row r="339" spans="1:42" x14ac:dyDescent="0.25">
      <c r="A339" t="s">
        <v>591</v>
      </c>
      <c r="B339" t="s">
        <v>224</v>
      </c>
      <c r="C339" t="s">
        <v>592</v>
      </c>
      <c r="D339" t="s">
        <v>83</v>
      </c>
      <c r="E339" t="s">
        <v>100</v>
      </c>
      <c r="F339" s="19" t="str">
        <f>IFERROR(VLOOKUP(D339,'Tabelas auxiliares'!$A$3:$B$63,2,FALSE),"")</f>
        <v>SUGEPE-FOLHA - PASEP + AUX. MORADIA</v>
      </c>
      <c r="G339" s="19" t="str">
        <f>IFERROR(VLOOKUP($B339,'Tabelas auxiliares'!$A$67:$C$107,2,FALSE),"")</f>
        <v>FOLHA DE PAGAMENTO - GERAL</v>
      </c>
      <c r="H339" s="19" t="str">
        <f>IFERROR(VLOOKUP($B339,'Tabelas auxiliares'!$A$67:$C$107,3,FALSE),"")</f>
        <v>FOLHA DE PAGAMENTO / CONTRIBUICAO PARA O PSS / SUBSTITUICOES / INSS PATRONAL / PASEP</v>
      </c>
      <c r="I339" s="128" t="s">
        <v>2009</v>
      </c>
      <c r="J339" s="128" t="s">
        <v>2555</v>
      </c>
      <c r="K339" s="128" t="s">
        <v>2556</v>
      </c>
      <c r="L339" s="128" t="s">
        <v>2557</v>
      </c>
      <c r="M339" s="128" t="s">
        <v>604</v>
      </c>
      <c r="N339" s="128" t="s">
        <v>106</v>
      </c>
      <c r="O339" s="128" t="s">
        <v>614</v>
      </c>
      <c r="P339" s="128" t="s">
        <v>625</v>
      </c>
      <c r="Q339" s="128" t="s">
        <v>603</v>
      </c>
      <c r="R339" s="128" t="s">
        <v>604</v>
      </c>
      <c r="S339" s="128" t="s">
        <v>1371</v>
      </c>
      <c r="T339" s="128" t="s">
        <v>626</v>
      </c>
      <c r="U339" s="128" t="s">
        <v>116</v>
      </c>
      <c r="V339" s="128" t="s">
        <v>966</v>
      </c>
      <c r="W339" s="128" t="s">
        <v>967</v>
      </c>
      <c r="X339" s="128" t="s">
        <v>2559</v>
      </c>
      <c r="Y339" s="19" t="str">
        <f t="shared" si="8"/>
        <v>3</v>
      </c>
      <c r="Z339" s="19" t="str">
        <f>IF(T339="","",IF(AND(T339&lt;&gt;'Tabelas auxiliares'!$B$241,T339&lt;&gt;'Tabelas auxiliares'!$B$242,T339&lt;&gt;'Tabelas auxiliares'!$C$241,T339&lt;&gt;'Tabelas auxiliares'!$C$242,T339&lt;&gt;'Tabelas auxiliares'!$D$241),"FOLHA DE PESSOAL",IF(Y339='Tabelas auxiliares'!$A$242,"CUSTEIO",IF(Y339='Tabelas auxiliares'!$A$241,"INVESTIMENTO","ERRO - VERIFICAR"))))</f>
        <v>FOLHA DE PESSOAL</v>
      </c>
      <c r="AA339" s="30">
        <f t="shared" si="9"/>
        <v>9057.2800000000007</v>
      </c>
      <c r="AB339" s="130"/>
      <c r="AC339" s="130"/>
      <c r="AD339" s="12">
        <v>9057.2800000000007</v>
      </c>
      <c r="AE339" s="36"/>
      <c r="AF339" s="36"/>
      <c r="AG339" s="36"/>
      <c r="AH339" s="36"/>
      <c r="AI339" s="36"/>
      <c r="AJ339" s="36"/>
      <c r="AK339" s="36"/>
      <c r="AL339" s="36"/>
      <c r="AM339" s="36"/>
      <c r="AN339" s="36"/>
      <c r="AO339" s="36"/>
      <c r="AP339" s="36"/>
    </row>
    <row r="340" spans="1:42" x14ac:dyDescent="0.25">
      <c r="A340" t="s">
        <v>591</v>
      </c>
      <c r="B340" t="s">
        <v>224</v>
      </c>
      <c r="C340" t="s">
        <v>592</v>
      </c>
      <c r="D340" t="s">
        <v>83</v>
      </c>
      <c r="E340" t="s">
        <v>100</v>
      </c>
      <c r="F340" s="19" t="str">
        <f>IFERROR(VLOOKUP(D340,'Tabelas auxiliares'!$A$3:$B$63,2,FALSE),"")</f>
        <v>SUGEPE-FOLHA - PASEP + AUX. MORADIA</v>
      </c>
      <c r="G340" s="19" t="str">
        <f>IFERROR(VLOOKUP($B340,'Tabelas auxiliares'!$A$67:$C$107,2,FALSE),"")</f>
        <v>FOLHA DE PAGAMENTO - GERAL</v>
      </c>
      <c r="H340" s="19" t="str">
        <f>IFERROR(VLOOKUP($B340,'Tabelas auxiliares'!$A$67:$C$107,3,FALSE),"")</f>
        <v>FOLHA DE PAGAMENTO / CONTRIBUICAO PARA O PSS / SUBSTITUICOES / INSS PATRONAL / PASEP</v>
      </c>
      <c r="I340" s="128" t="s">
        <v>2009</v>
      </c>
      <c r="J340" s="128" t="s">
        <v>2555</v>
      </c>
      <c r="K340" s="128" t="s">
        <v>2556</v>
      </c>
      <c r="L340" s="128" t="s">
        <v>2557</v>
      </c>
      <c r="M340" s="128" t="s">
        <v>604</v>
      </c>
      <c r="N340" s="128" t="s">
        <v>106</v>
      </c>
      <c r="O340" s="128" t="s">
        <v>614</v>
      </c>
      <c r="P340" s="128" t="s">
        <v>625</v>
      </c>
      <c r="Q340" s="128" t="s">
        <v>603</v>
      </c>
      <c r="R340" s="128" t="s">
        <v>604</v>
      </c>
      <c r="S340" s="128" t="s">
        <v>1371</v>
      </c>
      <c r="T340" s="128" t="s">
        <v>626</v>
      </c>
      <c r="U340" s="128" t="s">
        <v>116</v>
      </c>
      <c r="V340" s="128" t="s">
        <v>968</v>
      </c>
      <c r="W340" s="128" t="s">
        <v>969</v>
      </c>
      <c r="X340" s="128" t="s">
        <v>2560</v>
      </c>
      <c r="Y340" s="19" t="str">
        <f t="shared" si="8"/>
        <v>3</v>
      </c>
      <c r="Z340" s="19" t="str">
        <f>IF(T340="","",IF(AND(T340&lt;&gt;'Tabelas auxiliares'!$B$241,T340&lt;&gt;'Tabelas auxiliares'!$B$242,T340&lt;&gt;'Tabelas auxiliares'!$C$241,T340&lt;&gt;'Tabelas auxiliares'!$C$242,T340&lt;&gt;'Tabelas auxiliares'!$D$241),"FOLHA DE PESSOAL",IF(Y340='Tabelas auxiliares'!$A$242,"CUSTEIO",IF(Y340='Tabelas auxiliares'!$A$241,"INVESTIMENTO","ERRO - VERIFICAR"))))</f>
        <v>FOLHA DE PESSOAL</v>
      </c>
      <c r="AA340" s="30">
        <f t="shared" si="9"/>
        <v>252.37</v>
      </c>
      <c r="AB340" s="130"/>
      <c r="AC340" s="130"/>
      <c r="AD340" s="12">
        <v>252.37</v>
      </c>
      <c r="AE340" s="36"/>
      <c r="AF340" s="36"/>
      <c r="AG340" s="36"/>
      <c r="AH340" s="36"/>
      <c r="AI340" s="36"/>
      <c r="AJ340" s="36"/>
      <c r="AK340" s="36"/>
      <c r="AL340" s="36"/>
      <c r="AM340" s="36"/>
      <c r="AN340" s="36"/>
      <c r="AO340" s="36"/>
      <c r="AP340" s="36"/>
    </row>
    <row r="341" spans="1:42" x14ac:dyDescent="0.25">
      <c r="A341" t="s">
        <v>591</v>
      </c>
      <c r="B341" t="s">
        <v>224</v>
      </c>
      <c r="C341" t="s">
        <v>592</v>
      </c>
      <c r="D341" t="s">
        <v>83</v>
      </c>
      <c r="E341" t="s">
        <v>100</v>
      </c>
      <c r="F341" s="19" t="str">
        <f>IFERROR(VLOOKUP(D341,'Tabelas auxiliares'!$A$3:$B$63,2,FALSE),"")</f>
        <v>SUGEPE-FOLHA - PASEP + AUX. MORADIA</v>
      </c>
      <c r="G341" s="19" t="str">
        <f>IFERROR(VLOOKUP($B341,'Tabelas auxiliares'!$A$67:$C$107,2,FALSE),"")</f>
        <v>FOLHA DE PAGAMENTO - GERAL</v>
      </c>
      <c r="H341" s="19" t="str">
        <f>IFERROR(VLOOKUP($B341,'Tabelas auxiliares'!$A$67:$C$107,3,FALSE),"")</f>
        <v>FOLHA DE PAGAMENTO / CONTRIBUICAO PARA O PSS / SUBSTITUICOES / INSS PATRONAL / PASEP</v>
      </c>
      <c r="I341" s="128" t="s">
        <v>2009</v>
      </c>
      <c r="J341" s="128" t="s">
        <v>2555</v>
      </c>
      <c r="K341" s="128" t="s">
        <v>2561</v>
      </c>
      <c r="L341" s="128" t="s">
        <v>2557</v>
      </c>
      <c r="M341" s="128" t="s">
        <v>604</v>
      </c>
      <c r="N341" s="128" t="s">
        <v>106</v>
      </c>
      <c r="O341" s="128" t="s">
        <v>614</v>
      </c>
      <c r="P341" s="128" t="s">
        <v>625</v>
      </c>
      <c r="Q341" s="128" t="s">
        <v>603</v>
      </c>
      <c r="R341" s="128" t="s">
        <v>604</v>
      </c>
      <c r="S341" s="128" t="s">
        <v>1371</v>
      </c>
      <c r="T341" s="128" t="s">
        <v>626</v>
      </c>
      <c r="U341" s="128" t="s">
        <v>116</v>
      </c>
      <c r="V341" s="128" t="s">
        <v>970</v>
      </c>
      <c r="W341" s="128" t="s">
        <v>971</v>
      </c>
      <c r="X341" s="128" t="s">
        <v>2562</v>
      </c>
      <c r="Y341" s="19" t="str">
        <f t="shared" si="8"/>
        <v>3</v>
      </c>
      <c r="Z341" s="19" t="str">
        <f>IF(T341="","",IF(AND(T341&lt;&gt;'Tabelas auxiliares'!$B$241,T341&lt;&gt;'Tabelas auxiliares'!$B$242,T341&lt;&gt;'Tabelas auxiliares'!$C$241,T341&lt;&gt;'Tabelas auxiliares'!$C$242,T341&lt;&gt;'Tabelas auxiliares'!$D$241),"FOLHA DE PESSOAL",IF(Y341='Tabelas auxiliares'!$A$242,"CUSTEIO",IF(Y341='Tabelas auxiliares'!$A$241,"INVESTIMENTO","ERRO - VERIFICAR"))))</f>
        <v>FOLHA DE PESSOAL</v>
      </c>
      <c r="AA341" s="30">
        <f t="shared" si="9"/>
        <v>117234.69</v>
      </c>
      <c r="AB341" s="130"/>
      <c r="AC341" s="130"/>
      <c r="AD341" s="12">
        <v>117234.69</v>
      </c>
      <c r="AE341" s="36"/>
      <c r="AF341" s="36"/>
      <c r="AG341" s="36"/>
      <c r="AH341" s="36"/>
      <c r="AI341" s="36"/>
      <c r="AJ341" s="36"/>
      <c r="AK341" s="36"/>
      <c r="AL341" s="36"/>
      <c r="AM341" s="36"/>
      <c r="AN341" s="36"/>
      <c r="AO341" s="36"/>
      <c r="AP341" s="36"/>
    </row>
    <row r="342" spans="1:42" x14ac:dyDescent="0.25">
      <c r="A342" t="s">
        <v>591</v>
      </c>
      <c r="B342" t="s">
        <v>224</v>
      </c>
      <c r="C342" t="s">
        <v>592</v>
      </c>
      <c r="D342" t="s">
        <v>83</v>
      </c>
      <c r="E342" t="s">
        <v>100</v>
      </c>
      <c r="F342" s="19" t="str">
        <f>IFERROR(VLOOKUP(D342,'Tabelas auxiliares'!$A$3:$B$63,2,FALSE),"")</f>
        <v>SUGEPE-FOLHA - PASEP + AUX. MORADIA</v>
      </c>
      <c r="G342" s="19" t="str">
        <f>IFERROR(VLOOKUP($B342,'Tabelas auxiliares'!$A$67:$C$107,2,FALSE),"")</f>
        <v>FOLHA DE PAGAMENTO - GERAL</v>
      </c>
      <c r="H342" s="19" t="str">
        <f>IFERROR(VLOOKUP($B342,'Tabelas auxiliares'!$A$67:$C$107,3,FALSE),"")</f>
        <v>FOLHA DE PAGAMENTO / CONTRIBUICAO PARA O PSS / SUBSTITUICOES / INSS PATRONAL / PASEP</v>
      </c>
      <c r="I342" s="128" t="s">
        <v>2009</v>
      </c>
      <c r="J342" s="128" t="s">
        <v>2555</v>
      </c>
      <c r="K342" s="128" t="s">
        <v>2563</v>
      </c>
      <c r="L342" s="128" t="s">
        <v>2557</v>
      </c>
      <c r="M342" s="128" t="s">
        <v>604</v>
      </c>
      <c r="N342" s="128" t="s">
        <v>108</v>
      </c>
      <c r="O342" s="128" t="s">
        <v>614</v>
      </c>
      <c r="P342" s="128" t="s">
        <v>635</v>
      </c>
      <c r="Q342" s="128" t="s">
        <v>603</v>
      </c>
      <c r="R342" s="128" t="s">
        <v>604</v>
      </c>
      <c r="S342" s="128" t="s">
        <v>605</v>
      </c>
      <c r="T342" s="128" t="s">
        <v>626</v>
      </c>
      <c r="U342" s="128" t="s">
        <v>117</v>
      </c>
      <c r="V342" s="128" t="s">
        <v>972</v>
      </c>
      <c r="W342" s="128" t="s">
        <v>973</v>
      </c>
      <c r="X342" s="128" t="s">
        <v>2564</v>
      </c>
      <c r="Y342" s="19" t="str">
        <f t="shared" si="8"/>
        <v>3</v>
      </c>
      <c r="Z342" s="19" t="str">
        <f>IF(T342="","",IF(AND(T342&lt;&gt;'Tabelas auxiliares'!$B$241,T342&lt;&gt;'Tabelas auxiliares'!$B$242,T342&lt;&gt;'Tabelas auxiliares'!$C$241,T342&lt;&gt;'Tabelas auxiliares'!$C$242,T342&lt;&gt;'Tabelas auxiliares'!$D$241),"FOLHA DE PESSOAL",IF(Y342='Tabelas auxiliares'!$A$242,"CUSTEIO",IF(Y342='Tabelas auxiliares'!$A$241,"INVESTIMENTO","ERRO - VERIFICAR"))))</f>
        <v>FOLHA DE PESSOAL</v>
      </c>
      <c r="AA342" s="30">
        <f t="shared" si="9"/>
        <v>769382.08</v>
      </c>
      <c r="AB342" s="130"/>
      <c r="AC342" s="130"/>
      <c r="AD342" s="12">
        <v>769382.08</v>
      </c>
      <c r="AE342" s="36"/>
      <c r="AF342" s="36"/>
      <c r="AG342" s="36"/>
      <c r="AH342" s="36"/>
      <c r="AI342" s="36"/>
      <c r="AJ342" s="36"/>
      <c r="AK342" s="36"/>
      <c r="AL342" s="36"/>
      <c r="AM342" s="36"/>
      <c r="AN342" s="36"/>
      <c r="AO342" s="36"/>
      <c r="AP342" s="36"/>
    </row>
    <row r="343" spans="1:42" x14ac:dyDescent="0.25">
      <c r="A343" t="s">
        <v>591</v>
      </c>
      <c r="B343" t="s">
        <v>224</v>
      </c>
      <c r="C343" t="s">
        <v>592</v>
      </c>
      <c r="D343" t="s">
        <v>83</v>
      </c>
      <c r="E343" t="s">
        <v>100</v>
      </c>
      <c r="F343" s="19" t="str">
        <f>IFERROR(VLOOKUP(D343,'Tabelas auxiliares'!$A$3:$B$63,2,FALSE),"")</f>
        <v>SUGEPE-FOLHA - PASEP + AUX. MORADIA</v>
      </c>
      <c r="G343" s="19" t="str">
        <f>IFERROR(VLOOKUP($B343,'Tabelas auxiliares'!$A$67:$C$107,2,FALSE),"")</f>
        <v>FOLHA DE PAGAMENTO - GERAL</v>
      </c>
      <c r="H343" s="19" t="str">
        <f>IFERROR(VLOOKUP($B343,'Tabelas auxiliares'!$A$67:$C$107,3,FALSE),"")</f>
        <v>FOLHA DE PAGAMENTO / CONTRIBUICAO PARA O PSS / SUBSTITUICOES / INSS PATRONAL / PASEP</v>
      </c>
      <c r="I343" s="128" t="s">
        <v>2009</v>
      </c>
      <c r="J343" s="128" t="s">
        <v>2555</v>
      </c>
      <c r="K343" s="128" t="s">
        <v>2563</v>
      </c>
      <c r="L343" s="128" t="s">
        <v>2557</v>
      </c>
      <c r="M343" s="128" t="s">
        <v>604</v>
      </c>
      <c r="N343" s="128" t="s">
        <v>108</v>
      </c>
      <c r="O343" s="128" t="s">
        <v>614</v>
      </c>
      <c r="P343" s="128" t="s">
        <v>635</v>
      </c>
      <c r="Q343" s="128" t="s">
        <v>603</v>
      </c>
      <c r="R343" s="128" t="s">
        <v>604</v>
      </c>
      <c r="S343" s="128" t="s">
        <v>605</v>
      </c>
      <c r="T343" s="128" t="s">
        <v>626</v>
      </c>
      <c r="U343" s="128" t="s">
        <v>117</v>
      </c>
      <c r="V343" s="128" t="s">
        <v>974</v>
      </c>
      <c r="W343" s="128" t="s">
        <v>975</v>
      </c>
      <c r="X343" s="128" t="s">
        <v>2565</v>
      </c>
      <c r="Y343" s="19" t="str">
        <f t="shared" si="8"/>
        <v>3</v>
      </c>
      <c r="Z343" s="19" t="str">
        <f>IF(T343="","",IF(AND(T343&lt;&gt;'Tabelas auxiliares'!$B$241,T343&lt;&gt;'Tabelas auxiliares'!$B$242,T343&lt;&gt;'Tabelas auxiliares'!$C$241,T343&lt;&gt;'Tabelas auxiliares'!$C$242,T343&lt;&gt;'Tabelas auxiliares'!$D$241),"FOLHA DE PESSOAL",IF(Y343='Tabelas auxiliares'!$A$242,"CUSTEIO",IF(Y343='Tabelas auxiliares'!$A$241,"INVESTIMENTO","ERRO - VERIFICAR"))))</f>
        <v>FOLHA DE PESSOAL</v>
      </c>
      <c r="AA343" s="30">
        <f t="shared" si="9"/>
        <v>28824.51</v>
      </c>
      <c r="AB343" s="130"/>
      <c r="AC343" s="130"/>
      <c r="AD343" s="12">
        <v>28824.51</v>
      </c>
      <c r="AE343" s="36"/>
      <c r="AF343" s="36"/>
      <c r="AG343" s="36"/>
      <c r="AH343" s="36"/>
      <c r="AI343" s="36"/>
      <c r="AJ343" s="36"/>
      <c r="AK343" s="36"/>
      <c r="AL343" s="36"/>
      <c r="AM343" s="36"/>
      <c r="AN343" s="36"/>
      <c r="AO343" s="36"/>
      <c r="AP343" s="36"/>
    </row>
    <row r="344" spans="1:42" x14ac:dyDescent="0.25">
      <c r="A344" t="s">
        <v>591</v>
      </c>
      <c r="B344" t="s">
        <v>224</v>
      </c>
      <c r="C344" t="s">
        <v>592</v>
      </c>
      <c r="D344" t="s">
        <v>83</v>
      </c>
      <c r="E344" t="s">
        <v>100</v>
      </c>
      <c r="F344" s="19" t="str">
        <f>IFERROR(VLOOKUP(D344,'Tabelas auxiliares'!$A$3:$B$63,2,FALSE),"")</f>
        <v>SUGEPE-FOLHA - PASEP + AUX. MORADIA</v>
      </c>
      <c r="G344" s="19" t="str">
        <f>IFERROR(VLOOKUP($B344,'Tabelas auxiliares'!$A$67:$C$107,2,FALSE),"")</f>
        <v>FOLHA DE PAGAMENTO - GERAL</v>
      </c>
      <c r="H344" s="19" t="str">
        <f>IFERROR(VLOOKUP($B344,'Tabelas auxiliares'!$A$67:$C$107,3,FALSE),"")</f>
        <v>FOLHA DE PAGAMENTO / CONTRIBUICAO PARA O PSS / SUBSTITUICOES / INSS PATRONAL / PASEP</v>
      </c>
      <c r="I344" s="128" t="s">
        <v>2009</v>
      </c>
      <c r="J344" s="128" t="s">
        <v>2555</v>
      </c>
      <c r="K344" s="128" t="s">
        <v>2563</v>
      </c>
      <c r="L344" s="128" t="s">
        <v>2557</v>
      </c>
      <c r="M344" s="128" t="s">
        <v>604</v>
      </c>
      <c r="N344" s="128" t="s">
        <v>108</v>
      </c>
      <c r="O344" s="128" t="s">
        <v>614</v>
      </c>
      <c r="P344" s="128" t="s">
        <v>635</v>
      </c>
      <c r="Q344" s="128" t="s">
        <v>603</v>
      </c>
      <c r="R344" s="128" t="s">
        <v>604</v>
      </c>
      <c r="S344" s="128" t="s">
        <v>605</v>
      </c>
      <c r="T344" s="128" t="s">
        <v>626</v>
      </c>
      <c r="U344" s="128" t="s">
        <v>117</v>
      </c>
      <c r="V344" s="128" t="s">
        <v>1020</v>
      </c>
      <c r="W344" s="128" t="s">
        <v>1021</v>
      </c>
      <c r="X344" s="128" t="s">
        <v>2566</v>
      </c>
      <c r="Y344" s="19" t="str">
        <f t="shared" si="8"/>
        <v>3</v>
      </c>
      <c r="Z344" s="19" t="str">
        <f>IF(T344="","",IF(AND(T344&lt;&gt;'Tabelas auxiliares'!$B$241,T344&lt;&gt;'Tabelas auxiliares'!$B$242,T344&lt;&gt;'Tabelas auxiliares'!$C$241,T344&lt;&gt;'Tabelas auxiliares'!$C$242,T344&lt;&gt;'Tabelas auxiliares'!$D$241),"FOLHA DE PESSOAL",IF(Y344='Tabelas auxiliares'!$A$242,"CUSTEIO",IF(Y344='Tabelas auxiliares'!$A$241,"INVESTIMENTO","ERRO - VERIFICAR"))))</f>
        <v>FOLHA DE PESSOAL</v>
      </c>
      <c r="AA344" s="30">
        <f t="shared" si="9"/>
        <v>5240.82</v>
      </c>
      <c r="AB344" s="130"/>
      <c r="AC344" s="130"/>
      <c r="AD344" s="12">
        <v>5240.82</v>
      </c>
      <c r="AE344" s="36"/>
      <c r="AF344" s="36"/>
      <c r="AG344" s="36"/>
      <c r="AH344" s="36"/>
      <c r="AI344" s="36"/>
      <c r="AJ344" s="36"/>
      <c r="AK344" s="36"/>
      <c r="AL344" s="36"/>
      <c r="AM344" s="36"/>
      <c r="AN344" s="36"/>
      <c r="AO344" s="36"/>
      <c r="AP344" s="36"/>
    </row>
    <row r="345" spans="1:42" x14ac:dyDescent="0.25">
      <c r="A345" t="s">
        <v>591</v>
      </c>
      <c r="B345" t="s">
        <v>224</v>
      </c>
      <c r="C345" t="s">
        <v>592</v>
      </c>
      <c r="D345" t="s">
        <v>83</v>
      </c>
      <c r="E345" t="s">
        <v>100</v>
      </c>
      <c r="F345" s="19" t="str">
        <f>IFERROR(VLOOKUP(D345,'Tabelas auxiliares'!$A$3:$B$63,2,FALSE),"")</f>
        <v>SUGEPE-FOLHA - PASEP + AUX. MORADIA</v>
      </c>
      <c r="G345" s="19" t="str">
        <f>IFERROR(VLOOKUP($B345,'Tabelas auxiliares'!$A$67:$C$107,2,FALSE),"")</f>
        <v>FOLHA DE PAGAMENTO - GERAL</v>
      </c>
      <c r="H345" s="19" t="str">
        <f>IFERROR(VLOOKUP($B345,'Tabelas auxiliares'!$A$67:$C$107,3,FALSE),"")</f>
        <v>FOLHA DE PAGAMENTO / CONTRIBUICAO PARA O PSS / SUBSTITUICOES / INSS PATRONAL / PASEP</v>
      </c>
      <c r="I345" s="128" t="s">
        <v>2009</v>
      </c>
      <c r="J345" s="128" t="s">
        <v>2555</v>
      </c>
      <c r="K345" s="128" t="s">
        <v>2563</v>
      </c>
      <c r="L345" s="128" t="s">
        <v>2557</v>
      </c>
      <c r="M345" s="128" t="s">
        <v>604</v>
      </c>
      <c r="N345" s="128" t="s">
        <v>108</v>
      </c>
      <c r="O345" s="128" t="s">
        <v>614</v>
      </c>
      <c r="P345" s="128" t="s">
        <v>635</v>
      </c>
      <c r="Q345" s="128" t="s">
        <v>603</v>
      </c>
      <c r="R345" s="128" t="s">
        <v>604</v>
      </c>
      <c r="S345" s="128" t="s">
        <v>605</v>
      </c>
      <c r="T345" s="128" t="s">
        <v>626</v>
      </c>
      <c r="U345" s="128" t="s">
        <v>117</v>
      </c>
      <c r="V345" s="128" t="s">
        <v>976</v>
      </c>
      <c r="W345" s="128" t="s">
        <v>977</v>
      </c>
      <c r="X345" s="128" t="s">
        <v>2567</v>
      </c>
      <c r="Y345" s="19" t="str">
        <f t="shared" si="8"/>
        <v>3</v>
      </c>
      <c r="Z345" s="19" t="str">
        <f>IF(T345="","",IF(AND(T345&lt;&gt;'Tabelas auxiliares'!$B$241,T345&lt;&gt;'Tabelas auxiliares'!$B$242,T345&lt;&gt;'Tabelas auxiliares'!$C$241,T345&lt;&gt;'Tabelas auxiliares'!$C$242,T345&lt;&gt;'Tabelas auxiliares'!$D$241),"FOLHA DE PESSOAL",IF(Y345='Tabelas auxiliares'!$A$242,"CUSTEIO",IF(Y345='Tabelas auxiliares'!$A$241,"INVESTIMENTO","ERRO - VERIFICAR"))))</f>
        <v>FOLHA DE PESSOAL</v>
      </c>
      <c r="AA345" s="30">
        <f t="shared" si="9"/>
        <v>2271.0300000000002</v>
      </c>
      <c r="AB345" s="130"/>
      <c r="AC345" s="130"/>
      <c r="AD345" s="12">
        <v>2271.0300000000002</v>
      </c>
      <c r="AE345" s="36"/>
      <c r="AF345" s="36"/>
      <c r="AG345" s="36"/>
      <c r="AH345" s="36"/>
      <c r="AI345" s="36"/>
      <c r="AJ345" s="36"/>
      <c r="AK345" s="36"/>
      <c r="AL345" s="36"/>
      <c r="AM345" s="36"/>
      <c r="AN345" s="36"/>
      <c r="AO345" s="36"/>
      <c r="AP345" s="36"/>
    </row>
    <row r="346" spans="1:42" x14ac:dyDescent="0.25">
      <c r="A346" t="s">
        <v>591</v>
      </c>
      <c r="B346" t="s">
        <v>224</v>
      </c>
      <c r="C346" t="s">
        <v>592</v>
      </c>
      <c r="D346" t="s">
        <v>83</v>
      </c>
      <c r="E346" t="s">
        <v>100</v>
      </c>
      <c r="F346" s="19" t="str">
        <f>IFERROR(VLOOKUP(D346,'Tabelas auxiliares'!$A$3:$B$63,2,FALSE),"")</f>
        <v>SUGEPE-FOLHA - PASEP + AUX. MORADIA</v>
      </c>
      <c r="G346" s="19" t="str">
        <f>IFERROR(VLOOKUP($B346,'Tabelas auxiliares'!$A$67:$C$107,2,FALSE),"")</f>
        <v>FOLHA DE PAGAMENTO - GERAL</v>
      </c>
      <c r="H346" s="19" t="str">
        <f>IFERROR(VLOOKUP($B346,'Tabelas auxiliares'!$A$67:$C$107,3,FALSE),"")</f>
        <v>FOLHA DE PAGAMENTO / CONTRIBUICAO PARA O PSS / SUBSTITUICOES / INSS PATRONAL / PASEP</v>
      </c>
      <c r="I346" s="128" t="s">
        <v>2009</v>
      </c>
      <c r="J346" s="128" t="s">
        <v>2555</v>
      </c>
      <c r="K346" s="128" t="s">
        <v>2568</v>
      </c>
      <c r="L346" s="128" t="s">
        <v>2557</v>
      </c>
      <c r="M346" s="128" t="s">
        <v>604</v>
      </c>
      <c r="N346" s="128" t="s">
        <v>108</v>
      </c>
      <c r="O346" s="128" t="s">
        <v>614</v>
      </c>
      <c r="P346" s="128" t="s">
        <v>635</v>
      </c>
      <c r="Q346" s="128" t="s">
        <v>603</v>
      </c>
      <c r="R346" s="128" t="s">
        <v>604</v>
      </c>
      <c r="S346" s="128" t="s">
        <v>605</v>
      </c>
      <c r="T346" s="128" t="s">
        <v>626</v>
      </c>
      <c r="U346" s="128" t="s">
        <v>117</v>
      </c>
      <c r="V346" s="128" t="s">
        <v>978</v>
      </c>
      <c r="W346" s="128" t="s">
        <v>979</v>
      </c>
      <c r="X346" s="128" t="s">
        <v>2569</v>
      </c>
      <c r="Y346" s="19" t="str">
        <f t="shared" si="8"/>
        <v>3</v>
      </c>
      <c r="Z346" s="19" t="str">
        <f>IF(T346="","",IF(AND(T346&lt;&gt;'Tabelas auxiliares'!$B$241,T346&lt;&gt;'Tabelas auxiliares'!$B$242,T346&lt;&gt;'Tabelas auxiliares'!$C$241,T346&lt;&gt;'Tabelas auxiliares'!$C$242,T346&lt;&gt;'Tabelas auxiliares'!$D$241),"FOLHA DE PESSOAL",IF(Y346='Tabelas auxiliares'!$A$242,"CUSTEIO",IF(Y346='Tabelas auxiliares'!$A$241,"INVESTIMENTO","ERRO - VERIFICAR"))))</f>
        <v>FOLHA DE PESSOAL</v>
      </c>
      <c r="AA346" s="30">
        <f t="shared" si="9"/>
        <v>9412988.3000000007</v>
      </c>
      <c r="AB346" s="130"/>
      <c r="AC346" s="130"/>
      <c r="AD346" s="12">
        <v>9412988.3000000007</v>
      </c>
      <c r="AE346" s="36"/>
      <c r="AF346" s="36"/>
      <c r="AG346" s="36"/>
      <c r="AH346" s="36"/>
      <c r="AI346" s="36"/>
      <c r="AJ346" s="36"/>
      <c r="AK346" s="36"/>
      <c r="AL346" s="36"/>
      <c r="AM346" s="36"/>
      <c r="AN346" s="36"/>
      <c r="AO346" s="36"/>
      <c r="AP346" s="36"/>
    </row>
    <row r="347" spans="1:42" x14ac:dyDescent="0.25">
      <c r="A347" t="s">
        <v>591</v>
      </c>
      <c r="B347" t="s">
        <v>224</v>
      </c>
      <c r="C347" t="s">
        <v>592</v>
      </c>
      <c r="D347" t="s">
        <v>83</v>
      </c>
      <c r="E347" t="s">
        <v>100</v>
      </c>
      <c r="F347" s="19" t="str">
        <f>IFERROR(VLOOKUP(D347,'Tabelas auxiliares'!$A$3:$B$63,2,FALSE),"")</f>
        <v>SUGEPE-FOLHA - PASEP + AUX. MORADIA</v>
      </c>
      <c r="G347" s="19" t="str">
        <f>IFERROR(VLOOKUP($B347,'Tabelas auxiliares'!$A$67:$C$107,2,FALSE),"")</f>
        <v>FOLHA DE PAGAMENTO - GERAL</v>
      </c>
      <c r="H347" s="19" t="str">
        <f>IFERROR(VLOOKUP($B347,'Tabelas auxiliares'!$A$67:$C$107,3,FALSE),"")</f>
        <v>FOLHA DE PAGAMENTO / CONTRIBUICAO PARA O PSS / SUBSTITUICOES / INSS PATRONAL / PASEP</v>
      </c>
      <c r="I347" s="128" t="s">
        <v>2009</v>
      </c>
      <c r="J347" s="128" t="s">
        <v>2555</v>
      </c>
      <c r="K347" s="128" t="s">
        <v>2568</v>
      </c>
      <c r="L347" s="128" t="s">
        <v>2557</v>
      </c>
      <c r="M347" s="128" t="s">
        <v>604</v>
      </c>
      <c r="N347" s="128" t="s">
        <v>108</v>
      </c>
      <c r="O347" s="128" t="s">
        <v>614</v>
      </c>
      <c r="P347" s="128" t="s">
        <v>635</v>
      </c>
      <c r="Q347" s="128" t="s">
        <v>603</v>
      </c>
      <c r="R347" s="128" t="s">
        <v>604</v>
      </c>
      <c r="S347" s="128" t="s">
        <v>605</v>
      </c>
      <c r="T347" s="128" t="s">
        <v>626</v>
      </c>
      <c r="U347" s="128" t="s">
        <v>117</v>
      </c>
      <c r="V347" s="128" t="s">
        <v>980</v>
      </c>
      <c r="W347" s="128" t="s">
        <v>981</v>
      </c>
      <c r="X347" s="128" t="s">
        <v>2570</v>
      </c>
      <c r="Y347" s="19" t="str">
        <f t="shared" si="8"/>
        <v>3</v>
      </c>
      <c r="Z347" s="19" t="str">
        <f>IF(T347="","",IF(AND(T347&lt;&gt;'Tabelas auxiliares'!$B$241,T347&lt;&gt;'Tabelas auxiliares'!$B$242,T347&lt;&gt;'Tabelas auxiliares'!$C$241,T347&lt;&gt;'Tabelas auxiliares'!$C$242,T347&lt;&gt;'Tabelas auxiliares'!$D$241),"FOLHA DE PESSOAL",IF(Y347='Tabelas auxiliares'!$A$242,"CUSTEIO",IF(Y347='Tabelas auxiliares'!$A$241,"INVESTIMENTO","ERRO - VERIFICAR"))))</f>
        <v>FOLHA DE PESSOAL</v>
      </c>
      <c r="AA347" s="30">
        <f t="shared" si="9"/>
        <v>2791.11</v>
      </c>
      <c r="AB347" s="130"/>
      <c r="AC347" s="130"/>
      <c r="AD347" s="12">
        <v>2791.11</v>
      </c>
      <c r="AE347" s="36"/>
      <c r="AF347" s="36"/>
      <c r="AG347" s="36"/>
      <c r="AH347" s="36"/>
      <c r="AI347" s="36"/>
      <c r="AJ347" s="36"/>
      <c r="AK347" s="36"/>
      <c r="AL347" s="36"/>
      <c r="AM347" s="36"/>
      <c r="AN347" s="36"/>
      <c r="AO347" s="36"/>
      <c r="AP347" s="36"/>
    </row>
    <row r="348" spans="1:42" x14ac:dyDescent="0.25">
      <c r="A348" t="s">
        <v>591</v>
      </c>
      <c r="B348" t="s">
        <v>224</v>
      </c>
      <c r="C348" t="s">
        <v>592</v>
      </c>
      <c r="D348" t="s">
        <v>83</v>
      </c>
      <c r="E348" t="s">
        <v>100</v>
      </c>
      <c r="F348" s="19" t="str">
        <f>IFERROR(VLOOKUP(D348,'Tabelas auxiliares'!$A$3:$B$63,2,FALSE),"")</f>
        <v>SUGEPE-FOLHA - PASEP + AUX. MORADIA</v>
      </c>
      <c r="G348" s="19" t="str">
        <f>IFERROR(VLOOKUP($B348,'Tabelas auxiliares'!$A$67:$C$107,2,FALSE),"")</f>
        <v>FOLHA DE PAGAMENTO - GERAL</v>
      </c>
      <c r="H348" s="19" t="str">
        <f>IFERROR(VLOOKUP($B348,'Tabelas auxiliares'!$A$67:$C$107,3,FALSE),"")</f>
        <v>FOLHA DE PAGAMENTO / CONTRIBUICAO PARA O PSS / SUBSTITUICOES / INSS PATRONAL / PASEP</v>
      </c>
      <c r="I348" s="128" t="s">
        <v>2009</v>
      </c>
      <c r="J348" s="128" t="s">
        <v>2555</v>
      </c>
      <c r="K348" s="128" t="s">
        <v>2568</v>
      </c>
      <c r="L348" s="128" t="s">
        <v>2557</v>
      </c>
      <c r="M348" s="128" t="s">
        <v>604</v>
      </c>
      <c r="N348" s="128" t="s">
        <v>108</v>
      </c>
      <c r="O348" s="128" t="s">
        <v>614</v>
      </c>
      <c r="P348" s="128" t="s">
        <v>635</v>
      </c>
      <c r="Q348" s="128" t="s">
        <v>603</v>
      </c>
      <c r="R348" s="128" t="s">
        <v>604</v>
      </c>
      <c r="S348" s="128" t="s">
        <v>605</v>
      </c>
      <c r="T348" s="128" t="s">
        <v>626</v>
      </c>
      <c r="U348" s="128" t="s">
        <v>117</v>
      </c>
      <c r="V348" s="128" t="s">
        <v>982</v>
      </c>
      <c r="W348" s="128" t="s">
        <v>983</v>
      </c>
      <c r="X348" s="128" t="s">
        <v>2571</v>
      </c>
      <c r="Y348" s="19" t="str">
        <f t="shared" si="8"/>
        <v>3</v>
      </c>
      <c r="Z348" s="19" t="str">
        <f>IF(T348="","",IF(AND(T348&lt;&gt;'Tabelas auxiliares'!$B$241,T348&lt;&gt;'Tabelas auxiliares'!$B$242,T348&lt;&gt;'Tabelas auxiliares'!$C$241,T348&lt;&gt;'Tabelas auxiliares'!$C$242,T348&lt;&gt;'Tabelas auxiliares'!$D$241),"FOLHA DE PESSOAL",IF(Y348='Tabelas auxiliares'!$A$242,"CUSTEIO",IF(Y348='Tabelas auxiliares'!$A$241,"INVESTIMENTO","ERRO - VERIFICAR"))))</f>
        <v>FOLHA DE PESSOAL</v>
      </c>
      <c r="AA348" s="30">
        <f t="shared" si="9"/>
        <v>582.34</v>
      </c>
      <c r="AB348" s="130"/>
      <c r="AC348" s="130"/>
      <c r="AD348" s="12">
        <v>582.34</v>
      </c>
      <c r="AE348" s="36"/>
      <c r="AF348" s="36"/>
      <c r="AG348" s="36"/>
      <c r="AH348" s="36"/>
      <c r="AI348" s="36"/>
      <c r="AJ348" s="36"/>
      <c r="AK348" s="36"/>
      <c r="AL348" s="36"/>
      <c r="AM348" s="36"/>
      <c r="AN348" s="36"/>
      <c r="AO348" s="36"/>
      <c r="AP348" s="36"/>
    </row>
    <row r="349" spans="1:42" x14ac:dyDescent="0.25">
      <c r="A349" t="s">
        <v>591</v>
      </c>
      <c r="B349" t="s">
        <v>224</v>
      </c>
      <c r="C349" t="s">
        <v>592</v>
      </c>
      <c r="D349" t="s">
        <v>83</v>
      </c>
      <c r="E349" t="s">
        <v>100</v>
      </c>
      <c r="F349" s="19" t="str">
        <f>IFERROR(VLOOKUP(D349,'Tabelas auxiliares'!$A$3:$B$63,2,FALSE),"")</f>
        <v>SUGEPE-FOLHA - PASEP + AUX. MORADIA</v>
      </c>
      <c r="G349" s="19" t="str">
        <f>IFERROR(VLOOKUP($B349,'Tabelas auxiliares'!$A$67:$C$107,2,FALSE),"")</f>
        <v>FOLHA DE PAGAMENTO - GERAL</v>
      </c>
      <c r="H349" s="19" t="str">
        <f>IFERROR(VLOOKUP($B349,'Tabelas auxiliares'!$A$67:$C$107,3,FALSE),"")</f>
        <v>FOLHA DE PAGAMENTO / CONTRIBUICAO PARA O PSS / SUBSTITUICOES / INSS PATRONAL / PASEP</v>
      </c>
      <c r="I349" s="128" t="s">
        <v>2009</v>
      </c>
      <c r="J349" s="128" t="s">
        <v>2555</v>
      </c>
      <c r="K349" s="128" t="s">
        <v>2568</v>
      </c>
      <c r="L349" s="128" t="s">
        <v>2557</v>
      </c>
      <c r="M349" s="128" t="s">
        <v>604</v>
      </c>
      <c r="N349" s="128" t="s">
        <v>108</v>
      </c>
      <c r="O349" s="128" t="s">
        <v>614</v>
      </c>
      <c r="P349" s="128" t="s">
        <v>635</v>
      </c>
      <c r="Q349" s="128" t="s">
        <v>603</v>
      </c>
      <c r="R349" s="128" t="s">
        <v>604</v>
      </c>
      <c r="S349" s="128" t="s">
        <v>605</v>
      </c>
      <c r="T349" s="128" t="s">
        <v>626</v>
      </c>
      <c r="U349" s="128" t="s">
        <v>117</v>
      </c>
      <c r="V349" s="128" t="s">
        <v>984</v>
      </c>
      <c r="W349" s="128" t="s">
        <v>985</v>
      </c>
      <c r="X349" s="128" t="s">
        <v>2572</v>
      </c>
      <c r="Y349" s="19" t="str">
        <f t="shared" si="8"/>
        <v>3</v>
      </c>
      <c r="Z349" s="19" t="str">
        <f>IF(T349="","",IF(AND(T349&lt;&gt;'Tabelas auxiliares'!$B$241,T349&lt;&gt;'Tabelas auxiliares'!$B$242,T349&lt;&gt;'Tabelas auxiliares'!$C$241,T349&lt;&gt;'Tabelas auxiliares'!$C$242,T349&lt;&gt;'Tabelas auxiliares'!$D$241),"FOLHA DE PESSOAL",IF(Y349='Tabelas auxiliares'!$A$242,"CUSTEIO",IF(Y349='Tabelas auxiliares'!$A$241,"INVESTIMENTO","ERRO - VERIFICAR"))))</f>
        <v>FOLHA DE PESSOAL</v>
      </c>
      <c r="AA349" s="30">
        <f t="shared" si="9"/>
        <v>11712.06</v>
      </c>
      <c r="AB349" s="130"/>
      <c r="AC349" s="130"/>
      <c r="AD349" s="12">
        <v>11712.06</v>
      </c>
      <c r="AE349" s="36"/>
      <c r="AF349" s="36"/>
      <c r="AG349" s="36"/>
      <c r="AH349" s="36"/>
      <c r="AI349" s="36"/>
      <c r="AJ349" s="36"/>
      <c r="AK349" s="36"/>
      <c r="AL349" s="36"/>
      <c r="AM349" s="36"/>
      <c r="AN349" s="36"/>
      <c r="AO349" s="36"/>
      <c r="AP349" s="36"/>
    </row>
    <row r="350" spans="1:42" x14ac:dyDescent="0.25">
      <c r="A350" t="s">
        <v>591</v>
      </c>
      <c r="B350" t="s">
        <v>224</v>
      </c>
      <c r="C350" t="s">
        <v>592</v>
      </c>
      <c r="D350" t="s">
        <v>83</v>
      </c>
      <c r="E350" t="s">
        <v>100</v>
      </c>
      <c r="F350" s="19" t="str">
        <f>IFERROR(VLOOKUP(D350,'Tabelas auxiliares'!$A$3:$B$63,2,FALSE),"")</f>
        <v>SUGEPE-FOLHA - PASEP + AUX. MORADIA</v>
      </c>
      <c r="G350" s="19" t="str">
        <f>IFERROR(VLOOKUP($B350,'Tabelas auxiliares'!$A$67:$C$107,2,FALSE),"")</f>
        <v>FOLHA DE PAGAMENTO - GERAL</v>
      </c>
      <c r="H350" s="19" t="str">
        <f>IFERROR(VLOOKUP($B350,'Tabelas auxiliares'!$A$67:$C$107,3,FALSE),"")</f>
        <v>FOLHA DE PAGAMENTO / CONTRIBUICAO PARA O PSS / SUBSTITUICOES / INSS PATRONAL / PASEP</v>
      </c>
      <c r="I350" s="128" t="s">
        <v>2009</v>
      </c>
      <c r="J350" s="128" t="s">
        <v>2555</v>
      </c>
      <c r="K350" s="128" t="s">
        <v>2568</v>
      </c>
      <c r="L350" s="128" t="s">
        <v>2557</v>
      </c>
      <c r="M350" s="128" t="s">
        <v>604</v>
      </c>
      <c r="N350" s="128" t="s">
        <v>108</v>
      </c>
      <c r="O350" s="128" t="s">
        <v>614</v>
      </c>
      <c r="P350" s="128" t="s">
        <v>635</v>
      </c>
      <c r="Q350" s="128" t="s">
        <v>603</v>
      </c>
      <c r="R350" s="128" t="s">
        <v>604</v>
      </c>
      <c r="S350" s="128" t="s">
        <v>605</v>
      </c>
      <c r="T350" s="128" t="s">
        <v>626</v>
      </c>
      <c r="U350" s="128" t="s">
        <v>117</v>
      </c>
      <c r="V350" s="128" t="s">
        <v>986</v>
      </c>
      <c r="W350" s="128" t="s">
        <v>987</v>
      </c>
      <c r="X350" s="128" t="s">
        <v>2573</v>
      </c>
      <c r="Y350" s="19" t="str">
        <f t="shared" si="8"/>
        <v>3</v>
      </c>
      <c r="Z350" s="19" t="str">
        <f>IF(T350="","",IF(AND(T350&lt;&gt;'Tabelas auxiliares'!$B$241,T350&lt;&gt;'Tabelas auxiliares'!$B$242,T350&lt;&gt;'Tabelas auxiliares'!$C$241,T350&lt;&gt;'Tabelas auxiliares'!$C$242,T350&lt;&gt;'Tabelas auxiliares'!$D$241),"FOLHA DE PESSOAL",IF(Y350='Tabelas auxiliares'!$A$242,"CUSTEIO",IF(Y350='Tabelas auxiliares'!$A$241,"INVESTIMENTO","ERRO - VERIFICAR"))))</f>
        <v>FOLHA DE PESSOAL</v>
      </c>
      <c r="AA350" s="30">
        <f t="shared" si="9"/>
        <v>74379.58</v>
      </c>
      <c r="AB350" s="130"/>
      <c r="AC350" s="130"/>
      <c r="AD350" s="12">
        <v>74379.58</v>
      </c>
      <c r="AE350" s="36"/>
      <c r="AF350" s="36"/>
      <c r="AG350" s="36"/>
      <c r="AH350" s="36"/>
      <c r="AI350" s="36"/>
      <c r="AJ350" s="36"/>
      <c r="AK350" s="36"/>
      <c r="AL350" s="36"/>
      <c r="AM350" s="36"/>
      <c r="AN350" s="36"/>
      <c r="AO350" s="36"/>
      <c r="AP350" s="36"/>
    </row>
    <row r="351" spans="1:42" x14ac:dyDescent="0.25">
      <c r="A351" t="s">
        <v>591</v>
      </c>
      <c r="B351" t="s">
        <v>224</v>
      </c>
      <c r="C351" t="s">
        <v>592</v>
      </c>
      <c r="D351" t="s">
        <v>83</v>
      </c>
      <c r="E351" t="s">
        <v>100</v>
      </c>
      <c r="F351" s="19" t="str">
        <f>IFERROR(VLOOKUP(D351,'Tabelas auxiliares'!$A$3:$B$63,2,FALSE),"")</f>
        <v>SUGEPE-FOLHA - PASEP + AUX. MORADIA</v>
      </c>
      <c r="G351" s="19" t="str">
        <f>IFERROR(VLOOKUP($B351,'Tabelas auxiliares'!$A$67:$C$107,2,FALSE),"")</f>
        <v>FOLHA DE PAGAMENTO - GERAL</v>
      </c>
      <c r="H351" s="19" t="str">
        <f>IFERROR(VLOOKUP($B351,'Tabelas auxiliares'!$A$67:$C$107,3,FALSE),"")</f>
        <v>FOLHA DE PAGAMENTO / CONTRIBUICAO PARA O PSS / SUBSTITUICOES / INSS PATRONAL / PASEP</v>
      </c>
      <c r="I351" s="128" t="s">
        <v>2009</v>
      </c>
      <c r="J351" s="128" t="s">
        <v>2555</v>
      </c>
      <c r="K351" s="128" t="s">
        <v>2568</v>
      </c>
      <c r="L351" s="128" t="s">
        <v>2557</v>
      </c>
      <c r="M351" s="128" t="s">
        <v>604</v>
      </c>
      <c r="N351" s="128" t="s">
        <v>108</v>
      </c>
      <c r="O351" s="128" t="s">
        <v>614</v>
      </c>
      <c r="P351" s="128" t="s">
        <v>635</v>
      </c>
      <c r="Q351" s="128" t="s">
        <v>603</v>
      </c>
      <c r="R351" s="128" t="s">
        <v>604</v>
      </c>
      <c r="S351" s="128" t="s">
        <v>605</v>
      </c>
      <c r="T351" s="128" t="s">
        <v>626</v>
      </c>
      <c r="U351" s="128" t="s">
        <v>117</v>
      </c>
      <c r="V351" s="128" t="s">
        <v>988</v>
      </c>
      <c r="W351" s="128" t="s">
        <v>989</v>
      </c>
      <c r="X351" s="128" t="s">
        <v>2574</v>
      </c>
      <c r="Y351" s="19" t="str">
        <f t="shared" si="8"/>
        <v>3</v>
      </c>
      <c r="Z351" s="19" t="str">
        <f>IF(T351="","",IF(AND(T351&lt;&gt;'Tabelas auxiliares'!$B$241,T351&lt;&gt;'Tabelas auxiliares'!$B$242,T351&lt;&gt;'Tabelas auxiliares'!$C$241,T351&lt;&gt;'Tabelas auxiliares'!$C$242,T351&lt;&gt;'Tabelas auxiliares'!$D$241),"FOLHA DE PESSOAL",IF(Y351='Tabelas auxiliares'!$A$242,"CUSTEIO",IF(Y351='Tabelas auxiliares'!$A$241,"INVESTIMENTO","ERRO - VERIFICAR"))))</f>
        <v>FOLHA DE PESSOAL</v>
      </c>
      <c r="AA351" s="30">
        <f t="shared" si="9"/>
        <v>6256.17</v>
      </c>
      <c r="AB351" s="130"/>
      <c r="AC351" s="130"/>
      <c r="AD351" s="12">
        <v>6256.17</v>
      </c>
      <c r="AE351" s="36"/>
      <c r="AF351" s="36"/>
      <c r="AG351" s="36"/>
      <c r="AH351" s="36"/>
      <c r="AI351" s="36"/>
      <c r="AJ351" s="36"/>
      <c r="AK351" s="36"/>
      <c r="AL351" s="36"/>
      <c r="AM351" s="36"/>
      <c r="AN351" s="36"/>
      <c r="AO351" s="36"/>
      <c r="AP351" s="36"/>
    </row>
    <row r="352" spans="1:42" x14ac:dyDescent="0.25">
      <c r="A352" t="s">
        <v>591</v>
      </c>
      <c r="B352" t="s">
        <v>224</v>
      </c>
      <c r="C352" t="s">
        <v>592</v>
      </c>
      <c r="D352" t="s">
        <v>83</v>
      </c>
      <c r="E352" t="s">
        <v>100</v>
      </c>
      <c r="F352" s="19" t="str">
        <f>IFERROR(VLOOKUP(D352,'Tabelas auxiliares'!$A$3:$B$63,2,FALSE),"")</f>
        <v>SUGEPE-FOLHA - PASEP + AUX. MORADIA</v>
      </c>
      <c r="G352" s="19" t="str">
        <f>IFERROR(VLOOKUP($B352,'Tabelas auxiliares'!$A$67:$C$107,2,FALSE),"")</f>
        <v>FOLHA DE PAGAMENTO - GERAL</v>
      </c>
      <c r="H352" s="19" t="str">
        <f>IFERROR(VLOOKUP($B352,'Tabelas auxiliares'!$A$67:$C$107,3,FALSE),"")</f>
        <v>FOLHA DE PAGAMENTO / CONTRIBUICAO PARA O PSS / SUBSTITUICOES / INSS PATRONAL / PASEP</v>
      </c>
      <c r="I352" s="128" t="s">
        <v>2009</v>
      </c>
      <c r="J352" s="128" t="s">
        <v>2555</v>
      </c>
      <c r="K352" s="128" t="s">
        <v>2568</v>
      </c>
      <c r="L352" s="128" t="s">
        <v>2557</v>
      </c>
      <c r="M352" s="128" t="s">
        <v>604</v>
      </c>
      <c r="N352" s="128" t="s">
        <v>108</v>
      </c>
      <c r="O352" s="128" t="s">
        <v>614</v>
      </c>
      <c r="P352" s="128" t="s">
        <v>635</v>
      </c>
      <c r="Q352" s="128" t="s">
        <v>603</v>
      </c>
      <c r="R352" s="128" t="s">
        <v>604</v>
      </c>
      <c r="S352" s="128" t="s">
        <v>605</v>
      </c>
      <c r="T352" s="128" t="s">
        <v>626</v>
      </c>
      <c r="U352" s="128" t="s">
        <v>117</v>
      </c>
      <c r="V352" s="128" t="s">
        <v>990</v>
      </c>
      <c r="W352" s="128" t="s">
        <v>991</v>
      </c>
      <c r="X352" s="128" t="s">
        <v>2575</v>
      </c>
      <c r="Y352" s="19" t="str">
        <f t="shared" si="8"/>
        <v>3</v>
      </c>
      <c r="Z352" s="19" t="str">
        <f>IF(T352="","",IF(AND(T352&lt;&gt;'Tabelas auxiliares'!$B$241,T352&lt;&gt;'Tabelas auxiliares'!$B$242,T352&lt;&gt;'Tabelas auxiliares'!$C$241,T352&lt;&gt;'Tabelas auxiliares'!$C$242,T352&lt;&gt;'Tabelas auxiliares'!$D$241),"FOLHA DE PESSOAL",IF(Y352='Tabelas auxiliares'!$A$242,"CUSTEIO",IF(Y352='Tabelas auxiliares'!$A$241,"INVESTIMENTO","ERRO - VERIFICAR"))))</f>
        <v>FOLHA DE PESSOAL</v>
      </c>
      <c r="AA352" s="30">
        <f t="shared" si="9"/>
        <v>8071556.7699999996</v>
      </c>
      <c r="AB352" s="130"/>
      <c r="AC352" s="130"/>
      <c r="AD352">
        <v>8071556.7699999996</v>
      </c>
      <c r="AE352" s="36"/>
      <c r="AF352" s="36"/>
      <c r="AG352" s="36"/>
      <c r="AH352" s="36"/>
      <c r="AI352" s="36"/>
      <c r="AJ352" s="36"/>
      <c r="AK352" s="36"/>
      <c r="AL352" s="36"/>
      <c r="AM352" s="36"/>
      <c r="AN352" s="36"/>
      <c r="AO352" s="36"/>
      <c r="AP352" s="36"/>
    </row>
    <row r="353" spans="1:42" x14ac:dyDescent="0.25">
      <c r="A353" t="s">
        <v>591</v>
      </c>
      <c r="B353" t="s">
        <v>224</v>
      </c>
      <c r="C353" t="s">
        <v>592</v>
      </c>
      <c r="D353" t="s">
        <v>83</v>
      </c>
      <c r="E353" t="s">
        <v>100</v>
      </c>
      <c r="F353" s="19" t="str">
        <f>IFERROR(VLOOKUP(D353,'Tabelas auxiliares'!$A$3:$B$63,2,FALSE),"")</f>
        <v>SUGEPE-FOLHA - PASEP + AUX. MORADIA</v>
      </c>
      <c r="G353" s="19" t="str">
        <f>IFERROR(VLOOKUP($B353,'Tabelas auxiliares'!$A$67:$C$107,2,FALSE),"")</f>
        <v>FOLHA DE PAGAMENTO - GERAL</v>
      </c>
      <c r="H353" s="19" t="str">
        <f>IFERROR(VLOOKUP($B353,'Tabelas auxiliares'!$A$67:$C$107,3,FALSE),"")</f>
        <v>FOLHA DE PAGAMENTO / CONTRIBUICAO PARA O PSS / SUBSTITUICOES / INSS PATRONAL / PASEP</v>
      </c>
      <c r="I353" s="128" t="s">
        <v>2009</v>
      </c>
      <c r="J353" s="128" t="s">
        <v>2555</v>
      </c>
      <c r="K353" s="128" t="s">
        <v>2568</v>
      </c>
      <c r="L353" s="128" t="s">
        <v>2557</v>
      </c>
      <c r="M353" s="128" t="s">
        <v>604</v>
      </c>
      <c r="N353" s="128" t="s">
        <v>108</v>
      </c>
      <c r="O353" s="128" t="s">
        <v>614</v>
      </c>
      <c r="P353" s="128" t="s">
        <v>635</v>
      </c>
      <c r="Q353" s="128" t="s">
        <v>603</v>
      </c>
      <c r="R353" s="128" t="s">
        <v>604</v>
      </c>
      <c r="S353" s="128" t="s">
        <v>605</v>
      </c>
      <c r="T353" s="128" t="s">
        <v>626</v>
      </c>
      <c r="U353" s="128" t="s">
        <v>117</v>
      </c>
      <c r="V353" s="128" t="s">
        <v>992</v>
      </c>
      <c r="W353" s="128" t="s">
        <v>993</v>
      </c>
      <c r="X353" s="128" t="s">
        <v>2576</v>
      </c>
      <c r="Y353" s="19" t="str">
        <f t="shared" si="8"/>
        <v>3</v>
      </c>
      <c r="Z353" s="19" t="str">
        <f>IF(T353="","",IF(AND(T353&lt;&gt;'Tabelas auxiliares'!$B$241,T353&lt;&gt;'Tabelas auxiliares'!$B$242,T353&lt;&gt;'Tabelas auxiliares'!$C$241,T353&lt;&gt;'Tabelas auxiliares'!$C$242,T353&lt;&gt;'Tabelas auxiliares'!$D$241),"FOLHA DE PESSOAL",IF(Y353='Tabelas auxiliares'!$A$242,"CUSTEIO",IF(Y353='Tabelas auxiliares'!$A$241,"INVESTIMENTO","ERRO - VERIFICAR"))))</f>
        <v>FOLHA DE PESSOAL</v>
      </c>
      <c r="AA353" s="30">
        <f t="shared" si="9"/>
        <v>121167.61</v>
      </c>
      <c r="AB353" s="130"/>
      <c r="AC353" s="130"/>
      <c r="AD353">
        <v>121167.61</v>
      </c>
      <c r="AE353" s="36"/>
      <c r="AF353" s="36"/>
      <c r="AG353" s="36"/>
      <c r="AH353" s="36"/>
      <c r="AI353" s="36"/>
      <c r="AJ353" s="36"/>
      <c r="AK353" s="36"/>
      <c r="AL353" s="36"/>
      <c r="AM353" s="36"/>
      <c r="AN353" s="36"/>
      <c r="AO353" s="36"/>
      <c r="AP353" s="36"/>
    </row>
    <row r="354" spans="1:42" x14ac:dyDescent="0.25">
      <c r="A354" t="s">
        <v>591</v>
      </c>
      <c r="B354" t="s">
        <v>224</v>
      </c>
      <c r="C354" t="s">
        <v>592</v>
      </c>
      <c r="D354" t="s">
        <v>83</v>
      </c>
      <c r="E354" t="s">
        <v>100</v>
      </c>
      <c r="F354" s="19" t="str">
        <f>IFERROR(VLOOKUP(D354,'Tabelas auxiliares'!$A$3:$B$63,2,FALSE),"")</f>
        <v>SUGEPE-FOLHA - PASEP + AUX. MORADIA</v>
      </c>
      <c r="G354" s="19" t="str">
        <f>IFERROR(VLOOKUP($B354,'Tabelas auxiliares'!$A$67:$C$107,2,FALSE),"")</f>
        <v>FOLHA DE PAGAMENTO - GERAL</v>
      </c>
      <c r="H354" s="19" t="str">
        <f>IFERROR(VLOOKUP($B354,'Tabelas auxiliares'!$A$67:$C$107,3,FALSE),"")</f>
        <v>FOLHA DE PAGAMENTO / CONTRIBUICAO PARA O PSS / SUBSTITUICOES / INSS PATRONAL / PASEP</v>
      </c>
      <c r="I354" s="128" t="s">
        <v>2009</v>
      </c>
      <c r="J354" s="128" t="s">
        <v>2555</v>
      </c>
      <c r="K354" s="128" t="s">
        <v>2568</v>
      </c>
      <c r="L354" s="128" t="s">
        <v>2557</v>
      </c>
      <c r="M354" s="128" t="s">
        <v>604</v>
      </c>
      <c r="N354" s="128" t="s">
        <v>108</v>
      </c>
      <c r="O354" s="128" t="s">
        <v>614</v>
      </c>
      <c r="P354" s="128" t="s">
        <v>635</v>
      </c>
      <c r="Q354" s="128" t="s">
        <v>603</v>
      </c>
      <c r="R354" s="128" t="s">
        <v>604</v>
      </c>
      <c r="S354" s="128" t="s">
        <v>605</v>
      </c>
      <c r="T354" s="128" t="s">
        <v>626</v>
      </c>
      <c r="U354" s="128" t="s">
        <v>117</v>
      </c>
      <c r="V354" s="128" t="s">
        <v>994</v>
      </c>
      <c r="W354" s="128" t="s">
        <v>995</v>
      </c>
      <c r="X354" s="128" t="s">
        <v>2577</v>
      </c>
      <c r="Y354" s="19" t="str">
        <f t="shared" si="8"/>
        <v>3</v>
      </c>
      <c r="Z354" s="19" t="str">
        <f>IF(T354="","",IF(AND(T354&lt;&gt;'Tabelas auxiliares'!$B$241,T354&lt;&gt;'Tabelas auxiliares'!$B$242,T354&lt;&gt;'Tabelas auxiliares'!$C$241,T354&lt;&gt;'Tabelas auxiliares'!$C$242,T354&lt;&gt;'Tabelas auxiliares'!$D$241),"FOLHA DE PESSOAL",IF(Y354='Tabelas auxiliares'!$A$242,"CUSTEIO",IF(Y354='Tabelas auxiliares'!$A$241,"INVESTIMENTO","ERRO - VERIFICAR"))))</f>
        <v>FOLHA DE PESSOAL</v>
      </c>
      <c r="AA354" s="30">
        <f t="shared" si="9"/>
        <v>218511.96</v>
      </c>
      <c r="AB354" s="130"/>
      <c r="AC354" s="130"/>
      <c r="AD354">
        <v>218511.96</v>
      </c>
      <c r="AE354" s="36"/>
      <c r="AF354" s="36"/>
      <c r="AG354" s="36"/>
      <c r="AH354" s="36"/>
      <c r="AI354" s="36"/>
      <c r="AJ354" s="36"/>
      <c r="AK354" s="36"/>
      <c r="AL354" s="36"/>
      <c r="AM354" s="36"/>
      <c r="AN354" s="36"/>
      <c r="AO354" s="36"/>
      <c r="AP354" s="36"/>
    </row>
    <row r="355" spans="1:42" x14ac:dyDescent="0.25">
      <c r="A355" t="s">
        <v>591</v>
      </c>
      <c r="B355" t="s">
        <v>224</v>
      </c>
      <c r="C355" t="s">
        <v>592</v>
      </c>
      <c r="D355" t="s">
        <v>83</v>
      </c>
      <c r="E355" t="s">
        <v>100</v>
      </c>
      <c r="F355" s="19" t="str">
        <f>IFERROR(VLOOKUP(D355,'Tabelas auxiliares'!$A$3:$B$63,2,FALSE),"")</f>
        <v>SUGEPE-FOLHA - PASEP + AUX. MORADIA</v>
      </c>
      <c r="G355" s="19" t="str">
        <f>IFERROR(VLOOKUP($B355,'Tabelas auxiliares'!$A$67:$C$107,2,FALSE),"")</f>
        <v>FOLHA DE PAGAMENTO - GERAL</v>
      </c>
      <c r="H355" s="19" t="str">
        <f>IFERROR(VLOOKUP($B355,'Tabelas auxiliares'!$A$67:$C$107,3,FALSE),"")</f>
        <v>FOLHA DE PAGAMENTO / CONTRIBUICAO PARA O PSS / SUBSTITUICOES / INSS PATRONAL / PASEP</v>
      </c>
      <c r="I355" s="128" t="s">
        <v>2009</v>
      </c>
      <c r="J355" s="128" t="s">
        <v>2555</v>
      </c>
      <c r="K355" s="128" t="s">
        <v>2568</v>
      </c>
      <c r="L355" s="128" t="s">
        <v>2557</v>
      </c>
      <c r="M355" s="128" t="s">
        <v>604</v>
      </c>
      <c r="N355" s="128" t="s">
        <v>108</v>
      </c>
      <c r="O355" s="128" t="s">
        <v>614</v>
      </c>
      <c r="P355" s="128" t="s">
        <v>635</v>
      </c>
      <c r="Q355" s="128" t="s">
        <v>603</v>
      </c>
      <c r="R355" s="128" t="s">
        <v>604</v>
      </c>
      <c r="S355" s="128" t="s">
        <v>605</v>
      </c>
      <c r="T355" s="128" t="s">
        <v>626</v>
      </c>
      <c r="U355" s="128" t="s">
        <v>117</v>
      </c>
      <c r="V355" s="128" t="s">
        <v>996</v>
      </c>
      <c r="W355" s="128" t="s">
        <v>997</v>
      </c>
      <c r="X355" s="128" t="s">
        <v>2578</v>
      </c>
      <c r="Y355" s="19" t="str">
        <f t="shared" si="8"/>
        <v>3</v>
      </c>
      <c r="Z355" s="19" t="str">
        <f>IF(T355="","",IF(AND(T355&lt;&gt;'Tabelas auxiliares'!$B$241,T355&lt;&gt;'Tabelas auxiliares'!$B$242,T355&lt;&gt;'Tabelas auxiliares'!$C$241,T355&lt;&gt;'Tabelas auxiliares'!$C$242,T355&lt;&gt;'Tabelas auxiliares'!$D$241),"FOLHA DE PESSOAL",IF(Y355='Tabelas auxiliares'!$A$242,"CUSTEIO",IF(Y355='Tabelas auxiliares'!$A$241,"INVESTIMENTO","ERRO - VERIFICAR"))))</f>
        <v>FOLHA DE PESSOAL</v>
      </c>
      <c r="AA355" s="30">
        <f t="shared" si="9"/>
        <v>4606.41</v>
      </c>
      <c r="AB355" s="130"/>
      <c r="AC355" s="130"/>
      <c r="AD355">
        <v>4606.41</v>
      </c>
      <c r="AE355" s="36"/>
      <c r="AF355" s="36"/>
      <c r="AG355" s="36"/>
      <c r="AH355" s="36"/>
      <c r="AI355" s="36"/>
      <c r="AJ355" s="36"/>
      <c r="AK355" s="36"/>
      <c r="AL355" s="36"/>
      <c r="AM355" s="36"/>
      <c r="AN355" s="36"/>
      <c r="AO355" s="36"/>
      <c r="AP355" s="36"/>
    </row>
    <row r="356" spans="1:42" x14ac:dyDescent="0.25">
      <c r="A356" t="s">
        <v>591</v>
      </c>
      <c r="B356" t="s">
        <v>224</v>
      </c>
      <c r="C356" t="s">
        <v>592</v>
      </c>
      <c r="D356" t="s">
        <v>83</v>
      </c>
      <c r="E356" t="s">
        <v>100</v>
      </c>
      <c r="F356" s="19" t="str">
        <f>IFERROR(VLOOKUP(D356,'Tabelas auxiliares'!$A$3:$B$63,2,FALSE),"")</f>
        <v>SUGEPE-FOLHA - PASEP + AUX. MORADIA</v>
      </c>
      <c r="G356" s="19" t="str">
        <f>IFERROR(VLOOKUP($B356,'Tabelas auxiliares'!$A$67:$C$107,2,FALSE),"")</f>
        <v>FOLHA DE PAGAMENTO - GERAL</v>
      </c>
      <c r="H356" s="19" t="str">
        <f>IFERROR(VLOOKUP($B356,'Tabelas auxiliares'!$A$67:$C$107,3,FALSE),"")</f>
        <v>FOLHA DE PAGAMENTO / CONTRIBUICAO PARA O PSS / SUBSTITUICOES / INSS PATRONAL / PASEP</v>
      </c>
      <c r="I356" s="128" t="s">
        <v>2009</v>
      </c>
      <c r="J356" s="128" t="s">
        <v>2555</v>
      </c>
      <c r="K356" s="128" t="s">
        <v>2568</v>
      </c>
      <c r="L356" s="128" t="s">
        <v>2557</v>
      </c>
      <c r="M356" s="128" t="s">
        <v>604</v>
      </c>
      <c r="N356" s="128" t="s">
        <v>108</v>
      </c>
      <c r="O356" s="128" t="s">
        <v>614</v>
      </c>
      <c r="P356" s="128" t="s">
        <v>635</v>
      </c>
      <c r="Q356" s="128" t="s">
        <v>603</v>
      </c>
      <c r="R356" s="128" t="s">
        <v>604</v>
      </c>
      <c r="S356" s="128" t="s">
        <v>605</v>
      </c>
      <c r="T356" s="128" t="s">
        <v>626</v>
      </c>
      <c r="U356" s="128" t="s">
        <v>117</v>
      </c>
      <c r="V356" s="128" t="s">
        <v>998</v>
      </c>
      <c r="W356" s="128" t="s">
        <v>999</v>
      </c>
      <c r="X356" s="128" t="s">
        <v>2579</v>
      </c>
      <c r="Y356" s="19" t="str">
        <f t="shared" si="8"/>
        <v>3</v>
      </c>
      <c r="Z356" s="19" t="str">
        <f>IF(T356="","",IF(AND(T356&lt;&gt;'Tabelas auxiliares'!$B$241,T356&lt;&gt;'Tabelas auxiliares'!$B$242,T356&lt;&gt;'Tabelas auxiliares'!$C$241,T356&lt;&gt;'Tabelas auxiliares'!$C$242,T356&lt;&gt;'Tabelas auxiliares'!$D$241),"FOLHA DE PESSOAL",IF(Y356='Tabelas auxiliares'!$A$242,"CUSTEIO",IF(Y356='Tabelas auxiliares'!$A$241,"INVESTIMENTO","ERRO - VERIFICAR"))))</f>
        <v>FOLHA DE PESSOAL</v>
      </c>
      <c r="AA356" s="30">
        <f t="shared" si="9"/>
        <v>1872.75</v>
      </c>
      <c r="AB356" s="130"/>
      <c r="AC356" s="130"/>
      <c r="AD356">
        <v>1872.75</v>
      </c>
      <c r="AE356" s="36"/>
      <c r="AF356" s="36"/>
      <c r="AG356" s="36"/>
      <c r="AH356" s="36"/>
      <c r="AI356" s="36"/>
      <c r="AJ356" s="36"/>
      <c r="AK356" s="36"/>
      <c r="AL356" s="36"/>
      <c r="AM356" s="36"/>
      <c r="AN356" s="36"/>
      <c r="AO356" s="36"/>
      <c r="AP356" s="36"/>
    </row>
    <row r="357" spans="1:42" x14ac:dyDescent="0.25">
      <c r="A357" t="s">
        <v>591</v>
      </c>
      <c r="B357" t="s">
        <v>224</v>
      </c>
      <c r="C357" t="s">
        <v>592</v>
      </c>
      <c r="D357" t="s">
        <v>83</v>
      </c>
      <c r="E357" t="s">
        <v>100</v>
      </c>
      <c r="F357" s="19" t="str">
        <f>IFERROR(VLOOKUP(D357,'Tabelas auxiliares'!$A$3:$B$63,2,FALSE),"")</f>
        <v>SUGEPE-FOLHA - PASEP + AUX. MORADIA</v>
      </c>
      <c r="G357" s="19" t="str">
        <f>IFERROR(VLOOKUP($B357,'Tabelas auxiliares'!$A$67:$C$107,2,FALSE),"")</f>
        <v>FOLHA DE PAGAMENTO - GERAL</v>
      </c>
      <c r="H357" s="19" t="str">
        <f>IFERROR(VLOOKUP($B357,'Tabelas auxiliares'!$A$67:$C$107,3,FALSE),"")</f>
        <v>FOLHA DE PAGAMENTO / CONTRIBUICAO PARA O PSS / SUBSTITUICOES / INSS PATRONAL / PASEP</v>
      </c>
      <c r="I357" s="128" t="s">
        <v>2009</v>
      </c>
      <c r="J357" s="128" t="s">
        <v>2555</v>
      </c>
      <c r="K357" s="128" t="s">
        <v>2568</v>
      </c>
      <c r="L357" s="128" t="s">
        <v>2557</v>
      </c>
      <c r="M357" s="128" t="s">
        <v>604</v>
      </c>
      <c r="N357" s="128" t="s">
        <v>108</v>
      </c>
      <c r="O357" s="128" t="s">
        <v>614</v>
      </c>
      <c r="P357" s="128" t="s">
        <v>635</v>
      </c>
      <c r="Q357" s="128" t="s">
        <v>603</v>
      </c>
      <c r="R357" s="128" t="s">
        <v>604</v>
      </c>
      <c r="S357" s="128" t="s">
        <v>605</v>
      </c>
      <c r="T357" s="128" t="s">
        <v>626</v>
      </c>
      <c r="U357" s="128" t="s">
        <v>117</v>
      </c>
      <c r="V357" s="128" t="s">
        <v>1000</v>
      </c>
      <c r="W357" s="128" t="s">
        <v>1001</v>
      </c>
      <c r="X357" s="128" t="s">
        <v>2580</v>
      </c>
      <c r="Y357" s="19" t="str">
        <f t="shared" si="8"/>
        <v>3</v>
      </c>
      <c r="Z357" s="19" t="str">
        <f>IF(T357="","",IF(AND(T357&lt;&gt;'Tabelas auxiliares'!$B$241,T357&lt;&gt;'Tabelas auxiliares'!$B$242,T357&lt;&gt;'Tabelas auxiliares'!$C$241,T357&lt;&gt;'Tabelas auxiliares'!$C$242,T357&lt;&gt;'Tabelas auxiliares'!$D$241),"FOLHA DE PESSOAL",IF(Y357='Tabelas auxiliares'!$A$242,"CUSTEIO",IF(Y357='Tabelas auxiliares'!$A$241,"INVESTIMENTO","ERRO - VERIFICAR"))))</f>
        <v>FOLHA DE PESSOAL</v>
      </c>
      <c r="AA357" s="30">
        <f t="shared" si="9"/>
        <v>192361.93</v>
      </c>
      <c r="AB357" s="130"/>
      <c r="AC357" s="130"/>
      <c r="AD357" s="12">
        <v>192361.93</v>
      </c>
      <c r="AE357" s="36"/>
      <c r="AF357" s="36"/>
      <c r="AG357" s="36"/>
      <c r="AH357" s="36"/>
      <c r="AI357" s="36"/>
      <c r="AJ357" s="36"/>
      <c r="AK357" s="36"/>
      <c r="AL357" s="36"/>
      <c r="AM357" s="36"/>
      <c r="AN357" s="36"/>
      <c r="AO357" s="36"/>
      <c r="AP357" s="36"/>
    </row>
    <row r="358" spans="1:42" x14ac:dyDescent="0.25">
      <c r="A358" t="s">
        <v>591</v>
      </c>
      <c r="B358" t="s">
        <v>224</v>
      </c>
      <c r="C358" t="s">
        <v>592</v>
      </c>
      <c r="D358" t="s">
        <v>83</v>
      </c>
      <c r="E358" t="s">
        <v>100</v>
      </c>
      <c r="F358" s="19" t="str">
        <f>IFERROR(VLOOKUP(D358,'Tabelas auxiliares'!$A$3:$B$63,2,FALSE),"")</f>
        <v>SUGEPE-FOLHA - PASEP + AUX. MORADIA</v>
      </c>
      <c r="G358" s="19" t="str">
        <f>IFERROR(VLOOKUP($B358,'Tabelas auxiliares'!$A$67:$C$107,2,FALSE),"")</f>
        <v>FOLHA DE PAGAMENTO - GERAL</v>
      </c>
      <c r="H358" s="19" t="str">
        <f>IFERROR(VLOOKUP($B358,'Tabelas auxiliares'!$A$67:$C$107,3,FALSE),"")</f>
        <v>FOLHA DE PAGAMENTO / CONTRIBUICAO PARA O PSS / SUBSTITUICOES / INSS PATRONAL / PASEP</v>
      </c>
      <c r="I358" s="128" t="s">
        <v>2009</v>
      </c>
      <c r="J358" s="128" t="s">
        <v>2555</v>
      </c>
      <c r="K358" s="128" t="s">
        <v>2568</v>
      </c>
      <c r="L358" s="128" t="s">
        <v>2557</v>
      </c>
      <c r="M358" s="128" t="s">
        <v>604</v>
      </c>
      <c r="N358" s="128" t="s">
        <v>108</v>
      </c>
      <c r="O358" s="128" t="s">
        <v>614</v>
      </c>
      <c r="P358" s="128" t="s">
        <v>635</v>
      </c>
      <c r="Q358" s="128" t="s">
        <v>603</v>
      </c>
      <c r="R358" s="128" t="s">
        <v>604</v>
      </c>
      <c r="S358" s="128" t="s">
        <v>605</v>
      </c>
      <c r="T358" s="128" t="s">
        <v>626</v>
      </c>
      <c r="U358" s="128" t="s">
        <v>117</v>
      </c>
      <c r="V358" s="128" t="s">
        <v>1002</v>
      </c>
      <c r="W358" s="128" t="s">
        <v>1003</v>
      </c>
      <c r="X358" s="128" t="s">
        <v>2581</v>
      </c>
      <c r="Y358" s="19" t="str">
        <f t="shared" si="8"/>
        <v>3</v>
      </c>
      <c r="Z358" s="19" t="str">
        <f>IF(T358="","",IF(AND(T358&lt;&gt;'Tabelas auxiliares'!$B$241,T358&lt;&gt;'Tabelas auxiliares'!$B$242,T358&lt;&gt;'Tabelas auxiliares'!$C$241,T358&lt;&gt;'Tabelas auxiliares'!$C$242,T358&lt;&gt;'Tabelas auxiliares'!$D$241),"FOLHA DE PESSOAL",IF(Y358='Tabelas auxiliares'!$A$242,"CUSTEIO",IF(Y358='Tabelas auxiliares'!$A$241,"INVESTIMENTO","ERRO - VERIFICAR"))))</f>
        <v>FOLHA DE PESSOAL</v>
      </c>
      <c r="AA358" s="30">
        <f t="shared" si="9"/>
        <v>277084.24</v>
      </c>
      <c r="AB358" s="130"/>
      <c r="AC358" s="130"/>
      <c r="AD358" s="12">
        <v>277084.24</v>
      </c>
      <c r="AE358" s="36"/>
      <c r="AF358" s="36"/>
      <c r="AG358" s="36"/>
      <c r="AH358" s="36"/>
      <c r="AI358" s="36"/>
      <c r="AJ358" s="36"/>
      <c r="AK358" s="36"/>
      <c r="AL358" s="36"/>
      <c r="AM358" s="36"/>
      <c r="AN358" s="36"/>
      <c r="AO358" s="36"/>
      <c r="AP358" s="36"/>
    </row>
    <row r="359" spans="1:42" x14ac:dyDescent="0.25">
      <c r="A359" t="s">
        <v>591</v>
      </c>
      <c r="B359" t="s">
        <v>224</v>
      </c>
      <c r="C359" t="s">
        <v>592</v>
      </c>
      <c r="D359" t="s">
        <v>83</v>
      </c>
      <c r="E359" t="s">
        <v>100</v>
      </c>
      <c r="F359" s="19" t="str">
        <f>IFERROR(VLOOKUP(D359,'Tabelas auxiliares'!$A$3:$B$63,2,FALSE),"")</f>
        <v>SUGEPE-FOLHA - PASEP + AUX. MORADIA</v>
      </c>
      <c r="G359" s="19" t="str">
        <f>IFERROR(VLOOKUP($B359,'Tabelas auxiliares'!$A$67:$C$107,2,FALSE),"")</f>
        <v>FOLHA DE PAGAMENTO - GERAL</v>
      </c>
      <c r="H359" s="19" t="str">
        <f>IFERROR(VLOOKUP($B359,'Tabelas auxiliares'!$A$67:$C$107,3,FALSE),"")</f>
        <v>FOLHA DE PAGAMENTO / CONTRIBUICAO PARA O PSS / SUBSTITUICOES / INSS PATRONAL / PASEP</v>
      </c>
      <c r="I359" s="128" t="s">
        <v>2009</v>
      </c>
      <c r="J359" s="128" t="s">
        <v>2555</v>
      </c>
      <c r="K359" s="128" t="s">
        <v>2568</v>
      </c>
      <c r="L359" s="128" t="s">
        <v>2557</v>
      </c>
      <c r="M359" s="128" t="s">
        <v>604</v>
      </c>
      <c r="N359" s="128" t="s">
        <v>108</v>
      </c>
      <c r="O359" s="128" t="s">
        <v>614</v>
      </c>
      <c r="P359" s="128" t="s">
        <v>635</v>
      </c>
      <c r="Q359" s="128" t="s">
        <v>603</v>
      </c>
      <c r="R359" s="128" t="s">
        <v>604</v>
      </c>
      <c r="S359" s="128" t="s">
        <v>605</v>
      </c>
      <c r="T359" s="128" t="s">
        <v>626</v>
      </c>
      <c r="U359" s="128" t="s">
        <v>117</v>
      </c>
      <c r="V359" s="128" t="s">
        <v>1004</v>
      </c>
      <c r="W359" s="128" t="s">
        <v>1005</v>
      </c>
      <c r="X359" s="128" t="s">
        <v>2582</v>
      </c>
      <c r="Y359" s="19" t="str">
        <f t="shared" si="8"/>
        <v>3</v>
      </c>
      <c r="Z359" s="19" t="str">
        <f>IF(T359="","",IF(AND(T359&lt;&gt;'Tabelas auxiliares'!$B$241,T359&lt;&gt;'Tabelas auxiliares'!$B$242,T359&lt;&gt;'Tabelas auxiliares'!$C$241,T359&lt;&gt;'Tabelas auxiliares'!$C$242,T359&lt;&gt;'Tabelas auxiliares'!$D$241),"FOLHA DE PESSOAL",IF(Y359='Tabelas auxiliares'!$A$242,"CUSTEIO",IF(Y359='Tabelas auxiliares'!$A$241,"INVESTIMENTO","ERRO - VERIFICAR"))))</f>
        <v>FOLHA DE PESSOAL</v>
      </c>
      <c r="AA359" s="30">
        <f t="shared" si="9"/>
        <v>20864.13</v>
      </c>
      <c r="AB359" s="130"/>
      <c r="AC359" s="130"/>
      <c r="AD359" s="12">
        <v>20864.13</v>
      </c>
      <c r="AE359" s="36"/>
      <c r="AF359" s="36"/>
      <c r="AG359" s="36"/>
      <c r="AH359" s="36"/>
      <c r="AI359" s="36"/>
      <c r="AJ359" s="36"/>
      <c r="AK359" s="36"/>
      <c r="AL359" s="36"/>
      <c r="AM359" s="36"/>
      <c r="AN359" s="36"/>
      <c r="AO359" s="36"/>
      <c r="AP359" s="36"/>
    </row>
    <row r="360" spans="1:42" x14ac:dyDescent="0.25">
      <c r="A360" t="s">
        <v>591</v>
      </c>
      <c r="B360" t="s">
        <v>224</v>
      </c>
      <c r="C360" t="s">
        <v>592</v>
      </c>
      <c r="D360" t="s">
        <v>83</v>
      </c>
      <c r="E360" t="s">
        <v>100</v>
      </c>
      <c r="F360" s="19" t="str">
        <f>IFERROR(VLOOKUP(D360,'Tabelas auxiliares'!$A$3:$B$63,2,FALSE),"")</f>
        <v>SUGEPE-FOLHA - PASEP + AUX. MORADIA</v>
      </c>
      <c r="G360" s="19" t="str">
        <f>IFERROR(VLOOKUP($B360,'Tabelas auxiliares'!$A$67:$C$107,2,FALSE),"")</f>
        <v>FOLHA DE PAGAMENTO - GERAL</v>
      </c>
      <c r="H360" s="19" t="str">
        <f>IFERROR(VLOOKUP($B360,'Tabelas auxiliares'!$A$67:$C$107,3,FALSE),"")</f>
        <v>FOLHA DE PAGAMENTO / CONTRIBUICAO PARA O PSS / SUBSTITUICOES / INSS PATRONAL / PASEP</v>
      </c>
      <c r="I360" s="128" t="s">
        <v>2009</v>
      </c>
      <c r="J360" s="128" t="s">
        <v>2555</v>
      </c>
      <c r="K360" s="128" t="s">
        <v>2568</v>
      </c>
      <c r="L360" s="128" t="s">
        <v>2557</v>
      </c>
      <c r="M360" s="128" t="s">
        <v>604</v>
      </c>
      <c r="N360" s="128" t="s">
        <v>108</v>
      </c>
      <c r="O360" s="128" t="s">
        <v>614</v>
      </c>
      <c r="P360" s="128" t="s">
        <v>635</v>
      </c>
      <c r="Q360" s="128" t="s">
        <v>603</v>
      </c>
      <c r="R360" s="128" t="s">
        <v>604</v>
      </c>
      <c r="S360" s="128" t="s">
        <v>605</v>
      </c>
      <c r="T360" s="128" t="s">
        <v>626</v>
      </c>
      <c r="U360" s="128" t="s">
        <v>117</v>
      </c>
      <c r="V360" s="128" t="s">
        <v>2534</v>
      </c>
      <c r="W360" s="128" t="s">
        <v>2535</v>
      </c>
      <c r="X360" s="128" t="s">
        <v>2583</v>
      </c>
      <c r="Y360" s="19" t="str">
        <f t="shared" si="8"/>
        <v>3</v>
      </c>
      <c r="Z360" s="19" t="str">
        <f>IF(T360="","",IF(AND(T360&lt;&gt;'Tabelas auxiliares'!$B$241,T360&lt;&gt;'Tabelas auxiliares'!$B$242,T360&lt;&gt;'Tabelas auxiliares'!$C$241,T360&lt;&gt;'Tabelas auxiliares'!$C$242,T360&lt;&gt;'Tabelas auxiliares'!$D$241),"FOLHA DE PESSOAL",IF(Y360='Tabelas auxiliares'!$A$242,"CUSTEIO",IF(Y360='Tabelas auxiliares'!$A$241,"INVESTIMENTO","ERRO - VERIFICAR"))))</f>
        <v>FOLHA DE PESSOAL</v>
      </c>
      <c r="AA360" s="30">
        <f t="shared" si="9"/>
        <v>184.41</v>
      </c>
      <c r="AB360" s="130"/>
      <c r="AC360" s="130"/>
      <c r="AD360" s="12">
        <v>184.41</v>
      </c>
      <c r="AE360" s="36"/>
      <c r="AF360" s="36"/>
      <c r="AG360" s="36"/>
      <c r="AH360" s="36"/>
      <c r="AI360" s="36"/>
      <c r="AJ360" s="36"/>
      <c r="AK360" s="36"/>
      <c r="AL360" s="36"/>
      <c r="AM360" s="36"/>
      <c r="AN360" s="36"/>
      <c r="AO360" s="36"/>
      <c r="AP360" s="36"/>
    </row>
    <row r="361" spans="1:42" x14ac:dyDescent="0.25">
      <c r="A361" t="s">
        <v>591</v>
      </c>
      <c r="B361" t="s">
        <v>224</v>
      </c>
      <c r="C361" t="s">
        <v>592</v>
      </c>
      <c r="D361" t="s">
        <v>83</v>
      </c>
      <c r="E361" t="s">
        <v>100</v>
      </c>
      <c r="F361" s="19" t="str">
        <f>IFERROR(VLOOKUP(D361,'Tabelas auxiliares'!$A$3:$B$63,2,FALSE),"")</f>
        <v>SUGEPE-FOLHA - PASEP + AUX. MORADIA</v>
      </c>
      <c r="G361" s="19" t="str">
        <f>IFERROR(VLOOKUP($B361,'Tabelas auxiliares'!$A$67:$C$107,2,FALSE),"")</f>
        <v>FOLHA DE PAGAMENTO - GERAL</v>
      </c>
      <c r="H361" s="19" t="str">
        <f>IFERROR(VLOOKUP($B361,'Tabelas auxiliares'!$A$67:$C$107,3,FALSE),"")</f>
        <v>FOLHA DE PAGAMENTO / CONTRIBUICAO PARA O PSS / SUBSTITUICOES / INSS PATRONAL / PASEP</v>
      </c>
      <c r="I361" s="128" t="s">
        <v>2584</v>
      </c>
      <c r="J361" s="128" t="s">
        <v>2555</v>
      </c>
      <c r="K361" s="128" t="s">
        <v>2585</v>
      </c>
      <c r="L361" s="128" t="s">
        <v>2557</v>
      </c>
      <c r="M361" s="128" t="s">
        <v>604</v>
      </c>
      <c r="N361" s="128" t="s">
        <v>108</v>
      </c>
      <c r="O361" s="128" t="s">
        <v>614</v>
      </c>
      <c r="P361" s="128" t="s">
        <v>635</v>
      </c>
      <c r="Q361" s="128" t="s">
        <v>603</v>
      </c>
      <c r="R361" s="128" t="s">
        <v>604</v>
      </c>
      <c r="S361" s="128" t="s">
        <v>605</v>
      </c>
      <c r="T361" s="128" t="s">
        <v>626</v>
      </c>
      <c r="U361" s="128" t="s">
        <v>117</v>
      </c>
      <c r="V361" s="128" t="s">
        <v>1006</v>
      </c>
      <c r="W361" s="128" t="s">
        <v>1007</v>
      </c>
      <c r="X361" s="128" t="s">
        <v>2586</v>
      </c>
      <c r="Y361" s="19" t="str">
        <f t="shared" si="8"/>
        <v>3</v>
      </c>
      <c r="Z361" s="19" t="str">
        <f>IF(T361="","",IF(AND(T361&lt;&gt;'Tabelas auxiliares'!$B$241,T361&lt;&gt;'Tabelas auxiliares'!$B$242,T361&lt;&gt;'Tabelas auxiliares'!$C$241,T361&lt;&gt;'Tabelas auxiliares'!$C$242,T361&lt;&gt;'Tabelas auxiliares'!$D$241),"FOLHA DE PESSOAL",IF(Y361='Tabelas auxiliares'!$A$242,"CUSTEIO",IF(Y361='Tabelas auxiliares'!$A$241,"INVESTIMENTO","ERRO - VERIFICAR"))))</f>
        <v>FOLHA DE PESSOAL</v>
      </c>
      <c r="AA361" s="30">
        <f t="shared" si="9"/>
        <v>15072.77</v>
      </c>
      <c r="AB361" s="130"/>
      <c r="AC361" s="130"/>
      <c r="AD361" s="12">
        <v>15072.77</v>
      </c>
      <c r="AE361" s="36"/>
      <c r="AF361" s="36"/>
      <c r="AG361" s="36"/>
      <c r="AH361" s="36"/>
      <c r="AI361" s="36"/>
      <c r="AJ361" s="36"/>
      <c r="AK361" s="36"/>
      <c r="AL361" s="36"/>
      <c r="AM361" s="36"/>
      <c r="AN361" s="36"/>
      <c r="AO361" s="36"/>
      <c r="AP361" s="36"/>
    </row>
    <row r="362" spans="1:42" x14ac:dyDescent="0.25">
      <c r="A362" t="s">
        <v>591</v>
      </c>
      <c r="B362" t="s">
        <v>224</v>
      </c>
      <c r="C362" t="s">
        <v>592</v>
      </c>
      <c r="D362" t="s">
        <v>83</v>
      </c>
      <c r="E362" t="s">
        <v>100</v>
      </c>
      <c r="F362" s="19" t="str">
        <f>IFERROR(VLOOKUP(D362,'Tabelas auxiliares'!$A$3:$B$63,2,FALSE),"")</f>
        <v>SUGEPE-FOLHA - PASEP + AUX. MORADIA</v>
      </c>
      <c r="G362" s="19" t="str">
        <f>IFERROR(VLOOKUP($B362,'Tabelas auxiliares'!$A$67:$C$107,2,FALSE),"")</f>
        <v>FOLHA DE PAGAMENTO - GERAL</v>
      </c>
      <c r="H362" s="19" t="str">
        <f>IFERROR(VLOOKUP($B362,'Tabelas auxiliares'!$A$67:$C$107,3,FALSE),"")</f>
        <v>FOLHA DE PAGAMENTO / CONTRIBUICAO PARA O PSS / SUBSTITUICOES / INSS PATRONAL / PASEP</v>
      </c>
      <c r="I362" s="128" t="s">
        <v>2584</v>
      </c>
      <c r="J362" s="128" t="s">
        <v>2555</v>
      </c>
      <c r="K362" s="128" t="s">
        <v>2587</v>
      </c>
      <c r="L362" s="128" t="s">
        <v>2557</v>
      </c>
      <c r="M362" s="128" t="s">
        <v>604</v>
      </c>
      <c r="N362" s="128" t="s">
        <v>108</v>
      </c>
      <c r="O362" s="128" t="s">
        <v>614</v>
      </c>
      <c r="P362" s="128" t="s">
        <v>635</v>
      </c>
      <c r="Q362" s="128" t="s">
        <v>603</v>
      </c>
      <c r="R362" s="128" t="s">
        <v>604</v>
      </c>
      <c r="S362" s="128" t="s">
        <v>605</v>
      </c>
      <c r="T362" s="128" t="s">
        <v>626</v>
      </c>
      <c r="U362" s="128" t="s">
        <v>117</v>
      </c>
      <c r="V362" s="128" t="s">
        <v>1008</v>
      </c>
      <c r="W362" s="128" t="s">
        <v>1009</v>
      </c>
      <c r="X362" s="128" t="s">
        <v>2588</v>
      </c>
      <c r="Y362" s="19" t="str">
        <f t="shared" si="8"/>
        <v>3</v>
      </c>
      <c r="Z362" s="19" t="str">
        <f>IF(T362="","",IF(AND(T362&lt;&gt;'Tabelas auxiliares'!$B$241,T362&lt;&gt;'Tabelas auxiliares'!$B$242,T362&lt;&gt;'Tabelas auxiliares'!$C$241,T362&lt;&gt;'Tabelas auxiliares'!$C$242,T362&lt;&gt;'Tabelas auxiliares'!$D$241),"FOLHA DE PESSOAL",IF(Y362='Tabelas auxiliares'!$A$242,"CUSTEIO",IF(Y362='Tabelas auxiliares'!$A$241,"INVESTIMENTO","ERRO - VERIFICAR"))))</f>
        <v>FOLHA DE PESSOAL</v>
      </c>
      <c r="AA362" s="30">
        <f t="shared" si="9"/>
        <v>3885.87</v>
      </c>
      <c r="AB362" s="130"/>
      <c r="AC362" s="130"/>
      <c r="AD362" s="12">
        <v>3885.87</v>
      </c>
      <c r="AE362" s="36"/>
      <c r="AF362" s="36"/>
      <c r="AG362" s="36"/>
      <c r="AH362" s="36"/>
      <c r="AI362" s="36"/>
      <c r="AJ362" s="36"/>
      <c r="AK362" s="36"/>
      <c r="AL362" s="36"/>
      <c r="AM362" s="36"/>
      <c r="AN362" s="36"/>
      <c r="AO362" s="36"/>
      <c r="AP362" s="36"/>
    </row>
    <row r="363" spans="1:42" x14ac:dyDescent="0.25">
      <c r="A363" t="s">
        <v>591</v>
      </c>
      <c r="B363" t="s">
        <v>224</v>
      </c>
      <c r="C363" t="s">
        <v>592</v>
      </c>
      <c r="D363" t="s">
        <v>83</v>
      </c>
      <c r="E363" t="s">
        <v>100</v>
      </c>
      <c r="F363" s="19" t="str">
        <f>IFERROR(VLOOKUP(D363,'Tabelas auxiliares'!$A$3:$B$63,2,FALSE),"")</f>
        <v>SUGEPE-FOLHA - PASEP + AUX. MORADIA</v>
      </c>
      <c r="G363" s="19" t="str">
        <f>IFERROR(VLOOKUP($B363,'Tabelas auxiliares'!$A$67:$C$107,2,FALSE),"")</f>
        <v>FOLHA DE PAGAMENTO - GERAL</v>
      </c>
      <c r="H363" s="19" t="str">
        <f>IFERROR(VLOOKUP($B363,'Tabelas auxiliares'!$A$67:$C$107,3,FALSE),"")</f>
        <v>FOLHA DE PAGAMENTO / CONTRIBUICAO PARA O PSS / SUBSTITUICOES / INSS PATRONAL / PASEP</v>
      </c>
      <c r="I363" s="128" t="s">
        <v>2584</v>
      </c>
      <c r="J363" s="128" t="s">
        <v>2555</v>
      </c>
      <c r="K363" s="128" t="s">
        <v>2589</v>
      </c>
      <c r="L363" s="128" t="s">
        <v>2557</v>
      </c>
      <c r="M363" s="128" t="s">
        <v>604</v>
      </c>
      <c r="N363" s="128" t="s">
        <v>108</v>
      </c>
      <c r="O363" s="128" t="s">
        <v>614</v>
      </c>
      <c r="P363" s="128" t="s">
        <v>635</v>
      </c>
      <c r="Q363" s="128" t="s">
        <v>603</v>
      </c>
      <c r="R363" s="128" t="s">
        <v>604</v>
      </c>
      <c r="S363" s="128" t="s">
        <v>605</v>
      </c>
      <c r="T363" s="128" t="s">
        <v>626</v>
      </c>
      <c r="U363" s="128" t="s">
        <v>117</v>
      </c>
      <c r="V363" s="128" t="s">
        <v>1010</v>
      </c>
      <c r="W363" s="128" t="s">
        <v>1011</v>
      </c>
      <c r="X363" s="128" t="s">
        <v>2590</v>
      </c>
      <c r="Y363" s="19" t="str">
        <f t="shared" si="8"/>
        <v>3</v>
      </c>
      <c r="Z363" s="19" t="str">
        <f>IF(T363="","",IF(AND(T363&lt;&gt;'Tabelas auxiliares'!$B$241,T363&lt;&gt;'Tabelas auxiliares'!$B$242,T363&lt;&gt;'Tabelas auxiliares'!$C$241,T363&lt;&gt;'Tabelas auxiliares'!$C$242,T363&lt;&gt;'Tabelas auxiliares'!$D$241),"FOLHA DE PESSOAL",IF(Y363='Tabelas auxiliares'!$A$242,"CUSTEIO",IF(Y363='Tabelas auxiliares'!$A$241,"INVESTIMENTO","ERRO - VERIFICAR"))))</f>
        <v>FOLHA DE PESSOAL</v>
      </c>
      <c r="AA363" s="30">
        <f t="shared" si="9"/>
        <v>20617.689999999999</v>
      </c>
      <c r="AB363" s="130"/>
      <c r="AC363" s="130"/>
      <c r="AD363" s="12">
        <v>20617.689999999999</v>
      </c>
      <c r="AE363" s="36"/>
      <c r="AF363" s="36"/>
      <c r="AG363" s="36"/>
      <c r="AH363" s="36"/>
      <c r="AI363" s="36"/>
      <c r="AJ363" s="36"/>
      <c r="AK363" s="36"/>
      <c r="AL363" s="36"/>
      <c r="AM363" s="36"/>
      <c r="AN363" s="36"/>
      <c r="AO363" s="36"/>
      <c r="AP363" s="36"/>
    </row>
    <row r="364" spans="1:42" x14ac:dyDescent="0.25">
      <c r="A364" t="s">
        <v>591</v>
      </c>
      <c r="B364" t="s">
        <v>224</v>
      </c>
      <c r="C364" t="s">
        <v>592</v>
      </c>
      <c r="D364" t="s">
        <v>83</v>
      </c>
      <c r="E364" t="s">
        <v>100</v>
      </c>
      <c r="F364" s="19" t="str">
        <f>IFERROR(VLOOKUP(D364,'Tabelas auxiliares'!$A$3:$B$63,2,FALSE),"")</f>
        <v>SUGEPE-FOLHA - PASEP + AUX. MORADIA</v>
      </c>
      <c r="G364" s="19" t="str">
        <f>IFERROR(VLOOKUP($B364,'Tabelas auxiliares'!$A$67:$C$107,2,FALSE),"")</f>
        <v>FOLHA DE PAGAMENTO - GERAL</v>
      </c>
      <c r="H364" s="19" t="str">
        <f>IFERROR(VLOOKUP($B364,'Tabelas auxiliares'!$A$67:$C$107,3,FALSE),"")</f>
        <v>FOLHA DE PAGAMENTO / CONTRIBUICAO PARA O PSS / SUBSTITUICOES / INSS PATRONAL / PASEP</v>
      </c>
      <c r="I364" s="128" t="s">
        <v>2584</v>
      </c>
      <c r="J364" s="128" t="s">
        <v>2555</v>
      </c>
      <c r="K364" s="128" t="s">
        <v>2591</v>
      </c>
      <c r="L364" s="128" t="s">
        <v>2557</v>
      </c>
      <c r="M364" s="128" t="s">
        <v>1030</v>
      </c>
      <c r="N364" s="128" t="s">
        <v>108</v>
      </c>
      <c r="O364" s="128" t="s">
        <v>614</v>
      </c>
      <c r="P364" s="128" t="s">
        <v>635</v>
      </c>
      <c r="Q364" s="128" t="s">
        <v>603</v>
      </c>
      <c r="R364" s="128" t="s">
        <v>604</v>
      </c>
      <c r="S364" s="128" t="s">
        <v>605</v>
      </c>
      <c r="T364" s="128" t="s">
        <v>626</v>
      </c>
      <c r="U364" s="128" t="s">
        <v>117</v>
      </c>
      <c r="V364" s="128" t="s">
        <v>1012</v>
      </c>
      <c r="W364" s="128" t="s">
        <v>1013</v>
      </c>
      <c r="X364" s="128" t="s">
        <v>2592</v>
      </c>
      <c r="Y364" s="19" t="str">
        <f t="shared" ref="Y364:Y427" si="10">LEFT(V364,1)</f>
        <v>3</v>
      </c>
      <c r="Z364" s="19" t="str">
        <f>IF(T364="","",IF(AND(T364&lt;&gt;'Tabelas auxiliares'!$B$241,T364&lt;&gt;'Tabelas auxiliares'!$B$242,T364&lt;&gt;'Tabelas auxiliares'!$C$241,T364&lt;&gt;'Tabelas auxiliares'!$C$242,T364&lt;&gt;'Tabelas auxiliares'!$D$241),"FOLHA DE PESSOAL",IF(Y364='Tabelas auxiliares'!$A$242,"CUSTEIO",IF(Y364='Tabelas auxiliares'!$A$241,"INVESTIMENTO","ERRO - VERIFICAR"))))</f>
        <v>FOLHA DE PESSOAL</v>
      </c>
      <c r="AA364" s="30">
        <f t="shared" si="9"/>
        <v>132956.01999999999</v>
      </c>
      <c r="AB364" s="130"/>
      <c r="AC364" s="130"/>
      <c r="AD364" s="12">
        <v>132956.01999999999</v>
      </c>
      <c r="AE364" s="36"/>
      <c r="AF364" s="36"/>
      <c r="AG364" s="36"/>
      <c r="AH364" s="36"/>
      <c r="AI364" s="36"/>
      <c r="AJ364" s="36"/>
      <c r="AK364" s="36"/>
      <c r="AL364" s="36"/>
      <c r="AM364" s="36"/>
      <c r="AN364" s="36"/>
      <c r="AO364" s="36"/>
      <c r="AP364" s="36"/>
    </row>
    <row r="365" spans="1:42" x14ac:dyDescent="0.25">
      <c r="A365" t="s">
        <v>591</v>
      </c>
      <c r="B365" t="s">
        <v>224</v>
      </c>
      <c r="C365" t="s">
        <v>592</v>
      </c>
      <c r="D365" t="s">
        <v>83</v>
      </c>
      <c r="E365" t="s">
        <v>100</v>
      </c>
      <c r="F365" s="19" t="str">
        <f>IFERROR(VLOOKUP(D365,'Tabelas auxiliares'!$A$3:$B$63,2,FALSE),"")</f>
        <v>SUGEPE-FOLHA - PASEP + AUX. MORADIA</v>
      </c>
      <c r="G365" s="19" t="str">
        <f>IFERROR(VLOOKUP($B365,'Tabelas auxiliares'!$A$67:$C$107,2,FALSE),"")</f>
        <v>FOLHA DE PAGAMENTO - GERAL</v>
      </c>
      <c r="H365" s="19" t="str">
        <f>IFERROR(VLOOKUP($B365,'Tabelas auxiliares'!$A$67:$C$107,3,FALSE),"")</f>
        <v>FOLHA DE PAGAMENTO / CONTRIBUICAO PARA O PSS / SUBSTITUICOES / INSS PATRONAL / PASEP</v>
      </c>
      <c r="I365" s="128" t="s">
        <v>2584</v>
      </c>
      <c r="J365" s="128" t="s">
        <v>2555</v>
      </c>
      <c r="K365" s="128" t="s">
        <v>2593</v>
      </c>
      <c r="L365" s="128" t="s">
        <v>2557</v>
      </c>
      <c r="M365" s="128" t="s">
        <v>1014</v>
      </c>
      <c r="N365" s="128" t="s">
        <v>107</v>
      </c>
      <c r="O365" s="128" t="s">
        <v>614</v>
      </c>
      <c r="P365" s="128" t="s">
        <v>636</v>
      </c>
      <c r="Q365" s="128" t="s">
        <v>603</v>
      </c>
      <c r="R365" s="128" t="s">
        <v>604</v>
      </c>
      <c r="S365" s="128" t="s">
        <v>605</v>
      </c>
      <c r="T365" s="128" t="s">
        <v>637</v>
      </c>
      <c r="U365" s="128" t="s">
        <v>101</v>
      </c>
      <c r="V365" s="128" t="s">
        <v>962</v>
      </c>
      <c r="W365" s="128" t="s">
        <v>963</v>
      </c>
      <c r="X365" s="128" t="s">
        <v>2594</v>
      </c>
      <c r="Y365" s="19" t="str">
        <f t="shared" si="10"/>
        <v>3</v>
      </c>
      <c r="Z365" s="19" t="str">
        <f>IF(T365="","",IF(AND(T365&lt;&gt;'Tabelas auxiliares'!$B$241,T365&lt;&gt;'Tabelas auxiliares'!$B$242,T365&lt;&gt;'Tabelas auxiliares'!$C$241,T365&lt;&gt;'Tabelas auxiliares'!$C$242,T365&lt;&gt;'Tabelas auxiliares'!$D$241),"FOLHA DE PESSOAL",IF(Y365='Tabelas auxiliares'!$A$242,"CUSTEIO",IF(Y365='Tabelas auxiliares'!$A$241,"INVESTIMENTO","ERRO - VERIFICAR"))))</f>
        <v>FOLHA DE PESSOAL</v>
      </c>
      <c r="AA365" s="30">
        <f t="shared" ref="AA365:AA428" si="11">IF(AB365+AC365+AD365&lt;&gt;0,AB365+AC365+AD365,"")</f>
        <v>3985856.18</v>
      </c>
      <c r="AB365" s="130"/>
      <c r="AC365" s="130"/>
      <c r="AD365" s="12">
        <v>3985856.18</v>
      </c>
      <c r="AE365" s="36"/>
      <c r="AF365" s="36"/>
      <c r="AG365" s="36"/>
      <c r="AH365" s="36"/>
      <c r="AI365" s="36"/>
      <c r="AJ365" s="36"/>
      <c r="AK365" s="36"/>
      <c r="AL365" s="36"/>
      <c r="AM365" s="36"/>
      <c r="AN365" s="36"/>
      <c r="AO365" s="36"/>
      <c r="AP365" s="36"/>
    </row>
    <row r="366" spans="1:42" x14ac:dyDescent="0.25">
      <c r="A366" t="s">
        <v>591</v>
      </c>
      <c r="B366" t="s">
        <v>224</v>
      </c>
      <c r="C366" t="s">
        <v>592</v>
      </c>
      <c r="D366" t="s">
        <v>83</v>
      </c>
      <c r="E366" t="s">
        <v>100</v>
      </c>
      <c r="F366" s="19" t="str">
        <f>IFERROR(VLOOKUP(D366,'Tabelas auxiliares'!$A$3:$B$63,2,FALSE),"")</f>
        <v>SUGEPE-FOLHA - PASEP + AUX. MORADIA</v>
      </c>
      <c r="G366" s="19" t="str">
        <f>IFERROR(VLOOKUP($B366,'Tabelas auxiliares'!$A$67:$C$107,2,FALSE),"")</f>
        <v>FOLHA DE PAGAMENTO - GERAL</v>
      </c>
      <c r="H366" s="19" t="str">
        <f>IFERROR(VLOOKUP($B366,'Tabelas auxiliares'!$A$67:$C$107,3,FALSE),"")</f>
        <v>FOLHA DE PAGAMENTO / CONTRIBUICAO PARA O PSS / SUBSTITUICOES / INSS PATRONAL / PASEP</v>
      </c>
      <c r="I366" s="128" t="s">
        <v>1596</v>
      </c>
      <c r="J366" s="128" t="s">
        <v>2555</v>
      </c>
      <c r="K366" s="128" t="s">
        <v>2595</v>
      </c>
      <c r="L366" s="128" t="s">
        <v>2557</v>
      </c>
      <c r="M366" s="128" t="s">
        <v>1015</v>
      </c>
      <c r="N366" s="128" t="s">
        <v>638</v>
      </c>
      <c r="O366" s="128" t="s">
        <v>614</v>
      </c>
      <c r="P366" s="128" t="s">
        <v>1357</v>
      </c>
      <c r="Q366" s="128" t="s">
        <v>603</v>
      </c>
      <c r="R366" s="128" t="s">
        <v>604</v>
      </c>
      <c r="S366" s="128" t="s">
        <v>605</v>
      </c>
      <c r="T366" s="128" t="s">
        <v>145</v>
      </c>
      <c r="U366" s="128" t="s">
        <v>1358</v>
      </c>
      <c r="V366" s="128" t="s">
        <v>1016</v>
      </c>
      <c r="W366" s="128" t="s">
        <v>1017</v>
      </c>
      <c r="X366" s="128" t="s">
        <v>2596</v>
      </c>
      <c r="Y366" s="19" t="str">
        <f t="shared" si="10"/>
        <v>3</v>
      </c>
      <c r="Z366" s="19" t="str">
        <f>IF(T366="","",IF(AND(T366&lt;&gt;'Tabelas auxiliares'!$B$241,T366&lt;&gt;'Tabelas auxiliares'!$B$242,T366&lt;&gt;'Tabelas auxiliares'!$C$241,T366&lt;&gt;'Tabelas auxiliares'!$C$242,T366&lt;&gt;'Tabelas auxiliares'!$D$241),"FOLHA DE PESSOAL",IF(Y366='Tabelas auxiliares'!$A$242,"CUSTEIO",IF(Y366='Tabelas auxiliares'!$A$241,"INVESTIMENTO","ERRO - VERIFICAR"))))</f>
        <v>CUSTEIO</v>
      </c>
      <c r="AA366" s="30">
        <f t="shared" si="11"/>
        <v>192622.15</v>
      </c>
      <c r="AB366" s="130"/>
      <c r="AC366" s="130"/>
      <c r="AD366" s="12">
        <v>192622.15</v>
      </c>
      <c r="AE366" s="36"/>
      <c r="AF366" s="36"/>
      <c r="AG366" s="36"/>
      <c r="AH366" s="36"/>
      <c r="AI366" s="36"/>
      <c r="AJ366" s="36"/>
      <c r="AK366" s="36"/>
      <c r="AL366" s="36"/>
      <c r="AM366" s="36"/>
      <c r="AN366" s="36"/>
      <c r="AO366" s="36"/>
      <c r="AP366" s="36"/>
    </row>
    <row r="367" spans="1:42" x14ac:dyDescent="0.25">
      <c r="A367" t="s">
        <v>591</v>
      </c>
      <c r="B367" t="s">
        <v>224</v>
      </c>
      <c r="C367" t="s">
        <v>592</v>
      </c>
      <c r="D367" t="s">
        <v>83</v>
      </c>
      <c r="E367" t="s">
        <v>100</v>
      </c>
      <c r="F367" s="19" t="str">
        <f>IFERROR(VLOOKUP(D367,'Tabelas auxiliares'!$A$3:$B$63,2,FALSE),"")</f>
        <v>SUGEPE-FOLHA - PASEP + AUX. MORADIA</v>
      </c>
      <c r="G367" s="19" t="str">
        <f>IFERROR(VLOOKUP($B367,'Tabelas auxiliares'!$A$67:$C$107,2,FALSE),"")</f>
        <v>FOLHA DE PAGAMENTO - GERAL</v>
      </c>
      <c r="H367" s="19" t="str">
        <f>IFERROR(VLOOKUP($B367,'Tabelas auxiliares'!$A$67:$C$107,3,FALSE),"")</f>
        <v>FOLHA DE PAGAMENTO / CONTRIBUICAO PARA O PSS / SUBSTITUICOES / INSS PATRONAL / PASEP</v>
      </c>
      <c r="I367" s="128" t="s">
        <v>2597</v>
      </c>
      <c r="J367" s="128" t="s">
        <v>2598</v>
      </c>
      <c r="K367" s="128" t="s">
        <v>2599</v>
      </c>
      <c r="L367" s="128" t="s">
        <v>2600</v>
      </c>
      <c r="M367" s="128" t="s">
        <v>810</v>
      </c>
      <c r="N367" s="128" t="s">
        <v>107</v>
      </c>
      <c r="O367" s="128" t="s">
        <v>614</v>
      </c>
      <c r="P367" s="128" t="s">
        <v>636</v>
      </c>
      <c r="Q367" s="128" t="s">
        <v>603</v>
      </c>
      <c r="R367" s="128" t="s">
        <v>604</v>
      </c>
      <c r="S367" s="128" t="s">
        <v>605</v>
      </c>
      <c r="T367" s="128" t="s">
        <v>637</v>
      </c>
      <c r="U367" s="128" t="s">
        <v>101</v>
      </c>
      <c r="V367" s="128" t="s">
        <v>962</v>
      </c>
      <c r="W367" s="128" t="s">
        <v>963</v>
      </c>
      <c r="X367" s="128" t="s">
        <v>2601</v>
      </c>
      <c r="Y367" s="19" t="str">
        <f t="shared" si="10"/>
        <v>3</v>
      </c>
      <c r="Z367" s="19" t="str">
        <f>IF(T367="","",IF(AND(T367&lt;&gt;'Tabelas auxiliares'!$B$241,T367&lt;&gt;'Tabelas auxiliares'!$B$242,T367&lt;&gt;'Tabelas auxiliares'!$C$241,T367&lt;&gt;'Tabelas auxiliares'!$C$242,T367&lt;&gt;'Tabelas auxiliares'!$D$241),"FOLHA DE PESSOAL",IF(Y367='Tabelas auxiliares'!$A$242,"CUSTEIO",IF(Y367='Tabelas auxiliares'!$A$241,"INVESTIMENTO","ERRO - VERIFICAR"))))</f>
        <v>FOLHA DE PESSOAL</v>
      </c>
      <c r="AA367" s="30">
        <f t="shared" si="11"/>
        <v>17129.16</v>
      </c>
      <c r="AB367" s="130">
        <v>9516.2000000000007</v>
      </c>
      <c r="AC367" s="130"/>
      <c r="AD367" s="12">
        <v>7612.96</v>
      </c>
      <c r="AE367" s="36"/>
      <c r="AF367" s="36"/>
      <c r="AG367" s="36"/>
      <c r="AH367" s="36"/>
      <c r="AI367" s="36"/>
      <c r="AJ367" s="36"/>
      <c r="AK367" s="36"/>
      <c r="AL367" s="36"/>
      <c r="AM367" s="36"/>
      <c r="AN367" s="36"/>
      <c r="AO367" s="36"/>
      <c r="AP367" s="36"/>
    </row>
    <row r="368" spans="1:42" x14ac:dyDescent="0.25">
      <c r="A368" t="s">
        <v>591</v>
      </c>
      <c r="B368" t="s">
        <v>224</v>
      </c>
      <c r="C368" t="s">
        <v>592</v>
      </c>
      <c r="D368" t="s">
        <v>83</v>
      </c>
      <c r="E368" t="s">
        <v>100</v>
      </c>
      <c r="F368" s="19" t="str">
        <f>IFERROR(VLOOKUP(D368,'Tabelas auxiliares'!$A$3:$B$63,2,FALSE),"")</f>
        <v>SUGEPE-FOLHA - PASEP + AUX. MORADIA</v>
      </c>
      <c r="G368" s="19" t="str">
        <f>IFERROR(VLOOKUP($B368,'Tabelas auxiliares'!$A$67:$C$107,2,FALSE),"")</f>
        <v>FOLHA DE PAGAMENTO - GERAL</v>
      </c>
      <c r="H368" s="19" t="str">
        <f>IFERROR(VLOOKUP($B368,'Tabelas auxiliares'!$A$67:$C$107,3,FALSE),"")</f>
        <v>FOLHA DE PAGAMENTO / CONTRIBUICAO PARA O PSS / SUBSTITUICOES / INSS PATRONAL / PASEP</v>
      </c>
      <c r="I368" s="128" t="s">
        <v>1407</v>
      </c>
      <c r="J368" s="128" t="s">
        <v>2555</v>
      </c>
      <c r="K368" s="128" t="s">
        <v>2602</v>
      </c>
      <c r="L368" s="128" t="s">
        <v>2557</v>
      </c>
      <c r="M368" s="128" t="s">
        <v>899</v>
      </c>
      <c r="N368" s="128" t="s">
        <v>108</v>
      </c>
      <c r="O368" s="128" t="s">
        <v>614</v>
      </c>
      <c r="P368" s="128" t="s">
        <v>635</v>
      </c>
      <c r="Q368" s="128" t="s">
        <v>603</v>
      </c>
      <c r="R368" s="128" t="s">
        <v>604</v>
      </c>
      <c r="S368" s="128" t="s">
        <v>605</v>
      </c>
      <c r="T368" s="128" t="s">
        <v>626</v>
      </c>
      <c r="U368" s="128" t="s">
        <v>117</v>
      </c>
      <c r="V368" s="128" t="s">
        <v>955</v>
      </c>
      <c r="W368" s="128" t="s">
        <v>956</v>
      </c>
      <c r="X368" s="128" t="s">
        <v>2603</v>
      </c>
      <c r="Y368" s="19" t="str">
        <f t="shared" si="10"/>
        <v>3</v>
      </c>
      <c r="Z368" s="19" t="str">
        <f>IF(T368="","",IF(AND(T368&lt;&gt;'Tabelas auxiliares'!$B$241,T368&lt;&gt;'Tabelas auxiliares'!$B$242,T368&lt;&gt;'Tabelas auxiliares'!$C$241,T368&lt;&gt;'Tabelas auxiliares'!$C$242,T368&lt;&gt;'Tabelas auxiliares'!$D$241),"FOLHA DE PESSOAL",IF(Y368='Tabelas auxiliares'!$A$242,"CUSTEIO",IF(Y368='Tabelas auxiliares'!$A$241,"INVESTIMENTO","ERRO - VERIFICAR"))))</f>
        <v>FOLHA DE PESSOAL</v>
      </c>
      <c r="AA368" s="30">
        <f t="shared" si="11"/>
        <v>155224.04999999999</v>
      </c>
      <c r="AB368" s="130"/>
      <c r="AC368" s="130"/>
      <c r="AD368" s="12">
        <v>155224.04999999999</v>
      </c>
      <c r="AE368" s="36"/>
      <c r="AF368" s="36"/>
      <c r="AG368" s="36"/>
      <c r="AH368" s="36"/>
      <c r="AI368" s="36"/>
      <c r="AJ368" s="36"/>
      <c r="AK368" s="36"/>
      <c r="AL368" s="36"/>
      <c r="AM368" s="36"/>
      <c r="AN368" s="36"/>
      <c r="AO368" s="36"/>
      <c r="AP368" s="36"/>
    </row>
    <row r="369" spans="1:42" x14ac:dyDescent="0.25">
      <c r="A369" t="s">
        <v>591</v>
      </c>
      <c r="B369" t="s">
        <v>224</v>
      </c>
      <c r="C369" t="s">
        <v>592</v>
      </c>
      <c r="D369" t="s">
        <v>83</v>
      </c>
      <c r="E369" t="s">
        <v>100</v>
      </c>
      <c r="F369" s="19" t="str">
        <f>IFERROR(VLOOKUP(D369,'Tabelas auxiliares'!$A$3:$B$63,2,FALSE),"")</f>
        <v>SUGEPE-FOLHA - PASEP + AUX. MORADIA</v>
      </c>
      <c r="G369" s="19" t="str">
        <f>IFERROR(VLOOKUP($B369,'Tabelas auxiliares'!$A$67:$C$107,2,FALSE),"")</f>
        <v>FOLHA DE PAGAMENTO - GERAL</v>
      </c>
      <c r="H369" s="19" t="str">
        <f>IFERROR(VLOOKUP($B369,'Tabelas auxiliares'!$A$67:$C$107,3,FALSE),"")</f>
        <v>FOLHA DE PAGAMENTO / CONTRIBUICAO PARA O PSS / SUBSTITUICOES / INSS PATRONAL / PASEP</v>
      </c>
      <c r="I369" s="128" t="s">
        <v>1407</v>
      </c>
      <c r="J369" s="128" t="s">
        <v>2555</v>
      </c>
      <c r="K369" s="128" t="s">
        <v>2602</v>
      </c>
      <c r="L369" s="128" t="s">
        <v>2557</v>
      </c>
      <c r="M369" s="128" t="s">
        <v>899</v>
      </c>
      <c r="N369" s="128" t="s">
        <v>108</v>
      </c>
      <c r="O369" s="128" t="s">
        <v>614</v>
      </c>
      <c r="P369" s="128" t="s">
        <v>635</v>
      </c>
      <c r="Q369" s="128" t="s">
        <v>603</v>
      </c>
      <c r="R369" s="128" t="s">
        <v>604</v>
      </c>
      <c r="S369" s="128" t="s">
        <v>605</v>
      </c>
      <c r="T369" s="128" t="s">
        <v>626</v>
      </c>
      <c r="U369" s="128" t="s">
        <v>117</v>
      </c>
      <c r="V369" s="128" t="s">
        <v>957</v>
      </c>
      <c r="W369" s="128" t="s">
        <v>958</v>
      </c>
      <c r="X369" s="128" t="s">
        <v>2604</v>
      </c>
      <c r="Y369" s="19" t="str">
        <f t="shared" si="10"/>
        <v>3</v>
      </c>
      <c r="Z369" s="19" t="str">
        <f>IF(T369="","",IF(AND(T369&lt;&gt;'Tabelas auxiliares'!$B$241,T369&lt;&gt;'Tabelas auxiliares'!$B$242,T369&lt;&gt;'Tabelas auxiliares'!$C$241,T369&lt;&gt;'Tabelas auxiliares'!$C$242,T369&lt;&gt;'Tabelas auxiliares'!$D$241),"FOLHA DE PESSOAL",IF(Y369='Tabelas auxiliares'!$A$242,"CUSTEIO",IF(Y369='Tabelas auxiliares'!$A$241,"INVESTIMENTO","ERRO - VERIFICAR"))))</f>
        <v>FOLHA DE PESSOAL</v>
      </c>
      <c r="AA369" s="30">
        <f t="shared" si="11"/>
        <v>7761.2</v>
      </c>
      <c r="AB369" s="130"/>
      <c r="AC369" s="130"/>
      <c r="AD369" s="12">
        <v>7761.2</v>
      </c>
      <c r="AE369" s="36"/>
      <c r="AF369" s="36"/>
      <c r="AG369" s="36"/>
      <c r="AH369" s="36"/>
      <c r="AI369" s="36"/>
      <c r="AJ369" s="36"/>
      <c r="AK369" s="36"/>
      <c r="AL369" s="36"/>
      <c r="AM369" s="36"/>
      <c r="AN369" s="36"/>
      <c r="AO369" s="36"/>
      <c r="AP369" s="36"/>
    </row>
    <row r="370" spans="1:42" x14ac:dyDescent="0.25">
      <c r="A370" t="s">
        <v>591</v>
      </c>
      <c r="B370" t="s">
        <v>224</v>
      </c>
      <c r="C370" t="s">
        <v>592</v>
      </c>
      <c r="D370" t="s">
        <v>83</v>
      </c>
      <c r="E370" t="s">
        <v>100</v>
      </c>
      <c r="F370" s="19" t="str">
        <f>IFERROR(VLOOKUP(D370,'Tabelas auxiliares'!$A$3:$B$63,2,FALSE),"")</f>
        <v>SUGEPE-FOLHA - PASEP + AUX. MORADIA</v>
      </c>
      <c r="G370" s="19" t="str">
        <f>IFERROR(VLOOKUP($B370,'Tabelas auxiliares'!$A$67:$C$107,2,FALSE),"")</f>
        <v>FOLHA DE PAGAMENTO - GERAL</v>
      </c>
      <c r="H370" s="19" t="str">
        <f>IFERROR(VLOOKUP($B370,'Tabelas auxiliares'!$A$67:$C$107,3,FALSE),"")</f>
        <v>FOLHA DE PAGAMENTO / CONTRIBUICAO PARA O PSS / SUBSTITUICOES / INSS PATRONAL / PASEP</v>
      </c>
      <c r="I370" s="128" t="s">
        <v>1977</v>
      </c>
      <c r="J370" s="128" t="s">
        <v>2605</v>
      </c>
      <c r="K370" s="128" t="s">
        <v>2606</v>
      </c>
      <c r="L370" s="128" t="s">
        <v>2607</v>
      </c>
      <c r="M370" s="128" t="s">
        <v>604</v>
      </c>
      <c r="N370" s="128" t="s">
        <v>106</v>
      </c>
      <c r="O370" s="128" t="s">
        <v>614</v>
      </c>
      <c r="P370" s="128" t="s">
        <v>625</v>
      </c>
      <c r="Q370" s="128" t="s">
        <v>603</v>
      </c>
      <c r="R370" s="128" t="s">
        <v>604</v>
      </c>
      <c r="S370" s="128" t="s">
        <v>1371</v>
      </c>
      <c r="T370" s="128" t="s">
        <v>626</v>
      </c>
      <c r="U370" s="128" t="s">
        <v>116</v>
      </c>
      <c r="V370" s="128" t="s">
        <v>964</v>
      </c>
      <c r="W370" s="128" t="s">
        <v>965</v>
      </c>
      <c r="X370" s="128" t="s">
        <v>2608</v>
      </c>
      <c r="Y370" s="19" t="str">
        <f t="shared" si="10"/>
        <v>3</v>
      </c>
      <c r="Z370" s="19" t="str">
        <f>IF(T370="","",IF(AND(T370&lt;&gt;'Tabelas auxiliares'!$B$241,T370&lt;&gt;'Tabelas auxiliares'!$B$242,T370&lt;&gt;'Tabelas auxiliares'!$C$241,T370&lt;&gt;'Tabelas auxiliares'!$C$242,T370&lt;&gt;'Tabelas auxiliares'!$D$241),"FOLHA DE PESSOAL",IF(Y370='Tabelas auxiliares'!$A$242,"CUSTEIO",IF(Y370='Tabelas auxiliares'!$A$241,"INVESTIMENTO","ERRO - VERIFICAR"))))</f>
        <v>FOLHA DE PESSOAL</v>
      </c>
      <c r="AA370" s="30">
        <f t="shared" si="11"/>
        <v>583379.23</v>
      </c>
      <c r="AB370" s="130"/>
      <c r="AC370" s="130"/>
      <c r="AD370" s="12">
        <v>583379.23</v>
      </c>
      <c r="AE370" s="36"/>
      <c r="AF370" s="36"/>
      <c r="AG370" s="36"/>
      <c r="AH370" s="36"/>
      <c r="AI370" s="36"/>
      <c r="AJ370" s="36"/>
      <c r="AK370" s="36"/>
      <c r="AL370" s="36"/>
      <c r="AM370" s="36"/>
      <c r="AN370" s="36"/>
      <c r="AO370" s="36"/>
      <c r="AP370" s="36"/>
    </row>
    <row r="371" spans="1:42" x14ac:dyDescent="0.25">
      <c r="A371" t="s">
        <v>591</v>
      </c>
      <c r="B371" t="s">
        <v>224</v>
      </c>
      <c r="C371" t="s">
        <v>592</v>
      </c>
      <c r="D371" t="s">
        <v>83</v>
      </c>
      <c r="E371" t="s">
        <v>100</v>
      </c>
      <c r="F371" s="19" t="str">
        <f>IFERROR(VLOOKUP(D371,'Tabelas auxiliares'!$A$3:$B$63,2,FALSE),"")</f>
        <v>SUGEPE-FOLHA - PASEP + AUX. MORADIA</v>
      </c>
      <c r="G371" s="19" t="str">
        <f>IFERROR(VLOOKUP($B371,'Tabelas auxiliares'!$A$67:$C$107,2,FALSE),"")</f>
        <v>FOLHA DE PAGAMENTO - GERAL</v>
      </c>
      <c r="H371" s="19" t="str">
        <f>IFERROR(VLOOKUP($B371,'Tabelas auxiliares'!$A$67:$C$107,3,FALSE),"")</f>
        <v>FOLHA DE PAGAMENTO / CONTRIBUICAO PARA O PSS / SUBSTITUICOES / INSS PATRONAL / PASEP</v>
      </c>
      <c r="I371" s="128" t="s">
        <v>1977</v>
      </c>
      <c r="J371" s="128" t="s">
        <v>2605</v>
      </c>
      <c r="K371" s="128" t="s">
        <v>2606</v>
      </c>
      <c r="L371" s="128" t="s">
        <v>2607</v>
      </c>
      <c r="M371" s="128" t="s">
        <v>604</v>
      </c>
      <c r="N371" s="128" t="s">
        <v>106</v>
      </c>
      <c r="O371" s="128" t="s">
        <v>614</v>
      </c>
      <c r="P371" s="128" t="s">
        <v>625</v>
      </c>
      <c r="Q371" s="128" t="s">
        <v>603</v>
      </c>
      <c r="R371" s="128" t="s">
        <v>604</v>
      </c>
      <c r="S371" s="128" t="s">
        <v>1371</v>
      </c>
      <c r="T371" s="128" t="s">
        <v>626</v>
      </c>
      <c r="U371" s="128" t="s">
        <v>116</v>
      </c>
      <c r="V371" s="128" t="s">
        <v>966</v>
      </c>
      <c r="W371" s="128" t="s">
        <v>967</v>
      </c>
      <c r="X371" s="128" t="s">
        <v>2609</v>
      </c>
      <c r="Y371" s="19" t="str">
        <f t="shared" si="10"/>
        <v>3</v>
      </c>
      <c r="Z371" s="19" t="str">
        <f>IF(T371="","",IF(AND(T371&lt;&gt;'Tabelas auxiliares'!$B$241,T371&lt;&gt;'Tabelas auxiliares'!$B$242,T371&lt;&gt;'Tabelas auxiliares'!$C$241,T371&lt;&gt;'Tabelas auxiliares'!$C$242,T371&lt;&gt;'Tabelas auxiliares'!$D$241),"FOLHA DE PESSOAL",IF(Y371='Tabelas auxiliares'!$A$242,"CUSTEIO",IF(Y371='Tabelas auxiliares'!$A$241,"INVESTIMENTO","ERRO - VERIFICAR"))))</f>
        <v>FOLHA DE PESSOAL</v>
      </c>
      <c r="AA371" s="30">
        <f t="shared" si="11"/>
        <v>12838.12</v>
      </c>
      <c r="AB371" s="130"/>
      <c r="AC371" s="130"/>
      <c r="AD371" s="12">
        <v>12838.12</v>
      </c>
      <c r="AE371" s="36"/>
      <c r="AF371" s="36"/>
      <c r="AG371" s="36"/>
      <c r="AH371" s="36"/>
      <c r="AI371" s="36"/>
      <c r="AJ371" s="36"/>
      <c r="AK371" s="36"/>
      <c r="AL371" s="36"/>
      <c r="AM371" s="36"/>
      <c r="AN371" s="36"/>
      <c r="AO371" s="36"/>
      <c r="AP371" s="36"/>
    </row>
    <row r="372" spans="1:42" x14ac:dyDescent="0.25">
      <c r="A372" t="s">
        <v>591</v>
      </c>
      <c r="B372" t="s">
        <v>224</v>
      </c>
      <c r="C372" t="s">
        <v>592</v>
      </c>
      <c r="D372" t="s">
        <v>83</v>
      </c>
      <c r="E372" t="s">
        <v>100</v>
      </c>
      <c r="F372" s="19" t="str">
        <f>IFERROR(VLOOKUP(D372,'Tabelas auxiliares'!$A$3:$B$63,2,FALSE),"")</f>
        <v>SUGEPE-FOLHA - PASEP + AUX. MORADIA</v>
      </c>
      <c r="G372" s="19" t="str">
        <f>IFERROR(VLOOKUP($B372,'Tabelas auxiliares'!$A$67:$C$107,2,FALSE),"")</f>
        <v>FOLHA DE PAGAMENTO - GERAL</v>
      </c>
      <c r="H372" s="19" t="str">
        <f>IFERROR(VLOOKUP($B372,'Tabelas auxiliares'!$A$67:$C$107,3,FALSE),"")</f>
        <v>FOLHA DE PAGAMENTO / CONTRIBUICAO PARA O PSS / SUBSTITUICOES / INSS PATRONAL / PASEP</v>
      </c>
      <c r="I372" s="128" t="s">
        <v>1977</v>
      </c>
      <c r="J372" s="128" t="s">
        <v>2605</v>
      </c>
      <c r="K372" s="128" t="s">
        <v>2606</v>
      </c>
      <c r="L372" s="128" t="s">
        <v>2607</v>
      </c>
      <c r="M372" s="128" t="s">
        <v>604</v>
      </c>
      <c r="N372" s="128" t="s">
        <v>106</v>
      </c>
      <c r="O372" s="128" t="s">
        <v>614</v>
      </c>
      <c r="P372" s="128" t="s">
        <v>625</v>
      </c>
      <c r="Q372" s="128" t="s">
        <v>603</v>
      </c>
      <c r="R372" s="128" t="s">
        <v>604</v>
      </c>
      <c r="S372" s="128" t="s">
        <v>1371</v>
      </c>
      <c r="T372" s="128" t="s">
        <v>626</v>
      </c>
      <c r="U372" s="128" t="s">
        <v>116</v>
      </c>
      <c r="V372" s="128" t="s">
        <v>968</v>
      </c>
      <c r="W372" s="128" t="s">
        <v>969</v>
      </c>
      <c r="X372" s="128" t="s">
        <v>2610</v>
      </c>
      <c r="Y372" s="19" t="str">
        <f t="shared" si="10"/>
        <v>3</v>
      </c>
      <c r="Z372" s="19" t="str">
        <f>IF(T372="","",IF(AND(T372&lt;&gt;'Tabelas auxiliares'!$B$241,T372&lt;&gt;'Tabelas auxiliares'!$B$242,T372&lt;&gt;'Tabelas auxiliares'!$C$241,T372&lt;&gt;'Tabelas auxiliares'!$C$242,T372&lt;&gt;'Tabelas auxiliares'!$D$241),"FOLHA DE PESSOAL",IF(Y372='Tabelas auxiliares'!$A$242,"CUSTEIO",IF(Y372='Tabelas auxiliares'!$A$241,"INVESTIMENTO","ERRO - VERIFICAR"))))</f>
        <v>FOLHA DE PESSOAL</v>
      </c>
      <c r="AA372" s="30">
        <f t="shared" si="11"/>
        <v>252.37</v>
      </c>
      <c r="AB372" s="130"/>
      <c r="AC372" s="130"/>
      <c r="AD372" s="12">
        <v>252.37</v>
      </c>
      <c r="AE372" s="36"/>
      <c r="AF372" s="36"/>
      <c r="AG372" s="36"/>
      <c r="AH372" s="36"/>
      <c r="AI372" s="36"/>
      <c r="AJ372" s="36"/>
      <c r="AK372" s="36"/>
      <c r="AL372" s="36"/>
      <c r="AM372" s="36"/>
      <c r="AN372" s="36"/>
      <c r="AO372" s="36"/>
      <c r="AP372" s="36"/>
    </row>
    <row r="373" spans="1:42" x14ac:dyDescent="0.25">
      <c r="A373" t="s">
        <v>591</v>
      </c>
      <c r="B373" t="s">
        <v>224</v>
      </c>
      <c r="C373" t="s">
        <v>592</v>
      </c>
      <c r="D373" t="s">
        <v>83</v>
      </c>
      <c r="E373" t="s">
        <v>100</v>
      </c>
      <c r="F373" s="19" t="str">
        <f>IFERROR(VLOOKUP(D373,'Tabelas auxiliares'!$A$3:$B$63,2,FALSE),"")</f>
        <v>SUGEPE-FOLHA - PASEP + AUX. MORADIA</v>
      </c>
      <c r="G373" s="19" t="str">
        <f>IFERROR(VLOOKUP($B373,'Tabelas auxiliares'!$A$67:$C$107,2,FALSE),"")</f>
        <v>FOLHA DE PAGAMENTO - GERAL</v>
      </c>
      <c r="H373" s="19" t="str">
        <f>IFERROR(VLOOKUP($B373,'Tabelas auxiliares'!$A$67:$C$107,3,FALSE),"")</f>
        <v>FOLHA DE PAGAMENTO / CONTRIBUICAO PARA O PSS / SUBSTITUICOES / INSS PATRONAL / PASEP</v>
      </c>
      <c r="I373" s="128" t="s">
        <v>1977</v>
      </c>
      <c r="J373" s="128" t="s">
        <v>2605</v>
      </c>
      <c r="K373" s="128" t="s">
        <v>2611</v>
      </c>
      <c r="L373" s="128" t="s">
        <v>2607</v>
      </c>
      <c r="M373" s="128" t="s">
        <v>604</v>
      </c>
      <c r="N373" s="128" t="s">
        <v>106</v>
      </c>
      <c r="O373" s="128" t="s">
        <v>614</v>
      </c>
      <c r="P373" s="128" t="s">
        <v>625</v>
      </c>
      <c r="Q373" s="128" t="s">
        <v>603</v>
      </c>
      <c r="R373" s="128" t="s">
        <v>604</v>
      </c>
      <c r="S373" s="128" t="s">
        <v>1371</v>
      </c>
      <c r="T373" s="128" t="s">
        <v>626</v>
      </c>
      <c r="U373" s="128" t="s">
        <v>116</v>
      </c>
      <c r="V373" s="128" t="s">
        <v>970</v>
      </c>
      <c r="W373" s="128" t="s">
        <v>971</v>
      </c>
      <c r="X373" s="128" t="s">
        <v>2612</v>
      </c>
      <c r="Y373" s="19" t="str">
        <f t="shared" si="10"/>
        <v>3</v>
      </c>
      <c r="Z373" s="19" t="str">
        <f>IF(T373="","",IF(AND(T373&lt;&gt;'Tabelas auxiliares'!$B$241,T373&lt;&gt;'Tabelas auxiliares'!$B$242,T373&lt;&gt;'Tabelas auxiliares'!$C$241,T373&lt;&gt;'Tabelas auxiliares'!$C$242,T373&lt;&gt;'Tabelas auxiliares'!$D$241),"FOLHA DE PESSOAL",IF(Y373='Tabelas auxiliares'!$A$242,"CUSTEIO",IF(Y373='Tabelas auxiliares'!$A$241,"INVESTIMENTO","ERRO - VERIFICAR"))))</f>
        <v>FOLHA DE PESSOAL</v>
      </c>
      <c r="AA373" s="30">
        <f t="shared" si="11"/>
        <v>103106.33</v>
      </c>
      <c r="AB373" s="130"/>
      <c r="AC373" s="130"/>
      <c r="AD373" s="12">
        <v>103106.33</v>
      </c>
      <c r="AE373" s="36"/>
      <c r="AF373" s="36"/>
      <c r="AG373" s="36"/>
      <c r="AH373" s="36"/>
      <c r="AI373" s="36"/>
      <c r="AJ373" s="36"/>
      <c r="AK373" s="36"/>
      <c r="AL373" s="36"/>
      <c r="AM373" s="36"/>
      <c r="AN373" s="36"/>
      <c r="AO373" s="36"/>
      <c r="AP373" s="36"/>
    </row>
    <row r="374" spans="1:42" x14ac:dyDescent="0.25">
      <c r="A374" t="s">
        <v>591</v>
      </c>
      <c r="B374" t="s">
        <v>224</v>
      </c>
      <c r="C374" t="s">
        <v>592</v>
      </c>
      <c r="D374" t="s">
        <v>83</v>
      </c>
      <c r="E374" t="s">
        <v>100</v>
      </c>
      <c r="F374" s="19" t="str">
        <f>IFERROR(VLOOKUP(D374,'Tabelas auxiliares'!$A$3:$B$63,2,FALSE),"")</f>
        <v>SUGEPE-FOLHA - PASEP + AUX. MORADIA</v>
      </c>
      <c r="G374" s="19" t="str">
        <f>IFERROR(VLOOKUP($B374,'Tabelas auxiliares'!$A$67:$C$107,2,FALSE),"")</f>
        <v>FOLHA DE PAGAMENTO - GERAL</v>
      </c>
      <c r="H374" s="19" t="str">
        <f>IFERROR(VLOOKUP($B374,'Tabelas auxiliares'!$A$67:$C$107,3,FALSE),"")</f>
        <v>FOLHA DE PAGAMENTO / CONTRIBUICAO PARA O PSS / SUBSTITUICOES / INSS PATRONAL / PASEP</v>
      </c>
      <c r="I374" s="128" t="s">
        <v>1977</v>
      </c>
      <c r="J374" s="128" t="s">
        <v>2605</v>
      </c>
      <c r="K374" s="128" t="s">
        <v>2613</v>
      </c>
      <c r="L374" s="128" t="s">
        <v>2607</v>
      </c>
      <c r="M374" s="128" t="s">
        <v>604</v>
      </c>
      <c r="N374" s="128" t="s">
        <v>108</v>
      </c>
      <c r="O374" s="128" t="s">
        <v>614</v>
      </c>
      <c r="P374" s="128" t="s">
        <v>635</v>
      </c>
      <c r="Q374" s="128" t="s">
        <v>603</v>
      </c>
      <c r="R374" s="128" t="s">
        <v>604</v>
      </c>
      <c r="S374" s="128" t="s">
        <v>605</v>
      </c>
      <c r="T374" s="128" t="s">
        <v>626</v>
      </c>
      <c r="U374" s="128" t="s">
        <v>117</v>
      </c>
      <c r="V374" s="128" t="s">
        <v>972</v>
      </c>
      <c r="W374" s="128" t="s">
        <v>973</v>
      </c>
      <c r="X374" s="128" t="s">
        <v>2614</v>
      </c>
      <c r="Y374" s="19" t="str">
        <f t="shared" si="10"/>
        <v>3</v>
      </c>
      <c r="Z374" s="19" t="str">
        <f>IF(T374="","",IF(AND(T374&lt;&gt;'Tabelas auxiliares'!$B$241,T374&lt;&gt;'Tabelas auxiliares'!$B$242,T374&lt;&gt;'Tabelas auxiliares'!$C$241,T374&lt;&gt;'Tabelas auxiliares'!$C$242,T374&lt;&gt;'Tabelas auxiliares'!$D$241),"FOLHA DE PESSOAL",IF(Y374='Tabelas auxiliares'!$A$242,"CUSTEIO",IF(Y374='Tabelas auxiliares'!$A$241,"INVESTIMENTO","ERRO - VERIFICAR"))))</f>
        <v>FOLHA DE PESSOAL</v>
      </c>
      <c r="AA374" s="30">
        <f t="shared" si="11"/>
        <v>1515663.58</v>
      </c>
      <c r="AB374" s="130"/>
      <c r="AC374" s="130"/>
      <c r="AD374" s="12">
        <v>1515663.58</v>
      </c>
      <c r="AE374" s="36"/>
      <c r="AF374" s="36"/>
      <c r="AG374" s="36"/>
      <c r="AH374" s="36"/>
      <c r="AI374" s="36"/>
      <c r="AJ374" s="36"/>
      <c r="AK374" s="36"/>
      <c r="AL374" s="36"/>
      <c r="AM374" s="36"/>
      <c r="AN374" s="36"/>
      <c r="AO374" s="36"/>
      <c r="AP374" s="36"/>
    </row>
    <row r="375" spans="1:42" x14ac:dyDescent="0.25">
      <c r="A375" t="s">
        <v>591</v>
      </c>
      <c r="B375" t="s">
        <v>224</v>
      </c>
      <c r="C375" t="s">
        <v>592</v>
      </c>
      <c r="D375" t="s">
        <v>83</v>
      </c>
      <c r="E375" t="s">
        <v>100</v>
      </c>
      <c r="F375" s="19" t="str">
        <f>IFERROR(VLOOKUP(D375,'Tabelas auxiliares'!$A$3:$B$63,2,FALSE),"")</f>
        <v>SUGEPE-FOLHA - PASEP + AUX. MORADIA</v>
      </c>
      <c r="G375" s="19" t="str">
        <f>IFERROR(VLOOKUP($B375,'Tabelas auxiliares'!$A$67:$C$107,2,FALSE),"")</f>
        <v>FOLHA DE PAGAMENTO - GERAL</v>
      </c>
      <c r="H375" s="19" t="str">
        <f>IFERROR(VLOOKUP($B375,'Tabelas auxiliares'!$A$67:$C$107,3,FALSE),"")</f>
        <v>FOLHA DE PAGAMENTO / CONTRIBUICAO PARA O PSS / SUBSTITUICOES / INSS PATRONAL / PASEP</v>
      </c>
      <c r="I375" s="128" t="s">
        <v>1977</v>
      </c>
      <c r="J375" s="128" t="s">
        <v>2605</v>
      </c>
      <c r="K375" s="128" t="s">
        <v>2613</v>
      </c>
      <c r="L375" s="128" t="s">
        <v>2607</v>
      </c>
      <c r="M375" s="128" t="s">
        <v>604</v>
      </c>
      <c r="N375" s="128" t="s">
        <v>108</v>
      </c>
      <c r="O375" s="128" t="s">
        <v>614</v>
      </c>
      <c r="P375" s="128" t="s">
        <v>635</v>
      </c>
      <c r="Q375" s="128" t="s">
        <v>603</v>
      </c>
      <c r="R375" s="128" t="s">
        <v>604</v>
      </c>
      <c r="S375" s="128" t="s">
        <v>605</v>
      </c>
      <c r="T375" s="128" t="s">
        <v>626</v>
      </c>
      <c r="U375" s="128" t="s">
        <v>117</v>
      </c>
      <c r="V375" s="128" t="s">
        <v>974</v>
      </c>
      <c r="W375" s="128" t="s">
        <v>975</v>
      </c>
      <c r="X375" s="128" t="s">
        <v>2615</v>
      </c>
      <c r="Y375" s="19" t="str">
        <f t="shared" si="10"/>
        <v>3</v>
      </c>
      <c r="Z375" s="19" t="str">
        <f>IF(T375="","",IF(AND(T375&lt;&gt;'Tabelas auxiliares'!$B$241,T375&lt;&gt;'Tabelas auxiliares'!$B$242,T375&lt;&gt;'Tabelas auxiliares'!$C$241,T375&lt;&gt;'Tabelas auxiliares'!$C$242,T375&lt;&gt;'Tabelas auxiliares'!$D$241),"FOLHA DE PESSOAL",IF(Y375='Tabelas auxiliares'!$A$242,"CUSTEIO",IF(Y375='Tabelas auxiliares'!$A$241,"INVESTIMENTO","ERRO - VERIFICAR"))))</f>
        <v>FOLHA DE PESSOAL</v>
      </c>
      <c r="AA375" s="30">
        <f t="shared" si="11"/>
        <v>3322.21</v>
      </c>
      <c r="AB375" s="130"/>
      <c r="AC375" s="130"/>
      <c r="AD375" s="12">
        <v>3322.21</v>
      </c>
      <c r="AE375" s="36"/>
      <c r="AF375" s="36"/>
      <c r="AG375" s="36"/>
      <c r="AH375" s="36"/>
      <c r="AI375" s="36"/>
      <c r="AJ375" s="36"/>
      <c r="AK375" s="36"/>
      <c r="AL375" s="36"/>
      <c r="AM375" s="36"/>
      <c r="AN375" s="36"/>
      <c r="AO375" s="36"/>
      <c r="AP375" s="36"/>
    </row>
    <row r="376" spans="1:42" x14ac:dyDescent="0.25">
      <c r="A376" t="s">
        <v>591</v>
      </c>
      <c r="B376" t="s">
        <v>224</v>
      </c>
      <c r="C376" t="s">
        <v>592</v>
      </c>
      <c r="D376" t="s">
        <v>83</v>
      </c>
      <c r="E376" t="s">
        <v>100</v>
      </c>
      <c r="F376" s="19" t="str">
        <f>IFERROR(VLOOKUP(D376,'Tabelas auxiliares'!$A$3:$B$63,2,FALSE),"")</f>
        <v>SUGEPE-FOLHA - PASEP + AUX. MORADIA</v>
      </c>
      <c r="G376" s="19" t="str">
        <f>IFERROR(VLOOKUP($B376,'Tabelas auxiliares'!$A$67:$C$107,2,FALSE),"")</f>
        <v>FOLHA DE PAGAMENTO - GERAL</v>
      </c>
      <c r="H376" s="19" t="str">
        <f>IFERROR(VLOOKUP($B376,'Tabelas auxiliares'!$A$67:$C$107,3,FALSE),"")</f>
        <v>FOLHA DE PAGAMENTO / CONTRIBUICAO PARA O PSS / SUBSTITUICOES / INSS PATRONAL / PASEP</v>
      </c>
      <c r="I376" s="128" t="s">
        <v>1977</v>
      </c>
      <c r="J376" s="128" t="s">
        <v>2605</v>
      </c>
      <c r="K376" s="128" t="s">
        <v>2613</v>
      </c>
      <c r="L376" s="128" t="s">
        <v>2607</v>
      </c>
      <c r="M376" s="128" t="s">
        <v>604</v>
      </c>
      <c r="N376" s="128" t="s">
        <v>108</v>
      </c>
      <c r="O376" s="128" t="s">
        <v>614</v>
      </c>
      <c r="P376" s="128" t="s">
        <v>635</v>
      </c>
      <c r="Q376" s="128" t="s">
        <v>603</v>
      </c>
      <c r="R376" s="128" t="s">
        <v>604</v>
      </c>
      <c r="S376" s="128" t="s">
        <v>605</v>
      </c>
      <c r="T376" s="128" t="s">
        <v>626</v>
      </c>
      <c r="U376" s="128" t="s">
        <v>117</v>
      </c>
      <c r="V376" s="128" t="s">
        <v>1020</v>
      </c>
      <c r="W376" s="128" t="s">
        <v>1021</v>
      </c>
      <c r="X376" s="128" t="s">
        <v>2616</v>
      </c>
      <c r="Y376" s="19" t="str">
        <f t="shared" si="10"/>
        <v>3</v>
      </c>
      <c r="Z376" s="19" t="str">
        <f>IF(T376="","",IF(AND(T376&lt;&gt;'Tabelas auxiliares'!$B$241,T376&lt;&gt;'Tabelas auxiliares'!$B$242,T376&lt;&gt;'Tabelas auxiliares'!$C$241,T376&lt;&gt;'Tabelas auxiliares'!$C$242,T376&lt;&gt;'Tabelas auxiliares'!$D$241),"FOLHA DE PESSOAL",IF(Y376='Tabelas auxiliares'!$A$242,"CUSTEIO",IF(Y376='Tabelas auxiliares'!$A$241,"INVESTIMENTO","ERRO - VERIFICAR"))))</f>
        <v>FOLHA DE PESSOAL</v>
      </c>
      <c r="AA376" s="30">
        <f t="shared" si="11"/>
        <v>9966.6299999999992</v>
      </c>
      <c r="AB376" s="130"/>
      <c r="AC376" s="130"/>
      <c r="AD376" s="12">
        <v>9966.6299999999992</v>
      </c>
      <c r="AE376" s="36"/>
      <c r="AF376" s="36"/>
      <c r="AG376" s="36"/>
      <c r="AH376" s="36"/>
      <c r="AI376" s="36"/>
      <c r="AJ376" s="36"/>
      <c r="AK376" s="36"/>
      <c r="AL376" s="36"/>
      <c r="AM376" s="36"/>
      <c r="AN376" s="36"/>
      <c r="AO376" s="36"/>
      <c r="AP376" s="36"/>
    </row>
    <row r="377" spans="1:42" x14ac:dyDescent="0.25">
      <c r="A377" t="s">
        <v>591</v>
      </c>
      <c r="B377" t="s">
        <v>224</v>
      </c>
      <c r="C377" t="s">
        <v>592</v>
      </c>
      <c r="D377" t="s">
        <v>83</v>
      </c>
      <c r="E377" t="s">
        <v>100</v>
      </c>
      <c r="F377" s="19" t="str">
        <f>IFERROR(VLOOKUP(D377,'Tabelas auxiliares'!$A$3:$B$63,2,FALSE),"")</f>
        <v>SUGEPE-FOLHA - PASEP + AUX. MORADIA</v>
      </c>
      <c r="G377" s="19" t="str">
        <f>IFERROR(VLOOKUP($B377,'Tabelas auxiliares'!$A$67:$C$107,2,FALSE),"")</f>
        <v>FOLHA DE PAGAMENTO - GERAL</v>
      </c>
      <c r="H377" s="19" t="str">
        <f>IFERROR(VLOOKUP($B377,'Tabelas auxiliares'!$A$67:$C$107,3,FALSE),"")</f>
        <v>FOLHA DE PAGAMENTO / CONTRIBUICAO PARA O PSS / SUBSTITUICOES / INSS PATRONAL / PASEP</v>
      </c>
      <c r="I377" s="128" t="s">
        <v>1977</v>
      </c>
      <c r="J377" s="128" t="s">
        <v>2605</v>
      </c>
      <c r="K377" s="128" t="s">
        <v>2613</v>
      </c>
      <c r="L377" s="128" t="s">
        <v>2607</v>
      </c>
      <c r="M377" s="128" t="s">
        <v>604</v>
      </c>
      <c r="N377" s="128" t="s">
        <v>108</v>
      </c>
      <c r="O377" s="128" t="s">
        <v>614</v>
      </c>
      <c r="P377" s="128" t="s">
        <v>635</v>
      </c>
      <c r="Q377" s="128" t="s">
        <v>603</v>
      </c>
      <c r="R377" s="128" t="s">
        <v>604</v>
      </c>
      <c r="S377" s="128" t="s">
        <v>605</v>
      </c>
      <c r="T377" s="128" t="s">
        <v>626</v>
      </c>
      <c r="U377" s="128" t="s">
        <v>117</v>
      </c>
      <c r="V377" s="128" t="s">
        <v>976</v>
      </c>
      <c r="W377" s="128" t="s">
        <v>977</v>
      </c>
      <c r="X377" s="128" t="s">
        <v>2617</v>
      </c>
      <c r="Y377" s="19" t="str">
        <f t="shared" si="10"/>
        <v>3</v>
      </c>
      <c r="Z377" s="19" t="str">
        <f>IF(T377="","",IF(AND(T377&lt;&gt;'Tabelas auxiliares'!$B$241,T377&lt;&gt;'Tabelas auxiliares'!$B$242,T377&lt;&gt;'Tabelas auxiliares'!$C$241,T377&lt;&gt;'Tabelas auxiliares'!$C$242,T377&lt;&gt;'Tabelas auxiliares'!$D$241),"FOLHA DE PESSOAL",IF(Y377='Tabelas auxiliares'!$A$242,"CUSTEIO",IF(Y377='Tabelas auxiliares'!$A$241,"INVESTIMENTO","ERRO - VERIFICAR"))))</f>
        <v>FOLHA DE PESSOAL</v>
      </c>
      <c r="AA377" s="30">
        <f t="shared" si="11"/>
        <v>31390.6</v>
      </c>
      <c r="AB377" s="130"/>
      <c r="AC377" s="130"/>
      <c r="AD377" s="12">
        <v>31390.6</v>
      </c>
      <c r="AE377" s="36"/>
      <c r="AF377" s="36"/>
      <c r="AG377" s="36"/>
      <c r="AH377" s="36"/>
      <c r="AI377" s="36"/>
      <c r="AJ377" s="36"/>
      <c r="AK377" s="36"/>
      <c r="AL377" s="36"/>
      <c r="AM377" s="36"/>
      <c r="AN377" s="36"/>
      <c r="AO377" s="36"/>
      <c r="AP377" s="36"/>
    </row>
    <row r="378" spans="1:42" x14ac:dyDescent="0.25">
      <c r="A378" t="s">
        <v>591</v>
      </c>
      <c r="B378" t="s">
        <v>224</v>
      </c>
      <c r="C378" t="s">
        <v>592</v>
      </c>
      <c r="D378" t="s">
        <v>83</v>
      </c>
      <c r="E378" t="s">
        <v>100</v>
      </c>
      <c r="F378" s="19" t="str">
        <f>IFERROR(VLOOKUP(D378,'Tabelas auxiliares'!$A$3:$B$63,2,FALSE),"")</f>
        <v>SUGEPE-FOLHA - PASEP + AUX. MORADIA</v>
      </c>
      <c r="G378" s="19" t="str">
        <f>IFERROR(VLOOKUP($B378,'Tabelas auxiliares'!$A$67:$C$107,2,FALSE),"")</f>
        <v>FOLHA DE PAGAMENTO - GERAL</v>
      </c>
      <c r="H378" s="19" t="str">
        <f>IFERROR(VLOOKUP($B378,'Tabelas auxiliares'!$A$67:$C$107,3,FALSE),"")</f>
        <v>FOLHA DE PAGAMENTO / CONTRIBUICAO PARA O PSS / SUBSTITUICOES / INSS PATRONAL / PASEP</v>
      </c>
      <c r="I378" s="128" t="s">
        <v>1977</v>
      </c>
      <c r="J378" s="128" t="s">
        <v>2605</v>
      </c>
      <c r="K378" s="128" t="s">
        <v>2618</v>
      </c>
      <c r="L378" s="128" t="s">
        <v>2607</v>
      </c>
      <c r="M378" s="128" t="s">
        <v>604</v>
      </c>
      <c r="N378" s="128" t="s">
        <v>108</v>
      </c>
      <c r="O378" s="128" t="s">
        <v>614</v>
      </c>
      <c r="P378" s="128" t="s">
        <v>635</v>
      </c>
      <c r="Q378" s="128" t="s">
        <v>603</v>
      </c>
      <c r="R378" s="128" t="s">
        <v>604</v>
      </c>
      <c r="S378" s="128" t="s">
        <v>605</v>
      </c>
      <c r="T378" s="128" t="s">
        <v>626</v>
      </c>
      <c r="U378" s="128" t="s">
        <v>117</v>
      </c>
      <c r="V378" s="128" t="s">
        <v>978</v>
      </c>
      <c r="W378" s="128" t="s">
        <v>979</v>
      </c>
      <c r="X378" s="128" t="s">
        <v>2619</v>
      </c>
      <c r="Y378" s="19" t="str">
        <f t="shared" si="10"/>
        <v>3</v>
      </c>
      <c r="Z378" s="19" t="str">
        <f>IF(T378="","",IF(AND(T378&lt;&gt;'Tabelas auxiliares'!$B$241,T378&lt;&gt;'Tabelas auxiliares'!$B$242,T378&lt;&gt;'Tabelas auxiliares'!$C$241,T378&lt;&gt;'Tabelas auxiliares'!$C$242,T378&lt;&gt;'Tabelas auxiliares'!$D$241),"FOLHA DE PESSOAL",IF(Y378='Tabelas auxiliares'!$A$242,"CUSTEIO",IF(Y378='Tabelas auxiliares'!$A$241,"INVESTIMENTO","ERRO - VERIFICAR"))))</f>
        <v>FOLHA DE PESSOAL</v>
      </c>
      <c r="AA378" s="30">
        <f t="shared" si="11"/>
        <v>13707659.99</v>
      </c>
      <c r="AB378" s="130"/>
      <c r="AC378" s="130"/>
      <c r="AD378" s="12">
        <v>13707659.99</v>
      </c>
      <c r="AE378" s="36"/>
      <c r="AF378" s="36"/>
      <c r="AG378" s="36"/>
      <c r="AH378" s="36"/>
      <c r="AI378" s="36"/>
      <c r="AJ378" s="36"/>
      <c r="AK378" s="36"/>
      <c r="AL378" s="36"/>
      <c r="AM378" s="36"/>
      <c r="AN378" s="36"/>
      <c r="AO378" s="36"/>
      <c r="AP378" s="36"/>
    </row>
    <row r="379" spans="1:42" x14ac:dyDescent="0.25">
      <c r="A379" t="s">
        <v>591</v>
      </c>
      <c r="B379" t="s">
        <v>224</v>
      </c>
      <c r="C379" t="s">
        <v>592</v>
      </c>
      <c r="D379" t="s">
        <v>83</v>
      </c>
      <c r="E379" t="s">
        <v>100</v>
      </c>
      <c r="F379" s="19" t="str">
        <f>IFERROR(VLOOKUP(D379,'Tabelas auxiliares'!$A$3:$B$63,2,FALSE),"")</f>
        <v>SUGEPE-FOLHA - PASEP + AUX. MORADIA</v>
      </c>
      <c r="G379" s="19" t="str">
        <f>IFERROR(VLOOKUP($B379,'Tabelas auxiliares'!$A$67:$C$107,2,FALSE),"")</f>
        <v>FOLHA DE PAGAMENTO - GERAL</v>
      </c>
      <c r="H379" s="19" t="str">
        <f>IFERROR(VLOOKUP($B379,'Tabelas auxiliares'!$A$67:$C$107,3,FALSE),"")</f>
        <v>FOLHA DE PAGAMENTO / CONTRIBUICAO PARA O PSS / SUBSTITUICOES / INSS PATRONAL / PASEP</v>
      </c>
      <c r="I379" s="128" t="s">
        <v>1977</v>
      </c>
      <c r="J379" s="128" t="s">
        <v>2605</v>
      </c>
      <c r="K379" s="128" t="s">
        <v>2618</v>
      </c>
      <c r="L379" s="128" t="s">
        <v>2607</v>
      </c>
      <c r="M379" s="128" t="s">
        <v>604</v>
      </c>
      <c r="N379" s="128" t="s">
        <v>108</v>
      </c>
      <c r="O379" s="128" t="s">
        <v>614</v>
      </c>
      <c r="P379" s="128" t="s">
        <v>635</v>
      </c>
      <c r="Q379" s="128" t="s">
        <v>603</v>
      </c>
      <c r="R379" s="128" t="s">
        <v>604</v>
      </c>
      <c r="S379" s="128" t="s">
        <v>605</v>
      </c>
      <c r="T379" s="128" t="s">
        <v>626</v>
      </c>
      <c r="U379" s="128" t="s">
        <v>117</v>
      </c>
      <c r="V379" s="128" t="s">
        <v>980</v>
      </c>
      <c r="W379" s="128" t="s">
        <v>981</v>
      </c>
      <c r="X379" s="128" t="s">
        <v>2620</v>
      </c>
      <c r="Y379" s="19" t="str">
        <f t="shared" si="10"/>
        <v>3</v>
      </c>
      <c r="Z379" s="19" t="str">
        <f>IF(T379="","",IF(AND(T379&lt;&gt;'Tabelas auxiliares'!$B$241,T379&lt;&gt;'Tabelas auxiliares'!$B$242,T379&lt;&gt;'Tabelas auxiliares'!$C$241,T379&lt;&gt;'Tabelas auxiliares'!$C$242,T379&lt;&gt;'Tabelas auxiliares'!$D$241),"FOLHA DE PESSOAL",IF(Y379='Tabelas auxiliares'!$A$242,"CUSTEIO",IF(Y379='Tabelas auxiliares'!$A$241,"INVESTIMENTO","ERRO - VERIFICAR"))))</f>
        <v>FOLHA DE PESSOAL</v>
      </c>
      <c r="AA379" s="30">
        <f t="shared" si="11"/>
        <v>3018.64</v>
      </c>
      <c r="AB379" s="130"/>
      <c r="AC379" s="130"/>
      <c r="AD379" s="12">
        <v>3018.64</v>
      </c>
      <c r="AE379" s="36"/>
      <c r="AF379" s="36"/>
      <c r="AG379" s="36"/>
      <c r="AH379" s="36"/>
      <c r="AI379" s="36"/>
      <c r="AJ379" s="36"/>
      <c r="AK379" s="36"/>
      <c r="AL379" s="36"/>
      <c r="AM379" s="36"/>
      <c r="AN379" s="36"/>
      <c r="AO379" s="36"/>
      <c r="AP379" s="36"/>
    </row>
    <row r="380" spans="1:42" x14ac:dyDescent="0.25">
      <c r="A380" t="s">
        <v>591</v>
      </c>
      <c r="B380" t="s">
        <v>224</v>
      </c>
      <c r="C380" t="s">
        <v>592</v>
      </c>
      <c r="D380" t="s">
        <v>83</v>
      </c>
      <c r="E380" t="s">
        <v>100</v>
      </c>
      <c r="F380" s="19" t="str">
        <f>IFERROR(VLOOKUP(D380,'Tabelas auxiliares'!$A$3:$B$63,2,FALSE),"")</f>
        <v>SUGEPE-FOLHA - PASEP + AUX. MORADIA</v>
      </c>
      <c r="G380" s="19" t="str">
        <f>IFERROR(VLOOKUP($B380,'Tabelas auxiliares'!$A$67:$C$107,2,FALSE),"")</f>
        <v>FOLHA DE PAGAMENTO - GERAL</v>
      </c>
      <c r="H380" s="19" t="str">
        <f>IFERROR(VLOOKUP($B380,'Tabelas auxiliares'!$A$67:$C$107,3,FALSE),"")</f>
        <v>FOLHA DE PAGAMENTO / CONTRIBUICAO PARA O PSS / SUBSTITUICOES / INSS PATRONAL / PASEP</v>
      </c>
      <c r="I380" s="128" t="s">
        <v>1977</v>
      </c>
      <c r="J380" s="128" t="s">
        <v>2605</v>
      </c>
      <c r="K380" s="128" t="s">
        <v>2618</v>
      </c>
      <c r="L380" s="128" t="s">
        <v>2607</v>
      </c>
      <c r="M380" s="128" t="s">
        <v>604</v>
      </c>
      <c r="N380" s="128" t="s">
        <v>108</v>
      </c>
      <c r="O380" s="128" t="s">
        <v>614</v>
      </c>
      <c r="P380" s="128" t="s">
        <v>635</v>
      </c>
      <c r="Q380" s="128" t="s">
        <v>603</v>
      </c>
      <c r="R380" s="128" t="s">
        <v>604</v>
      </c>
      <c r="S380" s="128" t="s">
        <v>605</v>
      </c>
      <c r="T380" s="128" t="s">
        <v>626</v>
      </c>
      <c r="U380" s="128" t="s">
        <v>117</v>
      </c>
      <c r="V380" s="128" t="s">
        <v>982</v>
      </c>
      <c r="W380" s="128" t="s">
        <v>983</v>
      </c>
      <c r="X380" s="128" t="s">
        <v>2621</v>
      </c>
      <c r="Y380" s="19" t="str">
        <f t="shared" si="10"/>
        <v>3</v>
      </c>
      <c r="Z380" s="19" t="str">
        <f>IF(T380="","",IF(AND(T380&lt;&gt;'Tabelas auxiliares'!$B$241,T380&lt;&gt;'Tabelas auxiliares'!$B$242,T380&lt;&gt;'Tabelas auxiliares'!$C$241,T380&lt;&gt;'Tabelas auxiliares'!$C$242,T380&lt;&gt;'Tabelas auxiliares'!$D$241),"FOLHA DE PESSOAL",IF(Y380='Tabelas auxiliares'!$A$242,"CUSTEIO",IF(Y380='Tabelas auxiliares'!$A$241,"INVESTIMENTO","ERRO - VERIFICAR"))))</f>
        <v>FOLHA DE PESSOAL</v>
      </c>
      <c r="AA380" s="30">
        <f t="shared" si="11"/>
        <v>582.34</v>
      </c>
      <c r="AB380" s="130"/>
      <c r="AC380" s="130"/>
      <c r="AD380" s="12">
        <v>582.34</v>
      </c>
      <c r="AE380" s="36"/>
      <c r="AF380" s="36"/>
      <c r="AG380" s="36"/>
      <c r="AH380" s="36"/>
      <c r="AI380" s="36"/>
      <c r="AJ380" s="36"/>
      <c r="AK380" s="36"/>
      <c r="AL380" s="36"/>
      <c r="AM380" s="36"/>
      <c r="AN380" s="36"/>
      <c r="AO380" s="36"/>
      <c r="AP380" s="36"/>
    </row>
    <row r="381" spans="1:42" x14ac:dyDescent="0.25">
      <c r="A381" t="s">
        <v>591</v>
      </c>
      <c r="B381" t="s">
        <v>224</v>
      </c>
      <c r="C381" t="s">
        <v>592</v>
      </c>
      <c r="D381" t="s">
        <v>83</v>
      </c>
      <c r="E381" t="s">
        <v>100</v>
      </c>
      <c r="F381" s="19" t="str">
        <f>IFERROR(VLOOKUP(D381,'Tabelas auxiliares'!$A$3:$B$63,2,FALSE),"")</f>
        <v>SUGEPE-FOLHA - PASEP + AUX. MORADIA</v>
      </c>
      <c r="G381" s="19" t="str">
        <f>IFERROR(VLOOKUP($B381,'Tabelas auxiliares'!$A$67:$C$107,2,FALSE),"")</f>
        <v>FOLHA DE PAGAMENTO - GERAL</v>
      </c>
      <c r="H381" s="19" t="str">
        <f>IFERROR(VLOOKUP($B381,'Tabelas auxiliares'!$A$67:$C$107,3,FALSE),"")</f>
        <v>FOLHA DE PAGAMENTO / CONTRIBUICAO PARA O PSS / SUBSTITUICOES / INSS PATRONAL / PASEP</v>
      </c>
      <c r="I381" s="128" t="s">
        <v>1977</v>
      </c>
      <c r="J381" s="128" t="s">
        <v>2605</v>
      </c>
      <c r="K381" s="128" t="s">
        <v>2618</v>
      </c>
      <c r="L381" s="128" t="s">
        <v>2607</v>
      </c>
      <c r="M381" s="128" t="s">
        <v>604</v>
      </c>
      <c r="N381" s="128" t="s">
        <v>108</v>
      </c>
      <c r="O381" s="128" t="s">
        <v>614</v>
      </c>
      <c r="P381" s="128" t="s">
        <v>635</v>
      </c>
      <c r="Q381" s="128" t="s">
        <v>603</v>
      </c>
      <c r="R381" s="128" t="s">
        <v>604</v>
      </c>
      <c r="S381" s="128" t="s">
        <v>605</v>
      </c>
      <c r="T381" s="128" t="s">
        <v>626</v>
      </c>
      <c r="U381" s="128" t="s">
        <v>117</v>
      </c>
      <c r="V381" s="128" t="s">
        <v>984</v>
      </c>
      <c r="W381" s="128" t="s">
        <v>985</v>
      </c>
      <c r="X381" s="128" t="s">
        <v>2622</v>
      </c>
      <c r="Y381" s="19" t="str">
        <f t="shared" si="10"/>
        <v>3</v>
      </c>
      <c r="Z381" s="19" t="str">
        <f>IF(T381="","",IF(AND(T381&lt;&gt;'Tabelas auxiliares'!$B$241,T381&lt;&gt;'Tabelas auxiliares'!$B$242,T381&lt;&gt;'Tabelas auxiliares'!$C$241,T381&lt;&gt;'Tabelas auxiliares'!$C$242,T381&lt;&gt;'Tabelas auxiliares'!$D$241),"FOLHA DE PESSOAL",IF(Y381='Tabelas auxiliares'!$A$242,"CUSTEIO",IF(Y381='Tabelas auxiliares'!$A$241,"INVESTIMENTO","ERRO - VERIFICAR"))))</f>
        <v>FOLHA DE PESSOAL</v>
      </c>
      <c r="AA381" s="30">
        <f t="shared" si="11"/>
        <v>18689.37</v>
      </c>
      <c r="AB381" s="130"/>
      <c r="AC381" s="130"/>
      <c r="AD381" s="12">
        <v>18689.37</v>
      </c>
      <c r="AE381" s="36"/>
      <c r="AF381" s="36"/>
      <c r="AG381" s="36"/>
      <c r="AH381" s="36"/>
      <c r="AI381" s="36"/>
      <c r="AJ381" s="36"/>
      <c r="AK381" s="36"/>
      <c r="AL381" s="36"/>
      <c r="AM381" s="36"/>
      <c r="AN381" s="36"/>
      <c r="AO381" s="36"/>
      <c r="AP381" s="36"/>
    </row>
    <row r="382" spans="1:42" x14ac:dyDescent="0.25">
      <c r="A382" t="s">
        <v>591</v>
      </c>
      <c r="B382" t="s">
        <v>224</v>
      </c>
      <c r="C382" t="s">
        <v>592</v>
      </c>
      <c r="D382" t="s">
        <v>83</v>
      </c>
      <c r="E382" t="s">
        <v>100</v>
      </c>
      <c r="F382" s="19" t="str">
        <f>IFERROR(VLOOKUP(D382,'Tabelas auxiliares'!$A$3:$B$63,2,FALSE),"")</f>
        <v>SUGEPE-FOLHA - PASEP + AUX. MORADIA</v>
      </c>
      <c r="G382" s="19" t="str">
        <f>IFERROR(VLOOKUP($B382,'Tabelas auxiliares'!$A$67:$C$107,2,FALSE),"")</f>
        <v>FOLHA DE PAGAMENTO - GERAL</v>
      </c>
      <c r="H382" s="19" t="str">
        <f>IFERROR(VLOOKUP($B382,'Tabelas auxiliares'!$A$67:$C$107,3,FALSE),"")</f>
        <v>FOLHA DE PAGAMENTO / CONTRIBUICAO PARA O PSS / SUBSTITUICOES / INSS PATRONAL / PASEP</v>
      </c>
      <c r="I382" s="128" t="s">
        <v>1977</v>
      </c>
      <c r="J382" s="128" t="s">
        <v>2605</v>
      </c>
      <c r="K382" s="128" t="s">
        <v>2618</v>
      </c>
      <c r="L382" s="128" t="s">
        <v>2607</v>
      </c>
      <c r="M382" s="128" t="s">
        <v>604</v>
      </c>
      <c r="N382" s="128" t="s">
        <v>108</v>
      </c>
      <c r="O382" s="128" t="s">
        <v>614</v>
      </c>
      <c r="P382" s="128" t="s">
        <v>635</v>
      </c>
      <c r="Q382" s="128" t="s">
        <v>603</v>
      </c>
      <c r="R382" s="128" t="s">
        <v>604</v>
      </c>
      <c r="S382" s="128" t="s">
        <v>605</v>
      </c>
      <c r="T382" s="128" t="s">
        <v>626</v>
      </c>
      <c r="U382" s="128" t="s">
        <v>117</v>
      </c>
      <c r="V382" s="128" t="s">
        <v>986</v>
      </c>
      <c r="W382" s="128" t="s">
        <v>987</v>
      </c>
      <c r="X382" s="128" t="s">
        <v>2623</v>
      </c>
      <c r="Y382" s="19" t="str">
        <f t="shared" si="10"/>
        <v>3</v>
      </c>
      <c r="Z382" s="19" t="str">
        <f>IF(T382="","",IF(AND(T382&lt;&gt;'Tabelas auxiliares'!$B$241,T382&lt;&gt;'Tabelas auxiliares'!$B$242,T382&lt;&gt;'Tabelas auxiliares'!$C$241,T382&lt;&gt;'Tabelas auxiliares'!$C$242,T382&lt;&gt;'Tabelas auxiliares'!$D$241),"FOLHA DE PESSOAL",IF(Y382='Tabelas auxiliares'!$A$242,"CUSTEIO",IF(Y382='Tabelas auxiliares'!$A$241,"INVESTIMENTO","ERRO - VERIFICAR"))))</f>
        <v>FOLHA DE PESSOAL</v>
      </c>
      <c r="AA382" s="30">
        <f t="shared" si="11"/>
        <v>121234.73</v>
      </c>
      <c r="AB382" s="130"/>
      <c r="AC382" s="130"/>
      <c r="AD382" s="12">
        <v>121234.73</v>
      </c>
      <c r="AE382" s="36"/>
      <c r="AF382" s="36"/>
      <c r="AG382" s="36"/>
      <c r="AH382" s="36"/>
      <c r="AI382" s="36"/>
      <c r="AJ382" s="36"/>
      <c r="AK382" s="36"/>
      <c r="AL382" s="36"/>
      <c r="AM382" s="36"/>
      <c r="AN382" s="36"/>
      <c r="AO382" s="36"/>
      <c r="AP382" s="36"/>
    </row>
    <row r="383" spans="1:42" x14ac:dyDescent="0.25">
      <c r="A383" t="s">
        <v>591</v>
      </c>
      <c r="B383" t="s">
        <v>224</v>
      </c>
      <c r="C383" t="s">
        <v>592</v>
      </c>
      <c r="D383" t="s">
        <v>83</v>
      </c>
      <c r="E383" t="s">
        <v>100</v>
      </c>
      <c r="F383" s="19" t="str">
        <f>IFERROR(VLOOKUP(D383,'Tabelas auxiliares'!$A$3:$B$63,2,FALSE),"")</f>
        <v>SUGEPE-FOLHA - PASEP + AUX. MORADIA</v>
      </c>
      <c r="G383" s="19" t="str">
        <f>IFERROR(VLOOKUP($B383,'Tabelas auxiliares'!$A$67:$C$107,2,FALSE),"")</f>
        <v>FOLHA DE PAGAMENTO - GERAL</v>
      </c>
      <c r="H383" s="19" t="str">
        <f>IFERROR(VLOOKUP($B383,'Tabelas auxiliares'!$A$67:$C$107,3,FALSE),"")</f>
        <v>FOLHA DE PAGAMENTO / CONTRIBUICAO PARA O PSS / SUBSTITUICOES / INSS PATRONAL / PASEP</v>
      </c>
      <c r="I383" s="128" t="s">
        <v>1977</v>
      </c>
      <c r="J383" s="128" t="s">
        <v>2605</v>
      </c>
      <c r="K383" s="128" t="s">
        <v>2618</v>
      </c>
      <c r="L383" s="128" t="s">
        <v>2607</v>
      </c>
      <c r="M383" s="128" t="s">
        <v>604</v>
      </c>
      <c r="N383" s="128" t="s">
        <v>108</v>
      </c>
      <c r="O383" s="128" t="s">
        <v>614</v>
      </c>
      <c r="P383" s="128" t="s">
        <v>635</v>
      </c>
      <c r="Q383" s="128" t="s">
        <v>603</v>
      </c>
      <c r="R383" s="128" t="s">
        <v>604</v>
      </c>
      <c r="S383" s="128" t="s">
        <v>605</v>
      </c>
      <c r="T383" s="128" t="s">
        <v>626</v>
      </c>
      <c r="U383" s="128" t="s">
        <v>117</v>
      </c>
      <c r="V383" s="128" t="s">
        <v>988</v>
      </c>
      <c r="W383" s="128" t="s">
        <v>989</v>
      </c>
      <c r="X383" s="128" t="s">
        <v>2624</v>
      </c>
      <c r="Y383" s="19" t="str">
        <f t="shared" si="10"/>
        <v>3</v>
      </c>
      <c r="Z383" s="19" t="str">
        <f>IF(T383="","",IF(AND(T383&lt;&gt;'Tabelas auxiliares'!$B$241,T383&lt;&gt;'Tabelas auxiliares'!$B$242,T383&lt;&gt;'Tabelas auxiliares'!$C$241,T383&lt;&gt;'Tabelas auxiliares'!$C$242,T383&lt;&gt;'Tabelas auxiliares'!$D$241),"FOLHA DE PESSOAL",IF(Y383='Tabelas auxiliares'!$A$242,"CUSTEIO",IF(Y383='Tabelas auxiliares'!$A$241,"INVESTIMENTO","ERRO - VERIFICAR"))))</f>
        <v>FOLHA DE PESSOAL</v>
      </c>
      <c r="AA383" s="30">
        <f t="shared" si="11"/>
        <v>5709.15</v>
      </c>
      <c r="AB383" s="130"/>
      <c r="AC383" s="130"/>
      <c r="AD383" s="12">
        <v>5709.15</v>
      </c>
      <c r="AE383" s="36"/>
      <c r="AF383" s="36"/>
      <c r="AG383" s="36"/>
      <c r="AH383" s="36"/>
      <c r="AI383" s="36"/>
      <c r="AJ383" s="36"/>
      <c r="AK383" s="36"/>
      <c r="AL383" s="36"/>
      <c r="AM383" s="36"/>
      <c r="AN383" s="36"/>
      <c r="AO383" s="36"/>
      <c r="AP383" s="36"/>
    </row>
    <row r="384" spans="1:42" x14ac:dyDescent="0.25">
      <c r="A384" t="s">
        <v>591</v>
      </c>
      <c r="B384" t="s">
        <v>224</v>
      </c>
      <c r="C384" t="s">
        <v>592</v>
      </c>
      <c r="D384" t="s">
        <v>83</v>
      </c>
      <c r="E384" t="s">
        <v>100</v>
      </c>
      <c r="F384" s="19" t="str">
        <f>IFERROR(VLOOKUP(D384,'Tabelas auxiliares'!$A$3:$B$63,2,FALSE),"")</f>
        <v>SUGEPE-FOLHA - PASEP + AUX. MORADIA</v>
      </c>
      <c r="G384" s="19" t="str">
        <f>IFERROR(VLOOKUP($B384,'Tabelas auxiliares'!$A$67:$C$107,2,FALSE),"")</f>
        <v>FOLHA DE PAGAMENTO - GERAL</v>
      </c>
      <c r="H384" s="19" t="str">
        <f>IFERROR(VLOOKUP($B384,'Tabelas auxiliares'!$A$67:$C$107,3,FALSE),"")</f>
        <v>FOLHA DE PAGAMENTO / CONTRIBUICAO PARA O PSS / SUBSTITUICOES / INSS PATRONAL / PASEP</v>
      </c>
      <c r="I384" s="128" t="s">
        <v>1977</v>
      </c>
      <c r="J384" s="128" t="s">
        <v>2605</v>
      </c>
      <c r="K384" s="128" t="s">
        <v>2618</v>
      </c>
      <c r="L384" s="128" t="s">
        <v>2607</v>
      </c>
      <c r="M384" s="128" t="s">
        <v>604</v>
      </c>
      <c r="N384" s="128" t="s">
        <v>108</v>
      </c>
      <c r="O384" s="128" t="s">
        <v>614</v>
      </c>
      <c r="P384" s="128" t="s">
        <v>635</v>
      </c>
      <c r="Q384" s="128" t="s">
        <v>603</v>
      </c>
      <c r="R384" s="128" t="s">
        <v>604</v>
      </c>
      <c r="S384" s="128" t="s">
        <v>605</v>
      </c>
      <c r="T384" s="128" t="s">
        <v>626</v>
      </c>
      <c r="U384" s="128" t="s">
        <v>117</v>
      </c>
      <c r="V384" s="128" t="s">
        <v>990</v>
      </c>
      <c r="W384" s="128" t="s">
        <v>991</v>
      </c>
      <c r="X384" s="128" t="s">
        <v>2625</v>
      </c>
      <c r="Y384" s="19" t="str">
        <f t="shared" si="10"/>
        <v>3</v>
      </c>
      <c r="Z384" s="19" t="str">
        <f>IF(T384="","",IF(AND(T384&lt;&gt;'Tabelas auxiliares'!$B$241,T384&lt;&gt;'Tabelas auxiliares'!$B$242,T384&lt;&gt;'Tabelas auxiliares'!$C$241,T384&lt;&gt;'Tabelas auxiliares'!$C$242,T384&lt;&gt;'Tabelas auxiliares'!$D$241),"FOLHA DE PESSOAL",IF(Y384='Tabelas auxiliares'!$A$242,"CUSTEIO",IF(Y384='Tabelas auxiliares'!$A$241,"INVESTIMENTO","ERRO - VERIFICAR"))))</f>
        <v>FOLHA DE PESSOAL</v>
      </c>
      <c r="AA384" s="30">
        <f t="shared" si="11"/>
        <v>11638328.49</v>
      </c>
      <c r="AB384" s="130"/>
      <c r="AC384" s="130"/>
      <c r="AD384" s="12">
        <v>11638328.49</v>
      </c>
      <c r="AE384" s="36"/>
      <c r="AF384" s="36"/>
      <c r="AG384" s="36"/>
      <c r="AH384" s="36"/>
      <c r="AI384" s="36"/>
      <c r="AJ384" s="36"/>
      <c r="AK384" s="36"/>
      <c r="AL384" s="36"/>
      <c r="AM384" s="36"/>
      <c r="AN384" s="36"/>
      <c r="AO384" s="36"/>
      <c r="AP384" s="36"/>
    </row>
    <row r="385" spans="1:42" x14ac:dyDescent="0.25">
      <c r="A385" t="s">
        <v>591</v>
      </c>
      <c r="B385" t="s">
        <v>224</v>
      </c>
      <c r="C385" t="s">
        <v>592</v>
      </c>
      <c r="D385" t="s">
        <v>83</v>
      </c>
      <c r="E385" t="s">
        <v>100</v>
      </c>
      <c r="F385" s="19" t="str">
        <f>IFERROR(VLOOKUP(D385,'Tabelas auxiliares'!$A$3:$B$63,2,FALSE),"")</f>
        <v>SUGEPE-FOLHA - PASEP + AUX. MORADIA</v>
      </c>
      <c r="G385" s="19" t="str">
        <f>IFERROR(VLOOKUP($B385,'Tabelas auxiliares'!$A$67:$C$107,2,FALSE),"")</f>
        <v>FOLHA DE PAGAMENTO - GERAL</v>
      </c>
      <c r="H385" s="19" t="str">
        <f>IFERROR(VLOOKUP($B385,'Tabelas auxiliares'!$A$67:$C$107,3,FALSE),"")</f>
        <v>FOLHA DE PAGAMENTO / CONTRIBUICAO PARA O PSS / SUBSTITUICOES / INSS PATRONAL / PASEP</v>
      </c>
      <c r="I385" s="128" t="s">
        <v>1977</v>
      </c>
      <c r="J385" s="128" t="s">
        <v>2605</v>
      </c>
      <c r="K385" s="128" t="s">
        <v>2618</v>
      </c>
      <c r="L385" s="128" t="s">
        <v>2607</v>
      </c>
      <c r="M385" s="128" t="s">
        <v>604</v>
      </c>
      <c r="N385" s="128" t="s">
        <v>108</v>
      </c>
      <c r="O385" s="128" t="s">
        <v>614</v>
      </c>
      <c r="P385" s="128" t="s">
        <v>635</v>
      </c>
      <c r="Q385" s="128" t="s">
        <v>603</v>
      </c>
      <c r="R385" s="128" t="s">
        <v>604</v>
      </c>
      <c r="S385" s="128" t="s">
        <v>605</v>
      </c>
      <c r="T385" s="128" t="s">
        <v>626</v>
      </c>
      <c r="U385" s="128" t="s">
        <v>117</v>
      </c>
      <c r="V385" s="128" t="s">
        <v>992</v>
      </c>
      <c r="W385" s="128" t="s">
        <v>993</v>
      </c>
      <c r="X385" s="128" t="s">
        <v>2626</v>
      </c>
      <c r="Y385" s="19" t="str">
        <f t="shared" si="10"/>
        <v>3</v>
      </c>
      <c r="Z385" s="19" t="str">
        <f>IF(T385="","",IF(AND(T385&lt;&gt;'Tabelas auxiliares'!$B$241,T385&lt;&gt;'Tabelas auxiliares'!$B$242,T385&lt;&gt;'Tabelas auxiliares'!$C$241,T385&lt;&gt;'Tabelas auxiliares'!$C$242,T385&lt;&gt;'Tabelas auxiliares'!$D$241),"FOLHA DE PESSOAL",IF(Y385='Tabelas auxiliares'!$A$242,"CUSTEIO",IF(Y385='Tabelas auxiliares'!$A$241,"INVESTIMENTO","ERRO - VERIFICAR"))))</f>
        <v>FOLHA DE PESSOAL</v>
      </c>
      <c r="AA385" s="30">
        <f t="shared" si="11"/>
        <v>171539.76</v>
      </c>
      <c r="AB385" s="130"/>
      <c r="AC385" s="130"/>
      <c r="AD385" s="12">
        <v>171539.76</v>
      </c>
      <c r="AE385" s="36"/>
      <c r="AF385" s="36"/>
      <c r="AG385" s="36"/>
      <c r="AH385" s="36"/>
      <c r="AI385" s="36"/>
      <c r="AJ385" s="36"/>
      <c r="AK385" s="36"/>
      <c r="AL385" s="36"/>
      <c r="AM385" s="36"/>
      <c r="AN385" s="36"/>
      <c r="AO385" s="36"/>
      <c r="AP385" s="36"/>
    </row>
    <row r="386" spans="1:42" x14ac:dyDescent="0.25">
      <c r="A386" t="s">
        <v>591</v>
      </c>
      <c r="B386" t="s">
        <v>224</v>
      </c>
      <c r="C386" t="s">
        <v>592</v>
      </c>
      <c r="D386" t="s">
        <v>83</v>
      </c>
      <c r="E386" t="s">
        <v>100</v>
      </c>
      <c r="F386" s="19" t="str">
        <f>IFERROR(VLOOKUP(D386,'Tabelas auxiliares'!$A$3:$B$63,2,FALSE),"")</f>
        <v>SUGEPE-FOLHA - PASEP + AUX. MORADIA</v>
      </c>
      <c r="G386" s="19" t="str">
        <f>IFERROR(VLOOKUP($B386,'Tabelas auxiliares'!$A$67:$C$107,2,FALSE),"")</f>
        <v>FOLHA DE PAGAMENTO - GERAL</v>
      </c>
      <c r="H386" s="19" t="str">
        <f>IFERROR(VLOOKUP($B386,'Tabelas auxiliares'!$A$67:$C$107,3,FALSE),"")</f>
        <v>FOLHA DE PAGAMENTO / CONTRIBUICAO PARA O PSS / SUBSTITUICOES / INSS PATRONAL / PASEP</v>
      </c>
      <c r="I386" s="128" t="s">
        <v>1977</v>
      </c>
      <c r="J386" s="128" t="s">
        <v>2605</v>
      </c>
      <c r="K386" s="128" t="s">
        <v>2618</v>
      </c>
      <c r="L386" s="128" t="s">
        <v>2607</v>
      </c>
      <c r="M386" s="128" t="s">
        <v>604</v>
      </c>
      <c r="N386" s="128" t="s">
        <v>108</v>
      </c>
      <c r="O386" s="128" t="s">
        <v>614</v>
      </c>
      <c r="P386" s="128" t="s">
        <v>635</v>
      </c>
      <c r="Q386" s="128" t="s">
        <v>603</v>
      </c>
      <c r="R386" s="128" t="s">
        <v>604</v>
      </c>
      <c r="S386" s="128" t="s">
        <v>605</v>
      </c>
      <c r="T386" s="128" t="s">
        <v>626</v>
      </c>
      <c r="U386" s="128" t="s">
        <v>117</v>
      </c>
      <c r="V386" s="128" t="s">
        <v>994</v>
      </c>
      <c r="W386" s="128" t="s">
        <v>995</v>
      </c>
      <c r="X386" s="128" t="s">
        <v>2627</v>
      </c>
      <c r="Y386" s="19" t="str">
        <f t="shared" si="10"/>
        <v>3</v>
      </c>
      <c r="Z386" s="19" t="str">
        <f>IF(T386="","",IF(AND(T386&lt;&gt;'Tabelas auxiliares'!$B$241,T386&lt;&gt;'Tabelas auxiliares'!$B$242,T386&lt;&gt;'Tabelas auxiliares'!$C$241,T386&lt;&gt;'Tabelas auxiliares'!$C$242,T386&lt;&gt;'Tabelas auxiliares'!$D$241),"FOLHA DE PESSOAL",IF(Y386='Tabelas auxiliares'!$A$242,"CUSTEIO",IF(Y386='Tabelas auxiliares'!$A$241,"INVESTIMENTO","ERRO - VERIFICAR"))))</f>
        <v>FOLHA DE PESSOAL</v>
      </c>
      <c r="AA386" s="30">
        <f t="shared" si="11"/>
        <v>313397.76000000001</v>
      </c>
      <c r="AB386" s="130"/>
      <c r="AC386" s="130"/>
      <c r="AD386" s="12">
        <v>313397.76000000001</v>
      </c>
      <c r="AE386" s="36"/>
      <c r="AF386" s="36"/>
      <c r="AG386" s="36"/>
      <c r="AH386" s="36"/>
      <c r="AI386" s="36"/>
      <c r="AJ386" s="36"/>
      <c r="AK386" s="36"/>
      <c r="AL386" s="36"/>
      <c r="AM386" s="36"/>
      <c r="AN386" s="36"/>
      <c r="AO386" s="36"/>
      <c r="AP386" s="36"/>
    </row>
    <row r="387" spans="1:42" x14ac:dyDescent="0.25">
      <c r="A387" t="s">
        <v>591</v>
      </c>
      <c r="B387" t="s">
        <v>224</v>
      </c>
      <c r="C387" t="s">
        <v>592</v>
      </c>
      <c r="D387" t="s">
        <v>83</v>
      </c>
      <c r="E387" t="s">
        <v>100</v>
      </c>
      <c r="F387" s="19" t="str">
        <f>IFERROR(VLOOKUP(D387,'Tabelas auxiliares'!$A$3:$B$63,2,FALSE),"")</f>
        <v>SUGEPE-FOLHA - PASEP + AUX. MORADIA</v>
      </c>
      <c r="G387" s="19" t="str">
        <f>IFERROR(VLOOKUP($B387,'Tabelas auxiliares'!$A$67:$C$107,2,FALSE),"")</f>
        <v>FOLHA DE PAGAMENTO - GERAL</v>
      </c>
      <c r="H387" s="19" t="str">
        <f>IFERROR(VLOOKUP($B387,'Tabelas auxiliares'!$A$67:$C$107,3,FALSE),"")</f>
        <v>FOLHA DE PAGAMENTO / CONTRIBUICAO PARA O PSS / SUBSTITUICOES / INSS PATRONAL / PASEP</v>
      </c>
      <c r="I387" s="128" t="s">
        <v>1977</v>
      </c>
      <c r="J387" s="128" t="s">
        <v>2605</v>
      </c>
      <c r="K387" s="128" t="s">
        <v>2618</v>
      </c>
      <c r="L387" s="128" t="s">
        <v>2607</v>
      </c>
      <c r="M387" s="128" t="s">
        <v>604</v>
      </c>
      <c r="N387" s="128" t="s">
        <v>108</v>
      </c>
      <c r="O387" s="128" t="s">
        <v>614</v>
      </c>
      <c r="P387" s="128" t="s">
        <v>635</v>
      </c>
      <c r="Q387" s="128" t="s">
        <v>603</v>
      </c>
      <c r="R387" s="128" t="s">
        <v>604</v>
      </c>
      <c r="S387" s="128" t="s">
        <v>605</v>
      </c>
      <c r="T387" s="128" t="s">
        <v>626</v>
      </c>
      <c r="U387" s="128" t="s">
        <v>117</v>
      </c>
      <c r="V387" s="128" t="s">
        <v>996</v>
      </c>
      <c r="W387" s="128" t="s">
        <v>997</v>
      </c>
      <c r="X387" s="128" t="s">
        <v>2628</v>
      </c>
      <c r="Y387" s="19" t="str">
        <f t="shared" si="10"/>
        <v>3</v>
      </c>
      <c r="Z387" s="19" t="str">
        <f>IF(T387="","",IF(AND(T387&lt;&gt;'Tabelas auxiliares'!$B$241,T387&lt;&gt;'Tabelas auxiliares'!$B$242,T387&lt;&gt;'Tabelas auxiliares'!$C$241,T387&lt;&gt;'Tabelas auxiliares'!$C$242,T387&lt;&gt;'Tabelas auxiliares'!$D$241),"FOLHA DE PESSOAL",IF(Y387='Tabelas auxiliares'!$A$242,"CUSTEIO",IF(Y387='Tabelas auxiliares'!$A$241,"INVESTIMENTO","ERRO - VERIFICAR"))))</f>
        <v>FOLHA DE PESSOAL</v>
      </c>
      <c r="AA387" s="30">
        <f t="shared" si="11"/>
        <v>6663.46</v>
      </c>
      <c r="AB387" s="130"/>
      <c r="AC387" s="130"/>
      <c r="AD387" s="12">
        <v>6663.46</v>
      </c>
      <c r="AE387" s="36"/>
      <c r="AF387" s="36"/>
      <c r="AG387" s="36"/>
      <c r="AH387" s="36"/>
      <c r="AI387" s="36"/>
      <c r="AJ387" s="36"/>
      <c r="AK387" s="36"/>
      <c r="AL387" s="36"/>
      <c r="AM387" s="36"/>
      <c r="AN387" s="36"/>
      <c r="AO387" s="36"/>
      <c r="AP387" s="36"/>
    </row>
    <row r="388" spans="1:42" x14ac:dyDescent="0.25">
      <c r="A388" t="s">
        <v>591</v>
      </c>
      <c r="B388" t="s">
        <v>224</v>
      </c>
      <c r="C388" t="s">
        <v>592</v>
      </c>
      <c r="D388" t="s">
        <v>83</v>
      </c>
      <c r="E388" t="s">
        <v>100</v>
      </c>
      <c r="F388" s="19" t="str">
        <f>IFERROR(VLOOKUP(D388,'Tabelas auxiliares'!$A$3:$B$63,2,FALSE),"")</f>
        <v>SUGEPE-FOLHA - PASEP + AUX. MORADIA</v>
      </c>
      <c r="G388" s="19" t="str">
        <f>IFERROR(VLOOKUP($B388,'Tabelas auxiliares'!$A$67:$C$107,2,FALSE),"")</f>
        <v>FOLHA DE PAGAMENTO - GERAL</v>
      </c>
      <c r="H388" s="19" t="str">
        <f>IFERROR(VLOOKUP($B388,'Tabelas auxiliares'!$A$67:$C$107,3,FALSE),"")</f>
        <v>FOLHA DE PAGAMENTO / CONTRIBUICAO PARA O PSS / SUBSTITUICOES / INSS PATRONAL / PASEP</v>
      </c>
      <c r="I388" s="128" t="s">
        <v>1977</v>
      </c>
      <c r="J388" s="128" t="s">
        <v>2605</v>
      </c>
      <c r="K388" s="128" t="s">
        <v>2618</v>
      </c>
      <c r="L388" s="128" t="s">
        <v>2607</v>
      </c>
      <c r="M388" s="128" t="s">
        <v>604</v>
      </c>
      <c r="N388" s="128" t="s">
        <v>108</v>
      </c>
      <c r="O388" s="128" t="s">
        <v>614</v>
      </c>
      <c r="P388" s="128" t="s">
        <v>635</v>
      </c>
      <c r="Q388" s="128" t="s">
        <v>603</v>
      </c>
      <c r="R388" s="128" t="s">
        <v>604</v>
      </c>
      <c r="S388" s="128" t="s">
        <v>605</v>
      </c>
      <c r="T388" s="128" t="s">
        <v>626</v>
      </c>
      <c r="U388" s="128" t="s">
        <v>117</v>
      </c>
      <c r="V388" s="128" t="s">
        <v>998</v>
      </c>
      <c r="W388" s="128" t="s">
        <v>999</v>
      </c>
      <c r="X388" s="128" t="s">
        <v>2629</v>
      </c>
      <c r="Y388" s="19" t="str">
        <f t="shared" si="10"/>
        <v>3</v>
      </c>
      <c r="Z388" s="19" t="str">
        <f>IF(T388="","",IF(AND(T388&lt;&gt;'Tabelas auxiliares'!$B$241,T388&lt;&gt;'Tabelas auxiliares'!$B$242,T388&lt;&gt;'Tabelas auxiliares'!$C$241,T388&lt;&gt;'Tabelas auxiliares'!$C$242,T388&lt;&gt;'Tabelas auxiliares'!$D$241),"FOLHA DE PESSOAL",IF(Y388='Tabelas auxiliares'!$A$242,"CUSTEIO",IF(Y388='Tabelas auxiliares'!$A$241,"INVESTIMENTO","ERRO - VERIFICAR"))))</f>
        <v>FOLHA DE PESSOAL</v>
      </c>
      <c r="AA388" s="30">
        <f t="shared" si="11"/>
        <v>52507.73</v>
      </c>
      <c r="AB388" s="130"/>
      <c r="AC388" s="130"/>
      <c r="AD388" s="12">
        <v>52507.73</v>
      </c>
      <c r="AE388" s="36"/>
      <c r="AF388" s="36"/>
      <c r="AG388" s="36"/>
      <c r="AH388" s="36"/>
      <c r="AI388" s="36"/>
      <c r="AJ388" s="36"/>
      <c r="AK388" s="36"/>
      <c r="AL388" s="36"/>
      <c r="AM388" s="36"/>
      <c r="AN388" s="36"/>
      <c r="AO388" s="36"/>
      <c r="AP388" s="36"/>
    </row>
    <row r="389" spans="1:42" x14ac:dyDescent="0.25">
      <c r="A389" t="s">
        <v>591</v>
      </c>
      <c r="B389" t="s">
        <v>224</v>
      </c>
      <c r="C389" t="s">
        <v>592</v>
      </c>
      <c r="D389" t="s">
        <v>83</v>
      </c>
      <c r="E389" t="s">
        <v>100</v>
      </c>
      <c r="F389" s="19" t="str">
        <f>IFERROR(VLOOKUP(D389,'Tabelas auxiliares'!$A$3:$B$63,2,FALSE),"")</f>
        <v>SUGEPE-FOLHA - PASEP + AUX. MORADIA</v>
      </c>
      <c r="G389" s="19" t="str">
        <f>IFERROR(VLOOKUP($B389,'Tabelas auxiliares'!$A$67:$C$107,2,FALSE),"")</f>
        <v>FOLHA DE PAGAMENTO - GERAL</v>
      </c>
      <c r="H389" s="19" t="str">
        <f>IFERROR(VLOOKUP($B389,'Tabelas auxiliares'!$A$67:$C$107,3,FALSE),"")</f>
        <v>FOLHA DE PAGAMENTO / CONTRIBUICAO PARA O PSS / SUBSTITUICOES / INSS PATRONAL / PASEP</v>
      </c>
      <c r="I389" s="128" t="s">
        <v>1977</v>
      </c>
      <c r="J389" s="128" t="s">
        <v>2605</v>
      </c>
      <c r="K389" s="128" t="s">
        <v>2618</v>
      </c>
      <c r="L389" s="128" t="s">
        <v>2607</v>
      </c>
      <c r="M389" s="128" t="s">
        <v>604</v>
      </c>
      <c r="N389" s="128" t="s">
        <v>108</v>
      </c>
      <c r="O389" s="128" t="s">
        <v>614</v>
      </c>
      <c r="P389" s="128" t="s">
        <v>635</v>
      </c>
      <c r="Q389" s="128" t="s">
        <v>603</v>
      </c>
      <c r="R389" s="128" t="s">
        <v>604</v>
      </c>
      <c r="S389" s="128" t="s">
        <v>605</v>
      </c>
      <c r="T389" s="128" t="s">
        <v>626</v>
      </c>
      <c r="U389" s="128" t="s">
        <v>117</v>
      </c>
      <c r="V389" s="128" t="s">
        <v>1000</v>
      </c>
      <c r="W389" s="128" t="s">
        <v>1001</v>
      </c>
      <c r="X389" s="128" t="s">
        <v>2630</v>
      </c>
      <c r="Y389" s="19" t="str">
        <f t="shared" si="10"/>
        <v>3</v>
      </c>
      <c r="Z389" s="19" t="str">
        <f>IF(T389="","",IF(AND(T389&lt;&gt;'Tabelas auxiliares'!$B$241,T389&lt;&gt;'Tabelas auxiliares'!$B$242,T389&lt;&gt;'Tabelas auxiliares'!$C$241,T389&lt;&gt;'Tabelas auxiliares'!$C$242,T389&lt;&gt;'Tabelas auxiliares'!$D$241),"FOLHA DE PESSOAL",IF(Y389='Tabelas auxiliares'!$A$242,"CUSTEIO",IF(Y389='Tabelas auxiliares'!$A$241,"INVESTIMENTO","ERRO - VERIFICAR"))))</f>
        <v>FOLHA DE PESSOAL</v>
      </c>
      <c r="AA389" s="30">
        <f t="shared" si="11"/>
        <v>492970.05</v>
      </c>
      <c r="AB389" s="130"/>
      <c r="AC389" s="130"/>
      <c r="AD389" s="12">
        <v>492970.05</v>
      </c>
      <c r="AE389" s="36"/>
      <c r="AF389" s="36"/>
      <c r="AG389" s="36"/>
      <c r="AH389" s="36"/>
      <c r="AI389" s="36"/>
      <c r="AJ389" s="36"/>
      <c r="AK389" s="36"/>
      <c r="AL389" s="36"/>
      <c r="AM389" s="36"/>
      <c r="AN389" s="36"/>
      <c r="AO389" s="36"/>
      <c r="AP389" s="36"/>
    </row>
    <row r="390" spans="1:42" x14ac:dyDescent="0.25">
      <c r="A390" t="s">
        <v>591</v>
      </c>
      <c r="B390" t="s">
        <v>224</v>
      </c>
      <c r="C390" t="s">
        <v>592</v>
      </c>
      <c r="D390" t="s">
        <v>83</v>
      </c>
      <c r="E390" t="s">
        <v>100</v>
      </c>
      <c r="F390" s="19" t="str">
        <f>IFERROR(VLOOKUP(D390,'Tabelas auxiliares'!$A$3:$B$63,2,FALSE),"")</f>
        <v>SUGEPE-FOLHA - PASEP + AUX. MORADIA</v>
      </c>
      <c r="G390" s="19" t="str">
        <f>IFERROR(VLOOKUP($B390,'Tabelas auxiliares'!$A$67:$C$107,2,FALSE),"")</f>
        <v>FOLHA DE PAGAMENTO - GERAL</v>
      </c>
      <c r="H390" s="19" t="str">
        <f>IFERROR(VLOOKUP($B390,'Tabelas auxiliares'!$A$67:$C$107,3,FALSE),"")</f>
        <v>FOLHA DE PAGAMENTO / CONTRIBUICAO PARA O PSS / SUBSTITUICOES / INSS PATRONAL / PASEP</v>
      </c>
      <c r="I390" s="128" t="s">
        <v>1977</v>
      </c>
      <c r="J390" s="128" t="s">
        <v>2605</v>
      </c>
      <c r="K390" s="128" t="s">
        <v>2618</v>
      </c>
      <c r="L390" s="128" t="s">
        <v>2607</v>
      </c>
      <c r="M390" s="128" t="s">
        <v>604</v>
      </c>
      <c r="N390" s="128" t="s">
        <v>108</v>
      </c>
      <c r="O390" s="128" t="s">
        <v>614</v>
      </c>
      <c r="P390" s="128" t="s">
        <v>635</v>
      </c>
      <c r="Q390" s="128" t="s">
        <v>603</v>
      </c>
      <c r="R390" s="128" t="s">
        <v>604</v>
      </c>
      <c r="S390" s="128" t="s">
        <v>605</v>
      </c>
      <c r="T390" s="128" t="s">
        <v>626</v>
      </c>
      <c r="U390" s="128" t="s">
        <v>117</v>
      </c>
      <c r="V390" s="128" t="s">
        <v>1002</v>
      </c>
      <c r="W390" s="128" t="s">
        <v>1003</v>
      </c>
      <c r="X390" s="128" t="s">
        <v>2631</v>
      </c>
      <c r="Y390" s="19" t="str">
        <f t="shared" si="10"/>
        <v>3</v>
      </c>
      <c r="Z390" s="19" t="str">
        <f>IF(T390="","",IF(AND(T390&lt;&gt;'Tabelas auxiliares'!$B$241,T390&lt;&gt;'Tabelas auxiliares'!$B$242,T390&lt;&gt;'Tabelas auxiliares'!$C$241,T390&lt;&gt;'Tabelas auxiliares'!$C$242,T390&lt;&gt;'Tabelas auxiliares'!$D$241),"FOLHA DE PESSOAL",IF(Y390='Tabelas auxiliares'!$A$242,"CUSTEIO",IF(Y390='Tabelas auxiliares'!$A$241,"INVESTIMENTO","ERRO - VERIFICAR"))))</f>
        <v>FOLHA DE PESSOAL</v>
      </c>
      <c r="AA390" s="30">
        <f t="shared" si="11"/>
        <v>1592103.31</v>
      </c>
      <c r="AB390" s="130"/>
      <c r="AC390" s="130"/>
      <c r="AD390" s="12">
        <v>1592103.31</v>
      </c>
      <c r="AE390" s="36"/>
      <c r="AF390" s="36"/>
      <c r="AG390" s="36"/>
      <c r="AH390" s="36"/>
      <c r="AI390" s="36"/>
      <c r="AJ390" s="36"/>
      <c r="AK390" s="36"/>
      <c r="AL390" s="36"/>
      <c r="AM390" s="36"/>
      <c r="AN390" s="36"/>
      <c r="AO390" s="36"/>
      <c r="AP390" s="36"/>
    </row>
    <row r="391" spans="1:42" x14ac:dyDescent="0.25">
      <c r="A391" t="s">
        <v>591</v>
      </c>
      <c r="B391" t="s">
        <v>224</v>
      </c>
      <c r="C391" t="s">
        <v>592</v>
      </c>
      <c r="D391" t="s">
        <v>83</v>
      </c>
      <c r="E391" t="s">
        <v>100</v>
      </c>
      <c r="F391" s="19" t="str">
        <f>IFERROR(VLOOKUP(D391,'Tabelas auxiliares'!$A$3:$B$63,2,FALSE),"")</f>
        <v>SUGEPE-FOLHA - PASEP + AUX. MORADIA</v>
      </c>
      <c r="G391" s="19" t="str">
        <f>IFERROR(VLOOKUP($B391,'Tabelas auxiliares'!$A$67:$C$107,2,FALSE),"")</f>
        <v>FOLHA DE PAGAMENTO - GERAL</v>
      </c>
      <c r="H391" s="19" t="str">
        <f>IFERROR(VLOOKUP($B391,'Tabelas auxiliares'!$A$67:$C$107,3,FALSE),"")</f>
        <v>FOLHA DE PAGAMENTO / CONTRIBUICAO PARA O PSS / SUBSTITUICOES / INSS PATRONAL / PASEP</v>
      </c>
      <c r="I391" s="128" t="s">
        <v>1977</v>
      </c>
      <c r="J391" s="128" t="s">
        <v>2605</v>
      </c>
      <c r="K391" s="128" t="s">
        <v>2618</v>
      </c>
      <c r="L391" s="128" t="s">
        <v>2607</v>
      </c>
      <c r="M391" s="128" t="s">
        <v>604</v>
      </c>
      <c r="N391" s="128" t="s">
        <v>108</v>
      </c>
      <c r="O391" s="128" t="s">
        <v>614</v>
      </c>
      <c r="P391" s="128" t="s">
        <v>635</v>
      </c>
      <c r="Q391" s="128" t="s">
        <v>603</v>
      </c>
      <c r="R391" s="128" t="s">
        <v>604</v>
      </c>
      <c r="S391" s="128" t="s">
        <v>605</v>
      </c>
      <c r="T391" s="128" t="s">
        <v>626</v>
      </c>
      <c r="U391" s="128" t="s">
        <v>117</v>
      </c>
      <c r="V391" s="128" t="s">
        <v>1004</v>
      </c>
      <c r="W391" s="128" t="s">
        <v>1005</v>
      </c>
      <c r="X391" s="128" t="s">
        <v>2632</v>
      </c>
      <c r="Y391" s="19" t="str">
        <f t="shared" si="10"/>
        <v>3</v>
      </c>
      <c r="Z391" s="19" t="str">
        <f>IF(T391="","",IF(AND(T391&lt;&gt;'Tabelas auxiliares'!$B$241,T391&lt;&gt;'Tabelas auxiliares'!$B$242,T391&lt;&gt;'Tabelas auxiliares'!$C$241,T391&lt;&gt;'Tabelas auxiliares'!$C$242,T391&lt;&gt;'Tabelas auxiliares'!$D$241),"FOLHA DE PESSOAL",IF(Y391='Tabelas auxiliares'!$A$242,"CUSTEIO",IF(Y391='Tabelas auxiliares'!$A$241,"INVESTIMENTO","ERRO - VERIFICAR"))))</f>
        <v>FOLHA DE PESSOAL</v>
      </c>
      <c r="AA391" s="30">
        <f t="shared" si="11"/>
        <v>103069.55</v>
      </c>
      <c r="AB391" s="130"/>
      <c r="AC391" s="130"/>
      <c r="AD391" s="12">
        <v>103069.55</v>
      </c>
      <c r="AE391" s="36"/>
      <c r="AF391" s="36"/>
      <c r="AG391" s="36"/>
      <c r="AH391" s="36"/>
      <c r="AI391" s="36"/>
      <c r="AJ391" s="36"/>
      <c r="AK391" s="36"/>
      <c r="AL391" s="36"/>
      <c r="AM391" s="36"/>
      <c r="AN391" s="36"/>
      <c r="AO391" s="36"/>
      <c r="AP391" s="36"/>
    </row>
    <row r="392" spans="1:42" x14ac:dyDescent="0.25">
      <c r="A392" t="s">
        <v>591</v>
      </c>
      <c r="B392" t="s">
        <v>224</v>
      </c>
      <c r="C392" t="s">
        <v>592</v>
      </c>
      <c r="D392" t="s">
        <v>83</v>
      </c>
      <c r="E392" t="s">
        <v>100</v>
      </c>
      <c r="F392" s="19" t="str">
        <f>IFERROR(VLOOKUP(D392,'Tabelas auxiliares'!$A$3:$B$63,2,FALSE),"")</f>
        <v>SUGEPE-FOLHA - PASEP + AUX. MORADIA</v>
      </c>
      <c r="G392" s="19" t="str">
        <f>IFERROR(VLOOKUP($B392,'Tabelas auxiliares'!$A$67:$C$107,2,FALSE),"")</f>
        <v>FOLHA DE PAGAMENTO - GERAL</v>
      </c>
      <c r="H392" s="19" t="str">
        <f>IFERROR(VLOOKUP($B392,'Tabelas auxiliares'!$A$67:$C$107,3,FALSE),"")</f>
        <v>FOLHA DE PAGAMENTO / CONTRIBUICAO PARA O PSS / SUBSTITUICOES / INSS PATRONAL / PASEP</v>
      </c>
      <c r="I392" s="128" t="s">
        <v>1977</v>
      </c>
      <c r="J392" s="128" t="s">
        <v>2605</v>
      </c>
      <c r="K392" s="128" t="s">
        <v>2618</v>
      </c>
      <c r="L392" s="128" t="s">
        <v>2607</v>
      </c>
      <c r="M392" s="128" t="s">
        <v>604</v>
      </c>
      <c r="N392" s="128" t="s">
        <v>108</v>
      </c>
      <c r="O392" s="128" t="s">
        <v>614</v>
      </c>
      <c r="P392" s="128" t="s">
        <v>635</v>
      </c>
      <c r="Q392" s="128" t="s">
        <v>603</v>
      </c>
      <c r="R392" s="128" t="s">
        <v>604</v>
      </c>
      <c r="S392" s="128" t="s">
        <v>605</v>
      </c>
      <c r="T392" s="128" t="s">
        <v>626</v>
      </c>
      <c r="U392" s="128" t="s">
        <v>117</v>
      </c>
      <c r="V392" s="128" t="s">
        <v>2534</v>
      </c>
      <c r="W392" s="128" t="s">
        <v>2535</v>
      </c>
      <c r="X392" s="128" t="s">
        <v>2633</v>
      </c>
      <c r="Y392" s="19" t="str">
        <f t="shared" si="10"/>
        <v>3</v>
      </c>
      <c r="Z392" s="19" t="str">
        <f>IF(T392="","",IF(AND(T392&lt;&gt;'Tabelas auxiliares'!$B$241,T392&lt;&gt;'Tabelas auxiliares'!$B$242,T392&lt;&gt;'Tabelas auxiliares'!$C$241,T392&lt;&gt;'Tabelas auxiliares'!$C$242,T392&lt;&gt;'Tabelas auxiliares'!$D$241),"FOLHA DE PESSOAL",IF(Y392='Tabelas auxiliares'!$A$242,"CUSTEIO",IF(Y392='Tabelas auxiliares'!$A$241,"INVESTIMENTO","ERRO - VERIFICAR"))))</f>
        <v>FOLHA DE PESSOAL</v>
      </c>
      <c r="AA392" s="30">
        <f t="shared" si="11"/>
        <v>3.05</v>
      </c>
      <c r="AB392" s="130"/>
      <c r="AC392" s="130"/>
      <c r="AD392" s="12">
        <v>3.05</v>
      </c>
      <c r="AE392" s="36"/>
      <c r="AF392" s="36"/>
      <c r="AG392" s="36"/>
      <c r="AH392" s="36"/>
      <c r="AI392" s="36"/>
      <c r="AJ392" s="36"/>
      <c r="AK392" s="36"/>
      <c r="AL392" s="36"/>
      <c r="AM392" s="36"/>
      <c r="AN392" s="36"/>
      <c r="AO392" s="36"/>
      <c r="AP392" s="36"/>
    </row>
    <row r="393" spans="1:42" x14ac:dyDescent="0.25">
      <c r="A393" t="s">
        <v>591</v>
      </c>
      <c r="B393" t="s">
        <v>224</v>
      </c>
      <c r="C393" t="s">
        <v>592</v>
      </c>
      <c r="D393" t="s">
        <v>83</v>
      </c>
      <c r="E393" t="s">
        <v>100</v>
      </c>
      <c r="F393" s="19" t="str">
        <f>IFERROR(VLOOKUP(D393,'Tabelas auxiliares'!$A$3:$B$63,2,FALSE),"")</f>
        <v>SUGEPE-FOLHA - PASEP + AUX. MORADIA</v>
      </c>
      <c r="G393" s="19" t="str">
        <f>IFERROR(VLOOKUP($B393,'Tabelas auxiliares'!$A$67:$C$107,2,FALSE),"")</f>
        <v>FOLHA DE PAGAMENTO - GERAL</v>
      </c>
      <c r="H393" s="19" t="str">
        <f>IFERROR(VLOOKUP($B393,'Tabelas auxiliares'!$A$67:$C$107,3,FALSE),"")</f>
        <v>FOLHA DE PAGAMENTO / CONTRIBUICAO PARA O PSS / SUBSTITUICOES / INSS PATRONAL / PASEP</v>
      </c>
      <c r="I393" s="128" t="s">
        <v>1977</v>
      </c>
      <c r="J393" s="128" t="s">
        <v>2605</v>
      </c>
      <c r="K393" s="128" t="s">
        <v>2634</v>
      </c>
      <c r="L393" s="128" t="s">
        <v>2607</v>
      </c>
      <c r="M393" s="128" t="s">
        <v>604</v>
      </c>
      <c r="N393" s="128" t="s">
        <v>108</v>
      </c>
      <c r="O393" s="128" t="s">
        <v>614</v>
      </c>
      <c r="P393" s="128" t="s">
        <v>635</v>
      </c>
      <c r="Q393" s="128" t="s">
        <v>603</v>
      </c>
      <c r="R393" s="128" t="s">
        <v>604</v>
      </c>
      <c r="S393" s="128" t="s">
        <v>605</v>
      </c>
      <c r="T393" s="128" t="s">
        <v>626</v>
      </c>
      <c r="U393" s="128" t="s">
        <v>117</v>
      </c>
      <c r="V393" s="128" t="s">
        <v>1006</v>
      </c>
      <c r="W393" s="128" t="s">
        <v>1007</v>
      </c>
      <c r="X393" s="128" t="s">
        <v>2635</v>
      </c>
      <c r="Y393" s="19" t="str">
        <f t="shared" si="10"/>
        <v>3</v>
      </c>
      <c r="Z393" s="19" t="str">
        <f>IF(T393="","",IF(AND(T393&lt;&gt;'Tabelas auxiliares'!$B$241,T393&lt;&gt;'Tabelas auxiliares'!$B$242,T393&lt;&gt;'Tabelas auxiliares'!$C$241,T393&lt;&gt;'Tabelas auxiliares'!$C$242,T393&lt;&gt;'Tabelas auxiliares'!$D$241),"FOLHA DE PESSOAL",IF(Y393='Tabelas auxiliares'!$A$242,"CUSTEIO",IF(Y393='Tabelas auxiliares'!$A$241,"INVESTIMENTO","ERRO - VERIFICAR"))))</f>
        <v>FOLHA DE PESSOAL</v>
      </c>
      <c r="AA393" s="30">
        <f t="shared" si="11"/>
        <v>12705.12</v>
      </c>
      <c r="AB393" s="130"/>
      <c r="AC393" s="130"/>
      <c r="AD393" s="12">
        <v>12705.12</v>
      </c>
      <c r="AE393" s="36"/>
      <c r="AF393" s="36"/>
      <c r="AG393" s="36"/>
      <c r="AH393" s="36"/>
      <c r="AI393" s="36"/>
      <c r="AJ393" s="36"/>
      <c r="AK393" s="36"/>
      <c r="AL393" s="36"/>
      <c r="AM393" s="36"/>
      <c r="AN393" s="36"/>
      <c r="AO393" s="36"/>
      <c r="AP393" s="36"/>
    </row>
    <row r="394" spans="1:42" x14ac:dyDescent="0.25">
      <c r="A394" t="s">
        <v>591</v>
      </c>
      <c r="B394" t="s">
        <v>224</v>
      </c>
      <c r="C394" t="s">
        <v>592</v>
      </c>
      <c r="D394" t="s">
        <v>83</v>
      </c>
      <c r="E394" t="s">
        <v>100</v>
      </c>
      <c r="F394" s="19" t="str">
        <f>IFERROR(VLOOKUP(D394,'Tabelas auxiliares'!$A$3:$B$63,2,FALSE),"")</f>
        <v>SUGEPE-FOLHA - PASEP + AUX. MORADIA</v>
      </c>
      <c r="G394" s="19" t="str">
        <f>IFERROR(VLOOKUP($B394,'Tabelas auxiliares'!$A$67:$C$107,2,FALSE),"")</f>
        <v>FOLHA DE PAGAMENTO - GERAL</v>
      </c>
      <c r="H394" s="19" t="str">
        <f>IFERROR(VLOOKUP($B394,'Tabelas auxiliares'!$A$67:$C$107,3,FALSE),"")</f>
        <v>FOLHA DE PAGAMENTO / CONTRIBUICAO PARA O PSS / SUBSTITUICOES / INSS PATRONAL / PASEP</v>
      </c>
      <c r="I394" s="128" t="s">
        <v>1977</v>
      </c>
      <c r="J394" s="128" t="s">
        <v>2605</v>
      </c>
      <c r="K394" s="128" t="s">
        <v>2636</v>
      </c>
      <c r="L394" s="128" t="s">
        <v>2637</v>
      </c>
      <c r="M394" s="128" t="s">
        <v>604</v>
      </c>
      <c r="N394" s="128" t="s">
        <v>108</v>
      </c>
      <c r="O394" s="128" t="s">
        <v>614</v>
      </c>
      <c r="P394" s="128" t="s">
        <v>635</v>
      </c>
      <c r="Q394" s="128" t="s">
        <v>603</v>
      </c>
      <c r="R394" s="128" t="s">
        <v>604</v>
      </c>
      <c r="S394" s="128" t="s">
        <v>605</v>
      </c>
      <c r="T394" s="128" t="s">
        <v>626</v>
      </c>
      <c r="U394" s="128" t="s">
        <v>117</v>
      </c>
      <c r="V394" s="128" t="s">
        <v>1008</v>
      </c>
      <c r="W394" s="128" t="s">
        <v>1009</v>
      </c>
      <c r="X394" s="128" t="s">
        <v>2638</v>
      </c>
      <c r="Y394" s="19" t="str">
        <f t="shared" si="10"/>
        <v>3</v>
      </c>
      <c r="Z394" s="19" t="str">
        <f>IF(T394="","",IF(AND(T394&lt;&gt;'Tabelas auxiliares'!$B$241,T394&lt;&gt;'Tabelas auxiliares'!$B$242,T394&lt;&gt;'Tabelas auxiliares'!$C$241,T394&lt;&gt;'Tabelas auxiliares'!$C$242,T394&lt;&gt;'Tabelas auxiliares'!$D$241),"FOLHA DE PESSOAL",IF(Y394='Tabelas auxiliares'!$A$242,"CUSTEIO",IF(Y394='Tabelas auxiliares'!$A$241,"INVESTIMENTO","ERRO - VERIFICAR"))))</f>
        <v>FOLHA DE PESSOAL</v>
      </c>
      <c r="AA394" s="30">
        <f t="shared" si="11"/>
        <v>3885.87</v>
      </c>
      <c r="AB394" s="130"/>
      <c r="AC394" s="130"/>
      <c r="AD394" s="12">
        <v>3885.87</v>
      </c>
      <c r="AE394" s="36"/>
      <c r="AF394" s="36"/>
      <c r="AG394" s="36"/>
      <c r="AH394" s="36"/>
      <c r="AI394" s="36"/>
      <c r="AJ394" s="36"/>
      <c r="AK394" s="36"/>
      <c r="AL394" s="36"/>
      <c r="AM394" s="36"/>
      <c r="AN394" s="36"/>
      <c r="AO394" s="36"/>
      <c r="AP394" s="36"/>
    </row>
    <row r="395" spans="1:42" x14ac:dyDescent="0.25">
      <c r="A395" t="s">
        <v>591</v>
      </c>
      <c r="B395" t="s">
        <v>224</v>
      </c>
      <c r="C395" t="s">
        <v>592</v>
      </c>
      <c r="D395" t="s">
        <v>83</v>
      </c>
      <c r="E395" t="s">
        <v>100</v>
      </c>
      <c r="F395" s="19" t="str">
        <f>IFERROR(VLOOKUP(D395,'Tabelas auxiliares'!$A$3:$B$63,2,FALSE),"")</f>
        <v>SUGEPE-FOLHA - PASEP + AUX. MORADIA</v>
      </c>
      <c r="G395" s="19" t="str">
        <f>IFERROR(VLOOKUP($B395,'Tabelas auxiliares'!$A$67:$C$107,2,FALSE),"")</f>
        <v>FOLHA DE PAGAMENTO - GERAL</v>
      </c>
      <c r="H395" s="19" t="str">
        <f>IFERROR(VLOOKUP($B395,'Tabelas auxiliares'!$A$67:$C$107,3,FALSE),"")</f>
        <v>FOLHA DE PAGAMENTO / CONTRIBUICAO PARA O PSS / SUBSTITUICOES / INSS PATRONAL / PASEP</v>
      </c>
      <c r="I395" s="128" t="s">
        <v>1977</v>
      </c>
      <c r="J395" s="128" t="s">
        <v>2605</v>
      </c>
      <c r="K395" s="128" t="s">
        <v>2639</v>
      </c>
      <c r="L395" s="128" t="s">
        <v>2607</v>
      </c>
      <c r="M395" s="128" t="s">
        <v>604</v>
      </c>
      <c r="N395" s="128" t="s">
        <v>108</v>
      </c>
      <c r="O395" s="128" t="s">
        <v>614</v>
      </c>
      <c r="P395" s="128" t="s">
        <v>635</v>
      </c>
      <c r="Q395" s="128" t="s">
        <v>603</v>
      </c>
      <c r="R395" s="128" t="s">
        <v>604</v>
      </c>
      <c r="S395" s="128" t="s">
        <v>605</v>
      </c>
      <c r="T395" s="128" t="s">
        <v>626</v>
      </c>
      <c r="U395" s="128" t="s">
        <v>117</v>
      </c>
      <c r="V395" s="128" t="s">
        <v>1010</v>
      </c>
      <c r="W395" s="128" t="s">
        <v>1011</v>
      </c>
      <c r="X395" s="128" t="s">
        <v>2640</v>
      </c>
      <c r="Y395" s="19" t="str">
        <f t="shared" si="10"/>
        <v>3</v>
      </c>
      <c r="Z395" s="19" t="str">
        <f>IF(T395="","",IF(AND(T395&lt;&gt;'Tabelas auxiliares'!$B$241,T395&lt;&gt;'Tabelas auxiliares'!$B$242,T395&lt;&gt;'Tabelas auxiliares'!$C$241,T395&lt;&gt;'Tabelas auxiliares'!$C$242,T395&lt;&gt;'Tabelas auxiliares'!$D$241),"FOLHA DE PESSOAL",IF(Y395='Tabelas auxiliares'!$A$242,"CUSTEIO",IF(Y395='Tabelas auxiliares'!$A$241,"INVESTIMENTO","ERRO - VERIFICAR"))))</f>
        <v>FOLHA DE PESSOAL</v>
      </c>
      <c r="AA395" s="30">
        <f t="shared" si="11"/>
        <v>1969.42</v>
      </c>
      <c r="AB395" s="130"/>
      <c r="AC395" s="130"/>
      <c r="AD395" s="12">
        <v>1969.42</v>
      </c>
      <c r="AE395" s="36"/>
      <c r="AF395" s="36"/>
      <c r="AG395" s="36"/>
      <c r="AH395" s="36"/>
      <c r="AI395" s="36"/>
      <c r="AJ395" s="36"/>
      <c r="AK395" s="36"/>
      <c r="AL395" s="36"/>
      <c r="AM395" s="36"/>
      <c r="AN395" s="36"/>
      <c r="AO395" s="36"/>
      <c r="AP395" s="36"/>
    </row>
    <row r="396" spans="1:42" x14ac:dyDescent="0.25">
      <c r="A396" t="s">
        <v>591</v>
      </c>
      <c r="B396" t="s">
        <v>224</v>
      </c>
      <c r="C396" t="s">
        <v>592</v>
      </c>
      <c r="D396" t="s">
        <v>83</v>
      </c>
      <c r="E396" t="s">
        <v>100</v>
      </c>
      <c r="F396" s="19" t="str">
        <f>IFERROR(VLOOKUP(D396,'Tabelas auxiliares'!$A$3:$B$63,2,FALSE),"")</f>
        <v>SUGEPE-FOLHA - PASEP + AUX. MORADIA</v>
      </c>
      <c r="G396" s="19" t="str">
        <f>IFERROR(VLOOKUP($B396,'Tabelas auxiliares'!$A$67:$C$107,2,FALSE),"")</f>
        <v>FOLHA DE PAGAMENTO - GERAL</v>
      </c>
      <c r="H396" s="19" t="str">
        <f>IFERROR(VLOOKUP($B396,'Tabelas auxiliares'!$A$67:$C$107,3,FALSE),"")</f>
        <v>FOLHA DE PAGAMENTO / CONTRIBUICAO PARA O PSS / SUBSTITUICOES / INSS PATRONAL / PASEP</v>
      </c>
      <c r="I396" s="128" t="s">
        <v>1977</v>
      </c>
      <c r="J396" s="128" t="s">
        <v>2605</v>
      </c>
      <c r="K396" s="128" t="s">
        <v>2641</v>
      </c>
      <c r="L396" s="128" t="s">
        <v>2607</v>
      </c>
      <c r="M396" s="128" t="s">
        <v>1015</v>
      </c>
      <c r="N396" s="128" t="s">
        <v>638</v>
      </c>
      <c r="O396" s="128" t="s">
        <v>614</v>
      </c>
      <c r="P396" s="128" t="s">
        <v>1357</v>
      </c>
      <c r="Q396" s="128" t="s">
        <v>603</v>
      </c>
      <c r="R396" s="128" t="s">
        <v>604</v>
      </c>
      <c r="S396" s="128" t="s">
        <v>605</v>
      </c>
      <c r="T396" s="128" t="s">
        <v>145</v>
      </c>
      <c r="U396" s="128" t="s">
        <v>1358</v>
      </c>
      <c r="V396" s="128" t="s">
        <v>1016</v>
      </c>
      <c r="W396" s="128" t="s">
        <v>1017</v>
      </c>
      <c r="X396" s="128" t="s">
        <v>2642</v>
      </c>
      <c r="Y396" s="19" t="str">
        <f t="shared" si="10"/>
        <v>3</v>
      </c>
      <c r="Z396" s="19" t="str">
        <f>IF(T396="","",IF(AND(T396&lt;&gt;'Tabelas auxiliares'!$B$241,T396&lt;&gt;'Tabelas auxiliares'!$B$242,T396&lt;&gt;'Tabelas auxiliares'!$C$241,T396&lt;&gt;'Tabelas auxiliares'!$C$242,T396&lt;&gt;'Tabelas auxiliares'!$D$241),"FOLHA DE PESSOAL",IF(Y396='Tabelas auxiliares'!$A$242,"CUSTEIO",IF(Y396='Tabelas auxiliares'!$A$241,"INVESTIMENTO","ERRO - VERIFICAR"))))</f>
        <v>CUSTEIO</v>
      </c>
      <c r="AA396" s="30">
        <f t="shared" si="11"/>
        <v>298063.81</v>
      </c>
      <c r="AB396" s="130"/>
      <c r="AC396" s="130"/>
      <c r="AD396" s="12">
        <v>298063.81</v>
      </c>
      <c r="AE396" s="36"/>
      <c r="AF396" s="36"/>
      <c r="AG396" s="36"/>
      <c r="AH396" s="36"/>
      <c r="AI396" s="36"/>
      <c r="AJ396" s="36"/>
      <c r="AK396" s="36"/>
      <c r="AL396" s="36"/>
      <c r="AM396" s="36"/>
      <c r="AN396" s="36"/>
      <c r="AO396" s="36"/>
      <c r="AP396" s="36"/>
    </row>
    <row r="397" spans="1:42" x14ac:dyDescent="0.25">
      <c r="A397" t="s">
        <v>591</v>
      </c>
      <c r="B397" t="s">
        <v>224</v>
      </c>
      <c r="C397" t="s">
        <v>592</v>
      </c>
      <c r="D397" t="s">
        <v>83</v>
      </c>
      <c r="E397" t="s">
        <v>100</v>
      </c>
      <c r="F397" s="19" t="str">
        <f>IFERROR(VLOOKUP(D397,'Tabelas auxiliares'!$A$3:$B$63,2,FALSE),"")</f>
        <v>SUGEPE-FOLHA - PASEP + AUX. MORADIA</v>
      </c>
      <c r="G397" s="19" t="str">
        <f>IFERROR(VLOOKUP($B397,'Tabelas auxiliares'!$A$67:$C$107,2,FALSE),"")</f>
        <v>FOLHA DE PAGAMENTO - GERAL</v>
      </c>
      <c r="H397" s="19" t="str">
        <f>IFERROR(VLOOKUP($B397,'Tabelas auxiliares'!$A$67:$C$107,3,FALSE),"")</f>
        <v>FOLHA DE PAGAMENTO / CONTRIBUICAO PARA O PSS / SUBSTITUICOES / INSS PATRONAL / PASEP</v>
      </c>
      <c r="I397" s="128" t="s">
        <v>1977</v>
      </c>
      <c r="J397" s="128" t="s">
        <v>2605</v>
      </c>
      <c r="K397" s="128" t="s">
        <v>2643</v>
      </c>
      <c r="L397" s="128" t="s">
        <v>2607</v>
      </c>
      <c r="M397" s="128" t="s">
        <v>1030</v>
      </c>
      <c r="N397" s="128" t="s">
        <v>108</v>
      </c>
      <c r="O397" s="128" t="s">
        <v>614</v>
      </c>
      <c r="P397" s="128" t="s">
        <v>635</v>
      </c>
      <c r="Q397" s="128" t="s">
        <v>603</v>
      </c>
      <c r="R397" s="128" t="s">
        <v>604</v>
      </c>
      <c r="S397" s="128" t="s">
        <v>605</v>
      </c>
      <c r="T397" s="128" t="s">
        <v>626</v>
      </c>
      <c r="U397" s="128" t="s">
        <v>117</v>
      </c>
      <c r="V397" s="128" t="s">
        <v>1012</v>
      </c>
      <c r="W397" s="128" t="s">
        <v>1013</v>
      </c>
      <c r="X397" s="128" t="s">
        <v>2644</v>
      </c>
      <c r="Y397" s="19" t="str">
        <f t="shared" si="10"/>
        <v>3</v>
      </c>
      <c r="Z397" s="19" t="str">
        <f>IF(T397="","",IF(AND(T397&lt;&gt;'Tabelas auxiliares'!$B$241,T397&lt;&gt;'Tabelas auxiliares'!$B$242,T397&lt;&gt;'Tabelas auxiliares'!$C$241,T397&lt;&gt;'Tabelas auxiliares'!$C$242,T397&lt;&gt;'Tabelas auxiliares'!$D$241),"FOLHA DE PESSOAL",IF(Y397='Tabelas auxiliares'!$A$242,"CUSTEIO",IF(Y397='Tabelas auxiliares'!$A$241,"INVESTIMENTO","ERRO - VERIFICAR"))))</f>
        <v>FOLHA DE PESSOAL</v>
      </c>
      <c r="AA397" s="30">
        <f t="shared" si="11"/>
        <v>298288.59999999998</v>
      </c>
      <c r="AB397" s="130"/>
      <c r="AC397" s="130"/>
      <c r="AD397" s="12">
        <v>298288.59999999998</v>
      </c>
      <c r="AE397" s="36"/>
      <c r="AF397" s="36"/>
      <c r="AG397" s="36"/>
      <c r="AH397" s="36"/>
      <c r="AI397" s="36"/>
      <c r="AJ397" s="36"/>
      <c r="AK397" s="36"/>
      <c r="AL397" s="36"/>
      <c r="AM397" s="36"/>
      <c r="AN397" s="36"/>
      <c r="AO397" s="36"/>
      <c r="AP397" s="36"/>
    </row>
    <row r="398" spans="1:42" x14ac:dyDescent="0.25">
      <c r="A398" t="s">
        <v>591</v>
      </c>
      <c r="B398" t="s">
        <v>224</v>
      </c>
      <c r="C398" t="s">
        <v>592</v>
      </c>
      <c r="D398" t="s">
        <v>83</v>
      </c>
      <c r="E398" t="s">
        <v>100</v>
      </c>
      <c r="F398" s="19" t="str">
        <f>IFERROR(VLOOKUP(D398,'Tabelas auxiliares'!$A$3:$B$63,2,FALSE),"")</f>
        <v>SUGEPE-FOLHA - PASEP + AUX. MORADIA</v>
      </c>
      <c r="G398" s="19" t="str">
        <f>IFERROR(VLOOKUP($B398,'Tabelas auxiliares'!$A$67:$C$107,2,FALSE),"")</f>
        <v>FOLHA DE PAGAMENTO - GERAL</v>
      </c>
      <c r="H398" s="19" t="str">
        <f>IFERROR(VLOOKUP($B398,'Tabelas auxiliares'!$A$67:$C$107,3,FALSE),"")</f>
        <v>FOLHA DE PAGAMENTO / CONTRIBUICAO PARA O PSS / SUBSTITUICOES / INSS PATRONAL / PASEP</v>
      </c>
      <c r="I398" s="128" t="s">
        <v>1977</v>
      </c>
      <c r="J398" s="128" t="s">
        <v>2605</v>
      </c>
      <c r="K398" s="128" t="s">
        <v>2645</v>
      </c>
      <c r="L398" s="128" t="s">
        <v>2607</v>
      </c>
      <c r="M398" s="128" t="s">
        <v>1014</v>
      </c>
      <c r="N398" s="128" t="s">
        <v>107</v>
      </c>
      <c r="O398" s="128" t="s">
        <v>614</v>
      </c>
      <c r="P398" s="128" t="s">
        <v>636</v>
      </c>
      <c r="Q398" s="128" t="s">
        <v>603</v>
      </c>
      <c r="R398" s="128" t="s">
        <v>604</v>
      </c>
      <c r="S398" s="128" t="s">
        <v>605</v>
      </c>
      <c r="T398" s="128" t="s">
        <v>637</v>
      </c>
      <c r="U398" s="128" t="s">
        <v>101</v>
      </c>
      <c r="V398" s="128" t="s">
        <v>962</v>
      </c>
      <c r="W398" s="128" t="s">
        <v>963</v>
      </c>
      <c r="X398" s="128" t="s">
        <v>2646</v>
      </c>
      <c r="Y398" s="19" t="str">
        <f t="shared" si="10"/>
        <v>3</v>
      </c>
      <c r="Z398" s="19" t="str">
        <f>IF(T398="","",IF(AND(T398&lt;&gt;'Tabelas auxiliares'!$B$241,T398&lt;&gt;'Tabelas auxiliares'!$B$242,T398&lt;&gt;'Tabelas auxiliares'!$C$241,T398&lt;&gt;'Tabelas auxiliares'!$C$242,T398&lt;&gt;'Tabelas auxiliares'!$D$241),"FOLHA DE PESSOAL",IF(Y398='Tabelas auxiliares'!$A$242,"CUSTEIO",IF(Y398='Tabelas auxiliares'!$A$241,"INVESTIMENTO","ERRO - VERIFICAR"))))</f>
        <v>FOLHA DE PESSOAL</v>
      </c>
      <c r="AA398" s="30">
        <f t="shared" si="11"/>
        <v>5775089.7999999998</v>
      </c>
      <c r="AB398" s="130"/>
      <c r="AC398" s="130"/>
      <c r="AD398" s="12">
        <v>5775089.7999999998</v>
      </c>
      <c r="AE398" s="36"/>
      <c r="AF398" s="36"/>
      <c r="AG398" s="36"/>
      <c r="AH398" s="36"/>
      <c r="AI398" s="36"/>
      <c r="AJ398" s="36"/>
      <c r="AK398" s="36"/>
      <c r="AL398" s="36"/>
      <c r="AM398" s="36"/>
      <c r="AN398" s="36"/>
      <c r="AO398" s="36"/>
      <c r="AP398" s="36"/>
    </row>
    <row r="399" spans="1:42" x14ac:dyDescent="0.25">
      <c r="A399" t="s">
        <v>591</v>
      </c>
      <c r="B399" t="s">
        <v>224</v>
      </c>
      <c r="C399" t="s">
        <v>592</v>
      </c>
      <c r="D399" t="s">
        <v>83</v>
      </c>
      <c r="E399" t="s">
        <v>100</v>
      </c>
      <c r="F399" s="19" t="str">
        <f>IFERROR(VLOOKUP(D399,'Tabelas auxiliares'!$A$3:$B$63,2,FALSE),"")</f>
        <v>SUGEPE-FOLHA - PASEP + AUX. MORADIA</v>
      </c>
      <c r="G399" s="19" t="str">
        <f>IFERROR(VLOOKUP($B399,'Tabelas auxiliares'!$A$67:$C$107,2,FALSE),"")</f>
        <v>FOLHA DE PAGAMENTO - GERAL</v>
      </c>
      <c r="H399" s="19" t="str">
        <f>IFERROR(VLOOKUP($B399,'Tabelas auxiliares'!$A$67:$C$107,3,FALSE),"")</f>
        <v>FOLHA DE PAGAMENTO / CONTRIBUICAO PARA O PSS / SUBSTITUICOES / INSS PATRONAL / PASEP</v>
      </c>
      <c r="I399" s="128" t="s">
        <v>2647</v>
      </c>
      <c r="J399" s="128" t="s">
        <v>2648</v>
      </c>
      <c r="K399" s="128" t="s">
        <v>2649</v>
      </c>
      <c r="L399" s="128" t="s">
        <v>2650</v>
      </c>
      <c r="M399" s="128" t="s">
        <v>604</v>
      </c>
      <c r="N399" s="128" t="s">
        <v>108</v>
      </c>
      <c r="O399" s="128" t="s">
        <v>614</v>
      </c>
      <c r="P399" s="128" t="s">
        <v>635</v>
      </c>
      <c r="Q399" s="128" t="s">
        <v>603</v>
      </c>
      <c r="R399" s="128" t="s">
        <v>604</v>
      </c>
      <c r="S399" s="128" t="s">
        <v>605</v>
      </c>
      <c r="T399" s="128" t="s">
        <v>626</v>
      </c>
      <c r="U399" s="128" t="s">
        <v>117</v>
      </c>
      <c r="V399" s="128" t="s">
        <v>978</v>
      </c>
      <c r="W399" s="128" t="s">
        <v>979</v>
      </c>
      <c r="X399" s="128" t="s">
        <v>2651</v>
      </c>
      <c r="Y399" s="19" t="str">
        <f t="shared" si="10"/>
        <v>3</v>
      </c>
      <c r="Z399" s="19" t="str">
        <f>IF(T399="","",IF(AND(T399&lt;&gt;'Tabelas auxiliares'!$B$241,T399&lt;&gt;'Tabelas auxiliares'!$B$242,T399&lt;&gt;'Tabelas auxiliares'!$C$241,T399&lt;&gt;'Tabelas auxiliares'!$C$242,T399&lt;&gt;'Tabelas auxiliares'!$D$241),"FOLHA DE PESSOAL",IF(Y399='Tabelas auxiliares'!$A$242,"CUSTEIO",IF(Y399='Tabelas auxiliares'!$A$241,"INVESTIMENTO","ERRO - VERIFICAR"))))</f>
        <v>FOLHA DE PESSOAL</v>
      </c>
      <c r="AA399" s="30">
        <f t="shared" si="11"/>
        <v>17432.580000000002</v>
      </c>
      <c r="AB399" s="130"/>
      <c r="AC399" s="130"/>
      <c r="AD399" s="12">
        <v>17432.580000000002</v>
      </c>
      <c r="AE399" s="36"/>
      <c r="AF399" s="36"/>
      <c r="AG399" s="36"/>
      <c r="AH399" s="36"/>
      <c r="AI399" s="36"/>
      <c r="AJ399" s="36"/>
      <c r="AK399" s="36"/>
      <c r="AL399" s="36"/>
      <c r="AM399" s="36"/>
      <c r="AN399" s="36"/>
      <c r="AO399" s="36"/>
      <c r="AP399" s="36"/>
    </row>
    <row r="400" spans="1:42" x14ac:dyDescent="0.25">
      <c r="A400" t="s">
        <v>591</v>
      </c>
      <c r="B400" t="s">
        <v>224</v>
      </c>
      <c r="C400" t="s">
        <v>592</v>
      </c>
      <c r="D400" t="s">
        <v>83</v>
      </c>
      <c r="E400" t="s">
        <v>100</v>
      </c>
      <c r="F400" s="19" t="str">
        <f>IFERROR(VLOOKUP(D400,'Tabelas auxiliares'!$A$3:$B$63,2,FALSE),"")</f>
        <v>SUGEPE-FOLHA - PASEP + AUX. MORADIA</v>
      </c>
      <c r="G400" s="19" t="str">
        <f>IFERROR(VLOOKUP($B400,'Tabelas auxiliares'!$A$67:$C$107,2,FALSE),"")</f>
        <v>FOLHA DE PAGAMENTO - GERAL</v>
      </c>
      <c r="H400" s="19" t="str">
        <f>IFERROR(VLOOKUP($B400,'Tabelas auxiliares'!$A$67:$C$107,3,FALSE),"")</f>
        <v>FOLHA DE PAGAMENTO / CONTRIBUICAO PARA O PSS / SUBSTITUICOES / INSS PATRONAL / PASEP</v>
      </c>
      <c r="I400" s="128" t="s">
        <v>2647</v>
      </c>
      <c r="J400" s="128" t="s">
        <v>2648</v>
      </c>
      <c r="K400" s="128" t="s">
        <v>2649</v>
      </c>
      <c r="L400" s="128" t="s">
        <v>2650</v>
      </c>
      <c r="M400" s="128" t="s">
        <v>604</v>
      </c>
      <c r="N400" s="128" t="s">
        <v>108</v>
      </c>
      <c r="O400" s="128" t="s">
        <v>614</v>
      </c>
      <c r="P400" s="128" t="s">
        <v>635</v>
      </c>
      <c r="Q400" s="128" t="s">
        <v>603</v>
      </c>
      <c r="R400" s="128" t="s">
        <v>604</v>
      </c>
      <c r="S400" s="128" t="s">
        <v>605</v>
      </c>
      <c r="T400" s="128" t="s">
        <v>626</v>
      </c>
      <c r="U400" s="128" t="s">
        <v>117</v>
      </c>
      <c r="V400" s="128" t="s">
        <v>998</v>
      </c>
      <c r="W400" s="128" t="s">
        <v>999</v>
      </c>
      <c r="X400" s="128" t="s">
        <v>2652</v>
      </c>
      <c r="Y400" s="19" t="str">
        <f t="shared" si="10"/>
        <v>3</v>
      </c>
      <c r="Z400" s="19" t="str">
        <f>IF(T400="","",IF(AND(T400&lt;&gt;'Tabelas auxiliares'!$B$241,T400&lt;&gt;'Tabelas auxiliares'!$B$242,T400&lt;&gt;'Tabelas auxiliares'!$C$241,T400&lt;&gt;'Tabelas auxiliares'!$C$242,T400&lt;&gt;'Tabelas auxiliares'!$D$241),"FOLHA DE PESSOAL",IF(Y400='Tabelas auxiliares'!$A$242,"CUSTEIO",IF(Y400='Tabelas auxiliares'!$A$241,"INVESTIMENTO","ERRO - VERIFICAR"))))</f>
        <v>FOLHA DE PESSOAL</v>
      </c>
      <c r="AA400" s="30">
        <f t="shared" si="11"/>
        <v>14409.88</v>
      </c>
      <c r="AB400" s="130"/>
      <c r="AC400" s="130"/>
      <c r="AD400" s="12">
        <v>14409.88</v>
      </c>
      <c r="AE400" s="36"/>
      <c r="AF400" s="36"/>
      <c r="AG400" s="36"/>
      <c r="AH400" s="36"/>
      <c r="AI400" s="36"/>
      <c r="AJ400" s="36"/>
      <c r="AK400" s="36"/>
      <c r="AL400" s="36"/>
      <c r="AM400" s="36"/>
      <c r="AN400" s="36"/>
      <c r="AO400" s="36"/>
      <c r="AP400" s="36"/>
    </row>
    <row r="401" spans="1:42" x14ac:dyDescent="0.25">
      <c r="A401" t="s">
        <v>591</v>
      </c>
      <c r="B401" t="s">
        <v>224</v>
      </c>
      <c r="C401" t="s">
        <v>592</v>
      </c>
      <c r="D401" t="s">
        <v>83</v>
      </c>
      <c r="E401" t="s">
        <v>100</v>
      </c>
      <c r="F401" s="19" t="str">
        <f>IFERROR(VLOOKUP(D401,'Tabelas auxiliares'!$A$3:$B$63,2,FALSE),"")</f>
        <v>SUGEPE-FOLHA - PASEP + AUX. MORADIA</v>
      </c>
      <c r="G401" s="19" t="str">
        <f>IFERROR(VLOOKUP($B401,'Tabelas auxiliares'!$A$67:$C$107,2,FALSE),"")</f>
        <v>FOLHA DE PAGAMENTO - GERAL</v>
      </c>
      <c r="H401" s="19" t="str">
        <f>IFERROR(VLOOKUP($B401,'Tabelas auxiliares'!$A$67:$C$107,3,FALSE),"")</f>
        <v>FOLHA DE PAGAMENTO / CONTRIBUICAO PARA O PSS / SUBSTITUICOES / INSS PATRONAL / PASEP</v>
      </c>
      <c r="I401" s="128" t="s">
        <v>2647</v>
      </c>
      <c r="J401" s="128" t="s">
        <v>2648</v>
      </c>
      <c r="K401" s="128" t="s">
        <v>2649</v>
      </c>
      <c r="L401" s="128" t="s">
        <v>2650</v>
      </c>
      <c r="M401" s="128" t="s">
        <v>604</v>
      </c>
      <c r="N401" s="128" t="s">
        <v>108</v>
      </c>
      <c r="O401" s="128" t="s">
        <v>614</v>
      </c>
      <c r="P401" s="128" t="s">
        <v>635</v>
      </c>
      <c r="Q401" s="128" t="s">
        <v>603</v>
      </c>
      <c r="R401" s="128" t="s">
        <v>604</v>
      </c>
      <c r="S401" s="128" t="s">
        <v>605</v>
      </c>
      <c r="T401" s="128" t="s">
        <v>626</v>
      </c>
      <c r="U401" s="128" t="s">
        <v>117</v>
      </c>
      <c r="V401" s="128" t="s">
        <v>1000</v>
      </c>
      <c r="W401" s="128" t="s">
        <v>1001</v>
      </c>
      <c r="X401" s="128" t="s">
        <v>2653</v>
      </c>
      <c r="Y401" s="19" t="str">
        <f t="shared" si="10"/>
        <v>3</v>
      </c>
      <c r="Z401" s="19" t="str">
        <f>IF(T401="","",IF(AND(T401&lt;&gt;'Tabelas auxiliares'!$B$241,T401&lt;&gt;'Tabelas auxiliares'!$B$242,T401&lt;&gt;'Tabelas auxiliares'!$C$241,T401&lt;&gt;'Tabelas auxiliares'!$C$242,T401&lt;&gt;'Tabelas auxiliares'!$D$241),"FOLHA DE PESSOAL",IF(Y401='Tabelas auxiliares'!$A$242,"CUSTEIO",IF(Y401='Tabelas auxiliares'!$A$241,"INVESTIMENTO","ERRO - VERIFICAR"))))</f>
        <v>FOLHA DE PESSOAL</v>
      </c>
      <c r="AA401" s="30">
        <f t="shared" si="11"/>
        <v>3935.12</v>
      </c>
      <c r="AB401" s="130"/>
      <c r="AC401" s="130"/>
      <c r="AD401" s="12">
        <v>3935.12</v>
      </c>
      <c r="AE401" s="36"/>
      <c r="AF401" s="36"/>
      <c r="AG401" s="36"/>
      <c r="AH401" s="36"/>
      <c r="AI401" s="36"/>
      <c r="AJ401" s="36"/>
      <c r="AK401" s="36"/>
      <c r="AL401" s="36"/>
      <c r="AM401" s="36"/>
      <c r="AN401" s="36"/>
      <c r="AO401" s="36"/>
      <c r="AP401" s="36"/>
    </row>
    <row r="402" spans="1:42" x14ac:dyDescent="0.25">
      <c r="A402" t="s">
        <v>591</v>
      </c>
      <c r="B402" t="s">
        <v>224</v>
      </c>
      <c r="C402" t="s">
        <v>592</v>
      </c>
      <c r="D402" t="s">
        <v>83</v>
      </c>
      <c r="E402" t="s">
        <v>100</v>
      </c>
      <c r="F402" s="19" t="str">
        <f>IFERROR(VLOOKUP(D402,'Tabelas auxiliares'!$A$3:$B$63,2,FALSE),"")</f>
        <v>SUGEPE-FOLHA - PASEP + AUX. MORADIA</v>
      </c>
      <c r="G402" s="19" t="str">
        <f>IFERROR(VLOOKUP($B402,'Tabelas auxiliares'!$A$67:$C$107,2,FALSE),"")</f>
        <v>FOLHA DE PAGAMENTO - GERAL</v>
      </c>
      <c r="H402" s="19" t="str">
        <f>IFERROR(VLOOKUP($B402,'Tabelas auxiliares'!$A$67:$C$107,3,FALSE),"")</f>
        <v>FOLHA DE PAGAMENTO / CONTRIBUICAO PARA O PSS / SUBSTITUICOES / INSS PATRONAL / PASEP</v>
      </c>
      <c r="I402" s="128" t="s">
        <v>2647</v>
      </c>
      <c r="J402" s="128" t="s">
        <v>2648</v>
      </c>
      <c r="K402" s="128" t="s">
        <v>2654</v>
      </c>
      <c r="L402" s="128" t="s">
        <v>2650</v>
      </c>
      <c r="M402" s="128" t="s">
        <v>1014</v>
      </c>
      <c r="N402" s="128" t="s">
        <v>107</v>
      </c>
      <c r="O402" s="128" t="s">
        <v>614</v>
      </c>
      <c r="P402" s="128" t="s">
        <v>636</v>
      </c>
      <c r="Q402" s="128" t="s">
        <v>603</v>
      </c>
      <c r="R402" s="128" t="s">
        <v>604</v>
      </c>
      <c r="S402" s="128" t="s">
        <v>605</v>
      </c>
      <c r="T402" s="128" t="s">
        <v>637</v>
      </c>
      <c r="U402" s="128" t="s">
        <v>101</v>
      </c>
      <c r="V402" s="128" t="s">
        <v>962</v>
      </c>
      <c r="W402" s="128" t="s">
        <v>963</v>
      </c>
      <c r="X402" s="128" t="s">
        <v>2655</v>
      </c>
      <c r="Y402" s="19" t="str">
        <f t="shared" si="10"/>
        <v>3</v>
      </c>
      <c r="Z402" s="19" t="str">
        <f>IF(T402="","",IF(AND(T402&lt;&gt;'Tabelas auxiliares'!$B$241,T402&lt;&gt;'Tabelas auxiliares'!$B$242,T402&lt;&gt;'Tabelas auxiliares'!$C$241,T402&lt;&gt;'Tabelas auxiliares'!$C$242,T402&lt;&gt;'Tabelas auxiliares'!$D$241),"FOLHA DE PESSOAL",IF(Y402='Tabelas auxiliares'!$A$242,"CUSTEIO",IF(Y402='Tabelas auxiliares'!$A$241,"INVESTIMENTO","ERRO - VERIFICAR"))))</f>
        <v>FOLHA DE PESSOAL</v>
      </c>
      <c r="AA402" s="30">
        <f t="shared" si="11"/>
        <v>4620.82</v>
      </c>
      <c r="AB402" s="130"/>
      <c r="AC402" s="130"/>
      <c r="AD402" s="12">
        <v>4620.82</v>
      </c>
      <c r="AE402" s="36"/>
      <c r="AF402" s="36"/>
      <c r="AG402" s="36"/>
      <c r="AH402" s="36"/>
      <c r="AI402" s="36"/>
      <c r="AJ402" s="36"/>
      <c r="AK402" s="36"/>
      <c r="AL402" s="36"/>
      <c r="AM402" s="36"/>
      <c r="AN402" s="36"/>
      <c r="AO402" s="36"/>
      <c r="AP402" s="36"/>
    </row>
    <row r="403" spans="1:42" x14ac:dyDescent="0.25">
      <c r="A403" t="s">
        <v>591</v>
      </c>
      <c r="B403" t="s">
        <v>224</v>
      </c>
      <c r="C403" t="s">
        <v>592</v>
      </c>
      <c r="D403" t="s">
        <v>83</v>
      </c>
      <c r="E403" t="s">
        <v>100</v>
      </c>
      <c r="F403" s="19" t="str">
        <f>IFERROR(VLOOKUP(D403,'Tabelas auxiliares'!$A$3:$B$63,2,FALSE),"")</f>
        <v>SUGEPE-FOLHA - PASEP + AUX. MORADIA</v>
      </c>
      <c r="G403" s="19" t="str">
        <f>IFERROR(VLOOKUP($B403,'Tabelas auxiliares'!$A$67:$C$107,2,FALSE),"")</f>
        <v>FOLHA DE PAGAMENTO - GERAL</v>
      </c>
      <c r="H403" s="19" t="str">
        <f>IFERROR(VLOOKUP($B403,'Tabelas auxiliares'!$A$67:$C$107,3,FALSE),"")</f>
        <v>FOLHA DE PAGAMENTO / CONTRIBUICAO PARA O PSS / SUBSTITUICOES / INSS PATRONAL / PASEP</v>
      </c>
      <c r="I403" s="128" t="s">
        <v>2656</v>
      </c>
      <c r="J403" s="128" t="s">
        <v>2605</v>
      </c>
      <c r="K403" s="128" t="s">
        <v>2657</v>
      </c>
      <c r="L403" s="128" t="s">
        <v>2607</v>
      </c>
      <c r="M403" s="128" t="s">
        <v>899</v>
      </c>
      <c r="N403" s="128" t="s">
        <v>108</v>
      </c>
      <c r="O403" s="128" t="s">
        <v>614</v>
      </c>
      <c r="P403" s="128" t="s">
        <v>635</v>
      </c>
      <c r="Q403" s="128" t="s">
        <v>603</v>
      </c>
      <c r="R403" s="128" t="s">
        <v>604</v>
      </c>
      <c r="S403" s="128" t="s">
        <v>605</v>
      </c>
      <c r="T403" s="128" t="s">
        <v>626</v>
      </c>
      <c r="U403" s="128" t="s">
        <v>117</v>
      </c>
      <c r="V403" s="128" t="s">
        <v>955</v>
      </c>
      <c r="W403" s="128" t="s">
        <v>956</v>
      </c>
      <c r="X403" s="128" t="s">
        <v>2658</v>
      </c>
      <c r="Y403" s="19" t="str">
        <f t="shared" si="10"/>
        <v>3</v>
      </c>
      <c r="Z403" s="19" t="str">
        <f>IF(T403="","",IF(AND(T403&lt;&gt;'Tabelas auxiliares'!$B$241,T403&lt;&gt;'Tabelas auxiliares'!$B$242,T403&lt;&gt;'Tabelas auxiliares'!$C$241,T403&lt;&gt;'Tabelas auxiliares'!$C$242,T403&lt;&gt;'Tabelas auxiliares'!$D$241),"FOLHA DE PESSOAL",IF(Y403='Tabelas auxiliares'!$A$242,"CUSTEIO",IF(Y403='Tabelas auxiliares'!$A$241,"INVESTIMENTO","ERRO - VERIFICAR"))))</f>
        <v>FOLHA DE PESSOAL</v>
      </c>
      <c r="AA403" s="30">
        <f t="shared" si="11"/>
        <v>311294.25</v>
      </c>
      <c r="AB403" s="130"/>
      <c r="AC403" s="130"/>
      <c r="AD403" s="12">
        <v>311294.25</v>
      </c>
      <c r="AE403" s="36"/>
      <c r="AF403" s="36"/>
      <c r="AG403" s="36"/>
      <c r="AH403" s="36"/>
      <c r="AI403" s="36"/>
      <c r="AJ403" s="36"/>
      <c r="AK403" s="36"/>
      <c r="AL403" s="36"/>
      <c r="AM403" s="36"/>
      <c r="AN403" s="36"/>
      <c r="AO403" s="36"/>
      <c r="AP403" s="36"/>
    </row>
    <row r="404" spans="1:42" x14ac:dyDescent="0.25">
      <c r="A404" t="s">
        <v>591</v>
      </c>
      <c r="B404" t="s">
        <v>224</v>
      </c>
      <c r="C404" t="s">
        <v>592</v>
      </c>
      <c r="D404" t="s">
        <v>83</v>
      </c>
      <c r="E404" t="s">
        <v>100</v>
      </c>
      <c r="F404" s="19" t="str">
        <f>IFERROR(VLOOKUP(D404,'Tabelas auxiliares'!$A$3:$B$63,2,FALSE),"")</f>
        <v>SUGEPE-FOLHA - PASEP + AUX. MORADIA</v>
      </c>
      <c r="G404" s="19" t="str">
        <f>IFERROR(VLOOKUP($B404,'Tabelas auxiliares'!$A$67:$C$107,2,FALSE),"")</f>
        <v>FOLHA DE PAGAMENTO - GERAL</v>
      </c>
      <c r="H404" s="19" t="str">
        <f>IFERROR(VLOOKUP($B404,'Tabelas auxiliares'!$A$67:$C$107,3,FALSE),"")</f>
        <v>FOLHA DE PAGAMENTO / CONTRIBUICAO PARA O PSS / SUBSTITUICOES / INSS PATRONAL / PASEP</v>
      </c>
      <c r="I404" s="128" t="s">
        <v>2656</v>
      </c>
      <c r="J404" s="128" t="s">
        <v>2605</v>
      </c>
      <c r="K404" s="128" t="s">
        <v>2657</v>
      </c>
      <c r="L404" s="128" t="s">
        <v>2607</v>
      </c>
      <c r="M404" s="128" t="s">
        <v>899</v>
      </c>
      <c r="N404" s="128" t="s">
        <v>108</v>
      </c>
      <c r="O404" s="128" t="s">
        <v>614</v>
      </c>
      <c r="P404" s="128" t="s">
        <v>635</v>
      </c>
      <c r="Q404" s="128" t="s">
        <v>603</v>
      </c>
      <c r="R404" s="128" t="s">
        <v>604</v>
      </c>
      <c r="S404" s="128" t="s">
        <v>605</v>
      </c>
      <c r="T404" s="128" t="s">
        <v>626</v>
      </c>
      <c r="U404" s="128" t="s">
        <v>117</v>
      </c>
      <c r="V404" s="128" t="s">
        <v>957</v>
      </c>
      <c r="W404" s="128" t="s">
        <v>958</v>
      </c>
      <c r="X404" s="128" t="s">
        <v>2659</v>
      </c>
      <c r="Y404" s="19" t="str">
        <f t="shared" si="10"/>
        <v>3</v>
      </c>
      <c r="Z404" s="19" t="str">
        <f>IF(T404="","",IF(AND(T404&lt;&gt;'Tabelas auxiliares'!$B$241,T404&lt;&gt;'Tabelas auxiliares'!$B$242,T404&lt;&gt;'Tabelas auxiliares'!$C$241,T404&lt;&gt;'Tabelas auxiliares'!$C$242,T404&lt;&gt;'Tabelas auxiliares'!$D$241),"FOLHA DE PESSOAL",IF(Y404='Tabelas auxiliares'!$A$242,"CUSTEIO",IF(Y404='Tabelas auxiliares'!$A$241,"INVESTIMENTO","ERRO - VERIFICAR"))))</f>
        <v>FOLHA DE PESSOAL</v>
      </c>
      <c r="AA404" s="30">
        <f t="shared" si="11"/>
        <v>15564.71</v>
      </c>
      <c r="AB404" s="130"/>
      <c r="AC404" s="130"/>
      <c r="AD404" s="12">
        <v>15564.71</v>
      </c>
      <c r="AE404" s="36"/>
      <c r="AF404" s="36"/>
      <c r="AG404" s="36"/>
      <c r="AH404" s="36"/>
      <c r="AI404" s="36"/>
      <c r="AJ404" s="36"/>
      <c r="AK404" s="36"/>
      <c r="AL404" s="36"/>
      <c r="AM404" s="36"/>
      <c r="AN404" s="36"/>
      <c r="AO404" s="36"/>
      <c r="AP404" s="36"/>
    </row>
    <row r="405" spans="1:42" x14ac:dyDescent="0.25">
      <c r="A405" t="s">
        <v>591</v>
      </c>
      <c r="B405" t="s">
        <v>224</v>
      </c>
      <c r="C405" t="s">
        <v>592</v>
      </c>
      <c r="D405" t="s">
        <v>83</v>
      </c>
      <c r="E405" t="s">
        <v>100</v>
      </c>
      <c r="F405" s="19" t="str">
        <f>IFERROR(VLOOKUP(D405,'Tabelas auxiliares'!$A$3:$B$63,2,FALSE),"")</f>
        <v>SUGEPE-FOLHA - PASEP + AUX. MORADIA</v>
      </c>
      <c r="G405" s="19" t="str">
        <f>IFERROR(VLOOKUP($B405,'Tabelas auxiliares'!$A$67:$C$107,2,FALSE),"")</f>
        <v>FOLHA DE PAGAMENTO - GERAL</v>
      </c>
      <c r="H405" s="19" t="str">
        <f>IFERROR(VLOOKUP($B405,'Tabelas auxiliares'!$A$67:$C$107,3,FALSE),"")</f>
        <v>FOLHA DE PAGAMENTO / CONTRIBUICAO PARA O PSS / SUBSTITUICOES / INSS PATRONAL / PASEP</v>
      </c>
      <c r="I405" s="128" t="s">
        <v>2660</v>
      </c>
      <c r="J405" s="128" t="s">
        <v>2661</v>
      </c>
      <c r="K405" s="128" t="s">
        <v>2662</v>
      </c>
      <c r="L405" s="128" t="s">
        <v>2663</v>
      </c>
      <c r="M405" s="128" t="s">
        <v>604</v>
      </c>
      <c r="N405" s="128" t="s">
        <v>106</v>
      </c>
      <c r="O405" s="128" t="s">
        <v>614</v>
      </c>
      <c r="P405" s="128" t="s">
        <v>625</v>
      </c>
      <c r="Q405" s="128" t="s">
        <v>603</v>
      </c>
      <c r="R405" s="128" t="s">
        <v>604</v>
      </c>
      <c r="S405" s="128" t="s">
        <v>1371</v>
      </c>
      <c r="T405" s="128" t="s">
        <v>626</v>
      </c>
      <c r="U405" s="128" t="s">
        <v>116</v>
      </c>
      <c r="V405" s="128" t="s">
        <v>964</v>
      </c>
      <c r="W405" s="128" t="s">
        <v>965</v>
      </c>
      <c r="X405" s="128" t="s">
        <v>2664</v>
      </c>
      <c r="Y405" s="19" t="str">
        <f t="shared" si="10"/>
        <v>3</v>
      </c>
      <c r="Z405" s="19" t="str">
        <f>IF(T405="","",IF(AND(T405&lt;&gt;'Tabelas auxiliares'!$B$241,T405&lt;&gt;'Tabelas auxiliares'!$B$242,T405&lt;&gt;'Tabelas auxiliares'!$C$241,T405&lt;&gt;'Tabelas auxiliares'!$C$242,T405&lt;&gt;'Tabelas auxiliares'!$D$241),"FOLHA DE PESSOAL",IF(Y405='Tabelas auxiliares'!$A$242,"CUSTEIO",IF(Y405='Tabelas auxiliares'!$A$241,"INVESTIMENTO","ERRO - VERIFICAR"))))</f>
        <v>FOLHA DE PESSOAL</v>
      </c>
      <c r="AA405" s="30">
        <f t="shared" si="11"/>
        <v>525043.72</v>
      </c>
      <c r="AB405" s="130"/>
      <c r="AC405" s="130"/>
      <c r="AD405" s="12">
        <v>525043.72</v>
      </c>
      <c r="AE405" s="36"/>
      <c r="AF405" s="36"/>
      <c r="AG405" s="36"/>
      <c r="AH405" s="36"/>
      <c r="AI405" s="36"/>
      <c r="AJ405" s="36"/>
      <c r="AK405" s="36"/>
      <c r="AL405" s="36"/>
      <c r="AM405" s="36"/>
      <c r="AN405" s="36"/>
      <c r="AO405" s="36"/>
      <c r="AP405" s="36"/>
    </row>
    <row r="406" spans="1:42" x14ac:dyDescent="0.25">
      <c r="A406" t="s">
        <v>591</v>
      </c>
      <c r="B406" t="s">
        <v>224</v>
      </c>
      <c r="C406" t="s">
        <v>592</v>
      </c>
      <c r="D406" t="s">
        <v>83</v>
      </c>
      <c r="E406" t="s">
        <v>100</v>
      </c>
      <c r="F406" s="19" t="str">
        <f>IFERROR(VLOOKUP(D406,'Tabelas auxiliares'!$A$3:$B$63,2,FALSE),"")</f>
        <v>SUGEPE-FOLHA - PASEP + AUX. MORADIA</v>
      </c>
      <c r="G406" s="19" t="str">
        <f>IFERROR(VLOOKUP($B406,'Tabelas auxiliares'!$A$67:$C$107,2,FALSE),"")</f>
        <v>FOLHA DE PAGAMENTO - GERAL</v>
      </c>
      <c r="H406" s="19" t="str">
        <f>IFERROR(VLOOKUP($B406,'Tabelas auxiliares'!$A$67:$C$107,3,FALSE),"")</f>
        <v>FOLHA DE PAGAMENTO / CONTRIBUICAO PARA O PSS / SUBSTITUICOES / INSS PATRONAL / PASEP</v>
      </c>
      <c r="I406" s="128" t="s">
        <v>2660</v>
      </c>
      <c r="J406" s="128" t="s">
        <v>2661</v>
      </c>
      <c r="K406" s="128" t="s">
        <v>2662</v>
      </c>
      <c r="L406" s="128" t="s">
        <v>2663</v>
      </c>
      <c r="M406" s="128" t="s">
        <v>604</v>
      </c>
      <c r="N406" s="128" t="s">
        <v>106</v>
      </c>
      <c r="O406" s="128" t="s">
        <v>614</v>
      </c>
      <c r="P406" s="128" t="s">
        <v>625</v>
      </c>
      <c r="Q406" s="128" t="s">
        <v>603</v>
      </c>
      <c r="R406" s="128" t="s">
        <v>604</v>
      </c>
      <c r="S406" s="128" t="s">
        <v>1371</v>
      </c>
      <c r="T406" s="128" t="s">
        <v>626</v>
      </c>
      <c r="U406" s="128" t="s">
        <v>116</v>
      </c>
      <c r="V406" s="128" t="s">
        <v>2665</v>
      </c>
      <c r="W406" s="128" t="s">
        <v>2666</v>
      </c>
      <c r="X406" s="128" t="s">
        <v>2667</v>
      </c>
      <c r="Y406" s="19" t="str">
        <f t="shared" si="10"/>
        <v>3</v>
      </c>
      <c r="Z406" s="19" t="str">
        <f>IF(T406="","",IF(AND(T406&lt;&gt;'Tabelas auxiliares'!$B$241,T406&lt;&gt;'Tabelas auxiliares'!$B$242,T406&lt;&gt;'Tabelas auxiliares'!$C$241,T406&lt;&gt;'Tabelas auxiliares'!$C$242,T406&lt;&gt;'Tabelas auxiliares'!$D$241),"FOLHA DE PESSOAL",IF(Y406='Tabelas auxiliares'!$A$242,"CUSTEIO",IF(Y406='Tabelas auxiliares'!$A$241,"INVESTIMENTO","ERRO - VERIFICAR"))))</f>
        <v>FOLHA DE PESSOAL</v>
      </c>
      <c r="AA406" s="30">
        <f t="shared" si="11"/>
        <v>198419.8</v>
      </c>
      <c r="AB406" s="130"/>
      <c r="AC406" s="130"/>
      <c r="AD406" s="12">
        <v>198419.8</v>
      </c>
      <c r="AE406" s="36"/>
      <c r="AF406" s="36"/>
      <c r="AG406" s="36"/>
      <c r="AH406" s="36"/>
      <c r="AI406" s="36"/>
      <c r="AJ406" s="36"/>
      <c r="AK406" s="36"/>
      <c r="AL406" s="36"/>
      <c r="AM406" s="36"/>
      <c r="AN406" s="36"/>
      <c r="AO406" s="36"/>
      <c r="AP406" s="36"/>
    </row>
    <row r="407" spans="1:42" x14ac:dyDescent="0.25">
      <c r="A407" t="s">
        <v>591</v>
      </c>
      <c r="B407" t="s">
        <v>224</v>
      </c>
      <c r="C407" t="s">
        <v>592</v>
      </c>
      <c r="D407" t="s">
        <v>83</v>
      </c>
      <c r="E407" t="s">
        <v>100</v>
      </c>
      <c r="F407" s="19" t="str">
        <f>IFERROR(VLOOKUP(D407,'Tabelas auxiliares'!$A$3:$B$63,2,FALSE),"")</f>
        <v>SUGEPE-FOLHA - PASEP + AUX. MORADIA</v>
      </c>
      <c r="G407" s="19" t="str">
        <f>IFERROR(VLOOKUP($B407,'Tabelas auxiliares'!$A$67:$C$107,2,FALSE),"")</f>
        <v>FOLHA DE PAGAMENTO - GERAL</v>
      </c>
      <c r="H407" s="19" t="str">
        <f>IFERROR(VLOOKUP($B407,'Tabelas auxiliares'!$A$67:$C$107,3,FALSE),"")</f>
        <v>FOLHA DE PAGAMENTO / CONTRIBUICAO PARA O PSS / SUBSTITUICOES / INSS PATRONAL / PASEP</v>
      </c>
      <c r="I407" s="128" t="s">
        <v>2660</v>
      </c>
      <c r="J407" s="128" t="s">
        <v>2661</v>
      </c>
      <c r="K407" s="128" t="s">
        <v>2662</v>
      </c>
      <c r="L407" s="128" t="s">
        <v>2663</v>
      </c>
      <c r="M407" s="128" t="s">
        <v>604</v>
      </c>
      <c r="N407" s="128" t="s">
        <v>106</v>
      </c>
      <c r="O407" s="128" t="s">
        <v>614</v>
      </c>
      <c r="P407" s="128" t="s">
        <v>625</v>
      </c>
      <c r="Q407" s="128" t="s">
        <v>603</v>
      </c>
      <c r="R407" s="128" t="s">
        <v>604</v>
      </c>
      <c r="S407" s="128" t="s">
        <v>1371</v>
      </c>
      <c r="T407" s="128" t="s">
        <v>626</v>
      </c>
      <c r="U407" s="128" t="s">
        <v>116</v>
      </c>
      <c r="V407" s="128" t="s">
        <v>966</v>
      </c>
      <c r="W407" s="128" t="s">
        <v>967</v>
      </c>
      <c r="X407" s="128" t="s">
        <v>2668</v>
      </c>
      <c r="Y407" s="19" t="str">
        <f t="shared" si="10"/>
        <v>3</v>
      </c>
      <c r="Z407" s="19" t="str">
        <f>IF(T407="","",IF(AND(T407&lt;&gt;'Tabelas auxiliares'!$B$241,T407&lt;&gt;'Tabelas auxiliares'!$B$242,T407&lt;&gt;'Tabelas auxiliares'!$C$241,T407&lt;&gt;'Tabelas auxiliares'!$C$242,T407&lt;&gt;'Tabelas auxiliares'!$D$241),"FOLHA DE PESSOAL",IF(Y407='Tabelas auxiliares'!$A$242,"CUSTEIO",IF(Y407='Tabelas auxiliares'!$A$241,"INVESTIMENTO","ERRO - VERIFICAR"))))</f>
        <v>FOLHA DE PESSOAL</v>
      </c>
      <c r="AA407" s="30">
        <f t="shared" si="11"/>
        <v>10002.49</v>
      </c>
      <c r="AB407" s="130"/>
      <c r="AC407" s="130"/>
      <c r="AD407" s="12">
        <v>10002.49</v>
      </c>
      <c r="AE407" s="36"/>
      <c r="AF407" s="36"/>
      <c r="AG407" s="36"/>
      <c r="AH407" s="36"/>
      <c r="AI407" s="36"/>
      <c r="AJ407" s="36"/>
      <c r="AK407" s="36"/>
      <c r="AL407" s="36"/>
      <c r="AM407" s="36"/>
      <c r="AN407" s="36"/>
      <c r="AO407" s="36"/>
      <c r="AP407" s="36"/>
    </row>
    <row r="408" spans="1:42" x14ac:dyDescent="0.25">
      <c r="A408" t="s">
        <v>591</v>
      </c>
      <c r="B408" t="s">
        <v>224</v>
      </c>
      <c r="C408" t="s">
        <v>592</v>
      </c>
      <c r="D408" t="s">
        <v>83</v>
      </c>
      <c r="E408" t="s">
        <v>100</v>
      </c>
      <c r="F408" s="19" t="str">
        <f>IFERROR(VLOOKUP(D408,'Tabelas auxiliares'!$A$3:$B$63,2,FALSE),"")</f>
        <v>SUGEPE-FOLHA - PASEP + AUX. MORADIA</v>
      </c>
      <c r="G408" s="19" t="str">
        <f>IFERROR(VLOOKUP($B408,'Tabelas auxiliares'!$A$67:$C$107,2,FALSE),"")</f>
        <v>FOLHA DE PAGAMENTO - GERAL</v>
      </c>
      <c r="H408" s="19" t="str">
        <f>IFERROR(VLOOKUP($B408,'Tabelas auxiliares'!$A$67:$C$107,3,FALSE),"")</f>
        <v>FOLHA DE PAGAMENTO / CONTRIBUICAO PARA O PSS / SUBSTITUICOES / INSS PATRONAL / PASEP</v>
      </c>
      <c r="I408" s="128" t="s">
        <v>2660</v>
      </c>
      <c r="J408" s="128" t="s">
        <v>2661</v>
      </c>
      <c r="K408" s="128" t="s">
        <v>2662</v>
      </c>
      <c r="L408" s="128" t="s">
        <v>2663</v>
      </c>
      <c r="M408" s="128" t="s">
        <v>604</v>
      </c>
      <c r="N408" s="128" t="s">
        <v>106</v>
      </c>
      <c r="O408" s="128" t="s">
        <v>614</v>
      </c>
      <c r="P408" s="128" t="s">
        <v>625</v>
      </c>
      <c r="Q408" s="128" t="s">
        <v>603</v>
      </c>
      <c r="R408" s="128" t="s">
        <v>604</v>
      </c>
      <c r="S408" s="128" t="s">
        <v>1371</v>
      </c>
      <c r="T408" s="128" t="s">
        <v>626</v>
      </c>
      <c r="U408" s="128" t="s">
        <v>116</v>
      </c>
      <c r="V408" s="128" t="s">
        <v>968</v>
      </c>
      <c r="W408" s="128" t="s">
        <v>969</v>
      </c>
      <c r="X408" s="128" t="s">
        <v>2669</v>
      </c>
      <c r="Y408" s="19" t="str">
        <f t="shared" si="10"/>
        <v>3</v>
      </c>
      <c r="Z408" s="19" t="str">
        <f>IF(T408="","",IF(AND(T408&lt;&gt;'Tabelas auxiliares'!$B$241,T408&lt;&gt;'Tabelas auxiliares'!$B$242,T408&lt;&gt;'Tabelas auxiliares'!$C$241,T408&lt;&gt;'Tabelas auxiliares'!$C$242,T408&lt;&gt;'Tabelas auxiliares'!$D$241),"FOLHA DE PESSOAL",IF(Y408='Tabelas auxiliares'!$A$242,"CUSTEIO",IF(Y408='Tabelas auxiliares'!$A$241,"INVESTIMENTO","ERRO - VERIFICAR"))))</f>
        <v>FOLHA DE PESSOAL</v>
      </c>
      <c r="AA408" s="30">
        <f t="shared" si="11"/>
        <v>252.37</v>
      </c>
      <c r="AB408" s="130"/>
      <c r="AC408" s="130"/>
      <c r="AD408" s="12">
        <v>252.37</v>
      </c>
      <c r="AE408" s="36"/>
      <c r="AF408" s="36"/>
      <c r="AG408" s="36"/>
      <c r="AH408" s="36"/>
      <c r="AI408" s="36"/>
      <c r="AJ408" s="36"/>
      <c r="AK408" s="36"/>
      <c r="AL408" s="36"/>
      <c r="AM408" s="36"/>
      <c r="AN408" s="36"/>
      <c r="AO408" s="36"/>
      <c r="AP408" s="36"/>
    </row>
    <row r="409" spans="1:42" x14ac:dyDescent="0.25">
      <c r="A409" t="s">
        <v>591</v>
      </c>
      <c r="B409" t="s">
        <v>224</v>
      </c>
      <c r="C409" t="s">
        <v>592</v>
      </c>
      <c r="D409" t="s">
        <v>83</v>
      </c>
      <c r="E409" t="s">
        <v>100</v>
      </c>
      <c r="F409" s="19" t="str">
        <f>IFERROR(VLOOKUP(D409,'Tabelas auxiliares'!$A$3:$B$63,2,FALSE),"")</f>
        <v>SUGEPE-FOLHA - PASEP + AUX. MORADIA</v>
      </c>
      <c r="G409" s="19" t="str">
        <f>IFERROR(VLOOKUP($B409,'Tabelas auxiliares'!$A$67:$C$107,2,FALSE),"")</f>
        <v>FOLHA DE PAGAMENTO - GERAL</v>
      </c>
      <c r="H409" s="19" t="str">
        <f>IFERROR(VLOOKUP($B409,'Tabelas auxiliares'!$A$67:$C$107,3,FALSE),"")</f>
        <v>FOLHA DE PAGAMENTO / CONTRIBUICAO PARA O PSS / SUBSTITUICOES / INSS PATRONAL / PASEP</v>
      </c>
      <c r="I409" s="128" t="s">
        <v>2660</v>
      </c>
      <c r="J409" s="128" t="s">
        <v>2661</v>
      </c>
      <c r="K409" s="128" t="s">
        <v>2670</v>
      </c>
      <c r="L409" s="128" t="s">
        <v>2663</v>
      </c>
      <c r="M409" s="128" t="s">
        <v>604</v>
      </c>
      <c r="N409" s="128" t="s">
        <v>106</v>
      </c>
      <c r="O409" s="128" t="s">
        <v>614</v>
      </c>
      <c r="P409" s="128" t="s">
        <v>625</v>
      </c>
      <c r="Q409" s="128" t="s">
        <v>603</v>
      </c>
      <c r="R409" s="128" t="s">
        <v>604</v>
      </c>
      <c r="S409" s="128" t="s">
        <v>1371</v>
      </c>
      <c r="T409" s="128" t="s">
        <v>626</v>
      </c>
      <c r="U409" s="128" t="s">
        <v>116</v>
      </c>
      <c r="V409" s="128" t="s">
        <v>970</v>
      </c>
      <c r="W409" s="128" t="s">
        <v>971</v>
      </c>
      <c r="X409" s="128" t="s">
        <v>2671</v>
      </c>
      <c r="Y409" s="19" t="str">
        <f t="shared" si="10"/>
        <v>3</v>
      </c>
      <c r="Z409" s="19" t="str">
        <f>IF(T409="","",IF(AND(T409&lt;&gt;'Tabelas auxiliares'!$B$241,T409&lt;&gt;'Tabelas auxiliares'!$B$242,T409&lt;&gt;'Tabelas auxiliares'!$C$241,T409&lt;&gt;'Tabelas auxiliares'!$C$242,T409&lt;&gt;'Tabelas auxiliares'!$D$241),"FOLHA DE PESSOAL",IF(Y409='Tabelas auxiliares'!$A$242,"CUSTEIO",IF(Y409='Tabelas auxiliares'!$A$241,"INVESTIMENTO","ERRO - VERIFICAR"))))</f>
        <v>FOLHA DE PESSOAL</v>
      </c>
      <c r="AA409" s="30">
        <f t="shared" si="11"/>
        <v>103106.33</v>
      </c>
      <c r="AB409" s="130"/>
      <c r="AC409" s="130"/>
      <c r="AD409" s="12">
        <v>103106.33</v>
      </c>
      <c r="AE409" s="36"/>
      <c r="AF409" s="36"/>
      <c r="AG409" s="36"/>
      <c r="AH409" s="36"/>
      <c r="AI409" s="36"/>
      <c r="AJ409" s="36"/>
      <c r="AK409" s="36"/>
      <c r="AL409" s="36"/>
      <c r="AM409" s="36"/>
      <c r="AN409" s="36"/>
      <c r="AO409" s="36"/>
      <c r="AP409" s="36"/>
    </row>
    <row r="410" spans="1:42" x14ac:dyDescent="0.25">
      <c r="A410" t="s">
        <v>591</v>
      </c>
      <c r="B410" t="s">
        <v>224</v>
      </c>
      <c r="C410" t="s">
        <v>592</v>
      </c>
      <c r="D410" t="s">
        <v>83</v>
      </c>
      <c r="E410" t="s">
        <v>100</v>
      </c>
      <c r="F410" s="19" t="str">
        <f>IFERROR(VLOOKUP(D410,'Tabelas auxiliares'!$A$3:$B$63,2,FALSE),"")</f>
        <v>SUGEPE-FOLHA - PASEP + AUX. MORADIA</v>
      </c>
      <c r="G410" s="19" t="str">
        <f>IFERROR(VLOOKUP($B410,'Tabelas auxiliares'!$A$67:$C$107,2,FALSE),"")</f>
        <v>FOLHA DE PAGAMENTO - GERAL</v>
      </c>
      <c r="H410" s="19" t="str">
        <f>IFERROR(VLOOKUP($B410,'Tabelas auxiliares'!$A$67:$C$107,3,FALSE),"")</f>
        <v>FOLHA DE PAGAMENTO / CONTRIBUICAO PARA O PSS / SUBSTITUICOES / INSS PATRONAL / PASEP</v>
      </c>
      <c r="I410" s="128" t="s">
        <v>2660</v>
      </c>
      <c r="J410" s="128" t="s">
        <v>2661</v>
      </c>
      <c r="K410" s="128" t="s">
        <v>2672</v>
      </c>
      <c r="L410" s="128" t="s">
        <v>2663</v>
      </c>
      <c r="M410" s="128" t="s">
        <v>604</v>
      </c>
      <c r="N410" s="128" t="s">
        <v>108</v>
      </c>
      <c r="O410" s="128" t="s">
        <v>614</v>
      </c>
      <c r="P410" s="128" t="s">
        <v>635</v>
      </c>
      <c r="Q410" s="128" t="s">
        <v>603</v>
      </c>
      <c r="R410" s="128" t="s">
        <v>604</v>
      </c>
      <c r="S410" s="128" t="s">
        <v>605</v>
      </c>
      <c r="T410" s="128" t="s">
        <v>626</v>
      </c>
      <c r="U410" s="128" t="s">
        <v>117</v>
      </c>
      <c r="V410" s="128" t="s">
        <v>972</v>
      </c>
      <c r="W410" s="128" t="s">
        <v>973</v>
      </c>
      <c r="X410" s="128" t="s">
        <v>2673</v>
      </c>
      <c r="Y410" s="19" t="str">
        <f t="shared" si="10"/>
        <v>3</v>
      </c>
      <c r="Z410" s="19" t="str">
        <f>IF(T410="","",IF(AND(T410&lt;&gt;'Tabelas auxiliares'!$B$241,T410&lt;&gt;'Tabelas auxiliares'!$B$242,T410&lt;&gt;'Tabelas auxiliares'!$C$241,T410&lt;&gt;'Tabelas auxiliares'!$C$242,T410&lt;&gt;'Tabelas auxiliares'!$D$241),"FOLHA DE PESSOAL",IF(Y410='Tabelas auxiliares'!$A$242,"CUSTEIO",IF(Y410='Tabelas auxiliares'!$A$241,"INVESTIMENTO","ERRO - VERIFICAR"))))</f>
        <v>FOLHA DE PESSOAL</v>
      </c>
      <c r="AA410" s="30">
        <f t="shared" si="11"/>
        <v>926055.41</v>
      </c>
      <c r="AB410" s="130"/>
      <c r="AC410" s="130"/>
      <c r="AD410" s="12">
        <v>926055.41</v>
      </c>
      <c r="AE410" s="36"/>
      <c r="AF410" s="36"/>
      <c r="AG410" s="36"/>
      <c r="AH410" s="36"/>
      <c r="AI410" s="36"/>
      <c r="AJ410" s="36"/>
      <c r="AK410" s="36"/>
      <c r="AL410" s="36"/>
      <c r="AM410" s="36"/>
      <c r="AN410" s="36"/>
      <c r="AO410" s="36"/>
      <c r="AP410" s="36"/>
    </row>
    <row r="411" spans="1:42" x14ac:dyDescent="0.25">
      <c r="A411" t="s">
        <v>591</v>
      </c>
      <c r="B411" t="s">
        <v>224</v>
      </c>
      <c r="C411" t="s">
        <v>592</v>
      </c>
      <c r="D411" t="s">
        <v>83</v>
      </c>
      <c r="E411" t="s">
        <v>100</v>
      </c>
      <c r="F411" s="19" t="str">
        <f>IFERROR(VLOOKUP(D411,'Tabelas auxiliares'!$A$3:$B$63,2,FALSE),"")</f>
        <v>SUGEPE-FOLHA - PASEP + AUX. MORADIA</v>
      </c>
      <c r="G411" s="19" t="str">
        <f>IFERROR(VLOOKUP($B411,'Tabelas auxiliares'!$A$67:$C$107,2,FALSE),"")</f>
        <v>FOLHA DE PAGAMENTO - GERAL</v>
      </c>
      <c r="H411" s="19" t="str">
        <f>IFERROR(VLOOKUP($B411,'Tabelas auxiliares'!$A$67:$C$107,3,FALSE),"")</f>
        <v>FOLHA DE PAGAMENTO / CONTRIBUICAO PARA O PSS / SUBSTITUICOES / INSS PATRONAL / PASEP</v>
      </c>
      <c r="I411" s="128" t="s">
        <v>2660</v>
      </c>
      <c r="J411" s="128" t="s">
        <v>2661</v>
      </c>
      <c r="K411" s="128" t="s">
        <v>2672</v>
      </c>
      <c r="L411" s="128" t="s">
        <v>2663</v>
      </c>
      <c r="M411" s="128" t="s">
        <v>604</v>
      </c>
      <c r="N411" s="128" t="s">
        <v>108</v>
      </c>
      <c r="O411" s="128" t="s">
        <v>614</v>
      </c>
      <c r="P411" s="128" t="s">
        <v>635</v>
      </c>
      <c r="Q411" s="128" t="s">
        <v>603</v>
      </c>
      <c r="R411" s="128" t="s">
        <v>604</v>
      </c>
      <c r="S411" s="128" t="s">
        <v>605</v>
      </c>
      <c r="T411" s="128" t="s">
        <v>626</v>
      </c>
      <c r="U411" s="128" t="s">
        <v>117</v>
      </c>
      <c r="V411" s="128" t="s">
        <v>974</v>
      </c>
      <c r="W411" s="128" t="s">
        <v>975</v>
      </c>
      <c r="X411" s="128" t="s">
        <v>2674</v>
      </c>
      <c r="Y411" s="19" t="str">
        <f t="shared" si="10"/>
        <v>3</v>
      </c>
      <c r="Z411" s="19" t="str">
        <f>IF(T411="","",IF(AND(T411&lt;&gt;'Tabelas auxiliares'!$B$241,T411&lt;&gt;'Tabelas auxiliares'!$B$242,T411&lt;&gt;'Tabelas auxiliares'!$C$241,T411&lt;&gt;'Tabelas auxiliares'!$C$242,T411&lt;&gt;'Tabelas auxiliares'!$D$241),"FOLHA DE PESSOAL",IF(Y411='Tabelas auxiliares'!$A$242,"CUSTEIO",IF(Y411='Tabelas auxiliares'!$A$241,"INVESTIMENTO","ERRO - VERIFICAR"))))</f>
        <v>FOLHA DE PESSOAL</v>
      </c>
      <c r="AA411" s="30">
        <f t="shared" si="11"/>
        <v>156702.66</v>
      </c>
      <c r="AB411" s="130"/>
      <c r="AC411" s="130"/>
      <c r="AD411" s="12">
        <v>156702.66</v>
      </c>
      <c r="AE411" s="36"/>
      <c r="AF411" s="36"/>
      <c r="AG411" s="36"/>
      <c r="AH411" s="36"/>
      <c r="AI411" s="36"/>
      <c r="AJ411" s="36"/>
      <c r="AK411" s="36"/>
      <c r="AL411" s="36"/>
      <c r="AM411" s="36"/>
      <c r="AN411" s="36"/>
      <c r="AO411" s="36"/>
      <c r="AP411" s="36"/>
    </row>
    <row r="412" spans="1:42" x14ac:dyDescent="0.25">
      <c r="A412" t="s">
        <v>591</v>
      </c>
      <c r="B412" t="s">
        <v>224</v>
      </c>
      <c r="C412" t="s">
        <v>592</v>
      </c>
      <c r="D412" t="s">
        <v>83</v>
      </c>
      <c r="E412" t="s">
        <v>100</v>
      </c>
      <c r="F412" s="19" t="str">
        <f>IFERROR(VLOOKUP(D412,'Tabelas auxiliares'!$A$3:$B$63,2,FALSE),"")</f>
        <v>SUGEPE-FOLHA - PASEP + AUX. MORADIA</v>
      </c>
      <c r="G412" s="19" t="str">
        <f>IFERROR(VLOOKUP($B412,'Tabelas auxiliares'!$A$67:$C$107,2,FALSE),"")</f>
        <v>FOLHA DE PAGAMENTO - GERAL</v>
      </c>
      <c r="H412" s="19" t="str">
        <f>IFERROR(VLOOKUP($B412,'Tabelas auxiliares'!$A$67:$C$107,3,FALSE),"")</f>
        <v>FOLHA DE PAGAMENTO / CONTRIBUICAO PARA O PSS / SUBSTITUICOES / INSS PATRONAL / PASEP</v>
      </c>
      <c r="I412" s="128" t="s">
        <v>2660</v>
      </c>
      <c r="J412" s="128" t="s">
        <v>2661</v>
      </c>
      <c r="K412" s="128" t="s">
        <v>2672</v>
      </c>
      <c r="L412" s="128" t="s">
        <v>2663</v>
      </c>
      <c r="M412" s="128" t="s">
        <v>604</v>
      </c>
      <c r="N412" s="128" t="s">
        <v>108</v>
      </c>
      <c r="O412" s="128" t="s">
        <v>614</v>
      </c>
      <c r="P412" s="128" t="s">
        <v>635</v>
      </c>
      <c r="Q412" s="128" t="s">
        <v>603</v>
      </c>
      <c r="R412" s="128" t="s">
        <v>604</v>
      </c>
      <c r="S412" s="128" t="s">
        <v>605</v>
      </c>
      <c r="T412" s="128" t="s">
        <v>626</v>
      </c>
      <c r="U412" s="128" t="s">
        <v>117</v>
      </c>
      <c r="V412" s="128" t="s">
        <v>1020</v>
      </c>
      <c r="W412" s="128" t="s">
        <v>1021</v>
      </c>
      <c r="X412" s="128" t="s">
        <v>2675</v>
      </c>
      <c r="Y412" s="19" t="str">
        <f t="shared" si="10"/>
        <v>3</v>
      </c>
      <c r="Z412" s="19" t="str">
        <f>IF(T412="","",IF(AND(T412&lt;&gt;'Tabelas auxiliares'!$B$241,T412&lt;&gt;'Tabelas auxiliares'!$B$242,T412&lt;&gt;'Tabelas auxiliares'!$C$241,T412&lt;&gt;'Tabelas auxiliares'!$C$242,T412&lt;&gt;'Tabelas auxiliares'!$D$241),"FOLHA DE PESSOAL",IF(Y412='Tabelas auxiliares'!$A$242,"CUSTEIO",IF(Y412='Tabelas auxiliares'!$A$241,"INVESTIMENTO","ERRO - VERIFICAR"))))</f>
        <v>FOLHA DE PESSOAL</v>
      </c>
      <c r="AA412" s="30">
        <f t="shared" si="11"/>
        <v>32301.55</v>
      </c>
      <c r="AB412" s="130"/>
      <c r="AC412" s="130"/>
      <c r="AD412" s="12">
        <v>32301.55</v>
      </c>
      <c r="AE412" s="36"/>
      <c r="AF412" s="36"/>
      <c r="AG412" s="36"/>
      <c r="AH412" s="36"/>
      <c r="AI412" s="36"/>
      <c r="AJ412" s="36"/>
      <c r="AK412" s="36"/>
      <c r="AL412" s="36"/>
      <c r="AM412" s="36"/>
      <c r="AN412" s="36"/>
      <c r="AO412" s="36"/>
      <c r="AP412" s="36"/>
    </row>
    <row r="413" spans="1:42" x14ac:dyDescent="0.25">
      <c r="A413" t="s">
        <v>591</v>
      </c>
      <c r="B413" t="s">
        <v>224</v>
      </c>
      <c r="C413" t="s">
        <v>592</v>
      </c>
      <c r="D413" t="s">
        <v>83</v>
      </c>
      <c r="E413" t="s">
        <v>100</v>
      </c>
      <c r="F413" s="19" t="str">
        <f>IFERROR(VLOOKUP(D413,'Tabelas auxiliares'!$A$3:$B$63,2,FALSE),"")</f>
        <v>SUGEPE-FOLHA - PASEP + AUX. MORADIA</v>
      </c>
      <c r="G413" s="19" t="str">
        <f>IFERROR(VLOOKUP($B413,'Tabelas auxiliares'!$A$67:$C$107,2,FALSE),"")</f>
        <v>FOLHA DE PAGAMENTO - GERAL</v>
      </c>
      <c r="H413" s="19" t="str">
        <f>IFERROR(VLOOKUP($B413,'Tabelas auxiliares'!$A$67:$C$107,3,FALSE),"")</f>
        <v>FOLHA DE PAGAMENTO / CONTRIBUICAO PARA O PSS / SUBSTITUICOES / INSS PATRONAL / PASEP</v>
      </c>
      <c r="I413" s="128" t="s">
        <v>2660</v>
      </c>
      <c r="J413" s="128" t="s">
        <v>2661</v>
      </c>
      <c r="K413" s="128" t="s">
        <v>2672</v>
      </c>
      <c r="L413" s="128" t="s">
        <v>2663</v>
      </c>
      <c r="M413" s="128" t="s">
        <v>604</v>
      </c>
      <c r="N413" s="128" t="s">
        <v>108</v>
      </c>
      <c r="O413" s="128" t="s">
        <v>614</v>
      </c>
      <c r="P413" s="128" t="s">
        <v>635</v>
      </c>
      <c r="Q413" s="128" t="s">
        <v>603</v>
      </c>
      <c r="R413" s="128" t="s">
        <v>604</v>
      </c>
      <c r="S413" s="128" t="s">
        <v>605</v>
      </c>
      <c r="T413" s="128" t="s">
        <v>626</v>
      </c>
      <c r="U413" s="128" t="s">
        <v>117</v>
      </c>
      <c r="V413" s="128" t="s">
        <v>976</v>
      </c>
      <c r="W413" s="128" t="s">
        <v>977</v>
      </c>
      <c r="X413" s="128" t="s">
        <v>2676</v>
      </c>
      <c r="Y413" s="19" t="str">
        <f t="shared" si="10"/>
        <v>3</v>
      </c>
      <c r="Z413" s="19" t="str">
        <f>IF(T413="","",IF(AND(T413&lt;&gt;'Tabelas auxiliares'!$B$241,T413&lt;&gt;'Tabelas auxiliares'!$B$242,T413&lt;&gt;'Tabelas auxiliares'!$C$241,T413&lt;&gt;'Tabelas auxiliares'!$C$242,T413&lt;&gt;'Tabelas auxiliares'!$D$241),"FOLHA DE PESSOAL",IF(Y413='Tabelas auxiliares'!$A$242,"CUSTEIO",IF(Y413='Tabelas auxiliares'!$A$241,"INVESTIMENTO","ERRO - VERIFICAR"))))</f>
        <v>FOLHA DE PESSOAL</v>
      </c>
      <c r="AA413" s="30">
        <f t="shared" si="11"/>
        <v>41815.21</v>
      </c>
      <c r="AB413" s="130"/>
      <c r="AC413" s="130"/>
      <c r="AD413" s="12">
        <v>41815.21</v>
      </c>
      <c r="AE413" s="36"/>
      <c r="AF413" s="36"/>
      <c r="AG413" s="36"/>
      <c r="AH413" s="36"/>
      <c r="AI413" s="36"/>
      <c r="AJ413" s="36"/>
      <c r="AK413" s="36"/>
      <c r="AL413" s="36"/>
      <c r="AM413" s="36"/>
      <c r="AN413" s="36"/>
      <c r="AO413" s="36"/>
      <c r="AP413" s="36"/>
    </row>
    <row r="414" spans="1:42" x14ac:dyDescent="0.25">
      <c r="A414" t="s">
        <v>591</v>
      </c>
      <c r="B414" t="s">
        <v>224</v>
      </c>
      <c r="C414" t="s">
        <v>592</v>
      </c>
      <c r="D414" t="s">
        <v>83</v>
      </c>
      <c r="E414" t="s">
        <v>100</v>
      </c>
      <c r="F414" s="19" t="str">
        <f>IFERROR(VLOOKUP(D414,'Tabelas auxiliares'!$A$3:$B$63,2,FALSE),"")</f>
        <v>SUGEPE-FOLHA - PASEP + AUX. MORADIA</v>
      </c>
      <c r="G414" s="19" t="str">
        <f>IFERROR(VLOOKUP($B414,'Tabelas auxiliares'!$A$67:$C$107,2,FALSE),"")</f>
        <v>FOLHA DE PAGAMENTO - GERAL</v>
      </c>
      <c r="H414" s="19" t="str">
        <f>IFERROR(VLOOKUP($B414,'Tabelas auxiliares'!$A$67:$C$107,3,FALSE),"")</f>
        <v>FOLHA DE PAGAMENTO / CONTRIBUICAO PARA O PSS / SUBSTITUICOES / INSS PATRONAL / PASEP</v>
      </c>
      <c r="I414" s="128" t="s">
        <v>2660</v>
      </c>
      <c r="J414" s="128" t="s">
        <v>2677</v>
      </c>
      <c r="K414" s="128" t="s">
        <v>2678</v>
      </c>
      <c r="L414" s="128" t="s">
        <v>2663</v>
      </c>
      <c r="M414" s="128" t="s">
        <v>604</v>
      </c>
      <c r="N414" s="128" t="s">
        <v>108</v>
      </c>
      <c r="O414" s="128" t="s">
        <v>614</v>
      </c>
      <c r="P414" s="128" t="s">
        <v>635</v>
      </c>
      <c r="Q414" s="128" t="s">
        <v>603</v>
      </c>
      <c r="R414" s="128" t="s">
        <v>604</v>
      </c>
      <c r="S414" s="128" t="s">
        <v>605</v>
      </c>
      <c r="T414" s="128" t="s">
        <v>626</v>
      </c>
      <c r="U414" s="128" t="s">
        <v>117</v>
      </c>
      <c r="V414" s="128" t="s">
        <v>978</v>
      </c>
      <c r="W414" s="128" t="s">
        <v>979</v>
      </c>
      <c r="X414" s="128" t="s">
        <v>2679</v>
      </c>
      <c r="Y414" s="19" t="str">
        <f t="shared" si="10"/>
        <v>3</v>
      </c>
      <c r="Z414" s="19" t="str">
        <f>IF(T414="","",IF(AND(T414&lt;&gt;'Tabelas auxiliares'!$B$241,T414&lt;&gt;'Tabelas auxiliares'!$B$242,T414&lt;&gt;'Tabelas auxiliares'!$C$241,T414&lt;&gt;'Tabelas auxiliares'!$C$242,T414&lt;&gt;'Tabelas auxiliares'!$D$241),"FOLHA DE PESSOAL",IF(Y414='Tabelas auxiliares'!$A$242,"CUSTEIO",IF(Y414='Tabelas auxiliares'!$A$241,"INVESTIMENTO","ERRO - VERIFICAR"))))</f>
        <v>FOLHA DE PESSOAL</v>
      </c>
      <c r="AA414" s="30">
        <f t="shared" si="11"/>
        <v>10715171.189999999</v>
      </c>
      <c r="AB414" s="130"/>
      <c r="AC414" s="130"/>
      <c r="AD414" s="12">
        <v>10715171.189999999</v>
      </c>
      <c r="AE414" s="36"/>
      <c r="AF414" s="36"/>
      <c r="AG414" s="36"/>
      <c r="AH414" s="36"/>
      <c r="AI414" s="36"/>
      <c r="AJ414" s="36"/>
      <c r="AK414" s="36"/>
      <c r="AL414" s="36"/>
      <c r="AM414" s="36"/>
      <c r="AN414" s="36"/>
      <c r="AO414" s="36"/>
      <c r="AP414" s="36"/>
    </row>
    <row r="415" spans="1:42" x14ac:dyDescent="0.25">
      <c r="A415" t="s">
        <v>591</v>
      </c>
      <c r="B415" t="s">
        <v>224</v>
      </c>
      <c r="C415" t="s">
        <v>592</v>
      </c>
      <c r="D415" t="s">
        <v>83</v>
      </c>
      <c r="E415" t="s">
        <v>100</v>
      </c>
      <c r="F415" s="19" t="str">
        <f>IFERROR(VLOOKUP(D415,'Tabelas auxiliares'!$A$3:$B$63,2,FALSE),"")</f>
        <v>SUGEPE-FOLHA - PASEP + AUX. MORADIA</v>
      </c>
      <c r="G415" s="19" t="str">
        <f>IFERROR(VLOOKUP($B415,'Tabelas auxiliares'!$A$67:$C$107,2,FALSE),"")</f>
        <v>FOLHA DE PAGAMENTO - GERAL</v>
      </c>
      <c r="H415" s="19" t="str">
        <f>IFERROR(VLOOKUP($B415,'Tabelas auxiliares'!$A$67:$C$107,3,FALSE),"")</f>
        <v>FOLHA DE PAGAMENTO / CONTRIBUICAO PARA O PSS / SUBSTITUICOES / INSS PATRONAL / PASEP</v>
      </c>
      <c r="I415" s="128" t="s">
        <v>2660</v>
      </c>
      <c r="J415" s="128" t="s">
        <v>2677</v>
      </c>
      <c r="K415" s="128" t="s">
        <v>2678</v>
      </c>
      <c r="L415" s="128" t="s">
        <v>2663</v>
      </c>
      <c r="M415" s="128" t="s">
        <v>604</v>
      </c>
      <c r="N415" s="128" t="s">
        <v>108</v>
      </c>
      <c r="O415" s="128" t="s">
        <v>614</v>
      </c>
      <c r="P415" s="128" t="s">
        <v>635</v>
      </c>
      <c r="Q415" s="128" t="s">
        <v>603</v>
      </c>
      <c r="R415" s="128" t="s">
        <v>604</v>
      </c>
      <c r="S415" s="128" t="s">
        <v>605</v>
      </c>
      <c r="T415" s="128" t="s">
        <v>626</v>
      </c>
      <c r="U415" s="128" t="s">
        <v>117</v>
      </c>
      <c r="V415" s="128" t="s">
        <v>980</v>
      </c>
      <c r="W415" s="128" t="s">
        <v>981</v>
      </c>
      <c r="X415" s="128" t="s">
        <v>2680</v>
      </c>
      <c r="Y415" s="19" t="str">
        <f t="shared" si="10"/>
        <v>3</v>
      </c>
      <c r="Z415" s="19" t="str">
        <f>IF(T415="","",IF(AND(T415&lt;&gt;'Tabelas auxiliares'!$B$241,T415&lt;&gt;'Tabelas auxiliares'!$B$242,T415&lt;&gt;'Tabelas auxiliares'!$C$241,T415&lt;&gt;'Tabelas auxiliares'!$C$242,T415&lt;&gt;'Tabelas auxiliares'!$D$241),"FOLHA DE PESSOAL",IF(Y415='Tabelas auxiliares'!$A$242,"CUSTEIO",IF(Y415='Tabelas auxiliares'!$A$241,"INVESTIMENTO","ERRO - VERIFICAR"))))</f>
        <v>FOLHA DE PESSOAL</v>
      </c>
      <c r="AA415" s="30">
        <f t="shared" si="11"/>
        <v>2737.91</v>
      </c>
      <c r="AB415" s="130"/>
      <c r="AC415" s="130"/>
      <c r="AD415" s="12">
        <v>2737.91</v>
      </c>
      <c r="AE415" s="36"/>
      <c r="AF415" s="36"/>
      <c r="AG415" s="36"/>
      <c r="AH415" s="36"/>
      <c r="AI415" s="36"/>
      <c r="AJ415" s="36"/>
      <c r="AK415" s="36"/>
      <c r="AL415" s="36"/>
      <c r="AM415" s="36"/>
      <c r="AN415" s="36"/>
      <c r="AO415" s="36"/>
      <c r="AP415" s="36"/>
    </row>
    <row r="416" spans="1:42" x14ac:dyDescent="0.25">
      <c r="A416" t="s">
        <v>591</v>
      </c>
      <c r="B416" t="s">
        <v>224</v>
      </c>
      <c r="C416" t="s">
        <v>592</v>
      </c>
      <c r="D416" t="s">
        <v>83</v>
      </c>
      <c r="E416" t="s">
        <v>100</v>
      </c>
      <c r="F416" s="19" t="str">
        <f>IFERROR(VLOOKUP(D416,'Tabelas auxiliares'!$A$3:$B$63,2,FALSE),"")</f>
        <v>SUGEPE-FOLHA - PASEP + AUX. MORADIA</v>
      </c>
      <c r="G416" s="19" t="str">
        <f>IFERROR(VLOOKUP($B416,'Tabelas auxiliares'!$A$67:$C$107,2,FALSE),"")</f>
        <v>FOLHA DE PAGAMENTO - GERAL</v>
      </c>
      <c r="H416" s="19" t="str">
        <f>IFERROR(VLOOKUP($B416,'Tabelas auxiliares'!$A$67:$C$107,3,FALSE),"")</f>
        <v>FOLHA DE PAGAMENTO / CONTRIBUICAO PARA O PSS / SUBSTITUICOES / INSS PATRONAL / PASEP</v>
      </c>
      <c r="I416" s="128" t="s">
        <v>2660</v>
      </c>
      <c r="J416" s="128" t="s">
        <v>2677</v>
      </c>
      <c r="K416" s="128" t="s">
        <v>2678</v>
      </c>
      <c r="L416" s="128" t="s">
        <v>2663</v>
      </c>
      <c r="M416" s="128" t="s">
        <v>604</v>
      </c>
      <c r="N416" s="128" t="s">
        <v>108</v>
      </c>
      <c r="O416" s="128" t="s">
        <v>614</v>
      </c>
      <c r="P416" s="128" t="s">
        <v>635</v>
      </c>
      <c r="Q416" s="128" t="s">
        <v>603</v>
      </c>
      <c r="R416" s="128" t="s">
        <v>604</v>
      </c>
      <c r="S416" s="128" t="s">
        <v>605</v>
      </c>
      <c r="T416" s="128" t="s">
        <v>626</v>
      </c>
      <c r="U416" s="128" t="s">
        <v>117</v>
      </c>
      <c r="V416" s="128" t="s">
        <v>982</v>
      </c>
      <c r="W416" s="128" t="s">
        <v>983</v>
      </c>
      <c r="X416" s="128" t="s">
        <v>2681</v>
      </c>
      <c r="Y416" s="19" t="str">
        <f t="shared" si="10"/>
        <v>3</v>
      </c>
      <c r="Z416" s="19" t="str">
        <f>IF(T416="","",IF(AND(T416&lt;&gt;'Tabelas auxiliares'!$B$241,T416&lt;&gt;'Tabelas auxiliares'!$B$242,T416&lt;&gt;'Tabelas auxiliares'!$C$241,T416&lt;&gt;'Tabelas auxiliares'!$C$242,T416&lt;&gt;'Tabelas auxiliares'!$D$241),"FOLHA DE PESSOAL",IF(Y416='Tabelas auxiliares'!$A$242,"CUSTEIO",IF(Y416='Tabelas auxiliares'!$A$241,"INVESTIMENTO","ERRO - VERIFICAR"))))</f>
        <v>FOLHA DE PESSOAL</v>
      </c>
      <c r="AA416" s="30">
        <f t="shared" si="11"/>
        <v>582.34</v>
      </c>
      <c r="AB416" s="130"/>
      <c r="AC416" s="130"/>
      <c r="AD416" s="12">
        <v>582.34</v>
      </c>
      <c r="AE416" s="36"/>
      <c r="AF416" s="36"/>
      <c r="AG416" s="36"/>
      <c r="AH416" s="36"/>
      <c r="AI416" s="36"/>
      <c r="AJ416" s="36"/>
      <c r="AK416" s="36"/>
      <c r="AL416" s="36"/>
      <c r="AM416" s="36"/>
      <c r="AN416" s="36"/>
      <c r="AO416" s="36"/>
      <c r="AP416" s="36"/>
    </row>
    <row r="417" spans="1:42" x14ac:dyDescent="0.25">
      <c r="A417" t="s">
        <v>591</v>
      </c>
      <c r="B417" t="s">
        <v>224</v>
      </c>
      <c r="C417" t="s">
        <v>592</v>
      </c>
      <c r="D417" t="s">
        <v>83</v>
      </c>
      <c r="E417" t="s">
        <v>100</v>
      </c>
      <c r="F417" s="19" t="str">
        <f>IFERROR(VLOOKUP(D417,'Tabelas auxiliares'!$A$3:$B$63,2,FALSE),"")</f>
        <v>SUGEPE-FOLHA - PASEP + AUX. MORADIA</v>
      </c>
      <c r="G417" s="19" t="str">
        <f>IFERROR(VLOOKUP($B417,'Tabelas auxiliares'!$A$67:$C$107,2,FALSE),"")</f>
        <v>FOLHA DE PAGAMENTO - GERAL</v>
      </c>
      <c r="H417" s="19" t="str">
        <f>IFERROR(VLOOKUP($B417,'Tabelas auxiliares'!$A$67:$C$107,3,FALSE),"")</f>
        <v>FOLHA DE PAGAMENTO / CONTRIBUICAO PARA O PSS / SUBSTITUICOES / INSS PATRONAL / PASEP</v>
      </c>
      <c r="I417" s="128" t="s">
        <v>2660</v>
      </c>
      <c r="J417" s="128" t="s">
        <v>2677</v>
      </c>
      <c r="K417" s="128" t="s">
        <v>2678</v>
      </c>
      <c r="L417" s="128" t="s">
        <v>2663</v>
      </c>
      <c r="M417" s="128" t="s">
        <v>604</v>
      </c>
      <c r="N417" s="128" t="s">
        <v>108</v>
      </c>
      <c r="O417" s="128" t="s">
        <v>614</v>
      </c>
      <c r="P417" s="128" t="s">
        <v>635</v>
      </c>
      <c r="Q417" s="128" t="s">
        <v>603</v>
      </c>
      <c r="R417" s="128" t="s">
        <v>604</v>
      </c>
      <c r="S417" s="128" t="s">
        <v>605</v>
      </c>
      <c r="T417" s="128" t="s">
        <v>626</v>
      </c>
      <c r="U417" s="128" t="s">
        <v>117</v>
      </c>
      <c r="V417" s="128" t="s">
        <v>984</v>
      </c>
      <c r="W417" s="128" t="s">
        <v>985</v>
      </c>
      <c r="X417" s="128" t="s">
        <v>2682</v>
      </c>
      <c r="Y417" s="19" t="str">
        <f t="shared" si="10"/>
        <v>3</v>
      </c>
      <c r="Z417" s="19" t="str">
        <f>IF(T417="","",IF(AND(T417&lt;&gt;'Tabelas auxiliares'!$B$241,T417&lt;&gt;'Tabelas auxiliares'!$B$242,T417&lt;&gt;'Tabelas auxiliares'!$C$241,T417&lt;&gt;'Tabelas auxiliares'!$C$242,T417&lt;&gt;'Tabelas auxiliares'!$D$241),"FOLHA DE PESSOAL",IF(Y417='Tabelas auxiliares'!$A$242,"CUSTEIO",IF(Y417='Tabelas auxiliares'!$A$241,"INVESTIMENTO","ERRO - VERIFICAR"))))</f>
        <v>FOLHA DE PESSOAL</v>
      </c>
      <c r="AA417" s="30">
        <f t="shared" si="11"/>
        <v>15171.5</v>
      </c>
      <c r="AB417" s="130"/>
      <c r="AC417" s="130"/>
      <c r="AD417" s="12">
        <v>15171.5</v>
      </c>
      <c r="AE417" s="36"/>
      <c r="AF417" s="36"/>
      <c r="AG417" s="36"/>
      <c r="AH417" s="36"/>
      <c r="AI417" s="36"/>
      <c r="AJ417" s="36"/>
      <c r="AK417" s="36"/>
      <c r="AL417" s="36"/>
      <c r="AM417" s="36"/>
      <c r="AN417" s="36"/>
      <c r="AO417" s="36"/>
      <c r="AP417" s="36"/>
    </row>
    <row r="418" spans="1:42" x14ac:dyDescent="0.25">
      <c r="A418" t="s">
        <v>591</v>
      </c>
      <c r="B418" t="s">
        <v>224</v>
      </c>
      <c r="C418" t="s">
        <v>592</v>
      </c>
      <c r="D418" t="s">
        <v>83</v>
      </c>
      <c r="E418" t="s">
        <v>100</v>
      </c>
      <c r="F418" s="19" t="str">
        <f>IFERROR(VLOOKUP(D418,'Tabelas auxiliares'!$A$3:$B$63,2,FALSE),"")</f>
        <v>SUGEPE-FOLHA - PASEP + AUX. MORADIA</v>
      </c>
      <c r="G418" s="19" t="str">
        <f>IFERROR(VLOOKUP($B418,'Tabelas auxiliares'!$A$67:$C$107,2,FALSE),"")</f>
        <v>FOLHA DE PAGAMENTO - GERAL</v>
      </c>
      <c r="H418" s="19" t="str">
        <f>IFERROR(VLOOKUP($B418,'Tabelas auxiliares'!$A$67:$C$107,3,FALSE),"")</f>
        <v>FOLHA DE PAGAMENTO / CONTRIBUICAO PARA O PSS / SUBSTITUICOES / INSS PATRONAL / PASEP</v>
      </c>
      <c r="I418" s="128" t="s">
        <v>2660</v>
      </c>
      <c r="J418" s="128" t="s">
        <v>2677</v>
      </c>
      <c r="K418" s="128" t="s">
        <v>2678</v>
      </c>
      <c r="L418" s="128" t="s">
        <v>2663</v>
      </c>
      <c r="M418" s="128" t="s">
        <v>604</v>
      </c>
      <c r="N418" s="128" t="s">
        <v>108</v>
      </c>
      <c r="O418" s="128" t="s">
        <v>614</v>
      </c>
      <c r="P418" s="128" t="s">
        <v>635</v>
      </c>
      <c r="Q418" s="128" t="s">
        <v>603</v>
      </c>
      <c r="R418" s="128" t="s">
        <v>604</v>
      </c>
      <c r="S418" s="128" t="s">
        <v>605</v>
      </c>
      <c r="T418" s="128" t="s">
        <v>626</v>
      </c>
      <c r="U418" s="128" t="s">
        <v>117</v>
      </c>
      <c r="V418" s="128" t="s">
        <v>986</v>
      </c>
      <c r="W418" s="128" t="s">
        <v>987</v>
      </c>
      <c r="X418" s="128" t="s">
        <v>2683</v>
      </c>
      <c r="Y418" s="19" t="str">
        <f t="shared" si="10"/>
        <v>3</v>
      </c>
      <c r="Z418" s="19" t="str">
        <f>IF(T418="","",IF(AND(T418&lt;&gt;'Tabelas auxiliares'!$B$241,T418&lt;&gt;'Tabelas auxiliares'!$B$242,T418&lt;&gt;'Tabelas auxiliares'!$C$241,T418&lt;&gt;'Tabelas auxiliares'!$C$242,T418&lt;&gt;'Tabelas auxiliares'!$D$241),"FOLHA DE PESSOAL",IF(Y418='Tabelas auxiliares'!$A$242,"CUSTEIO",IF(Y418='Tabelas auxiliares'!$A$241,"INVESTIMENTO","ERRO - VERIFICAR"))))</f>
        <v>FOLHA DE PESSOAL</v>
      </c>
      <c r="AA418" s="30">
        <f t="shared" si="11"/>
        <v>82930.61</v>
      </c>
      <c r="AB418" s="130"/>
      <c r="AC418" s="130"/>
      <c r="AD418" s="12">
        <v>82930.61</v>
      </c>
      <c r="AE418" s="36"/>
      <c r="AF418" s="36"/>
      <c r="AG418" s="36"/>
      <c r="AH418" s="36"/>
      <c r="AI418" s="36"/>
      <c r="AJ418" s="36"/>
      <c r="AK418" s="36"/>
      <c r="AL418" s="36"/>
      <c r="AM418" s="36"/>
      <c r="AN418" s="36"/>
      <c r="AO418" s="36"/>
      <c r="AP418" s="36"/>
    </row>
    <row r="419" spans="1:42" x14ac:dyDescent="0.25">
      <c r="A419" t="s">
        <v>591</v>
      </c>
      <c r="B419" t="s">
        <v>224</v>
      </c>
      <c r="C419" t="s">
        <v>592</v>
      </c>
      <c r="D419" t="s">
        <v>83</v>
      </c>
      <c r="E419" t="s">
        <v>100</v>
      </c>
      <c r="F419" s="19" t="str">
        <f>IFERROR(VLOOKUP(D419,'Tabelas auxiliares'!$A$3:$B$63,2,FALSE),"")</f>
        <v>SUGEPE-FOLHA - PASEP + AUX. MORADIA</v>
      </c>
      <c r="G419" s="19" t="str">
        <f>IFERROR(VLOOKUP($B419,'Tabelas auxiliares'!$A$67:$C$107,2,FALSE),"")</f>
        <v>FOLHA DE PAGAMENTO - GERAL</v>
      </c>
      <c r="H419" s="19" t="str">
        <f>IFERROR(VLOOKUP($B419,'Tabelas auxiliares'!$A$67:$C$107,3,FALSE),"")</f>
        <v>FOLHA DE PAGAMENTO / CONTRIBUICAO PARA O PSS / SUBSTITUICOES / INSS PATRONAL / PASEP</v>
      </c>
      <c r="I419" s="128" t="s">
        <v>2660</v>
      </c>
      <c r="J419" s="128" t="s">
        <v>2677</v>
      </c>
      <c r="K419" s="128" t="s">
        <v>2678</v>
      </c>
      <c r="L419" s="128" t="s">
        <v>2663</v>
      </c>
      <c r="M419" s="128" t="s">
        <v>604</v>
      </c>
      <c r="N419" s="128" t="s">
        <v>108</v>
      </c>
      <c r="O419" s="128" t="s">
        <v>614</v>
      </c>
      <c r="P419" s="128" t="s">
        <v>635</v>
      </c>
      <c r="Q419" s="128" t="s">
        <v>603</v>
      </c>
      <c r="R419" s="128" t="s">
        <v>604</v>
      </c>
      <c r="S419" s="128" t="s">
        <v>605</v>
      </c>
      <c r="T419" s="128" t="s">
        <v>626</v>
      </c>
      <c r="U419" s="128" t="s">
        <v>117</v>
      </c>
      <c r="V419" s="128" t="s">
        <v>988</v>
      </c>
      <c r="W419" s="128" t="s">
        <v>989</v>
      </c>
      <c r="X419" s="128" t="s">
        <v>2684</v>
      </c>
      <c r="Y419" s="19" t="str">
        <f t="shared" si="10"/>
        <v>3</v>
      </c>
      <c r="Z419" s="19" t="str">
        <f>IF(T419="","",IF(AND(T419&lt;&gt;'Tabelas auxiliares'!$B$241,T419&lt;&gt;'Tabelas auxiliares'!$B$242,T419&lt;&gt;'Tabelas auxiliares'!$C$241,T419&lt;&gt;'Tabelas auxiliares'!$C$242,T419&lt;&gt;'Tabelas auxiliares'!$D$241),"FOLHA DE PESSOAL",IF(Y419='Tabelas auxiliares'!$A$242,"CUSTEIO",IF(Y419='Tabelas auxiliares'!$A$241,"INVESTIMENTO","ERRO - VERIFICAR"))))</f>
        <v>FOLHA DE PESSOAL</v>
      </c>
      <c r="AA419" s="30">
        <f t="shared" si="11"/>
        <v>3066.16</v>
      </c>
      <c r="AB419" s="130"/>
      <c r="AC419" s="130"/>
      <c r="AD419" s="12">
        <v>3066.16</v>
      </c>
      <c r="AE419" s="36"/>
      <c r="AF419" s="36"/>
      <c r="AG419" s="36"/>
      <c r="AH419" s="36"/>
      <c r="AI419" s="36"/>
      <c r="AJ419" s="36"/>
      <c r="AK419" s="36"/>
      <c r="AL419" s="36"/>
      <c r="AM419" s="36"/>
      <c r="AN419" s="36"/>
      <c r="AO419" s="36"/>
      <c r="AP419" s="36"/>
    </row>
    <row r="420" spans="1:42" x14ac:dyDescent="0.25">
      <c r="A420" t="s">
        <v>591</v>
      </c>
      <c r="B420" t="s">
        <v>224</v>
      </c>
      <c r="C420" t="s">
        <v>592</v>
      </c>
      <c r="D420" t="s">
        <v>83</v>
      </c>
      <c r="E420" t="s">
        <v>100</v>
      </c>
      <c r="F420" s="19" t="str">
        <f>IFERROR(VLOOKUP(D420,'Tabelas auxiliares'!$A$3:$B$63,2,FALSE),"")</f>
        <v>SUGEPE-FOLHA - PASEP + AUX. MORADIA</v>
      </c>
      <c r="G420" s="19" t="str">
        <f>IFERROR(VLOOKUP($B420,'Tabelas auxiliares'!$A$67:$C$107,2,FALSE),"")</f>
        <v>FOLHA DE PAGAMENTO - GERAL</v>
      </c>
      <c r="H420" s="19" t="str">
        <f>IFERROR(VLOOKUP($B420,'Tabelas auxiliares'!$A$67:$C$107,3,FALSE),"")</f>
        <v>FOLHA DE PAGAMENTO / CONTRIBUICAO PARA O PSS / SUBSTITUICOES / INSS PATRONAL / PASEP</v>
      </c>
      <c r="I420" s="128" t="s">
        <v>2660</v>
      </c>
      <c r="J420" s="128" t="s">
        <v>2677</v>
      </c>
      <c r="K420" s="128" t="s">
        <v>2678</v>
      </c>
      <c r="L420" s="128" t="s">
        <v>2663</v>
      </c>
      <c r="M420" s="128" t="s">
        <v>604</v>
      </c>
      <c r="N420" s="128" t="s">
        <v>108</v>
      </c>
      <c r="O420" s="128" t="s">
        <v>614</v>
      </c>
      <c r="P420" s="128" t="s">
        <v>635</v>
      </c>
      <c r="Q420" s="128" t="s">
        <v>603</v>
      </c>
      <c r="R420" s="128" t="s">
        <v>604</v>
      </c>
      <c r="S420" s="128" t="s">
        <v>605</v>
      </c>
      <c r="T420" s="128" t="s">
        <v>626</v>
      </c>
      <c r="U420" s="128" t="s">
        <v>117</v>
      </c>
      <c r="V420" s="128" t="s">
        <v>990</v>
      </c>
      <c r="W420" s="128" t="s">
        <v>991</v>
      </c>
      <c r="X420" s="128" t="s">
        <v>2685</v>
      </c>
      <c r="Y420" s="19" t="str">
        <f t="shared" si="10"/>
        <v>3</v>
      </c>
      <c r="Z420" s="19" t="str">
        <f>IF(T420="","",IF(AND(T420&lt;&gt;'Tabelas auxiliares'!$B$241,T420&lt;&gt;'Tabelas auxiliares'!$B$242,T420&lt;&gt;'Tabelas auxiliares'!$C$241,T420&lt;&gt;'Tabelas auxiliares'!$C$242,T420&lt;&gt;'Tabelas auxiliares'!$D$241),"FOLHA DE PESSOAL",IF(Y420='Tabelas auxiliares'!$A$242,"CUSTEIO",IF(Y420='Tabelas auxiliares'!$A$241,"INVESTIMENTO","ERRO - VERIFICAR"))))</f>
        <v>FOLHA DE PESSOAL</v>
      </c>
      <c r="AA420" s="30">
        <f t="shared" si="11"/>
        <v>9181601.9100000001</v>
      </c>
      <c r="AB420" s="130"/>
      <c r="AC420" s="130"/>
      <c r="AD420" s="12">
        <v>9181601.9100000001</v>
      </c>
      <c r="AE420" s="36"/>
      <c r="AF420" s="36"/>
      <c r="AG420" s="36"/>
      <c r="AH420" s="36"/>
      <c r="AI420" s="36"/>
      <c r="AJ420" s="36"/>
      <c r="AK420" s="36"/>
      <c r="AL420" s="36"/>
      <c r="AM420" s="36"/>
      <c r="AN420" s="36"/>
      <c r="AO420" s="36"/>
      <c r="AP420" s="36"/>
    </row>
    <row r="421" spans="1:42" x14ac:dyDescent="0.25">
      <c r="A421" t="s">
        <v>591</v>
      </c>
      <c r="B421" t="s">
        <v>224</v>
      </c>
      <c r="C421" t="s">
        <v>592</v>
      </c>
      <c r="D421" t="s">
        <v>83</v>
      </c>
      <c r="E421" t="s">
        <v>100</v>
      </c>
      <c r="F421" s="19" t="str">
        <f>IFERROR(VLOOKUP(D421,'Tabelas auxiliares'!$A$3:$B$63,2,FALSE),"")</f>
        <v>SUGEPE-FOLHA - PASEP + AUX. MORADIA</v>
      </c>
      <c r="G421" s="19" t="str">
        <f>IFERROR(VLOOKUP($B421,'Tabelas auxiliares'!$A$67:$C$107,2,FALSE),"")</f>
        <v>FOLHA DE PAGAMENTO - GERAL</v>
      </c>
      <c r="H421" s="19" t="str">
        <f>IFERROR(VLOOKUP($B421,'Tabelas auxiliares'!$A$67:$C$107,3,FALSE),"")</f>
        <v>FOLHA DE PAGAMENTO / CONTRIBUICAO PARA O PSS / SUBSTITUICOES / INSS PATRONAL / PASEP</v>
      </c>
      <c r="I421" s="128" t="s">
        <v>2660</v>
      </c>
      <c r="J421" s="128" t="s">
        <v>2677</v>
      </c>
      <c r="K421" s="128" t="s">
        <v>2678</v>
      </c>
      <c r="L421" s="128" t="s">
        <v>2663</v>
      </c>
      <c r="M421" s="128" t="s">
        <v>604</v>
      </c>
      <c r="N421" s="128" t="s">
        <v>108</v>
      </c>
      <c r="O421" s="128" t="s">
        <v>614</v>
      </c>
      <c r="P421" s="128" t="s">
        <v>635</v>
      </c>
      <c r="Q421" s="128" t="s">
        <v>603</v>
      </c>
      <c r="R421" s="128" t="s">
        <v>604</v>
      </c>
      <c r="S421" s="128" t="s">
        <v>605</v>
      </c>
      <c r="T421" s="128" t="s">
        <v>626</v>
      </c>
      <c r="U421" s="128" t="s">
        <v>117</v>
      </c>
      <c r="V421" s="128" t="s">
        <v>992</v>
      </c>
      <c r="W421" s="128" t="s">
        <v>993</v>
      </c>
      <c r="X421" s="128" t="s">
        <v>2686</v>
      </c>
      <c r="Y421" s="19" t="str">
        <f t="shared" si="10"/>
        <v>3</v>
      </c>
      <c r="Z421" s="19" t="str">
        <f>IF(T421="","",IF(AND(T421&lt;&gt;'Tabelas auxiliares'!$B$241,T421&lt;&gt;'Tabelas auxiliares'!$B$242,T421&lt;&gt;'Tabelas auxiliares'!$C$241,T421&lt;&gt;'Tabelas auxiliares'!$C$242,T421&lt;&gt;'Tabelas auxiliares'!$D$241),"FOLHA DE PESSOAL",IF(Y421='Tabelas auxiliares'!$A$242,"CUSTEIO",IF(Y421='Tabelas auxiliares'!$A$241,"INVESTIMENTO","ERRO - VERIFICAR"))))</f>
        <v>FOLHA DE PESSOAL</v>
      </c>
      <c r="AA421" s="30">
        <f t="shared" si="11"/>
        <v>137670.6</v>
      </c>
      <c r="AB421" s="130"/>
      <c r="AC421" s="130"/>
      <c r="AD421" s="12">
        <v>137670.6</v>
      </c>
      <c r="AE421" s="36"/>
      <c r="AF421" s="36"/>
      <c r="AG421" s="36"/>
      <c r="AH421" s="36"/>
      <c r="AI421" s="36"/>
      <c r="AJ421" s="36"/>
      <c r="AK421" s="36"/>
      <c r="AL421" s="36"/>
      <c r="AM421" s="36"/>
      <c r="AN421" s="36"/>
      <c r="AO421" s="36"/>
      <c r="AP421" s="36"/>
    </row>
    <row r="422" spans="1:42" x14ac:dyDescent="0.25">
      <c r="A422" t="s">
        <v>591</v>
      </c>
      <c r="B422" t="s">
        <v>224</v>
      </c>
      <c r="C422" t="s">
        <v>592</v>
      </c>
      <c r="D422" t="s">
        <v>83</v>
      </c>
      <c r="E422" t="s">
        <v>100</v>
      </c>
      <c r="F422" s="19" t="str">
        <f>IFERROR(VLOOKUP(D422,'Tabelas auxiliares'!$A$3:$B$63,2,FALSE),"")</f>
        <v>SUGEPE-FOLHA - PASEP + AUX. MORADIA</v>
      </c>
      <c r="G422" s="19" t="str">
        <f>IFERROR(VLOOKUP($B422,'Tabelas auxiliares'!$A$67:$C$107,2,FALSE),"")</f>
        <v>FOLHA DE PAGAMENTO - GERAL</v>
      </c>
      <c r="H422" s="19" t="str">
        <f>IFERROR(VLOOKUP($B422,'Tabelas auxiliares'!$A$67:$C$107,3,FALSE),"")</f>
        <v>FOLHA DE PAGAMENTO / CONTRIBUICAO PARA O PSS / SUBSTITUICOES / INSS PATRONAL / PASEP</v>
      </c>
      <c r="I422" s="128" t="s">
        <v>2660</v>
      </c>
      <c r="J422" s="128" t="s">
        <v>2677</v>
      </c>
      <c r="K422" s="128" t="s">
        <v>2678</v>
      </c>
      <c r="L422" s="128" t="s">
        <v>2663</v>
      </c>
      <c r="M422" s="128" t="s">
        <v>604</v>
      </c>
      <c r="N422" s="128" t="s">
        <v>108</v>
      </c>
      <c r="O422" s="128" t="s">
        <v>614</v>
      </c>
      <c r="P422" s="128" t="s">
        <v>635</v>
      </c>
      <c r="Q422" s="128" t="s">
        <v>603</v>
      </c>
      <c r="R422" s="128" t="s">
        <v>604</v>
      </c>
      <c r="S422" s="128" t="s">
        <v>605</v>
      </c>
      <c r="T422" s="128" t="s">
        <v>626</v>
      </c>
      <c r="U422" s="128" t="s">
        <v>117</v>
      </c>
      <c r="V422" s="128" t="s">
        <v>994</v>
      </c>
      <c r="W422" s="128" t="s">
        <v>995</v>
      </c>
      <c r="X422" s="128" t="s">
        <v>2687</v>
      </c>
      <c r="Y422" s="19" t="str">
        <f t="shared" si="10"/>
        <v>3</v>
      </c>
      <c r="Z422" s="19" t="str">
        <f>IF(T422="","",IF(AND(T422&lt;&gt;'Tabelas auxiliares'!$B$241,T422&lt;&gt;'Tabelas auxiliares'!$B$242,T422&lt;&gt;'Tabelas auxiliares'!$C$241,T422&lt;&gt;'Tabelas auxiliares'!$C$242,T422&lt;&gt;'Tabelas auxiliares'!$D$241),"FOLHA DE PESSOAL",IF(Y422='Tabelas auxiliares'!$A$242,"CUSTEIO",IF(Y422='Tabelas auxiliares'!$A$241,"INVESTIMENTO","ERRO - VERIFICAR"))))</f>
        <v>FOLHA DE PESSOAL</v>
      </c>
      <c r="AA422" s="30">
        <f t="shared" si="11"/>
        <v>250140.56</v>
      </c>
      <c r="AB422" s="130"/>
      <c r="AC422" s="130"/>
      <c r="AD422" s="12">
        <v>250140.56</v>
      </c>
      <c r="AE422" s="36"/>
      <c r="AF422" s="36"/>
      <c r="AG422" s="36"/>
      <c r="AH422" s="36"/>
      <c r="AI422" s="36"/>
      <c r="AJ422" s="36"/>
      <c r="AK422" s="36"/>
      <c r="AL422" s="36"/>
      <c r="AM422" s="36"/>
      <c r="AN422" s="36"/>
      <c r="AO422" s="36"/>
      <c r="AP422" s="36"/>
    </row>
    <row r="423" spans="1:42" x14ac:dyDescent="0.25">
      <c r="A423" t="s">
        <v>591</v>
      </c>
      <c r="B423" t="s">
        <v>224</v>
      </c>
      <c r="C423" t="s">
        <v>592</v>
      </c>
      <c r="D423" t="s">
        <v>83</v>
      </c>
      <c r="E423" t="s">
        <v>100</v>
      </c>
      <c r="F423" s="19" t="str">
        <f>IFERROR(VLOOKUP(D423,'Tabelas auxiliares'!$A$3:$B$63,2,FALSE),"")</f>
        <v>SUGEPE-FOLHA - PASEP + AUX. MORADIA</v>
      </c>
      <c r="G423" s="19" t="str">
        <f>IFERROR(VLOOKUP($B423,'Tabelas auxiliares'!$A$67:$C$107,2,FALSE),"")</f>
        <v>FOLHA DE PAGAMENTO - GERAL</v>
      </c>
      <c r="H423" s="19" t="str">
        <f>IFERROR(VLOOKUP($B423,'Tabelas auxiliares'!$A$67:$C$107,3,FALSE),"")</f>
        <v>FOLHA DE PAGAMENTO / CONTRIBUICAO PARA O PSS / SUBSTITUICOES / INSS PATRONAL / PASEP</v>
      </c>
      <c r="I423" s="128" t="s">
        <v>2660</v>
      </c>
      <c r="J423" s="128" t="s">
        <v>2677</v>
      </c>
      <c r="K423" s="128" t="s">
        <v>2678</v>
      </c>
      <c r="L423" s="128" t="s">
        <v>2663</v>
      </c>
      <c r="M423" s="128" t="s">
        <v>604</v>
      </c>
      <c r="N423" s="128" t="s">
        <v>108</v>
      </c>
      <c r="O423" s="128" t="s">
        <v>614</v>
      </c>
      <c r="P423" s="128" t="s">
        <v>635</v>
      </c>
      <c r="Q423" s="128" t="s">
        <v>603</v>
      </c>
      <c r="R423" s="128" t="s">
        <v>604</v>
      </c>
      <c r="S423" s="128" t="s">
        <v>605</v>
      </c>
      <c r="T423" s="128" t="s">
        <v>626</v>
      </c>
      <c r="U423" s="128" t="s">
        <v>117</v>
      </c>
      <c r="V423" s="128" t="s">
        <v>996</v>
      </c>
      <c r="W423" s="128" t="s">
        <v>997</v>
      </c>
      <c r="X423" s="128" t="s">
        <v>2688</v>
      </c>
      <c r="Y423" s="19" t="str">
        <f t="shared" si="10"/>
        <v>3</v>
      </c>
      <c r="Z423" s="19" t="str">
        <f>IF(T423="","",IF(AND(T423&lt;&gt;'Tabelas auxiliares'!$B$241,T423&lt;&gt;'Tabelas auxiliares'!$B$242,T423&lt;&gt;'Tabelas auxiliares'!$C$241,T423&lt;&gt;'Tabelas auxiliares'!$C$242,T423&lt;&gt;'Tabelas auxiliares'!$D$241),"FOLHA DE PESSOAL",IF(Y423='Tabelas auxiliares'!$A$242,"CUSTEIO",IF(Y423='Tabelas auxiliares'!$A$241,"INVESTIMENTO","ERRO - VERIFICAR"))))</f>
        <v>FOLHA DE PESSOAL</v>
      </c>
      <c r="AA423" s="30">
        <f t="shared" si="11"/>
        <v>5121.28</v>
      </c>
      <c r="AB423" s="130"/>
      <c r="AC423" s="130"/>
      <c r="AD423" s="12">
        <v>5121.28</v>
      </c>
      <c r="AE423" s="36"/>
      <c r="AF423" s="36"/>
      <c r="AG423" s="36"/>
      <c r="AH423" s="36"/>
      <c r="AI423" s="36"/>
      <c r="AJ423" s="36"/>
      <c r="AK423" s="36"/>
      <c r="AL423" s="36"/>
      <c r="AM423" s="36"/>
      <c r="AN423" s="36"/>
      <c r="AO423" s="36"/>
      <c r="AP423" s="36"/>
    </row>
    <row r="424" spans="1:42" x14ac:dyDescent="0.25">
      <c r="A424" t="s">
        <v>591</v>
      </c>
      <c r="B424" t="s">
        <v>224</v>
      </c>
      <c r="C424" t="s">
        <v>592</v>
      </c>
      <c r="D424" t="s">
        <v>83</v>
      </c>
      <c r="E424" t="s">
        <v>100</v>
      </c>
      <c r="F424" s="19" t="str">
        <f>IFERROR(VLOOKUP(D424,'Tabelas auxiliares'!$A$3:$B$63,2,FALSE),"")</f>
        <v>SUGEPE-FOLHA - PASEP + AUX. MORADIA</v>
      </c>
      <c r="G424" s="19" t="str">
        <f>IFERROR(VLOOKUP($B424,'Tabelas auxiliares'!$A$67:$C$107,2,FALSE),"")</f>
        <v>FOLHA DE PAGAMENTO - GERAL</v>
      </c>
      <c r="H424" s="19" t="str">
        <f>IFERROR(VLOOKUP($B424,'Tabelas auxiliares'!$A$67:$C$107,3,FALSE),"")</f>
        <v>FOLHA DE PAGAMENTO / CONTRIBUICAO PARA O PSS / SUBSTITUICOES / INSS PATRONAL / PASEP</v>
      </c>
      <c r="I424" s="128" t="s">
        <v>2660</v>
      </c>
      <c r="J424" s="128" t="s">
        <v>2677</v>
      </c>
      <c r="K424" s="128" t="s">
        <v>2678</v>
      </c>
      <c r="L424" s="128" t="s">
        <v>2663</v>
      </c>
      <c r="M424" s="128" t="s">
        <v>604</v>
      </c>
      <c r="N424" s="128" t="s">
        <v>108</v>
      </c>
      <c r="O424" s="128" t="s">
        <v>614</v>
      </c>
      <c r="P424" s="128" t="s">
        <v>635</v>
      </c>
      <c r="Q424" s="128" t="s">
        <v>603</v>
      </c>
      <c r="R424" s="128" t="s">
        <v>604</v>
      </c>
      <c r="S424" s="128" t="s">
        <v>605</v>
      </c>
      <c r="T424" s="128" t="s">
        <v>626</v>
      </c>
      <c r="U424" s="128" t="s">
        <v>117</v>
      </c>
      <c r="V424" s="128" t="s">
        <v>998</v>
      </c>
      <c r="W424" s="128" t="s">
        <v>999</v>
      </c>
      <c r="X424" s="128" t="s">
        <v>2689</v>
      </c>
      <c r="Y424" s="19" t="str">
        <f t="shared" si="10"/>
        <v>3</v>
      </c>
      <c r="Z424" s="19" t="str">
        <f>IF(T424="","",IF(AND(T424&lt;&gt;'Tabelas auxiliares'!$B$241,T424&lt;&gt;'Tabelas auxiliares'!$B$242,T424&lt;&gt;'Tabelas auxiliares'!$C$241,T424&lt;&gt;'Tabelas auxiliares'!$C$242,T424&lt;&gt;'Tabelas auxiliares'!$D$241),"FOLHA DE PESSOAL",IF(Y424='Tabelas auxiliares'!$A$242,"CUSTEIO",IF(Y424='Tabelas auxiliares'!$A$241,"INVESTIMENTO","ERRO - VERIFICAR"))))</f>
        <v>FOLHA DE PESSOAL</v>
      </c>
      <c r="AA424" s="30">
        <f t="shared" si="11"/>
        <v>26983.85</v>
      </c>
      <c r="AB424" s="130"/>
      <c r="AC424" s="130"/>
      <c r="AD424" s="12">
        <v>26983.85</v>
      </c>
      <c r="AE424" s="36"/>
      <c r="AF424" s="36"/>
      <c r="AG424" s="36"/>
      <c r="AH424" s="36"/>
      <c r="AI424" s="36"/>
      <c r="AJ424" s="36"/>
      <c r="AK424" s="36"/>
      <c r="AL424" s="36"/>
      <c r="AM424" s="36"/>
      <c r="AN424" s="36"/>
      <c r="AO424" s="36"/>
      <c r="AP424" s="36"/>
    </row>
    <row r="425" spans="1:42" x14ac:dyDescent="0.25">
      <c r="A425" t="s">
        <v>591</v>
      </c>
      <c r="B425" t="s">
        <v>224</v>
      </c>
      <c r="C425" t="s">
        <v>592</v>
      </c>
      <c r="D425" t="s">
        <v>83</v>
      </c>
      <c r="E425" t="s">
        <v>100</v>
      </c>
      <c r="F425" s="19" t="str">
        <f>IFERROR(VLOOKUP(D425,'Tabelas auxiliares'!$A$3:$B$63,2,FALSE),"")</f>
        <v>SUGEPE-FOLHA - PASEP + AUX. MORADIA</v>
      </c>
      <c r="G425" s="19" t="str">
        <f>IFERROR(VLOOKUP($B425,'Tabelas auxiliares'!$A$67:$C$107,2,FALSE),"")</f>
        <v>FOLHA DE PAGAMENTO - GERAL</v>
      </c>
      <c r="H425" s="19" t="str">
        <f>IFERROR(VLOOKUP($B425,'Tabelas auxiliares'!$A$67:$C$107,3,FALSE),"")</f>
        <v>FOLHA DE PAGAMENTO / CONTRIBUICAO PARA O PSS / SUBSTITUICOES / INSS PATRONAL / PASEP</v>
      </c>
      <c r="I425" s="128" t="s">
        <v>2660</v>
      </c>
      <c r="J425" s="128" t="s">
        <v>2677</v>
      </c>
      <c r="K425" s="128" t="s">
        <v>2678</v>
      </c>
      <c r="L425" s="128" t="s">
        <v>2663</v>
      </c>
      <c r="M425" s="128" t="s">
        <v>604</v>
      </c>
      <c r="N425" s="128" t="s">
        <v>108</v>
      </c>
      <c r="O425" s="128" t="s">
        <v>614</v>
      </c>
      <c r="P425" s="128" t="s">
        <v>635</v>
      </c>
      <c r="Q425" s="128" t="s">
        <v>603</v>
      </c>
      <c r="R425" s="128" t="s">
        <v>604</v>
      </c>
      <c r="S425" s="128" t="s">
        <v>605</v>
      </c>
      <c r="T425" s="128" t="s">
        <v>626</v>
      </c>
      <c r="U425" s="128" t="s">
        <v>117</v>
      </c>
      <c r="V425" s="128" t="s">
        <v>1000</v>
      </c>
      <c r="W425" s="128" t="s">
        <v>1001</v>
      </c>
      <c r="X425" s="128" t="s">
        <v>2690</v>
      </c>
      <c r="Y425" s="19" t="str">
        <f t="shared" si="10"/>
        <v>3</v>
      </c>
      <c r="Z425" s="19" t="str">
        <f>IF(T425="","",IF(AND(T425&lt;&gt;'Tabelas auxiliares'!$B$241,T425&lt;&gt;'Tabelas auxiliares'!$B$242,T425&lt;&gt;'Tabelas auxiliares'!$C$241,T425&lt;&gt;'Tabelas auxiliares'!$C$242,T425&lt;&gt;'Tabelas auxiliares'!$D$241),"FOLHA DE PESSOAL",IF(Y425='Tabelas auxiliares'!$A$242,"CUSTEIO",IF(Y425='Tabelas auxiliares'!$A$241,"INVESTIMENTO","ERRO - VERIFICAR"))))</f>
        <v>FOLHA DE PESSOAL</v>
      </c>
      <c r="AA425" s="30">
        <f t="shared" si="11"/>
        <v>188625.68</v>
      </c>
      <c r="AB425" s="130"/>
      <c r="AC425" s="130"/>
      <c r="AD425" s="12">
        <v>188625.68</v>
      </c>
      <c r="AE425" s="36"/>
      <c r="AF425" s="36"/>
      <c r="AG425" s="36"/>
      <c r="AH425" s="36"/>
      <c r="AI425" s="36"/>
      <c r="AJ425" s="36"/>
      <c r="AK425" s="36"/>
      <c r="AL425" s="36"/>
      <c r="AM425" s="36"/>
      <c r="AN425" s="36"/>
      <c r="AO425" s="36"/>
      <c r="AP425" s="36"/>
    </row>
    <row r="426" spans="1:42" x14ac:dyDescent="0.25">
      <c r="A426" t="s">
        <v>591</v>
      </c>
      <c r="B426" t="s">
        <v>224</v>
      </c>
      <c r="C426" t="s">
        <v>592</v>
      </c>
      <c r="D426" t="s">
        <v>83</v>
      </c>
      <c r="E426" t="s">
        <v>100</v>
      </c>
      <c r="F426" s="19" t="str">
        <f>IFERROR(VLOOKUP(D426,'Tabelas auxiliares'!$A$3:$B$63,2,FALSE),"")</f>
        <v>SUGEPE-FOLHA - PASEP + AUX. MORADIA</v>
      </c>
      <c r="G426" s="19" t="str">
        <f>IFERROR(VLOOKUP($B426,'Tabelas auxiliares'!$A$67:$C$107,2,FALSE),"")</f>
        <v>FOLHA DE PAGAMENTO - GERAL</v>
      </c>
      <c r="H426" s="19" t="str">
        <f>IFERROR(VLOOKUP($B426,'Tabelas auxiliares'!$A$67:$C$107,3,FALSE),"")</f>
        <v>FOLHA DE PAGAMENTO / CONTRIBUICAO PARA O PSS / SUBSTITUICOES / INSS PATRONAL / PASEP</v>
      </c>
      <c r="I426" s="128" t="s">
        <v>2660</v>
      </c>
      <c r="J426" s="128" t="s">
        <v>2677</v>
      </c>
      <c r="K426" s="128" t="s">
        <v>2678</v>
      </c>
      <c r="L426" s="128" t="s">
        <v>2663</v>
      </c>
      <c r="M426" s="128" t="s">
        <v>604</v>
      </c>
      <c r="N426" s="128" t="s">
        <v>108</v>
      </c>
      <c r="O426" s="128" t="s">
        <v>614</v>
      </c>
      <c r="P426" s="128" t="s">
        <v>635</v>
      </c>
      <c r="Q426" s="128" t="s">
        <v>603</v>
      </c>
      <c r="R426" s="128" t="s">
        <v>604</v>
      </c>
      <c r="S426" s="128" t="s">
        <v>605</v>
      </c>
      <c r="T426" s="128" t="s">
        <v>626</v>
      </c>
      <c r="U426" s="128" t="s">
        <v>117</v>
      </c>
      <c r="V426" s="128" t="s">
        <v>1002</v>
      </c>
      <c r="W426" s="128" t="s">
        <v>1003</v>
      </c>
      <c r="X426" s="128" t="s">
        <v>2691</v>
      </c>
      <c r="Y426" s="19" t="str">
        <f t="shared" si="10"/>
        <v>3</v>
      </c>
      <c r="Z426" s="19" t="str">
        <f>IF(T426="","",IF(AND(T426&lt;&gt;'Tabelas auxiliares'!$B$241,T426&lt;&gt;'Tabelas auxiliares'!$B$242,T426&lt;&gt;'Tabelas auxiliares'!$C$241,T426&lt;&gt;'Tabelas auxiliares'!$C$242,T426&lt;&gt;'Tabelas auxiliares'!$D$241),"FOLHA DE PESSOAL",IF(Y426='Tabelas auxiliares'!$A$242,"CUSTEIO",IF(Y426='Tabelas auxiliares'!$A$241,"INVESTIMENTO","ERRO - VERIFICAR"))))</f>
        <v>FOLHA DE PESSOAL</v>
      </c>
      <c r="AA426" s="30">
        <f t="shared" si="11"/>
        <v>586427.55000000005</v>
      </c>
      <c r="AB426" s="130"/>
      <c r="AC426" s="130"/>
      <c r="AD426" s="12">
        <v>586427.55000000005</v>
      </c>
      <c r="AE426" s="36"/>
      <c r="AF426" s="36"/>
      <c r="AG426" s="36"/>
      <c r="AH426" s="36"/>
      <c r="AI426" s="36"/>
      <c r="AJ426" s="36"/>
      <c r="AK426" s="36"/>
      <c r="AL426" s="36"/>
      <c r="AM426" s="36"/>
      <c r="AN426" s="36"/>
      <c r="AO426" s="36"/>
      <c r="AP426" s="36"/>
    </row>
    <row r="427" spans="1:42" x14ac:dyDescent="0.25">
      <c r="A427" t="s">
        <v>591</v>
      </c>
      <c r="B427" t="s">
        <v>224</v>
      </c>
      <c r="C427" t="s">
        <v>592</v>
      </c>
      <c r="D427" t="s">
        <v>83</v>
      </c>
      <c r="E427" t="s">
        <v>100</v>
      </c>
      <c r="F427" s="19" t="str">
        <f>IFERROR(VLOOKUP(D427,'Tabelas auxiliares'!$A$3:$B$63,2,FALSE),"")</f>
        <v>SUGEPE-FOLHA - PASEP + AUX. MORADIA</v>
      </c>
      <c r="G427" s="19" t="str">
        <f>IFERROR(VLOOKUP($B427,'Tabelas auxiliares'!$A$67:$C$107,2,FALSE),"")</f>
        <v>FOLHA DE PAGAMENTO - GERAL</v>
      </c>
      <c r="H427" s="19" t="str">
        <f>IFERROR(VLOOKUP($B427,'Tabelas auxiliares'!$A$67:$C$107,3,FALSE),"")</f>
        <v>FOLHA DE PAGAMENTO / CONTRIBUICAO PARA O PSS / SUBSTITUICOES / INSS PATRONAL / PASEP</v>
      </c>
      <c r="I427" s="128" t="s">
        <v>2660</v>
      </c>
      <c r="J427" s="128" t="s">
        <v>2677</v>
      </c>
      <c r="K427" s="128" t="s">
        <v>2678</v>
      </c>
      <c r="L427" s="128" t="s">
        <v>2663</v>
      </c>
      <c r="M427" s="128" t="s">
        <v>604</v>
      </c>
      <c r="N427" s="128" t="s">
        <v>108</v>
      </c>
      <c r="O427" s="128" t="s">
        <v>614</v>
      </c>
      <c r="P427" s="128" t="s">
        <v>635</v>
      </c>
      <c r="Q427" s="128" t="s">
        <v>603</v>
      </c>
      <c r="R427" s="128" t="s">
        <v>604</v>
      </c>
      <c r="S427" s="128" t="s">
        <v>605</v>
      </c>
      <c r="T427" s="128" t="s">
        <v>626</v>
      </c>
      <c r="U427" s="128" t="s">
        <v>117</v>
      </c>
      <c r="V427" s="128" t="s">
        <v>1004</v>
      </c>
      <c r="W427" s="128" t="s">
        <v>1005</v>
      </c>
      <c r="X427" s="128" t="s">
        <v>2692</v>
      </c>
      <c r="Y427" s="19" t="str">
        <f t="shared" si="10"/>
        <v>3</v>
      </c>
      <c r="Z427" s="19" t="str">
        <f>IF(T427="","",IF(AND(T427&lt;&gt;'Tabelas auxiliares'!$B$241,T427&lt;&gt;'Tabelas auxiliares'!$B$242,T427&lt;&gt;'Tabelas auxiliares'!$C$241,T427&lt;&gt;'Tabelas auxiliares'!$C$242,T427&lt;&gt;'Tabelas auxiliares'!$D$241),"FOLHA DE PESSOAL",IF(Y427='Tabelas auxiliares'!$A$242,"CUSTEIO",IF(Y427='Tabelas auxiliares'!$A$241,"INVESTIMENTO","ERRO - VERIFICAR"))))</f>
        <v>FOLHA DE PESSOAL</v>
      </c>
      <c r="AA427" s="30">
        <f t="shared" si="11"/>
        <v>87167.75</v>
      </c>
      <c r="AB427" s="130"/>
      <c r="AC427" s="130"/>
      <c r="AD427" s="12">
        <v>87167.75</v>
      </c>
      <c r="AE427" s="36"/>
      <c r="AF427" s="36"/>
      <c r="AG427" s="36"/>
      <c r="AH427" s="36"/>
      <c r="AI427" s="36"/>
      <c r="AJ427" s="36"/>
      <c r="AK427" s="36"/>
      <c r="AL427" s="36"/>
      <c r="AM427" s="36"/>
      <c r="AN427" s="36"/>
      <c r="AO427" s="36"/>
      <c r="AP427" s="36"/>
    </row>
    <row r="428" spans="1:42" x14ac:dyDescent="0.25">
      <c r="A428" t="s">
        <v>591</v>
      </c>
      <c r="B428" t="s">
        <v>224</v>
      </c>
      <c r="C428" t="s">
        <v>592</v>
      </c>
      <c r="D428" t="s">
        <v>83</v>
      </c>
      <c r="E428" t="s">
        <v>100</v>
      </c>
      <c r="F428" s="19" t="str">
        <f>IFERROR(VLOOKUP(D428,'Tabelas auxiliares'!$A$3:$B$63,2,FALSE),"")</f>
        <v>SUGEPE-FOLHA - PASEP + AUX. MORADIA</v>
      </c>
      <c r="G428" s="19" t="str">
        <f>IFERROR(VLOOKUP($B428,'Tabelas auxiliares'!$A$67:$C$107,2,FALSE),"")</f>
        <v>FOLHA DE PAGAMENTO - GERAL</v>
      </c>
      <c r="H428" s="19" t="str">
        <f>IFERROR(VLOOKUP($B428,'Tabelas auxiliares'!$A$67:$C$107,3,FALSE),"")</f>
        <v>FOLHA DE PAGAMENTO / CONTRIBUICAO PARA O PSS / SUBSTITUICOES / INSS PATRONAL / PASEP</v>
      </c>
      <c r="I428" s="128" t="s">
        <v>2660</v>
      </c>
      <c r="J428" s="128" t="s">
        <v>2677</v>
      </c>
      <c r="K428" s="128" t="s">
        <v>2693</v>
      </c>
      <c r="L428" s="128" t="s">
        <v>2663</v>
      </c>
      <c r="M428" s="128" t="s">
        <v>604</v>
      </c>
      <c r="N428" s="128" t="s">
        <v>108</v>
      </c>
      <c r="O428" s="128" t="s">
        <v>614</v>
      </c>
      <c r="P428" s="128" t="s">
        <v>635</v>
      </c>
      <c r="Q428" s="128" t="s">
        <v>603</v>
      </c>
      <c r="R428" s="128" t="s">
        <v>604</v>
      </c>
      <c r="S428" s="128" t="s">
        <v>605</v>
      </c>
      <c r="T428" s="128" t="s">
        <v>626</v>
      </c>
      <c r="U428" s="128" t="s">
        <v>117</v>
      </c>
      <c r="V428" s="128" t="s">
        <v>1006</v>
      </c>
      <c r="W428" s="128" t="s">
        <v>1007</v>
      </c>
      <c r="X428" s="128" t="s">
        <v>2694</v>
      </c>
      <c r="Y428" s="19" t="str">
        <f t="shared" ref="Y428:Y491" si="12">LEFT(V428,1)</f>
        <v>3</v>
      </c>
      <c r="Z428" s="19" t="str">
        <f>IF(T428="","",IF(AND(T428&lt;&gt;'Tabelas auxiliares'!$B$241,T428&lt;&gt;'Tabelas auxiliares'!$B$242,T428&lt;&gt;'Tabelas auxiliares'!$C$241,T428&lt;&gt;'Tabelas auxiliares'!$C$242,T428&lt;&gt;'Tabelas auxiliares'!$D$241),"FOLHA DE PESSOAL",IF(Y428='Tabelas auxiliares'!$A$242,"CUSTEIO",IF(Y428='Tabelas auxiliares'!$A$241,"INVESTIMENTO","ERRO - VERIFICAR"))))</f>
        <v>FOLHA DE PESSOAL</v>
      </c>
      <c r="AA428" s="30">
        <f t="shared" si="11"/>
        <v>27415.5</v>
      </c>
      <c r="AB428" s="130"/>
      <c r="AC428" s="130"/>
      <c r="AD428" s="12">
        <v>27415.5</v>
      </c>
      <c r="AE428" s="36"/>
      <c r="AF428" s="36"/>
      <c r="AG428" s="36"/>
      <c r="AH428" s="36"/>
      <c r="AI428" s="36"/>
      <c r="AJ428" s="36"/>
      <c r="AK428" s="36"/>
      <c r="AL428" s="36"/>
      <c r="AM428" s="36"/>
      <c r="AN428" s="36"/>
      <c r="AO428" s="36"/>
      <c r="AP428" s="36"/>
    </row>
    <row r="429" spans="1:42" x14ac:dyDescent="0.25">
      <c r="A429" t="s">
        <v>591</v>
      </c>
      <c r="B429" t="s">
        <v>224</v>
      </c>
      <c r="C429" t="s">
        <v>592</v>
      </c>
      <c r="D429" t="s">
        <v>83</v>
      </c>
      <c r="E429" t="s">
        <v>100</v>
      </c>
      <c r="F429" s="19" t="str">
        <f>IFERROR(VLOOKUP(D429,'Tabelas auxiliares'!$A$3:$B$63,2,FALSE),"")</f>
        <v>SUGEPE-FOLHA - PASEP + AUX. MORADIA</v>
      </c>
      <c r="G429" s="19" t="str">
        <f>IFERROR(VLOOKUP($B429,'Tabelas auxiliares'!$A$67:$C$107,2,FALSE),"")</f>
        <v>FOLHA DE PAGAMENTO - GERAL</v>
      </c>
      <c r="H429" s="19" t="str">
        <f>IFERROR(VLOOKUP($B429,'Tabelas auxiliares'!$A$67:$C$107,3,FALSE),"")</f>
        <v>FOLHA DE PAGAMENTO / CONTRIBUICAO PARA O PSS / SUBSTITUICOES / INSS PATRONAL / PASEP</v>
      </c>
      <c r="I429" s="128" t="s">
        <v>2660</v>
      </c>
      <c r="J429" s="128" t="s">
        <v>2677</v>
      </c>
      <c r="K429" s="128" t="s">
        <v>2695</v>
      </c>
      <c r="L429" s="128" t="s">
        <v>2663</v>
      </c>
      <c r="M429" s="128" t="s">
        <v>604</v>
      </c>
      <c r="N429" s="128" t="s">
        <v>108</v>
      </c>
      <c r="O429" s="128" t="s">
        <v>614</v>
      </c>
      <c r="P429" s="128" t="s">
        <v>635</v>
      </c>
      <c r="Q429" s="128" t="s">
        <v>603</v>
      </c>
      <c r="R429" s="128" t="s">
        <v>604</v>
      </c>
      <c r="S429" s="128" t="s">
        <v>605</v>
      </c>
      <c r="T429" s="128" t="s">
        <v>626</v>
      </c>
      <c r="U429" s="128" t="s">
        <v>117</v>
      </c>
      <c r="V429" s="128" t="s">
        <v>1008</v>
      </c>
      <c r="W429" s="128" t="s">
        <v>1009</v>
      </c>
      <c r="X429" s="128" t="s">
        <v>2696</v>
      </c>
      <c r="Y429" s="19" t="str">
        <f t="shared" si="12"/>
        <v>3</v>
      </c>
      <c r="Z429" s="19" t="str">
        <f>IF(T429="","",IF(AND(T429&lt;&gt;'Tabelas auxiliares'!$B$241,T429&lt;&gt;'Tabelas auxiliares'!$B$242,T429&lt;&gt;'Tabelas auxiliares'!$C$241,T429&lt;&gt;'Tabelas auxiliares'!$C$242,T429&lt;&gt;'Tabelas auxiliares'!$D$241),"FOLHA DE PESSOAL",IF(Y429='Tabelas auxiliares'!$A$242,"CUSTEIO",IF(Y429='Tabelas auxiliares'!$A$241,"INVESTIMENTO","ERRO - VERIFICAR"))))</f>
        <v>FOLHA DE PESSOAL</v>
      </c>
      <c r="AA429" s="30">
        <f t="shared" ref="AA429:AA492" si="13">IF(AB429+AC429+AD429&lt;&gt;0,AB429+AC429+AD429,"")</f>
        <v>4123.3500000000004</v>
      </c>
      <c r="AB429" s="130"/>
      <c r="AC429" s="130"/>
      <c r="AD429" s="12">
        <v>4123.3500000000004</v>
      </c>
      <c r="AE429" s="36"/>
      <c r="AF429" s="36"/>
      <c r="AG429" s="36"/>
      <c r="AH429" s="36"/>
      <c r="AI429" s="36"/>
      <c r="AJ429" s="36"/>
      <c r="AK429" s="36"/>
      <c r="AL429" s="36"/>
      <c r="AM429" s="36"/>
      <c r="AN429" s="36"/>
      <c r="AO429" s="36"/>
      <c r="AP429" s="36"/>
    </row>
    <row r="430" spans="1:42" x14ac:dyDescent="0.25">
      <c r="A430" t="s">
        <v>591</v>
      </c>
      <c r="B430" t="s">
        <v>224</v>
      </c>
      <c r="C430" t="s">
        <v>592</v>
      </c>
      <c r="D430" t="s">
        <v>83</v>
      </c>
      <c r="E430" t="s">
        <v>100</v>
      </c>
      <c r="F430" s="19" t="str">
        <f>IFERROR(VLOOKUP(D430,'Tabelas auxiliares'!$A$3:$B$63,2,FALSE),"")</f>
        <v>SUGEPE-FOLHA - PASEP + AUX. MORADIA</v>
      </c>
      <c r="G430" s="19" t="str">
        <f>IFERROR(VLOOKUP($B430,'Tabelas auxiliares'!$A$67:$C$107,2,FALSE),"")</f>
        <v>FOLHA DE PAGAMENTO - GERAL</v>
      </c>
      <c r="H430" s="19" t="str">
        <f>IFERROR(VLOOKUP($B430,'Tabelas auxiliares'!$A$67:$C$107,3,FALSE),"")</f>
        <v>FOLHA DE PAGAMENTO / CONTRIBUICAO PARA O PSS / SUBSTITUICOES / INSS PATRONAL / PASEP</v>
      </c>
      <c r="I430" s="128" t="s">
        <v>2660</v>
      </c>
      <c r="J430" s="128" t="s">
        <v>2677</v>
      </c>
      <c r="K430" s="128" t="s">
        <v>2697</v>
      </c>
      <c r="L430" s="128" t="s">
        <v>2663</v>
      </c>
      <c r="M430" s="128" t="s">
        <v>604</v>
      </c>
      <c r="N430" s="128" t="s">
        <v>108</v>
      </c>
      <c r="O430" s="128" t="s">
        <v>614</v>
      </c>
      <c r="P430" s="128" t="s">
        <v>635</v>
      </c>
      <c r="Q430" s="128" t="s">
        <v>603</v>
      </c>
      <c r="R430" s="128" t="s">
        <v>604</v>
      </c>
      <c r="S430" s="128" t="s">
        <v>605</v>
      </c>
      <c r="T430" s="128" t="s">
        <v>626</v>
      </c>
      <c r="U430" s="128" t="s">
        <v>117</v>
      </c>
      <c r="V430" s="128" t="s">
        <v>1010</v>
      </c>
      <c r="W430" s="128" t="s">
        <v>1011</v>
      </c>
      <c r="X430" s="128" t="s">
        <v>2698</v>
      </c>
      <c r="Y430" s="19" t="str">
        <f t="shared" si="12"/>
        <v>3</v>
      </c>
      <c r="Z430" s="19" t="str">
        <f>IF(T430="","",IF(AND(T430&lt;&gt;'Tabelas auxiliares'!$B$241,T430&lt;&gt;'Tabelas auxiliares'!$B$242,T430&lt;&gt;'Tabelas auxiliares'!$C$241,T430&lt;&gt;'Tabelas auxiliares'!$C$242,T430&lt;&gt;'Tabelas auxiliares'!$D$241),"FOLHA DE PESSOAL",IF(Y430='Tabelas auxiliares'!$A$242,"CUSTEIO",IF(Y430='Tabelas auxiliares'!$A$241,"INVESTIMENTO","ERRO - VERIFICAR"))))</f>
        <v>FOLHA DE PESSOAL</v>
      </c>
      <c r="AA430" s="30">
        <f t="shared" si="13"/>
        <v>23992.15</v>
      </c>
      <c r="AB430" s="130"/>
      <c r="AC430" s="130"/>
      <c r="AD430" s="12">
        <v>23992.15</v>
      </c>
      <c r="AE430" s="36"/>
      <c r="AF430" s="36"/>
      <c r="AG430" s="36"/>
      <c r="AH430" s="36"/>
      <c r="AI430" s="36"/>
      <c r="AJ430" s="36"/>
      <c r="AK430" s="36"/>
      <c r="AL430" s="36"/>
      <c r="AM430" s="36"/>
      <c r="AN430" s="36"/>
      <c r="AO430" s="36"/>
      <c r="AP430" s="36"/>
    </row>
    <row r="431" spans="1:42" x14ac:dyDescent="0.25">
      <c r="A431" t="s">
        <v>591</v>
      </c>
      <c r="B431" t="s">
        <v>224</v>
      </c>
      <c r="C431" t="s">
        <v>592</v>
      </c>
      <c r="D431" t="s">
        <v>83</v>
      </c>
      <c r="E431" t="s">
        <v>100</v>
      </c>
      <c r="F431" s="19" t="str">
        <f>IFERROR(VLOOKUP(D431,'Tabelas auxiliares'!$A$3:$B$63,2,FALSE),"")</f>
        <v>SUGEPE-FOLHA - PASEP + AUX. MORADIA</v>
      </c>
      <c r="G431" s="19" t="str">
        <f>IFERROR(VLOOKUP($B431,'Tabelas auxiliares'!$A$67:$C$107,2,FALSE),"")</f>
        <v>FOLHA DE PAGAMENTO - GERAL</v>
      </c>
      <c r="H431" s="19" t="str">
        <f>IFERROR(VLOOKUP($B431,'Tabelas auxiliares'!$A$67:$C$107,3,FALSE),"")</f>
        <v>FOLHA DE PAGAMENTO / CONTRIBUICAO PARA O PSS / SUBSTITUICOES / INSS PATRONAL / PASEP</v>
      </c>
      <c r="I431" s="128" t="s">
        <v>2660</v>
      </c>
      <c r="J431" s="128" t="s">
        <v>2677</v>
      </c>
      <c r="K431" s="128" t="s">
        <v>2699</v>
      </c>
      <c r="L431" s="128" t="s">
        <v>2663</v>
      </c>
      <c r="M431" s="128" t="s">
        <v>1030</v>
      </c>
      <c r="N431" s="128" t="s">
        <v>108</v>
      </c>
      <c r="O431" s="128" t="s">
        <v>614</v>
      </c>
      <c r="P431" s="128" t="s">
        <v>635</v>
      </c>
      <c r="Q431" s="128" t="s">
        <v>603</v>
      </c>
      <c r="R431" s="128" t="s">
        <v>604</v>
      </c>
      <c r="S431" s="128" t="s">
        <v>605</v>
      </c>
      <c r="T431" s="128" t="s">
        <v>626</v>
      </c>
      <c r="U431" s="128" t="s">
        <v>117</v>
      </c>
      <c r="V431" s="128" t="s">
        <v>1012</v>
      </c>
      <c r="W431" s="128" t="s">
        <v>1013</v>
      </c>
      <c r="X431" s="128" t="s">
        <v>2700</v>
      </c>
      <c r="Y431" s="19" t="str">
        <f t="shared" si="12"/>
        <v>3</v>
      </c>
      <c r="Z431" s="19" t="str">
        <f>IF(T431="","",IF(AND(T431&lt;&gt;'Tabelas auxiliares'!$B$241,T431&lt;&gt;'Tabelas auxiliares'!$B$242,T431&lt;&gt;'Tabelas auxiliares'!$C$241,T431&lt;&gt;'Tabelas auxiliares'!$C$242,T431&lt;&gt;'Tabelas auxiliares'!$D$241),"FOLHA DE PESSOAL",IF(Y431='Tabelas auxiliares'!$A$242,"CUSTEIO",IF(Y431='Tabelas auxiliares'!$A$241,"INVESTIMENTO","ERRO - VERIFICAR"))))</f>
        <v>FOLHA DE PESSOAL</v>
      </c>
      <c r="AA431" s="30">
        <f t="shared" si="13"/>
        <v>179131.75</v>
      </c>
      <c r="AB431" s="130"/>
      <c r="AC431" s="130"/>
      <c r="AD431" s="12">
        <v>179131.75</v>
      </c>
      <c r="AE431" s="36"/>
      <c r="AF431" s="36"/>
      <c r="AG431" s="36"/>
      <c r="AH431" s="36"/>
      <c r="AI431" s="36"/>
      <c r="AJ431" s="36"/>
      <c r="AK431" s="36"/>
      <c r="AL431" s="36"/>
      <c r="AM431" s="36"/>
      <c r="AN431" s="36"/>
      <c r="AO431" s="36"/>
      <c r="AP431" s="36"/>
    </row>
    <row r="432" spans="1:42" x14ac:dyDescent="0.25">
      <c r="A432" t="s">
        <v>591</v>
      </c>
      <c r="B432" t="s">
        <v>224</v>
      </c>
      <c r="C432" t="s">
        <v>592</v>
      </c>
      <c r="D432" t="s">
        <v>83</v>
      </c>
      <c r="E432" t="s">
        <v>100</v>
      </c>
      <c r="F432" s="19" t="str">
        <f>IFERROR(VLOOKUP(D432,'Tabelas auxiliares'!$A$3:$B$63,2,FALSE),"")</f>
        <v>SUGEPE-FOLHA - PASEP + AUX. MORADIA</v>
      </c>
      <c r="G432" s="19" t="str">
        <f>IFERROR(VLOOKUP($B432,'Tabelas auxiliares'!$A$67:$C$107,2,FALSE),"")</f>
        <v>FOLHA DE PAGAMENTO - GERAL</v>
      </c>
      <c r="H432" s="19" t="str">
        <f>IFERROR(VLOOKUP($B432,'Tabelas auxiliares'!$A$67:$C$107,3,FALSE),"")</f>
        <v>FOLHA DE PAGAMENTO / CONTRIBUICAO PARA O PSS / SUBSTITUICOES / INSS PATRONAL / PASEP</v>
      </c>
      <c r="I432" s="128" t="s">
        <v>2660</v>
      </c>
      <c r="J432" s="128" t="s">
        <v>2677</v>
      </c>
      <c r="K432" s="128" t="s">
        <v>2701</v>
      </c>
      <c r="L432" s="128" t="s">
        <v>2663</v>
      </c>
      <c r="M432" s="128" t="s">
        <v>1014</v>
      </c>
      <c r="N432" s="128" t="s">
        <v>107</v>
      </c>
      <c r="O432" s="128" t="s">
        <v>614</v>
      </c>
      <c r="P432" s="128" t="s">
        <v>636</v>
      </c>
      <c r="Q432" s="128" t="s">
        <v>603</v>
      </c>
      <c r="R432" s="128" t="s">
        <v>604</v>
      </c>
      <c r="S432" s="128" t="s">
        <v>605</v>
      </c>
      <c r="T432" s="128" t="s">
        <v>637</v>
      </c>
      <c r="U432" s="128" t="s">
        <v>101</v>
      </c>
      <c r="V432" s="128" t="s">
        <v>962</v>
      </c>
      <c r="W432" s="128" t="s">
        <v>963</v>
      </c>
      <c r="X432" s="128" t="s">
        <v>2702</v>
      </c>
      <c r="Y432" s="19" t="str">
        <f t="shared" si="12"/>
        <v>3</v>
      </c>
      <c r="Z432" s="19" t="str">
        <f>IF(T432="","",IF(AND(T432&lt;&gt;'Tabelas auxiliares'!$B$241,T432&lt;&gt;'Tabelas auxiliares'!$B$242,T432&lt;&gt;'Tabelas auxiliares'!$C$241,T432&lt;&gt;'Tabelas auxiliares'!$C$242,T432&lt;&gt;'Tabelas auxiliares'!$D$241),"FOLHA DE PESSOAL",IF(Y432='Tabelas auxiliares'!$A$242,"CUSTEIO",IF(Y432='Tabelas auxiliares'!$A$241,"INVESTIMENTO","ERRO - VERIFICAR"))))</f>
        <v>FOLHA DE PESSOAL</v>
      </c>
      <c r="AA432" s="30">
        <f t="shared" si="13"/>
        <v>4544729.82</v>
      </c>
      <c r="AB432" s="130"/>
      <c r="AC432" s="130"/>
      <c r="AD432" s="12">
        <v>4544729.82</v>
      </c>
      <c r="AE432" s="36"/>
      <c r="AF432" s="36"/>
      <c r="AG432" s="36"/>
      <c r="AH432" s="36"/>
      <c r="AI432" s="36"/>
      <c r="AJ432" s="36"/>
      <c r="AK432" s="36"/>
      <c r="AL432" s="36"/>
      <c r="AM432" s="36"/>
      <c r="AN432" s="36"/>
      <c r="AO432" s="36"/>
      <c r="AP432" s="36"/>
    </row>
    <row r="433" spans="1:42" x14ac:dyDescent="0.25">
      <c r="A433" t="s">
        <v>591</v>
      </c>
      <c r="B433" t="s">
        <v>224</v>
      </c>
      <c r="C433" t="s">
        <v>592</v>
      </c>
      <c r="D433" t="s">
        <v>83</v>
      </c>
      <c r="E433" t="s">
        <v>100</v>
      </c>
      <c r="F433" s="19" t="str">
        <f>IFERROR(VLOOKUP(D433,'Tabelas auxiliares'!$A$3:$B$63,2,FALSE),"")</f>
        <v>SUGEPE-FOLHA - PASEP + AUX. MORADIA</v>
      </c>
      <c r="G433" s="19" t="str">
        <f>IFERROR(VLOOKUP($B433,'Tabelas auxiliares'!$A$67:$C$107,2,FALSE),"")</f>
        <v>FOLHA DE PAGAMENTO - GERAL</v>
      </c>
      <c r="H433" s="19" t="str">
        <f>IFERROR(VLOOKUP($B433,'Tabelas auxiliares'!$A$67:$C$107,3,FALSE),"")</f>
        <v>FOLHA DE PAGAMENTO / CONTRIBUICAO PARA O PSS / SUBSTITUICOES / INSS PATRONAL / PASEP</v>
      </c>
      <c r="I433" s="128" t="s">
        <v>2660</v>
      </c>
      <c r="J433" s="128" t="s">
        <v>2677</v>
      </c>
      <c r="K433" s="128" t="s">
        <v>2703</v>
      </c>
      <c r="L433" s="128" t="s">
        <v>2663</v>
      </c>
      <c r="M433" s="128" t="s">
        <v>1015</v>
      </c>
      <c r="N433" s="128" t="s">
        <v>638</v>
      </c>
      <c r="O433" s="128" t="s">
        <v>614</v>
      </c>
      <c r="P433" s="128" t="s">
        <v>1357</v>
      </c>
      <c r="Q433" s="128" t="s">
        <v>603</v>
      </c>
      <c r="R433" s="128" t="s">
        <v>604</v>
      </c>
      <c r="S433" s="128" t="s">
        <v>605</v>
      </c>
      <c r="T433" s="128" t="s">
        <v>145</v>
      </c>
      <c r="U433" s="128" t="s">
        <v>1358</v>
      </c>
      <c r="V433" s="128" t="s">
        <v>1016</v>
      </c>
      <c r="W433" s="128" t="s">
        <v>1017</v>
      </c>
      <c r="X433" s="128" t="s">
        <v>2704</v>
      </c>
      <c r="Y433" s="19" t="str">
        <f t="shared" si="12"/>
        <v>3</v>
      </c>
      <c r="Z433" s="19" t="str">
        <f>IF(T433="","",IF(AND(T433&lt;&gt;'Tabelas auxiliares'!$B$241,T433&lt;&gt;'Tabelas auxiliares'!$B$242,T433&lt;&gt;'Tabelas auxiliares'!$C$241,T433&lt;&gt;'Tabelas auxiliares'!$C$242,T433&lt;&gt;'Tabelas auxiliares'!$D$241),"FOLHA DE PESSOAL",IF(Y433='Tabelas auxiliares'!$A$242,"CUSTEIO",IF(Y433='Tabelas auxiliares'!$A$241,"INVESTIMENTO","ERRO - VERIFICAR"))))</f>
        <v>CUSTEIO</v>
      </c>
      <c r="AA433" s="30">
        <f t="shared" si="13"/>
        <v>224958.05</v>
      </c>
      <c r="AB433" s="130"/>
      <c r="AC433" s="130"/>
      <c r="AD433" s="12">
        <v>224958.05</v>
      </c>
      <c r="AE433" s="36"/>
      <c r="AF433" s="36"/>
      <c r="AG433" s="36"/>
      <c r="AH433" s="36"/>
      <c r="AI433" s="36"/>
      <c r="AJ433" s="36"/>
      <c r="AK433" s="36"/>
      <c r="AL433" s="36"/>
      <c r="AM433" s="36"/>
      <c r="AN433" s="36"/>
      <c r="AO433" s="36"/>
      <c r="AP433" s="36"/>
    </row>
    <row r="434" spans="1:42" x14ac:dyDescent="0.25">
      <c r="A434" t="s">
        <v>591</v>
      </c>
      <c r="B434" t="s">
        <v>224</v>
      </c>
      <c r="C434" t="s">
        <v>592</v>
      </c>
      <c r="D434" t="s">
        <v>83</v>
      </c>
      <c r="E434" t="s">
        <v>100</v>
      </c>
      <c r="F434" s="19" t="str">
        <f>IFERROR(VLOOKUP(D434,'Tabelas auxiliares'!$A$3:$B$63,2,FALSE),"")</f>
        <v>SUGEPE-FOLHA - PASEP + AUX. MORADIA</v>
      </c>
      <c r="G434" s="19" t="str">
        <f>IFERROR(VLOOKUP($B434,'Tabelas auxiliares'!$A$67:$C$107,2,FALSE),"")</f>
        <v>FOLHA DE PAGAMENTO - GERAL</v>
      </c>
      <c r="H434" s="19" t="str">
        <f>IFERROR(VLOOKUP($B434,'Tabelas auxiliares'!$A$67:$C$107,3,FALSE),"")</f>
        <v>FOLHA DE PAGAMENTO / CONTRIBUICAO PARA O PSS / SUBSTITUICOES / INSS PATRONAL / PASEP</v>
      </c>
      <c r="I434" s="128" t="s">
        <v>1703</v>
      </c>
      <c r="J434" s="128" t="s">
        <v>2677</v>
      </c>
      <c r="K434" s="128" t="s">
        <v>2705</v>
      </c>
      <c r="L434" s="128" t="s">
        <v>2706</v>
      </c>
      <c r="M434" s="128" t="s">
        <v>899</v>
      </c>
      <c r="N434" s="128" t="s">
        <v>108</v>
      </c>
      <c r="O434" s="128" t="s">
        <v>614</v>
      </c>
      <c r="P434" s="128" t="s">
        <v>635</v>
      </c>
      <c r="Q434" s="128" t="s">
        <v>603</v>
      </c>
      <c r="R434" s="128" t="s">
        <v>604</v>
      </c>
      <c r="S434" s="128" t="s">
        <v>605</v>
      </c>
      <c r="T434" s="128" t="s">
        <v>626</v>
      </c>
      <c r="U434" s="128" t="s">
        <v>117</v>
      </c>
      <c r="V434" s="128" t="s">
        <v>955</v>
      </c>
      <c r="W434" s="128" t="s">
        <v>956</v>
      </c>
      <c r="X434" s="128" t="s">
        <v>2707</v>
      </c>
      <c r="Y434" s="19" t="str">
        <f t="shared" si="12"/>
        <v>3</v>
      </c>
      <c r="Z434" s="19" t="str">
        <f>IF(T434="","",IF(AND(T434&lt;&gt;'Tabelas auxiliares'!$B$241,T434&lt;&gt;'Tabelas auxiliares'!$B$242,T434&lt;&gt;'Tabelas auxiliares'!$C$241,T434&lt;&gt;'Tabelas auxiliares'!$C$242,T434&lt;&gt;'Tabelas auxiliares'!$D$241),"FOLHA DE PESSOAL",IF(Y434='Tabelas auxiliares'!$A$242,"CUSTEIO",IF(Y434='Tabelas auxiliares'!$A$241,"INVESTIMENTO","ERRO - VERIFICAR"))))</f>
        <v>FOLHA DE PESSOAL</v>
      </c>
      <c r="AA434" s="30">
        <f t="shared" si="13"/>
        <v>2261.5700000000002</v>
      </c>
      <c r="AB434" s="130"/>
      <c r="AC434" s="130"/>
      <c r="AD434" s="12">
        <v>2261.5700000000002</v>
      </c>
      <c r="AE434" s="36"/>
      <c r="AF434" s="36"/>
      <c r="AG434" s="36"/>
      <c r="AH434" s="36"/>
      <c r="AI434" s="36"/>
      <c r="AJ434" s="36"/>
      <c r="AK434" s="36"/>
      <c r="AL434" s="36"/>
      <c r="AM434" s="36"/>
      <c r="AN434" s="36"/>
      <c r="AO434" s="36"/>
      <c r="AP434" s="36"/>
    </row>
    <row r="435" spans="1:42" x14ac:dyDescent="0.25">
      <c r="A435" t="s">
        <v>591</v>
      </c>
      <c r="B435" t="s">
        <v>224</v>
      </c>
      <c r="C435" t="s">
        <v>592</v>
      </c>
      <c r="D435" t="s">
        <v>83</v>
      </c>
      <c r="E435" t="s">
        <v>100</v>
      </c>
      <c r="F435" s="19" t="str">
        <f>IFERROR(VLOOKUP(D435,'Tabelas auxiliares'!$A$3:$B$63,2,FALSE),"")</f>
        <v>SUGEPE-FOLHA - PASEP + AUX. MORADIA</v>
      </c>
      <c r="G435" s="19" t="str">
        <f>IFERROR(VLOOKUP($B435,'Tabelas auxiliares'!$A$67:$C$107,2,FALSE),"")</f>
        <v>FOLHA DE PAGAMENTO - GERAL</v>
      </c>
      <c r="H435" s="19" t="str">
        <f>IFERROR(VLOOKUP($B435,'Tabelas auxiliares'!$A$67:$C$107,3,FALSE),"")</f>
        <v>FOLHA DE PAGAMENTO / CONTRIBUICAO PARA O PSS / SUBSTITUICOES / INSS PATRONAL / PASEP</v>
      </c>
      <c r="I435" s="128" t="s">
        <v>1703</v>
      </c>
      <c r="J435" s="128" t="s">
        <v>2677</v>
      </c>
      <c r="K435" s="128" t="s">
        <v>2705</v>
      </c>
      <c r="L435" s="128" t="s">
        <v>2706</v>
      </c>
      <c r="M435" s="128" t="s">
        <v>899</v>
      </c>
      <c r="N435" s="128" t="s">
        <v>108</v>
      </c>
      <c r="O435" s="128" t="s">
        <v>614</v>
      </c>
      <c r="P435" s="128" t="s">
        <v>635</v>
      </c>
      <c r="Q435" s="128" t="s">
        <v>603</v>
      </c>
      <c r="R435" s="128" t="s">
        <v>604</v>
      </c>
      <c r="S435" s="128" t="s">
        <v>605</v>
      </c>
      <c r="T435" s="128" t="s">
        <v>626</v>
      </c>
      <c r="U435" s="128" t="s">
        <v>117</v>
      </c>
      <c r="V435" s="128" t="s">
        <v>957</v>
      </c>
      <c r="W435" s="128" t="s">
        <v>958</v>
      </c>
      <c r="X435" s="128" t="s">
        <v>2708</v>
      </c>
      <c r="Y435" s="19" t="str">
        <f t="shared" si="12"/>
        <v>3</v>
      </c>
      <c r="Z435" s="19" t="str">
        <f>IF(T435="","",IF(AND(T435&lt;&gt;'Tabelas auxiliares'!$B$241,T435&lt;&gt;'Tabelas auxiliares'!$B$242,T435&lt;&gt;'Tabelas auxiliares'!$C$241,T435&lt;&gt;'Tabelas auxiliares'!$C$242,T435&lt;&gt;'Tabelas auxiliares'!$D$241),"FOLHA DE PESSOAL",IF(Y435='Tabelas auxiliares'!$A$242,"CUSTEIO",IF(Y435='Tabelas auxiliares'!$A$241,"INVESTIMENTO","ERRO - VERIFICAR"))))</f>
        <v>FOLHA DE PESSOAL</v>
      </c>
      <c r="AA435" s="30">
        <f t="shared" si="13"/>
        <v>113.08</v>
      </c>
      <c r="AB435" s="130"/>
      <c r="AC435" s="130"/>
      <c r="AD435" s="12">
        <v>113.08</v>
      </c>
      <c r="AE435" s="36"/>
      <c r="AF435" s="36"/>
      <c r="AG435" s="36"/>
      <c r="AH435" s="36"/>
      <c r="AI435" s="36"/>
      <c r="AJ435" s="36"/>
      <c r="AK435" s="36"/>
      <c r="AL435" s="36"/>
      <c r="AM435" s="36"/>
      <c r="AN435" s="36"/>
      <c r="AO435" s="36"/>
      <c r="AP435" s="36"/>
    </row>
    <row r="436" spans="1:42" x14ac:dyDescent="0.25">
      <c r="A436" t="s">
        <v>591</v>
      </c>
      <c r="B436" t="s">
        <v>224</v>
      </c>
      <c r="C436" t="s">
        <v>592</v>
      </c>
      <c r="D436" t="s">
        <v>83</v>
      </c>
      <c r="E436" t="s">
        <v>100</v>
      </c>
      <c r="F436" s="19" t="str">
        <f>IFERROR(VLOOKUP(D436,'Tabelas auxiliares'!$A$3:$B$63,2,FALSE),"")</f>
        <v>SUGEPE-FOLHA - PASEP + AUX. MORADIA</v>
      </c>
      <c r="G436" s="19" t="str">
        <f>IFERROR(VLOOKUP($B436,'Tabelas auxiliares'!$A$67:$C$107,2,FALSE),"")</f>
        <v>FOLHA DE PAGAMENTO - GERAL</v>
      </c>
      <c r="H436" s="19" t="str">
        <f>IFERROR(VLOOKUP($B436,'Tabelas auxiliares'!$A$67:$C$107,3,FALSE),"")</f>
        <v>FOLHA DE PAGAMENTO / CONTRIBUICAO PARA O PSS / SUBSTITUICOES / INSS PATRONAL / PASEP</v>
      </c>
      <c r="I436" s="128" t="s">
        <v>2709</v>
      </c>
      <c r="J436" s="128" t="s">
        <v>2677</v>
      </c>
      <c r="K436" s="128" t="s">
        <v>2710</v>
      </c>
      <c r="L436" s="128" t="s">
        <v>2711</v>
      </c>
      <c r="M436" s="128" t="s">
        <v>604</v>
      </c>
      <c r="N436" s="128" t="s">
        <v>108</v>
      </c>
      <c r="O436" s="128" t="s">
        <v>614</v>
      </c>
      <c r="P436" s="128" t="s">
        <v>635</v>
      </c>
      <c r="Q436" s="128" t="s">
        <v>603</v>
      </c>
      <c r="R436" s="128" t="s">
        <v>604</v>
      </c>
      <c r="S436" s="128" t="s">
        <v>605</v>
      </c>
      <c r="T436" s="128" t="s">
        <v>626</v>
      </c>
      <c r="U436" s="128" t="s">
        <v>117</v>
      </c>
      <c r="V436" s="128" t="s">
        <v>978</v>
      </c>
      <c r="W436" s="128" t="s">
        <v>979</v>
      </c>
      <c r="X436" s="128" t="s">
        <v>2712</v>
      </c>
      <c r="Y436" s="19" t="str">
        <f t="shared" si="12"/>
        <v>3</v>
      </c>
      <c r="Z436" s="19" t="str">
        <f>IF(T436="","",IF(AND(T436&lt;&gt;'Tabelas auxiliares'!$B$241,T436&lt;&gt;'Tabelas auxiliares'!$B$242,T436&lt;&gt;'Tabelas auxiliares'!$C$241,T436&lt;&gt;'Tabelas auxiliares'!$C$242,T436&lt;&gt;'Tabelas auxiliares'!$D$241),"FOLHA DE PESSOAL",IF(Y436='Tabelas auxiliares'!$A$242,"CUSTEIO",IF(Y436='Tabelas auxiliares'!$A$241,"INVESTIMENTO","ERRO - VERIFICAR"))))</f>
        <v>FOLHA DE PESSOAL</v>
      </c>
      <c r="AA436" s="30">
        <f t="shared" si="13"/>
        <v>1242.99</v>
      </c>
      <c r="AB436" s="130"/>
      <c r="AC436" s="130"/>
      <c r="AD436" s="12">
        <v>1242.99</v>
      </c>
      <c r="AE436" s="36"/>
      <c r="AF436" s="36"/>
      <c r="AG436" s="36"/>
      <c r="AH436" s="36"/>
      <c r="AI436" s="36"/>
      <c r="AJ436" s="36"/>
      <c r="AK436" s="36"/>
      <c r="AL436" s="36"/>
      <c r="AM436" s="36"/>
      <c r="AN436" s="36"/>
      <c r="AO436" s="36"/>
      <c r="AP436" s="36"/>
    </row>
    <row r="437" spans="1:42" x14ac:dyDescent="0.25">
      <c r="A437" t="s">
        <v>591</v>
      </c>
      <c r="B437" t="s">
        <v>224</v>
      </c>
      <c r="C437" t="s">
        <v>592</v>
      </c>
      <c r="D437" t="s">
        <v>83</v>
      </c>
      <c r="E437" t="s">
        <v>100</v>
      </c>
      <c r="F437" s="19" t="str">
        <f>IFERROR(VLOOKUP(D437,'Tabelas auxiliares'!$A$3:$B$63,2,FALSE),"")</f>
        <v>SUGEPE-FOLHA - PASEP + AUX. MORADIA</v>
      </c>
      <c r="G437" s="19" t="str">
        <f>IFERROR(VLOOKUP($B437,'Tabelas auxiliares'!$A$67:$C$107,2,FALSE),"")</f>
        <v>FOLHA DE PAGAMENTO - GERAL</v>
      </c>
      <c r="H437" s="19" t="str">
        <f>IFERROR(VLOOKUP($B437,'Tabelas auxiliares'!$A$67:$C$107,3,FALSE),"")</f>
        <v>FOLHA DE PAGAMENTO / CONTRIBUICAO PARA O PSS / SUBSTITUICOES / INSS PATRONAL / PASEP</v>
      </c>
      <c r="I437" s="128" t="s">
        <v>1507</v>
      </c>
      <c r="J437" s="128" t="s">
        <v>2713</v>
      </c>
      <c r="K437" s="128" t="s">
        <v>2714</v>
      </c>
      <c r="L437" s="128" t="s">
        <v>2715</v>
      </c>
      <c r="M437" s="128" t="s">
        <v>604</v>
      </c>
      <c r="N437" s="128" t="s">
        <v>108</v>
      </c>
      <c r="O437" s="128" t="s">
        <v>614</v>
      </c>
      <c r="P437" s="128" t="s">
        <v>635</v>
      </c>
      <c r="Q437" s="128" t="s">
        <v>603</v>
      </c>
      <c r="R437" s="128" t="s">
        <v>604</v>
      </c>
      <c r="S437" s="128" t="s">
        <v>605</v>
      </c>
      <c r="T437" s="128" t="s">
        <v>626</v>
      </c>
      <c r="U437" s="128" t="s">
        <v>117</v>
      </c>
      <c r="V437" s="128" t="s">
        <v>978</v>
      </c>
      <c r="W437" s="128" t="s">
        <v>979</v>
      </c>
      <c r="X437" s="128" t="s">
        <v>2716</v>
      </c>
      <c r="Y437" s="19" t="str">
        <f t="shared" si="12"/>
        <v>3</v>
      </c>
      <c r="Z437" s="19" t="str">
        <f>IF(T437="","",IF(AND(T437&lt;&gt;'Tabelas auxiliares'!$B$241,T437&lt;&gt;'Tabelas auxiliares'!$B$242,T437&lt;&gt;'Tabelas auxiliares'!$C$241,T437&lt;&gt;'Tabelas auxiliares'!$C$242,T437&lt;&gt;'Tabelas auxiliares'!$D$241),"FOLHA DE PESSOAL",IF(Y437='Tabelas auxiliares'!$A$242,"CUSTEIO",IF(Y437='Tabelas auxiliares'!$A$241,"INVESTIMENTO","ERRO - VERIFICAR"))))</f>
        <v>FOLHA DE PESSOAL</v>
      </c>
      <c r="AA437" s="30">
        <f t="shared" si="13"/>
        <v>3521.87</v>
      </c>
      <c r="AB437" s="130">
        <v>418.73</v>
      </c>
      <c r="AC437" s="130"/>
      <c r="AD437" s="12">
        <v>3103.14</v>
      </c>
      <c r="AE437" s="36"/>
      <c r="AF437" s="36"/>
      <c r="AG437" s="36"/>
      <c r="AH437" s="36"/>
      <c r="AI437" s="36"/>
      <c r="AJ437" s="36"/>
      <c r="AK437" s="36"/>
      <c r="AL437" s="36"/>
      <c r="AM437" s="36"/>
      <c r="AN437" s="36"/>
      <c r="AO437" s="36"/>
      <c r="AP437" s="36"/>
    </row>
    <row r="438" spans="1:42" x14ac:dyDescent="0.25">
      <c r="A438" t="s">
        <v>591</v>
      </c>
      <c r="B438" t="s">
        <v>224</v>
      </c>
      <c r="C438" t="s">
        <v>592</v>
      </c>
      <c r="D438" t="s">
        <v>83</v>
      </c>
      <c r="E438" t="s">
        <v>100</v>
      </c>
      <c r="F438" s="19" t="str">
        <f>IFERROR(VLOOKUP(D438,'Tabelas auxiliares'!$A$3:$B$63,2,FALSE),"")</f>
        <v>SUGEPE-FOLHA - PASEP + AUX. MORADIA</v>
      </c>
      <c r="G438" s="19" t="str">
        <f>IFERROR(VLOOKUP($B438,'Tabelas auxiliares'!$A$67:$C$107,2,FALSE),"")</f>
        <v>FOLHA DE PAGAMENTO - GERAL</v>
      </c>
      <c r="H438" s="19" t="str">
        <f>IFERROR(VLOOKUP($B438,'Tabelas auxiliares'!$A$67:$C$107,3,FALSE),"")</f>
        <v>FOLHA DE PAGAMENTO / CONTRIBUICAO PARA O PSS / SUBSTITUICOES / INSS PATRONAL / PASEP</v>
      </c>
      <c r="I438" s="128" t="s">
        <v>1507</v>
      </c>
      <c r="J438" s="128" t="s">
        <v>2713</v>
      </c>
      <c r="K438" s="128" t="s">
        <v>2714</v>
      </c>
      <c r="L438" s="128" t="s">
        <v>2715</v>
      </c>
      <c r="M438" s="128" t="s">
        <v>604</v>
      </c>
      <c r="N438" s="128" t="s">
        <v>108</v>
      </c>
      <c r="O438" s="128" t="s">
        <v>614</v>
      </c>
      <c r="P438" s="128" t="s">
        <v>635</v>
      </c>
      <c r="Q438" s="128" t="s">
        <v>603</v>
      </c>
      <c r="R438" s="128" t="s">
        <v>604</v>
      </c>
      <c r="S438" s="128" t="s">
        <v>605</v>
      </c>
      <c r="T438" s="128" t="s">
        <v>626</v>
      </c>
      <c r="U438" s="128" t="s">
        <v>117</v>
      </c>
      <c r="V438" s="128" t="s">
        <v>990</v>
      </c>
      <c r="W438" s="128" t="s">
        <v>991</v>
      </c>
      <c r="X438" s="128" t="s">
        <v>2717</v>
      </c>
      <c r="Y438" s="19" t="str">
        <f t="shared" si="12"/>
        <v>3</v>
      </c>
      <c r="Z438" s="19" t="str">
        <f>IF(T438="","",IF(AND(T438&lt;&gt;'Tabelas auxiliares'!$B$241,T438&lt;&gt;'Tabelas auxiliares'!$B$242,T438&lt;&gt;'Tabelas auxiliares'!$C$241,T438&lt;&gt;'Tabelas auxiliares'!$C$242,T438&lt;&gt;'Tabelas auxiliares'!$D$241),"FOLHA DE PESSOAL",IF(Y438='Tabelas auxiliares'!$A$242,"CUSTEIO",IF(Y438='Tabelas auxiliares'!$A$241,"INVESTIMENTO","ERRO - VERIFICAR"))))</f>
        <v>FOLHA DE PESSOAL</v>
      </c>
      <c r="AA438" s="30">
        <f t="shared" si="13"/>
        <v>4050.12</v>
      </c>
      <c r="AB438" s="130"/>
      <c r="AC438" s="130"/>
      <c r="AD438" s="12">
        <v>4050.12</v>
      </c>
      <c r="AE438" s="36"/>
      <c r="AF438" s="36"/>
      <c r="AG438" s="36"/>
      <c r="AH438" s="36"/>
      <c r="AI438" s="36"/>
      <c r="AJ438" s="36"/>
      <c r="AK438" s="36"/>
      <c r="AL438" s="36"/>
      <c r="AM438" s="36"/>
      <c r="AN438" s="36"/>
      <c r="AO438" s="36"/>
      <c r="AP438" s="36"/>
    </row>
    <row r="439" spans="1:42" x14ac:dyDescent="0.25">
      <c r="A439" t="s">
        <v>591</v>
      </c>
      <c r="B439" t="s">
        <v>224</v>
      </c>
      <c r="C439" t="s">
        <v>592</v>
      </c>
      <c r="D439" t="s">
        <v>83</v>
      </c>
      <c r="E439" t="s">
        <v>100</v>
      </c>
      <c r="F439" s="19" t="str">
        <f>IFERROR(VLOOKUP(D439,'Tabelas auxiliares'!$A$3:$B$63,2,FALSE),"")</f>
        <v>SUGEPE-FOLHA - PASEP + AUX. MORADIA</v>
      </c>
      <c r="G439" s="19" t="str">
        <f>IFERROR(VLOOKUP($B439,'Tabelas auxiliares'!$A$67:$C$107,2,FALSE),"")</f>
        <v>FOLHA DE PAGAMENTO - GERAL</v>
      </c>
      <c r="H439" s="19" t="str">
        <f>IFERROR(VLOOKUP($B439,'Tabelas auxiliares'!$A$67:$C$107,3,FALSE),"")</f>
        <v>FOLHA DE PAGAMENTO / CONTRIBUICAO PARA O PSS / SUBSTITUICOES / INSS PATRONAL / PASEP</v>
      </c>
      <c r="I439" s="128" t="s">
        <v>1507</v>
      </c>
      <c r="J439" s="128" t="s">
        <v>2713</v>
      </c>
      <c r="K439" s="128" t="s">
        <v>2714</v>
      </c>
      <c r="L439" s="128" t="s">
        <v>2715</v>
      </c>
      <c r="M439" s="128" t="s">
        <v>604</v>
      </c>
      <c r="N439" s="128" t="s">
        <v>108</v>
      </c>
      <c r="O439" s="128" t="s">
        <v>614</v>
      </c>
      <c r="P439" s="128" t="s">
        <v>635</v>
      </c>
      <c r="Q439" s="128" t="s">
        <v>603</v>
      </c>
      <c r="R439" s="128" t="s">
        <v>604</v>
      </c>
      <c r="S439" s="128" t="s">
        <v>605</v>
      </c>
      <c r="T439" s="128" t="s">
        <v>626</v>
      </c>
      <c r="U439" s="128" t="s">
        <v>117</v>
      </c>
      <c r="V439" s="128" t="s">
        <v>998</v>
      </c>
      <c r="W439" s="128" t="s">
        <v>999</v>
      </c>
      <c r="X439" s="128" t="s">
        <v>2718</v>
      </c>
      <c r="Y439" s="19" t="str">
        <f t="shared" si="12"/>
        <v>3</v>
      </c>
      <c r="Z439" s="19" t="str">
        <f>IF(T439="","",IF(AND(T439&lt;&gt;'Tabelas auxiliares'!$B$241,T439&lt;&gt;'Tabelas auxiliares'!$B$242,T439&lt;&gt;'Tabelas auxiliares'!$C$241,T439&lt;&gt;'Tabelas auxiliares'!$C$242,T439&lt;&gt;'Tabelas auxiliares'!$D$241),"FOLHA DE PESSOAL",IF(Y439='Tabelas auxiliares'!$A$242,"CUSTEIO",IF(Y439='Tabelas auxiliares'!$A$241,"INVESTIMENTO","ERRO - VERIFICAR"))))</f>
        <v>FOLHA DE PESSOAL</v>
      </c>
      <c r="AA439" s="30">
        <f t="shared" si="13"/>
        <v>52162.48</v>
      </c>
      <c r="AB439" s="130"/>
      <c r="AC439" s="130"/>
      <c r="AD439" s="12">
        <v>52162.48</v>
      </c>
      <c r="AE439" s="36"/>
      <c r="AF439" s="36"/>
      <c r="AG439" s="36"/>
      <c r="AH439" s="36"/>
      <c r="AI439" s="36"/>
      <c r="AJ439" s="36"/>
      <c r="AK439" s="36"/>
      <c r="AL439" s="36"/>
      <c r="AM439" s="36"/>
      <c r="AN439" s="36"/>
      <c r="AO439" s="36"/>
      <c r="AP439" s="36"/>
    </row>
    <row r="440" spans="1:42" x14ac:dyDescent="0.25">
      <c r="A440" t="s">
        <v>591</v>
      </c>
      <c r="B440" t="s">
        <v>224</v>
      </c>
      <c r="C440" t="s">
        <v>592</v>
      </c>
      <c r="D440" t="s">
        <v>83</v>
      </c>
      <c r="E440" t="s">
        <v>100</v>
      </c>
      <c r="F440" s="19" t="str">
        <f>IFERROR(VLOOKUP(D440,'Tabelas auxiliares'!$A$3:$B$63,2,FALSE),"")</f>
        <v>SUGEPE-FOLHA - PASEP + AUX. MORADIA</v>
      </c>
      <c r="G440" s="19" t="str">
        <f>IFERROR(VLOOKUP($B440,'Tabelas auxiliares'!$A$67:$C$107,2,FALSE),"")</f>
        <v>FOLHA DE PAGAMENTO - GERAL</v>
      </c>
      <c r="H440" s="19" t="str">
        <f>IFERROR(VLOOKUP($B440,'Tabelas auxiliares'!$A$67:$C$107,3,FALSE),"")</f>
        <v>FOLHA DE PAGAMENTO / CONTRIBUICAO PARA O PSS / SUBSTITUICOES / INSS PATRONAL / PASEP</v>
      </c>
      <c r="I440" s="128" t="s">
        <v>1507</v>
      </c>
      <c r="J440" s="128" t="s">
        <v>2713</v>
      </c>
      <c r="K440" s="128" t="s">
        <v>2719</v>
      </c>
      <c r="L440" s="128" t="s">
        <v>2715</v>
      </c>
      <c r="M440" s="128" t="s">
        <v>1014</v>
      </c>
      <c r="N440" s="128" t="s">
        <v>107</v>
      </c>
      <c r="O440" s="128" t="s">
        <v>614</v>
      </c>
      <c r="P440" s="128" t="s">
        <v>636</v>
      </c>
      <c r="Q440" s="128" t="s">
        <v>603</v>
      </c>
      <c r="R440" s="128" t="s">
        <v>604</v>
      </c>
      <c r="S440" s="128" t="s">
        <v>605</v>
      </c>
      <c r="T440" s="128" t="s">
        <v>637</v>
      </c>
      <c r="U440" s="128" t="s">
        <v>101</v>
      </c>
      <c r="V440" s="128" t="s">
        <v>962</v>
      </c>
      <c r="W440" s="128" t="s">
        <v>963</v>
      </c>
      <c r="X440" s="128" t="s">
        <v>2720</v>
      </c>
      <c r="Y440" s="19" t="str">
        <f t="shared" si="12"/>
        <v>3</v>
      </c>
      <c r="Z440" s="19" t="str">
        <f>IF(T440="","",IF(AND(T440&lt;&gt;'Tabelas auxiliares'!$B$241,T440&lt;&gt;'Tabelas auxiliares'!$B$242,T440&lt;&gt;'Tabelas auxiliares'!$C$241,T440&lt;&gt;'Tabelas auxiliares'!$C$242,T440&lt;&gt;'Tabelas auxiliares'!$D$241),"FOLHA DE PESSOAL",IF(Y440='Tabelas auxiliares'!$A$242,"CUSTEIO",IF(Y440='Tabelas auxiliares'!$A$241,"INVESTIMENTO","ERRO - VERIFICAR"))))</f>
        <v>FOLHA DE PESSOAL</v>
      </c>
      <c r="AA440" s="30">
        <f t="shared" si="13"/>
        <v>1757.78</v>
      </c>
      <c r="AB440" s="130"/>
      <c r="AC440" s="130"/>
      <c r="AD440" s="12">
        <v>1757.78</v>
      </c>
      <c r="AE440" s="36"/>
      <c r="AF440" s="36"/>
      <c r="AG440" s="36"/>
      <c r="AH440" s="36"/>
      <c r="AI440" s="36"/>
      <c r="AJ440" s="36"/>
      <c r="AK440" s="36"/>
      <c r="AL440" s="36"/>
      <c r="AM440" s="36"/>
      <c r="AN440" s="36"/>
      <c r="AO440" s="36"/>
      <c r="AP440" s="36"/>
    </row>
    <row r="441" spans="1:42" x14ac:dyDescent="0.25">
      <c r="A441" t="s">
        <v>591</v>
      </c>
      <c r="B441" t="s">
        <v>224</v>
      </c>
      <c r="C441" t="s">
        <v>592</v>
      </c>
      <c r="D441" t="s">
        <v>83</v>
      </c>
      <c r="E441" t="s">
        <v>100</v>
      </c>
      <c r="F441" s="19" t="str">
        <f>IFERROR(VLOOKUP(D441,'Tabelas auxiliares'!$A$3:$B$63,2,FALSE),"")</f>
        <v>SUGEPE-FOLHA - PASEP + AUX. MORADIA</v>
      </c>
      <c r="G441" s="19" t="str">
        <f>IFERROR(VLOOKUP($B441,'Tabelas auxiliares'!$A$67:$C$107,2,FALSE),"")</f>
        <v>FOLHA DE PAGAMENTO - GERAL</v>
      </c>
      <c r="H441" s="19" t="str">
        <f>IFERROR(VLOOKUP($B441,'Tabelas auxiliares'!$A$67:$C$107,3,FALSE),"")</f>
        <v>FOLHA DE PAGAMENTO / CONTRIBUICAO PARA O PSS / SUBSTITUICOES / INSS PATRONAL / PASEP</v>
      </c>
      <c r="I441" s="128" t="s">
        <v>1581</v>
      </c>
      <c r="J441" s="128" t="s">
        <v>2677</v>
      </c>
      <c r="K441" s="128" t="s">
        <v>2721</v>
      </c>
      <c r="L441" s="128" t="s">
        <v>2663</v>
      </c>
      <c r="M441" s="128" t="s">
        <v>899</v>
      </c>
      <c r="N441" s="128" t="s">
        <v>108</v>
      </c>
      <c r="O441" s="128" t="s">
        <v>614</v>
      </c>
      <c r="P441" s="128" t="s">
        <v>635</v>
      </c>
      <c r="Q441" s="128" t="s">
        <v>603</v>
      </c>
      <c r="R441" s="128" t="s">
        <v>604</v>
      </c>
      <c r="S441" s="128" t="s">
        <v>605</v>
      </c>
      <c r="T441" s="128" t="s">
        <v>626</v>
      </c>
      <c r="U441" s="128" t="s">
        <v>117</v>
      </c>
      <c r="V441" s="128" t="s">
        <v>955</v>
      </c>
      <c r="W441" s="128" t="s">
        <v>956</v>
      </c>
      <c r="X441" s="128" t="s">
        <v>2722</v>
      </c>
      <c r="Y441" s="19" t="str">
        <f t="shared" si="12"/>
        <v>3</v>
      </c>
      <c r="Z441" s="19" t="str">
        <f>IF(T441="","",IF(AND(T441&lt;&gt;'Tabelas auxiliares'!$B$241,T441&lt;&gt;'Tabelas auxiliares'!$B$242,T441&lt;&gt;'Tabelas auxiliares'!$C$241,T441&lt;&gt;'Tabelas auxiliares'!$C$242,T441&lt;&gt;'Tabelas auxiliares'!$D$241),"FOLHA DE PESSOAL",IF(Y441='Tabelas auxiliares'!$A$242,"CUSTEIO",IF(Y441='Tabelas auxiliares'!$A$241,"INVESTIMENTO","ERRO - VERIFICAR"))))</f>
        <v>FOLHA DE PESSOAL</v>
      </c>
      <c r="AA441" s="30">
        <f t="shared" si="13"/>
        <v>194837.38</v>
      </c>
      <c r="AB441" s="130"/>
      <c r="AC441" s="130"/>
      <c r="AD441" s="12">
        <v>194837.38</v>
      </c>
      <c r="AE441" s="36"/>
      <c r="AF441" s="36"/>
      <c r="AG441" s="36"/>
      <c r="AH441" s="36"/>
      <c r="AI441" s="36"/>
      <c r="AJ441" s="36"/>
      <c r="AK441" s="36"/>
      <c r="AL441" s="36"/>
      <c r="AM441" s="36"/>
      <c r="AN441" s="36"/>
      <c r="AO441" s="36"/>
      <c r="AP441" s="36"/>
    </row>
    <row r="442" spans="1:42" x14ac:dyDescent="0.25">
      <c r="A442" t="s">
        <v>591</v>
      </c>
      <c r="B442" t="s">
        <v>224</v>
      </c>
      <c r="C442" t="s">
        <v>592</v>
      </c>
      <c r="D442" t="s">
        <v>83</v>
      </c>
      <c r="E442" t="s">
        <v>100</v>
      </c>
      <c r="F442" s="19" t="str">
        <f>IFERROR(VLOOKUP(D442,'Tabelas auxiliares'!$A$3:$B$63,2,FALSE),"")</f>
        <v>SUGEPE-FOLHA - PASEP + AUX. MORADIA</v>
      </c>
      <c r="G442" s="19" t="str">
        <f>IFERROR(VLOOKUP($B442,'Tabelas auxiliares'!$A$67:$C$107,2,FALSE),"")</f>
        <v>FOLHA DE PAGAMENTO - GERAL</v>
      </c>
      <c r="H442" s="19" t="str">
        <f>IFERROR(VLOOKUP($B442,'Tabelas auxiliares'!$A$67:$C$107,3,FALSE),"")</f>
        <v>FOLHA DE PAGAMENTO / CONTRIBUICAO PARA O PSS / SUBSTITUICOES / INSS PATRONAL / PASEP</v>
      </c>
      <c r="I442" s="128" t="s">
        <v>1581</v>
      </c>
      <c r="J442" s="128" t="s">
        <v>2677</v>
      </c>
      <c r="K442" s="128" t="s">
        <v>2721</v>
      </c>
      <c r="L442" s="128" t="s">
        <v>2663</v>
      </c>
      <c r="M442" s="128" t="s">
        <v>899</v>
      </c>
      <c r="N442" s="128" t="s">
        <v>108</v>
      </c>
      <c r="O442" s="128" t="s">
        <v>614</v>
      </c>
      <c r="P442" s="128" t="s">
        <v>635</v>
      </c>
      <c r="Q442" s="128" t="s">
        <v>603</v>
      </c>
      <c r="R442" s="128" t="s">
        <v>604</v>
      </c>
      <c r="S442" s="128" t="s">
        <v>605</v>
      </c>
      <c r="T442" s="128" t="s">
        <v>626</v>
      </c>
      <c r="U442" s="128" t="s">
        <v>117</v>
      </c>
      <c r="V442" s="128" t="s">
        <v>957</v>
      </c>
      <c r="W442" s="128" t="s">
        <v>958</v>
      </c>
      <c r="X442" s="128" t="s">
        <v>2723</v>
      </c>
      <c r="Y442" s="19" t="str">
        <f t="shared" si="12"/>
        <v>3</v>
      </c>
      <c r="Z442" s="19" t="str">
        <f>IF(T442="","",IF(AND(T442&lt;&gt;'Tabelas auxiliares'!$B$241,T442&lt;&gt;'Tabelas auxiliares'!$B$242,T442&lt;&gt;'Tabelas auxiliares'!$C$241,T442&lt;&gt;'Tabelas auxiliares'!$C$242,T442&lt;&gt;'Tabelas auxiliares'!$D$241),"FOLHA DE PESSOAL",IF(Y442='Tabelas auxiliares'!$A$242,"CUSTEIO",IF(Y442='Tabelas auxiliares'!$A$241,"INVESTIMENTO","ERRO - VERIFICAR"))))</f>
        <v>FOLHA DE PESSOAL</v>
      </c>
      <c r="AA442" s="30">
        <f t="shared" si="13"/>
        <v>9741.8700000000008</v>
      </c>
      <c r="AB442" s="130"/>
      <c r="AC442" s="130"/>
      <c r="AD442" s="12">
        <v>9741.8700000000008</v>
      </c>
      <c r="AE442" s="36"/>
      <c r="AF442" s="36"/>
      <c r="AG442" s="36"/>
      <c r="AH442" s="36"/>
      <c r="AI442" s="36"/>
      <c r="AJ442" s="36"/>
      <c r="AK442" s="36"/>
      <c r="AL442" s="36"/>
      <c r="AM442" s="36"/>
      <c r="AN442" s="36"/>
      <c r="AO442" s="36"/>
      <c r="AP442" s="36"/>
    </row>
    <row r="443" spans="1:42" x14ac:dyDescent="0.25">
      <c r="A443" t="s">
        <v>591</v>
      </c>
      <c r="B443" t="s">
        <v>224</v>
      </c>
      <c r="C443" t="s">
        <v>592</v>
      </c>
      <c r="D443" t="s">
        <v>83</v>
      </c>
      <c r="E443" t="s">
        <v>100</v>
      </c>
      <c r="F443" s="19" t="str">
        <f>IFERROR(VLOOKUP(D443,'Tabelas auxiliares'!$A$3:$B$63,2,FALSE),"")</f>
        <v>SUGEPE-FOLHA - PASEP + AUX. MORADIA</v>
      </c>
      <c r="G443" s="19" t="str">
        <f>IFERROR(VLOOKUP($B443,'Tabelas auxiliares'!$A$67:$C$107,2,FALSE),"")</f>
        <v>FOLHA DE PAGAMENTO - GERAL</v>
      </c>
      <c r="H443" s="19" t="str">
        <f>IFERROR(VLOOKUP($B443,'Tabelas auxiliares'!$A$67:$C$107,3,FALSE),"")</f>
        <v>FOLHA DE PAGAMENTO / CONTRIBUICAO PARA O PSS / SUBSTITUICOES / INSS PATRONAL / PASEP</v>
      </c>
      <c r="I443" s="128" t="s">
        <v>2080</v>
      </c>
      <c r="J443" s="128" t="s">
        <v>2724</v>
      </c>
      <c r="K443" s="128" t="s">
        <v>2725</v>
      </c>
      <c r="L443" s="128" t="s">
        <v>2726</v>
      </c>
      <c r="M443" s="128" t="s">
        <v>604</v>
      </c>
      <c r="N443" s="128" t="s">
        <v>106</v>
      </c>
      <c r="O443" s="128" t="s">
        <v>614</v>
      </c>
      <c r="P443" s="128" t="s">
        <v>625</v>
      </c>
      <c r="Q443" s="128" t="s">
        <v>603</v>
      </c>
      <c r="R443" s="128" t="s">
        <v>604</v>
      </c>
      <c r="S443" s="128" t="s">
        <v>1371</v>
      </c>
      <c r="T443" s="128" t="s">
        <v>626</v>
      </c>
      <c r="U443" s="128" t="s">
        <v>116</v>
      </c>
      <c r="V443" s="128" t="s">
        <v>964</v>
      </c>
      <c r="W443" s="128" t="s">
        <v>965</v>
      </c>
      <c r="X443" s="128" t="s">
        <v>2727</v>
      </c>
      <c r="Y443" s="19" t="str">
        <f t="shared" si="12"/>
        <v>3</v>
      </c>
      <c r="Z443" s="19" t="str">
        <f>IF(T443="","",IF(AND(T443&lt;&gt;'Tabelas auxiliares'!$B$241,T443&lt;&gt;'Tabelas auxiliares'!$B$242,T443&lt;&gt;'Tabelas auxiliares'!$C$241,T443&lt;&gt;'Tabelas auxiliares'!$C$242,T443&lt;&gt;'Tabelas auxiliares'!$D$241),"FOLHA DE PESSOAL",IF(Y443='Tabelas auxiliares'!$A$242,"CUSTEIO",IF(Y443='Tabelas auxiliares'!$A$241,"INVESTIMENTO","ERRO - VERIFICAR"))))</f>
        <v>FOLHA DE PESSOAL</v>
      </c>
      <c r="AA443" s="30">
        <f t="shared" si="13"/>
        <v>588508.64</v>
      </c>
      <c r="AB443" s="130">
        <v>1696.93</v>
      </c>
      <c r="AC443" s="130"/>
      <c r="AD443" s="12">
        <v>586811.71</v>
      </c>
      <c r="AE443" s="36"/>
      <c r="AF443" s="36"/>
      <c r="AG443" s="36"/>
      <c r="AH443" s="36"/>
      <c r="AI443" s="36"/>
      <c r="AJ443" s="36"/>
      <c r="AK443" s="36"/>
      <c r="AL443" s="36"/>
      <c r="AM443" s="36"/>
      <c r="AN443" s="36"/>
      <c r="AO443" s="36"/>
      <c r="AP443" s="36"/>
    </row>
    <row r="444" spans="1:42" x14ac:dyDescent="0.25">
      <c r="A444" t="s">
        <v>591</v>
      </c>
      <c r="B444" t="s">
        <v>224</v>
      </c>
      <c r="C444" t="s">
        <v>592</v>
      </c>
      <c r="D444" t="s">
        <v>83</v>
      </c>
      <c r="E444" t="s">
        <v>100</v>
      </c>
      <c r="F444" s="19" t="str">
        <f>IFERROR(VLOOKUP(D444,'Tabelas auxiliares'!$A$3:$B$63,2,FALSE),"")</f>
        <v>SUGEPE-FOLHA - PASEP + AUX. MORADIA</v>
      </c>
      <c r="G444" s="19" t="str">
        <f>IFERROR(VLOOKUP($B444,'Tabelas auxiliares'!$A$67:$C$107,2,FALSE),"")</f>
        <v>FOLHA DE PAGAMENTO - GERAL</v>
      </c>
      <c r="H444" s="19" t="str">
        <f>IFERROR(VLOOKUP($B444,'Tabelas auxiliares'!$A$67:$C$107,3,FALSE),"")</f>
        <v>FOLHA DE PAGAMENTO / CONTRIBUICAO PARA O PSS / SUBSTITUICOES / INSS PATRONAL / PASEP</v>
      </c>
      <c r="I444" s="128" t="s">
        <v>2080</v>
      </c>
      <c r="J444" s="128" t="s">
        <v>2724</v>
      </c>
      <c r="K444" s="128" t="s">
        <v>2725</v>
      </c>
      <c r="L444" s="128" t="s">
        <v>2726</v>
      </c>
      <c r="M444" s="128" t="s">
        <v>604</v>
      </c>
      <c r="N444" s="128" t="s">
        <v>106</v>
      </c>
      <c r="O444" s="128" t="s">
        <v>614</v>
      </c>
      <c r="P444" s="128" t="s">
        <v>625</v>
      </c>
      <c r="Q444" s="128" t="s">
        <v>603</v>
      </c>
      <c r="R444" s="128" t="s">
        <v>604</v>
      </c>
      <c r="S444" s="128" t="s">
        <v>1371</v>
      </c>
      <c r="T444" s="128" t="s">
        <v>626</v>
      </c>
      <c r="U444" s="128" t="s">
        <v>116</v>
      </c>
      <c r="V444" s="128" t="s">
        <v>1025</v>
      </c>
      <c r="W444" s="128" t="s">
        <v>1026</v>
      </c>
      <c r="X444" s="128" t="s">
        <v>2728</v>
      </c>
      <c r="Y444" s="19" t="str">
        <f t="shared" si="12"/>
        <v>3</v>
      </c>
      <c r="Z444" s="19" t="str">
        <f>IF(T444="","",IF(AND(T444&lt;&gt;'Tabelas auxiliares'!$B$241,T444&lt;&gt;'Tabelas auxiliares'!$B$242,T444&lt;&gt;'Tabelas auxiliares'!$C$241,T444&lt;&gt;'Tabelas auxiliares'!$C$242,T444&lt;&gt;'Tabelas auxiliares'!$D$241),"FOLHA DE PESSOAL",IF(Y444='Tabelas auxiliares'!$A$242,"CUSTEIO",IF(Y444='Tabelas auxiliares'!$A$241,"INVESTIMENTO","ERRO - VERIFICAR"))))</f>
        <v>FOLHA DE PESSOAL</v>
      </c>
      <c r="AA444" s="30">
        <f t="shared" si="13"/>
        <v>290529.31</v>
      </c>
      <c r="AB444" s="130"/>
      <c r="AC444" s="130"/>
      <c r="AD444" s="12">
        <v>290529.31</v>
      </c>
      <c r="AE444" s="36"/>
      <c r="AF444" s="36"/>
      <c r="AG444" s="36"/>
      <c r="AH444" s="36"/>
      <c r="AI444" s="36"/>
      <c r="AJ444" s="36"/>
      <c r="AK444" s="36"/>
      <c r="AL444" s="36"/>
      <c r="AM444" s="36"/>
      <c r="AN444" s="36"/>
      <c r="AO444" s="36"/>
      <c r="AP444" s="36"/>
    </row>
    <row r="445" spans="1:42" x14ac:dyDescent="0.25">
      <c r="A445" t="s">
        <v>591</v>
      </c>
      <c r="B445" t="s">
        <v>224</v>
      </c>
      <c r="C445" t="s">
        <v>592</v>
      </c>
      <c r="D445" t="s">
        <v>83</v>
      </c>
      <c r="E445" t="s">
        <v>100</v>
      </c>
      <c r="F445" s="19" t="str">
        <f>IFERROR(VLOOKUP(D445,'Tabelas auxiliares'!$A$3:$B$63,2,FALSE),"")</f>
        <v>SUGEPE-FOLHA - PASEP + AUX. MORADIA</v>
      </c>
      <c r="G445" s="19" t="str">
        <f>IFERROR(VLOOKUP($B445,'Tabelas auxiliares'!$A$67:$C$107,2,FALSE),"")</f>
        <v>FOLHA DE PAGAMENTO - GERAL</v>
      </c>
      <c r="H445" s="19" t="str">
        <f>IFERROR(VLOOKUP($B445,'Tabelas auxiliares'!$A$67:$C$107,3,FALSE),"")</f>
        <v>FOLHA DE PAGAMENTO / CONTRIBUICAO PARA O PSS / SUBSTITUICOES / INSS PATRONAL / PASEP</v>
      </c>
      <c r="I445" s="128" t="s">
        <v>2080</v>
      </c>
      <c r="J445" s="128" t="s">
        <v>2724</v>
      </c>
      <c r="K445" s="128" t="s">
        <v>2725</v>
      </c>
      <c r="L445" s="128" t="s">
        <v>2726</v>
      </c>
      <c r="M445" s="128" t="s">
        <v>604</v>
      </c>
      <c r="N445" s="128" t="s">
        <v>106</v>
      </c>
      <c r="O445" s="128" t="s">
        <v>614</v>
      </c>
      <c r="P445" s="128" t="s">
        <v>625</v>
      </c>
      <c r="Q445" s="128" t="s">
        <v>603</v>
      </c>
      <c r="R445" s="128" t="s">
        <v>604</v>
      </c>
      <c r="S445" s="128" t="s">
        <v>1371</v>
      </c>
      <c r="T445" s="128" t="s">
        <v>626</v>
      </c>
      <c r="U445" s="128" t="s">
        <v>116</v>
      </c>
      <c r="V445" s="128" t="s">
        <v>2665</v>
      </c>
      <c r="W445" s="128" t="s">
        <v>2666</v>
      </c>
      <c r="X445" s="128" t="s">
        <v>2729</v>
      </c>
      <c r="Y445" s="19" t="str">
        <f t="shared" si="12"/>
        <v>3</v>
      </c>
      <c r="Z445" s="19" t="str">
        <f>IF(T445="","",IF(AND(T445&lt;&gt;'Tabelas auxiliares'!$B$241,T445&lt;&gt;'Tabelas auxiliares'!$B$242,T445&lt;&gt;'Tabelas auxiliares'!$C$241,T445&lt;&gt;'Tabelas auxiliares'!$C$242,T445&lt;&gt;'Tabelas auxiliares'!$D$241),"FOLHA DE PESSOAL",IF(Y445='Tabelas auxiliares'!$A$242,"CUSTEIO",IF(Y445='Tabelas auxiliares'!$A$241,"INVESTIMENTO","ERRO - VERIFICAR"))))</f>
        <v>FOLHA DE PESSOAL</v>
      </c>
      <c r="AA445" s="30">
        <f t="shared" si="13"/>
        <v>151837.29999999999</v>
      </c>
      <c r="AB445" s="130">
        <v>1534.5</v>
      </c>
      <c r="AC445" s="130"/>
      <c r="AD445" s="12">
        <v>150302.79999999999</v>
      </c>
      <c r="AE445" s="36"/>
      <c r="AF445" s="36"/>
      <c r="AG445" s="36"/>
      <c r="AH445" s="36"/>
      <c r="AI445" s="36"/>
      <c r="AJ445" s="36"/>
      <c r="AK445" s="36"/>
      <c r="AL445" s="36"/>
      <c r="AM445" s="36"/>
      <c r="AN445" s="36"/>
      <c r="AO445" s="36"/>
      <c r="AP445" s="36"/>
    </row>
    <row r="446" spans="1:42" x14ac:dyDescent="0.25">
      <c r="A446" t="s">
        <v>591</v>
      </c>
      <c r="B446" t="s">
        <v>224</v>
      </c>
      <c r="C446" t="s">
        <v>592</v>
      </c>
      <c r="D446" t="s">
        <v>83</v>
      </c>
      <c r="E446" t="s">
        <v>100</v>
      </c>
      <c r="F446" s="19" t="str">
        <f>IFERROR(VLOOKUP(D446,'Tabelas auxiliares'!$A$3:$B$63,2,FALSE),"")</f>
        <v>SUGEPE-FOLHA - PASEP + AUX. MORADIA</v>
      </c>
      <c r="G446" s="19" t="str">
        <f>IFERROR(VLOOKUP($B446,'Tabelas auxiliares'!$A$67:$C$107,2,FALSE),"")</f>
        <v>FOLHA DE PAGAMENTO - GERAL</v>
      </c>
      <c r="H446" s="19" t="str">
        <f>IFERROR(VLOOKUP($B446,'Tabelas auxiliares'!$A$67:$C$107,3,FALSE),"")</f>
        <v>FOLHA DE PAGAMENTO / CONTRIBUICAO PARA O PSS / SUBSTITUICOES / INSS PATRONAL / PASEP</v>
      </c>
      <c r="I446" s="128" t="s">
        <v>2080</v>
      </c>
      <c r="J446" s="128" t="s">
        <v>2724</v>
      </c>
      <c r="K446" s="128" t="s">
        <v>2725</v>
      </c>
      <c r="L446" s="128" t="s">
        <v>2726</v>
      </c>
      <c r="M446" s="128" t="s">
        <v>604</v>
      </c>
      <c r="N446" s="128" t="s">
        <v>106</v>
      </c>
      <c r="O446" s="128" t="s">
        <v>614</v>
      </c>
      <c r="P446" s="128" t="s">
        <v>625</v>
      </c>
      <c r="Q446" s="128" t="s">
        <v>603</v>
      </c>
      <c r="R446" s="128" t="s">
        <v>604</v>
      </c>
      <c r="S446" s="128" t="s">
        <v>1371</v>
      </c>
      <c r="T446" s="128" t="s">
        <v>626</v>
      </c>
      <c r="U446" s="128" t="s">
        <v>116</v>
      </c>
      <c r="V446" s="128" t="s">
        <v>966</v>
      </c>
      <c r="W446" s="128" t="s">
        <v>967</v>
      </c>
      <c r="X446" s="128" t="s">
        <v>2730</v>
      </c>
      <c r="Y446" s="19" t="str">
        <f t="shared" si="12"/>
        <v>3</v>
      </c>
      <c r="Z446" s="19" t="str">
        <f>IF(T446="","",IF(AND(T446&lt;&gt;'Tabelas auxiliares'!$B$241,T446&lt;&gt;'Tabelas auxiliares'!$B$242,T446&lt;&gt;'Tabelas auxiliares'!$C$241,T446&lt;&gt;'Tabelas auxiliares'!$C$242,T446&lt;&gt;'Tabelas auxiliares'!$D$241),"FOLHA DE PESSOAL",IF(Y446='Tabelas auxiliares'!$A$242,"CUSTEIO",IF(Y446='Tabelas auxiliares'!$A$241,"INVESTIMENTO","ERRO - VERIFICAR"))))</f>
        <v>FOLHA DE PESSOAL</v>
      </c>
      <c r="AA446" s="30">
        <f t="shared" si="13"/>
        <v>10002.49</v>
      </c>
      <c r="AB446" s="130"/>
      <c r="AC446" s="130"/>
      <c r="AD446" s="12">
        <v>10002.49</v>
      </c>
      <c r="AE446" s="36"/>
      <c r="AF446" s="36"/>
      <c r="AG446" s="36"/>
      <c r="AH446" s="36"/>
      <c r="AI446" s="36"/>
      <c r="AJ446" s="36"/>
      <c r="AK446" s="36"/>
      <c r="AL446" s="36"/>
      <c r="AM446" s="36"/>
      <c r="AN446" s="36"/>
      <c r="AO446" s="36"/>
      <c r="AP446" s="36"/>
    </row>
    <row r="447" spans="1:42" x14ac:dyDescent="0.25">
      <c r="A447" t="s">
        <v>591</v>
      </c>
      <c r="B447" t="s">
        <v>224</v>
      </c>
      <c r="C447" t="s">
        <v>592</v>
      </c>
      <c r="D447" t="s">
        <v>83</v>
      </c>
      <c r="E447" t="s">
        <v>100</v>
      </c>
      <c r="F447" s="19" t="str">
        <f>IFERROR(VLOOKUP(D447,'Tabelas auxiliares'!$A$3:$B$63,2,FALSE),"")</f>
        <v>SUGEPE-FOLHA - PASEP + AUX. MORADIA</v>
      </c>
      <c r="G447" s="19" t="str">
        <f>IFERROR(VLOOKUP($B447,'Tabelas auxiliares'!$A$67:$C$107,2,FALSE),"")</f>
        <v>FOLHA DE PAGAMENTO - GERAL</v>
      </c>
      <c r="H447" s="19" t="str">
        <f>IFERROR(VLOOKUP($B447,'Tabelas auxiliares'!$A$67:$C$107,3,FALSE),"")</f>
        <v>FOLHA DE PAGAMENTO / CONTRIBUICAO PARA O PSS / SUBSTITUICOES / INSS PATRONAL / PASEP</v>
      </c>
      <c r="I447" s="128" t="s">
        <v>2080</v>
      </c>
      <c r="J447" s="128" t="s">
        <v>2724</v>
      </c>
      <c r="K447" s="128" t="s">
        <v>2725</v>
      </c>
      <c r="L447" s="128" t="s">
        <v>2726</v>
      </c>
      <c r="M447" s="128" t="s">
        <v>604</v>
      </c>
      <c r="N447" s="128" t="s">
        <v>106</v>
      </c>
      <c r="O447" s="128" t="s">
        <v>614</v>
      </c>
      <c r="P447" s="128" t="s">
        <v>625</v>
      </c>
      <c r="Q447" s="128" t="s">
        <v>603</v>
      </c>
      <c r="R447" s="128" t="s">
        <v>604</v>
      </c>
      <c r="S447" s="128" t="s">
        <v>1371</v>
      </c>
      <c r="T447" s="128" t="s">
        <v>626</v>
      </c>
      <c r="U447" s="128" t="s">
        <v>116</v>
      </c>
      <c r="V447" s="128" t="s">
        <v>968</v>
      </c>
      <c r="W447" s="128" t="s">
        <v>969</v>
      </c>
      <c r="X447" s="128" t="s">
        <v>2731</v>
      </c>
      <c r="Y447" s="19" t="str">
        <f t="shared" si="12"/>
        <v>3</v>
      </c>
      <c r="Z447" s="19" t="str">
        <f>IF(T447="","",IF(AND(T447&lt;&gt;'Tabelas auxiliares'!$B$241,T447&lt;&gt;'Tabelas auxiliares'!$B$242,T447&lt;&gt;'Tabelas auxiliares'!$C$241,T447&lt;&gt;'Tabelas auxiliares'!$C$242,T447&lt;&gt;'Tabelas auxiliares'!$D$241),"FOLHA DE PESSOAL",IF(Y447='Tabelas auxiliares'!$A$242,"CUSTEIO",IF(Y447='Tabelas auxiliares'!$A$241,"INVESTIMENTO","ERRO - VERIFICAR"))))</f>
        <v>FOLHA DE PESSOAL</v>
      </c>
      <c r="AA447" s="30">
        <f t="shared" si="13"/>
        <v>252.37</v>
      </c>
      <c r="AB447" s="130"/>
      <c r="AC447" s="130"/>
      <c r="AD447" s="12">
        <v>252.37</v>
      </c>
      <c r="AE447" s="36"/>
      <c r="AF447" s="36"/>
      <c r="AG447" s="36"/>
      <c r="AH447" s="36"/>
      <c r="AI447" s="36"/>
      <c r="AJ447" s="36"/>
      <c r="AK447" s="36"/>
      <c r="AL447" s="36"/>
      <c r="AM447" s="36"/>
      <c r="AN447" s="36"/>
      <c r="AO447" s="36"/>
      <c r="AP447" s="36"/>
    </row>
    <row r="448" spans="1:42" x14ac:dyDescent="0.25">
      <c r="A448" t="s">
        <v>591</v>
      </c>
      <c r="B448" t="s">
        <v>224</v>
      </c>
      <c r="C448" t="s">
        <v>592</v>
      </c>
      <c r="D448" t="s">
        <v>83</v>
      </c>
      <c r="E448" t="s">
        <v>100</v>
      </c>
      <c r="F448" s="19" t="str">
        <f>IFERROR(VLOOKUP(D448,'Tabelas auxiliares'!$A$3:$B$63,2,FALSE),"")</f>
        <v>SUGEPE-FOLHA - PASEP + AUX. MORADIA</v>
      </c>
      <c r="G448" s="19" t="str">
        <f>IFERROR(VLOOKUP($B448,'Tabelas auxiliares'!$A$67:$C$107,2,FALSE),"")</f>
        <v>FOLHA DE PAGAMENTO - GERAL</v>
      </c>
      <c r="H448" s="19" t="str">
        <f>IFERROR(VLOOKUP($B448,'Tabelas auxiliares'!$A$67:$C$107,3,FALSE),"")</f>
        <v>FOLHA DE PAGAMENTO / CONTRIBUICAO PARA O PSS / SUBSTITUICOES / INSS PATRONAL / PASEP</v>
      </c>
      <c r="I448" s="128" t="s">
        <v>2080</v>
      </c>
      <c r="J448" s="128" t="s">
        <v>2724</v>
      </c>
      <c r="K448" s="128" t="s">
        <v>2732</v>
      </c>
      <c r="L448" s="128" t="s">
        <v>2733</v>
      </c>
      <c r="M448" s="128" t="s">
        <v>604</v>
      </c>
      <c r="N448" s="128" t="s">
        <v>106</v>
      </c>
      <c r="O448" s="128" t="s">
        <v>614</v>
      </c>
      <c r="P448" s="128" t="s">
        <v>625</v>
      </c>
      <c r="Q448" s="128" t="s">
        <v>603</v>
      </c>
      <c r="R448" s="128" t="s">
        <v>604</v>
      </c>
      <c r="S448" s="128" t="s">
        <v>1371</v>
      </c>
      <c r="T448" s="128" t="s">
        <v>626</v>
      </c>
      <c r="U448" s="128" t="s">
        <v>116</v>
      </c>
      <c r="V448" s="128" t="s">
        <v>970</v>
      </c>
      <c r="W448" s="128" t="s">
        <v>971</v>
      </c>
      <c r="X448" s="128" t="s">
        <v>2734</v>
      </c>
      <c r="Y448" s="19" t="str">
        <f t="shared" si="12"/>
        <v>3</v>
      </c>
      <c r="Z448" s="19" t="str">
        <f>IF(T448="","",IF(AND(T448&lt;&gt;'Tabelas auxiliares'!$B$241,T448&lt;&gt;'Tabelas auxiliares'!$B$242,T448&lt;&gt;'Tabelas auxiliares'!$C$241,T448&lt;&gt;'Tabelas auxiliares'!$C$242,T448&lt;&gt;'Tabelas auxiliares'!$D$241),"FOLHA DE PESSOAL",IF(Y448='Tabelas auxiliares'!$A$242,"CUSTEIO",IF(Y448='Tabelas auxiliares'!$A$241,"INVESTIMENTO","ERRO - VERIFICAR"))))</f>
        <v>FOLHA DE PESSOAL</v>
      </c>
      <c r="AA448" s="30">
        <f t="shared" si="13"/>
        <v>103106.33</v>
      </c>
      <c r="AB448" s="130"/>
      <c r="AC448" s="130"/>
      <c r="AD448" s="12">
        <v>103106.33</v>
      </c>
      <c r="AE448" s="36"/>
      <c r="AF448" s="36"/>
      <c r="AG448" s="36"/>
      <c r="AH448" s="36"/>
      <c r="AI448" s="36"/>
      <c r="AJ448" s="36"/>
      <c r="AK448" s="36"/>
      <c r="AL448" s="36"/>
      <c r="AM448" s="36"/>
      <c r="AN448" s="36"/>
      <c r="AO448" s="36"/>
      <c r="AP448" s="36"/>
    </row>
    <row r="449" spans="1:42" x14ac:dyDescent="0.25">
      <c r="A449" t="s">
        <v>591</v>
      </c>
      <c r="B449" t="s">
        <v>224</v>
      </c>
      <c r="C449" t="s">
        <v>592</v>
      </c>
      <c r="D449" t="s">
        <v>83</v>
      </c>
      <c r="E449" t="s">
        <v>100</v>
      </c>
      <c r="F449" s="19" t="str">
        <f>IFERROR(VLOOKUP(D449,'Tabelas auxiliares'!$A$3:$B$63,2,FALSE),"")</f>
        <v>SUGEPE-FOLHA - PASEP + AUX. MORADIA</v>
      </c>
      <c r="G449" s="19" t="str">
        <f>IFERROR(VLOOKUP($B449,'Tabelas auxiliares'!$A$67:$C$107,2,FALSE),"")</f>
        <v>FOLHA DE PAGAMENTO - GERAL</v>
      </c>
      <c r="H449" s="19" t="str">
        <f>IFERROR(VLOOKUP($B449,'Tabelas auxiliares'!$A$67:$C$107,3,FALSE),"")</f>
        <v>FOLHA DE PAGAMENTO / CONTRIBUICAO PARA O PSS / SUBSTITUICOES / INSS PATRONAL / PASEP</v>
      </c>
      <c r="I449" s="128" t="s">
        <v>2080</v>
      </c>
      <c r="J449" s="128" t="s">
        <v>2724</v>
      </c>
      <c r="K449" s="128" t="s">
        <v>2732</v>
      </c>
      <c r="L449" s="128" t="s">
        <v>2733</v>
      </c>
      <c r="M449" s="128" t="s">
        <v>604</v>
      </c>
      <c r="N449" s="128" t="s">
        <v>106</v>
      </c>
      <c r="O449" s="128" t="s">
        <v>614</v>
      </c>
      <c r="P449" s="128" t="s">
        <v>625</v>
      </c>
      <c r="Q449" s="128" t="s">
        <v>603</v>
      </c>
      <c r="R449" s="128" t="s">
        <v>604</v>
      </c>
      <c r="S449" s="128" t="s">
        <v>1371</v>
      </c>
      <c r="T449" s="128" t="s">
        <v>626</v>
      </c>
      <c r="U449" s="128" t="s">
        <v>116</v>
      </c>
      <c r="V449" s="128" t="s">
        <v>1027</v>
      </c>
      <c r="W449" s="128" t="s">
        <v>1028</v>
      </c>
      <c r="X449" s="128" t="s">
        <v>2735</v>
      </c>
      <c r="Y449" s="19" t="str">
        <f t="shared" si="12"/>
        <v>3</v>
      </c>
      <c r="Z449" s="19" t="str">
        <f>IF(T449="","",IF(AND(T449&lt;&gt;'Tabelas auxiliares'!$B$241,T449&lt;&gt;'Tabelas auxiliares'!$B$242,T449&lt;&gt;'Tabelas auxiliares'!$C$241,T449&lt;&gt;'Tabelas auxiliares'!$C$242,T449&lt;&gt;'Tabelas auxiliares'!$D$241),"FOLHA DE PESSOAL",IF(Y449='Tabelas auxiliares'!$A$242,"CUSTEIO",IF(Y449='Tabelas auxiliares'!$A$241,"INVESTIMENTO","ERRO - VERIFICAR"))))</f>
        <v>FOLHA DE PESSOAL</v>
      </c>
      <c r="AA449" s="30">
        <f t="shared" si="13"/>
        <v>51553.13</v>
      </c>
      <c r="AB449" s="130"/>
      <c r="AC449" s="130"/>
      <c r="AD449" s="12">
        <v>51553.13</v>
      </c>
      <c r="AE449" s="36"/>
      <c r="AF449" s="36"/>
      <c r="AG449" s="36"/>
      <c r="AH449" s="36"/>
      <c r="AI449" s="36"/>
      <c r="AJ449" s="36"/>
      <c r="AK449" s="36"/>
      <c r="AL449" s="36"/>
      <c r="AM449" s="36"/>
      <c r="AN449" s="36"/>
      <c r="AO449" s="36"/>
      <c r="AP449" s="36"/>
    </row>
    <row r="450" spans="1:42" x14ac:dyDescent="0.25">
      <c r="A450" t="s">
        <v>591</v>
      </c>
      <c r="B450" t="s">
        <v>224</v>
      </c>
      <c r="C450" t="s">
        <v>592</v>
      </c>
      <c r="D450" t="s">
        <v>83</v>
      </c>
      <c r="E450" t="s">
        <v>100</v>
      </c>
      <c r="F450" s="19" t="str">
        <f>IFERROR(VLOOKUP(D450,'Tabelas auxiliares'!$A$3:$B$63,2,FALSE),"")</f>
        <v>SUGEPE-FOLHA - PASEP + AUX. MORADIA</v>
      </c>
      <c r="G450" s="19" t="str">
        <f>IFERROR(VLOOKUP($B450,'Tabelas auxiliares'!$A$67:$C$107,2,FALSE),"")</f>
        <v>FOLHA DE PAGAMENTO - GERAL</v>
      </c>
      <c r="H450" s="19" t="str">
        <f>IFERROR(VLOOKUP($B450,'Tabelas auxiliares'!$A$67:$C$107,3,FALSE),"")</f>
        <v>FOLHA DE PAGAMENTO / CONTRIBUICAO PARA O PSS / SUBSTITUICOES / INSS PATRONAL / PASEP</v>
      </c>
      <c r="I450" s="128" t="s">
        <v>2080</v>
      </c>
      <c r="J450" s="128" t="s">
        <v>2724</v>
      </c>
      <c r="K450" s="128" t="s">
        <v>2736</v>
      </c>
      <c r="L450" s="128" t="s">
        <v>2733</v>
      </c>
      <c r="M450" s="128" t="s">
        <v>604</v>
      </c>
      <c r="N450" s="128" t="s">
        <v>108</v>
      </c>
      <c r="O450" s="128" t="s">
        <v>614</v>
      </c>
      <c r="P450" s="128" t="s">
        <v>635</v>
      </c>
      <c r="Q450" s="128" t="s">
        <v>603</v>
      </c>
      <c r="R450" s="128" t="s">
        <v>604</v>
      </c>
      <c r="S450" s="128" t="s">
        <v>605</v>
      </c>
      <c r="T450" s="128" t="s">
        <v>626</v>
      </c>
      <c r="U450" s="128" t="s">
        <v>117</v>
      </c>
      <c r="V450" s="128" t="s">
        <v>972</v>
      </c>
      <c r="W450" s="128" t="s">
        <v>973</v>
      </c>
      <c r="X450" s="128" t="s">
        <v>2737</v>
      </c>
      <c r="Y450" s="19" t="str">
        <f t="shared" si="12"/>
        <v>3</v>
      </c>
      <c r="Z450" s="19" t="str">
        <f>IF(T450="","",IF(AND(T450&lt;&gt;'Tabelas auxiliares'!$B$241,T450&lt;&gt;'Tabelas auxiliares'!$B$242,T450&lt;&gt;'Tabelas auxiliares'!$C$241,T450&lt;&gt;'Tabelas auxiliares'!$C$242,T450&lt;&gt;'Tabelas auxiliares'!$D$241),"FOLHA DE PESSOAL",IF(Y450='Tabelas auxiliares'!$A$242,"CUSTEIO",IF(Y450='Tabelas auxiliares'!$A$241,"INVESTIMENTO","ERRO - VERIFICAR"))))</f>
        <v>FOLHA DE PESSOAL</v>
      </c>
      <c r="AA450" s="30">
        <f t="shared" si="13"/>
        <v>948807.72</v>
      </c>
      <c r="AB450" s="130">
        <v>6201.44</v>
      </c>
      <c r="AC450" s="130"/>
      <c r="AD450" s="12">
        <v>942606.28</v>
      </c>
      <c r="AE450" s="36"/>
      <c r="AF450" s="36"/>
      <c r="AG450" s="36"/>
      <c r="AH450" s="36"/>
      <c r="AI450" s="36"/>
      <c r="AJ450" s="36"/>
      <c r="AK450" s="36"/>
      <c r="AL450" s="36"/>
      <c r="AM450" s="36"/>
      <c r="AN450" s="36"/>
      <c r="AO450" s="36"/>
      <c r="AP450" s="36"/>
    </row>
    <row r="451" spans="1:42" x14ac:dyDescent="0.25">
      <c r="A451" t="s">
        <v>591</v>
      </c>
      <c r="B451" t="s">
        <v>224</v>
      </c>
      <c r="C451" t="s">
        <v>592</v>
      </c>
      <c r="D451" t="s">
        <v>83</v>
      </c>
      <c r="E451" t="s">
        <v>100</v>
      </c>
      <c r="F451" s="19" t="str">
        <f>IFERROR(VLOOKUP(D451,'Tabelas auxiliares'!$A$3:$B$63,2,FALSE),"")</f>
        <v>SUGEPE-FOLHA - PASEP + AUX. MORADIA</v>
      </c>
      <c r="G451" s="19" t="str">
        <f>IFERROR(VLOOKUP($B451,'Tabelas auxiliares'!$A$67:$C$107,2,FALSE),"")</f>
        <v>FOLHA DE PAGAMENTO - GERAL</v>
      </c>
      <c r="H451" s="19" t="str">
        <f>IFERROR(VLOOKUP($B451,'Tabelas auxiliares'!$A$67:$C$107,3,FALSE),"")</f>
        <v>FOLHA DE PAGAMENTO / CONTRIBUICAO PARA O PSS / SUBSTITUICOES / INSS PATRONAL / PASEP</v>
      </c>
      <c r="I451" s="128" t="s">
        <v>2080</v>
      </c>
      <c r="J451" s="128" t="s">
        <v>2724</v>
      </c>
      <c r="K451" s="128" t="s">
        <v>2736</v>
      </c>
      <c r="L451" s="128" t="s">
        <v>2733</v>
      </c>
      <c r="M451" s="128" t="s">
        <v>604</v>
      </c>
      <c r="N451" s="128" t="s">
        <v>108</v>
      </c>
      <c r="O451" s="128" t="s">
        <v>614</v>
      </c>
      <c r="P451" s="128" t="s">
        <v>635</v>
      </c>
      <c r="Q451" s="128" t="s">
        <v>603</v>
      </c>
      <c r="R451" s="128" t="s">
        <v>604</v>
      </c>
      <c r="S451" s="128" t="s">
        <v>605</v>
      </c>
      <c r="T451" s="128" t="s">
        <v>626</v>
      </c>
      <c r="U451" s="128" t="s">
        <v>117</v>
      </c>
      <c r="V451" s="128" t="s">
        <v>974</v>
      </c>
      <c r="W451" s="128" t="s">
        <v>975</v>
      </c>
      <c r="X451" s="128" t="s">
        <v>2738</v>
      </c>
      <c r="Y451" s="19" t="str">
        <f t="shared" si="12"/>
        <v>3</v>
      </c>
      <c r="Z451" s="19" t="str">
        <f>IF(T451="","",IF(AND(T451&lt;&gt;'Tabelas auxiliares'!$B$241,T451&lt;&gt;'Tabelas auxiliares'!$B$242,T451&lt;&gt;'Tabelas auxiliares'!$C$241,T451&lt;&gt;'Tabelas auxiliares'!$C$242,T451&lt;&gt;'Tabelas auxiliares'!$D$241),"FOLHA DE PESSOAL",IF(Y451='Tabelas auxiliares'!$A$242,"CUSTEIO",IF(Y451='Tabelas auxiliares'!$A$241,"INVESTIMENTO","ERRO - VERIFICAR"))))</f>
        <v>FOLHA DE PESSOAL</v>
      </c>
      <c r="AA451" s="30">
        <f t="shared" si="13"/>
        <v>39866.550000000003</v>
      </c>
      <c r="AB451" s="130"/>
      <c r="AC451" s="130"/>
      <c r="AD451" s="12">
        <v>39866.550000000003</v>
      </c>
      <c r="AE451" s="36"/>
      <c r="AF451" s="36"/>
      <c r="AG451" s="36"/>
      <c r="AH451" s="36"/>
      <c r="AI451" s="36"/>
      <c r="AJ451" s="36"/>
      <c r="AK451" s="36"/>
      <c r="AL451" s="36"/>
      <c r="AM451" s="36"/>
      <c r="AN451" s="36"/>
      <c r="AO451" s="36"/>
      <c r="AP451" s="36"/>
    </row>
    <row r="452" spans="1:42" x14ac:dyDescent="0.25">
      <c r="A452" t="s">
        <v>591</v>
      </c>
      <c r="B452" t="s">
        <v>224</v>
      </c>
      <c r="C452" t="s">
        <v>592</v>
      </c>
      <c r="D452" t="s">
        <v>83</v>
      </c>
      <c r="E452" t="s">
        <v>100</v>
      </c>
      <c r="F452" s="19" t="str">
        <f>IFERROR(VLOOKUP(D452,'Tabelas auxiliares'!$A$3:$B$63,2,FALSE),"")</f>
        <v>SUGEPE-FOLHA - PASEP + AUX. MORADIA</v>
      </c>
      <c r="G452" s="19" t="str">
        <f>IFERROR(VLOOKUP($B452,'Tabelas auxiliares'!$A$67:$C$107,2,FALSE),"")</f>
        <v>FOLHA DE PAGAMENTO - GERAL</v>
      </c>
      <c r="H452" s="19" t="str">
        <f>IFERROR(VLOOKUP($B452,'Tabelas auxiliares'!$A$67:$C$107,3,FALSE),"")</f>
        <v>FOLHA DE PAGAMENTO / CONTRIBUICAO PARA O PSS / SUBSTITUICOES / INSS PATRONAL / PASEP</v>
      </c>
      <c r="I452" s="128" t="s">
        <v>2080</v>
      </c>
      <c r="J452" s="128" t="s">
        <v>2724</v>
      </c>
      <c r="K452" s="128" t="s">
        <v>2736</v>
      </c>
      <c r="L452" s="128" t="s">
        <v>2733</v>
      </c>
      <c r="M452" s="128" t="s">
        <v>604</v>
      </c>
      <c r="N452" s="128" t="s">
        <v>108</v>
      </c>
      <c r="O452" s="128" t="s">
        <v>614</v>
      </c>
      <c r="P452" s="128" t="s">
        <v>635</v>
      </c>
      <c r="Q452" s="128" t="s">
        <v>603</v>
      </c>
      <c r="R452" s="128" t="s">
        <v>604</v>
      </c>
      <c r="S452" s="128" t="s">
        <v>605</v>
      </c>
      <c r="T452" s="128" t="s">
        <v>626</v>
      </c>
      <c r="U452" s="128" t="s">
        <v>117</v>
      </c>
      <c r="V452" s="128" t="s">
        <v>1020</v>
      </c>
      <c r="W452" s="128" t="s">
        <v>1021</v>
      </c>
      <c r="X452" s="128" t="s">
        <v>2739</v>
      </c>
      <c r="Y452" s="19" t="str">
        <f t="shared" si="12"/>
        <v>3</v>
      </c>
      <c r="Z452" s="19" t="str">
        <f>IF(T452="","",IF(AND(T452&lt;&gt;'Tabelas auxiliares'!$B$241,T452&lt;&gt;'Tabelas auxiliares'!$B$242,T452&lt;&gt;'Tabelas auxiliares'!$C$241,T452&lt;&gt;'Tabelas auxiliares'!$C$242,T452&lt;&gt;'Tabelas auxiliares'!$D$241),"FOLHA DE PESSOAL",IF(Y452='Tabelas auxiliares'!$A$242,"CUSTEIO",IF(Y452='Tabelas auxiliares'!$A$241,"INVESTIMENTO","ERRO - VERIFICAR"))))</f>
        <v>FOLHA DE PESSOAL</v>
      </c>
      <c r="AA452" s="30">
        <f t="shared" si="13"/>
        <v>426379.52000000002</v>
      </c>
      <c r="AB452" s="130"/>
      <c r="AC452" s="130"/>
      <c r="AD452" s="12">
        <v>426379.52000000002</v>
      </c>
      <c r="AE452" s="36"/>
      <c r="AF452" s="36"/>
      <c r="AG452" s="36"/>
      <c r="AH452" s="36"/>
      <c r="AI452" s="36"/>
      <c r="AJ452" s="36"/>
      <c r="AK452" s="36"/>
      <c r="AL452" s="36"/>
      <c r="AM452" s="36"/>
      <c r="AN452" s="36"/>
      <c r="AO452" s="36"/>
      <c r="AP452" s="36"/>
    </row>
    <row r="453" spans="1:42" x14ac:dyDescent="0.25">
      <c r="A453" t="s">
        <v>591</v>
      </c>
      <c r="B453" t="s">
        <v>224</v>
      </c>
      <c r="C453" t="s">
        <v>592</v>
      </c>
      <c r="D453" t="s">
        <v>83</v>
      </c>
      <c r="E453" t="s">
        <v>100</v>
      </c>
      <c r="F453" s="19" t="str">
        <f>IFERROR(VLOOKUP(D453,'Tabelas auxiliares'!$A$3:$B$63,2,FALSE),"")</f>
        <v>SUGEPE-FOLHA - PASEP + AUX. MORADIA</v>
      </c>
      <c r="G453" s="19" t="str">
        <f>IFERROR(VLOOKUP($B453,'Tabelas auxiliares'!$A$67:$C$107,2,FALSE),"")</f>
        <v>FOLHA DE PAGAMENTO - GERAL</v>
      </c>
      <c r="H453" s="19" t="str">
        <f>IFERROR(VLOOKUP($B453,'Tabelas auxiliares'!$A$67:$C$107,3,FALSE),"")</f>
        <v>FOLHA DE PAGAMENTO / CONTRIBUICAO PARA O PSS / SUBSTITUICOES / INSS PATRONAL / PASEP</v>
      </c>
      <c r="I453" s="128" t="s">
        <v>2080</v>
      </c>
      <c r="J453" s="128" t="s">
        <v>2724</v>
      </c>
      <c r="K453" s="128" t="s">
        <v>2736</v>
      </c>
      <c r="L453" s="128" t="s">
        <v>2733</v>
      </c>
      <c r="M453" s="128" t="s">
        <v>604</v>
      </c>
      <c r="N453" s="128" t="s">
        <v>108</v>
      </c>
      <c r="O453" s="128" t="s">
        <v>614</v>
      </c>
      <c r="P453" s="128" t="s">
        <v>635</v>
      </c>
      <c r="Q453" s="128" t="s">
        <v>603</v>
      </c>
      <c r="R453" s="128" t="s">
        <v>604</v>
      </c>
      <c r="S453" s="128" t="s">
        <v>605</v>
      </c>
      <c r="T453" s="128" t="s">
        <v>626</v>
      </c>
      <c r="U453" s="128" t="s">
        <v>117</v>
      </c>
      <c r="V453" s="128" t="s">
        <v>976</v>
      </c>
      <c r="W453" s="128" t="s">
        <v>977</v>
      </c>
      <c r="X453" s="128" t="s">
        <v>2740</v>
      </c>
      <c r="Y453" s="19" t="str">
        <f t="shared" si="12"/>
        <v>3</v>
      </c>
      <c r="Z453" s="19" t="str">
        <f>IF(T453="","",IF(AND(T453&lt;&gt;'Tabelas auxiliares'!$B$241,T453&lt;&gt;'Tabelas auxiliares'!$B$242,T453&lt;&gt;'Tabelas auxiliares'!$C$241,T453&lt;&gt;'Tabelas auxiliares'!$C$242,T453&lt;&gt;'Tabelas auxiliares'!$D$241),"FOLHA DE PESSOAL",IF(Y453='Tabelas auxiliares'!$A$242,"CUSTEIO",IF(Y453='Tabelas auxiliares'!$A$241,"INVESTIMENTO","ERRO - VERIFICAR"))))</f>
        <v>FOLHA DE PESSOAL</v>
      </c>
      <c r="AA453" s="30">
        <f t="shared" si="13"/>
        <v>13288.85</v>
      </c>
      <c r="AB453" s="130"/>
      <c r="AC453" s="130"/>
      <c r="AD453" s="12">
        <v>13288.85</v>
      </c>
      <c r="AE453" s="36"/>
      <c r="AF453" s="36"/>
      <c r="AG453" s="36"/>
      <c r="AH453" s="36"/>
      <c r="AI453" s="36"/>
      <c r="AJ453" s="36"/>
      <c r="AK453" s="36"/>
      <c r="AL453" s="36"/>
      <c r="AM453" s="36"/>
      <c r="AN453" s="36"/>
      <c r="AO453" s="36"/>
      <c r="AP453" s="36"/>
    </row>
    <row r="454" spans="1:42" x14ac:dyDescent="0.25">
      <c r="A454" t="s">
        <v>591</v>
      </c>
      <c r="B454" t="s">
        <v>224</v>
      </c>
      <c r="C454" t="s">
        <v>592</v>
      </c>
      <c r="D454" t="s">
        <v>83</v>
      </c>
      <c r="E454" t="s">
        <v>100</v>
      </c>
      <c r="F454" s="19" t="str">
        <f>IFERROR(VLOOKUP(D454,'Tabelas auxiliares'!$A$3:$B$63,2,FALSE),"")</f>
        <v>SUGEPE-FOLHA - PASEP + AUX. MORADIA</v>
      </c>
      <c r="G454" s="19" t="str">
        <f>IFERROR(VLOOKUP($B454,'Tabelas auxiliares'!$A$67:$C$107,2,FALSE),"")</f>
        <v>FOLHA DE PAGAMENTO - GERAL</v>
      </c>
      <c r="H454" s="19" t="str">
        <f>IFERROR(VLOOKUP($B454,'Tabelas auxiliares'!$A$67:$C$107,3,FALSE),"")</f>
        <v>FOLHA DE PAGAMENTO / CONTRIBUICAO PARA O PSS / SUBSTITUICOES / INSS PATRONAL / PASEP</v>
      </c>
      <c r="I454" s="128" t="s">
        <v>2080</v>
      </c>
      <c r="J454" s="128" t="s">
        <v>2724</v>
      </c>
      <c r="K454" s="128" t="s">
        <v>2741</v>
      </c>
      <c r="L454" s="128" t="s">
        <v>2733</v>
      </c>
      <c r="M454" s="128" t="s">
        <v>604</v>
      </c>
      <c r="N454" s="128" t="s">
        <v>108</v>
      </c>
      <c r="O454" s="128" t="s">
        <v>614</v>
      </c>
      <c r="P454" s="128" t="s">
        <v>635</v>
      </c>
      <c r="Q454" s="128" t="s">
        <v>603</v>
      </c>
      <c r="R454" s="128" t="s">
        <v>604</v>
      </c>
      <c r="S454" s="128" t="s">
        <v>605</v>
      </c>
      <c r="T454" s="128" t="s">
        <v>626</v>
      </c>
      <c r="U454" s="128" t="s">
        <v>117</v>
      </c>
      <c r="V454" s="128" t="s">
        <v>978</v>
      </c>
      <c r="W454" s="128" t="s">
        <v>979</v>
      </c>
      <c r="X454" s="128" t="s">
        <v>2742</v>
      </c>
      <c r="Y454" s="19" t="str">
        <f t="shared" si="12"/>
        <v>3</v>
      </c>
      <c r="Z454" s="19" t="str">
        <f>IF(T454="","",IF(AND(T454&lt;&gt;'Tabelas auxiliares'!$B$241,T454&lt;&gt;'Tabelas auxiliares'!$B$242,T454&lt;&gt;'Tabelas auxiliares'!$C$241,T454&lt;&gt;'Tabelas auxiliares'!$C$242,T454&lt;&gt;'Tabelas auxiliares'!$D$241),"FOLHA DE PESSOAL",IF(Y454='Tabelas auxiliares'!$A$242,"CUSTEIO",IF(Y454='Tabelas auxiliares'!$A$241,"INVESTIMENTO","ERRO - VERIFICAR"))))</f>
        <v>FOLHA DE PESSOAL</v>
      </c>
      <c r="AA454" s="30">
        <f t="shared" si="13"/>
        <v>13057399.799999999</v>
      </c>
      <c r="AB454" s="130">
        <v>13210.01</v>
      </c>
      <c r="AC454" s="130"/>
      <c r="AD454" s="12">
        <v>13044189.789999999</v>
      </c>
      <c r="AE454" s="36"/>
      <c r="AF454" s="36"/>
      <c r="AG454" s="36"/>
      <c r="AH454" s="36"/>
      <c r="AI454" s="36"/>
      <c r="AJ454" s="36"/>
      <c r="AK454" s="36"/>
      <c r="AL454" s="36"/>
      <c r="AM454" s="36"/>
      <c r="AN454" s="36"/>
      <c r="AO454" s="36"/>
      <c r="AP454" s="36"/>
    </row>
    <row r="455" spans="1:42" x14ac:dyDescent="0.25">
      <c r="A455" t="s">
        <v>591</v>
      </c>
      <c r="B455" t="s">
        <v>224</v>
      </c>
      <c r="C455" t="s">
        <v>592</v>
      </c>
      <c r="D455" t="s">
        <v>83</v>
      </c>
      <c r="E455" t="s">
        <v>100</v>
      </c>
      <c r="F455" s="19" t="str">
        <f>IFERROR(VLOOKUP(D455,'Tabelas auxiliares'!$A$3:$B$63,2,FALSE),"")</f>
        <v>SUGEPE-FOLHA - PASEP + AUX. MORADIA</v>
      </c>
      <c r="G455" s="19" t="str">
        <f>IFERROR(VLOOKUP($B455,'Tabelas auxiliares'!$A$67:$C$107,2,FALSE),"")</f>
        <v>FOLHA DE PAGAMENTO - GERAL</v>
      </c>
      <c r="H455" s="19" t="str">
        <f>IFERROR(VLOOKUP($B455,'Tabelas auxiliares'!$A$67:$C$107,3,FALSE),"")</f>
        <v>FOLHA DE PAGAMENTO / CONTRIBUICAO PARA O PSS / SUBSTITUICOES / INSS PATRONAL / PASEP</v>
      </c>
      <c r="I455" s="128" t="s">
        <v>2080</v>
      </c>
      <c r="J455" s="128" t="s">
        <v>2724</v>
      </c>
      <c r="K455" s="128" t="s">
        <v>2741</v>
      </c>
      <c r="L455" s="128" t="s">
        <v>2733</v>
      </c>
      <c r="M455" s="128" t="s">
        <v>604</v>
      </c>
      <c r="N455" s="128" t="s">
        <v>108</v>
      </c>
      <c r="O455" s="128" t="s">
        <v>614</v>
      </c>
      <c r="P455" s="128" t="s">
        <v>635</v>
      </c>
      <c r="Q455" s="128" t="s">
        <v>603</v>
      </c>
      <c r="R455" s="128" t="s">
        <v>604</v>
      </c>
      <c r="S455" s="128" t="s">
        <v>605</v>
      </c>
      <c r="T455" s="128" t="s">
        <v>626</v>
      </c>
      <c r="U455" s="128" t="s">
        <v>117</v>
      </c>
      <c r="V455" s="128" t="s">
        <v>980</v>
      </c>
      <c r="W455" s="128" t="s">
        <v>981</v>
      </c>
      <c r="X455" s="128" t="s">
        <v>2743</v>
      </c>
      <c r="Y455" s="19" t="str">
        <f t="shared" si="12"/>
        <v>3</v>
      </c>
      <c r="Z455" s="19" t="str">
        <f>IF(T455="","",IF(AND(T455&lt;&gt;'Tabelas auxiliares'!$B$241,T455&lt;&gt;'Tabelas auxiliares'!$B$242,T455&lt;&gt;'Tabelas auxiliares'!$C$241,T455&lt;&gt;'Tabelas auxiliares'!$C$242,T455&lt;&gt;'Tabelas auxiliares'!$D$241),"FOLHA DE PESSOAL",IF(Y455='Tabelas auxiliares'!$A$242,"CUSTEIO",IF(Y455='Tabelas auxiliares'!$A$241,"INVESTIMENTO","ERRO - VERIFICAR"))))</f>
        <v>FOLHA DE PESSOAL</v>
      </c>
      <c r="AA455" s="30">
        <f t="shared" si="13"/>
        <v>1986.83</v>
      </c>
      <c r="AB455" s="130"/>
      <c r="AC455" s="130"/>
      <c r="AD455" s="12">
        <v>1986.83</v>
      </c>
      <c r="AE455" s="36"/>
      <c r="AF455" s="36"/>
      <c r="AG455" s="36"/>
      <c r="AH455" s="36"/>
      <c r="AI455" s="36"/>
      <c r="AJ455" s="36"/>
      <c r="AK455" s="36"/>
      <c r="AL455" s="36"/>
      <c r="AM455" s="36"/>
      <c r="AN455" s="36"/>
      <c r="AO455" s="36"/>
      <c r="AP455" s="36"/>
    </row>
    <row r="456" spans="1:42" x14ac:dyDescent="0.25">
      <c r="A456" t="s">
        <v>591</v>
      </c>
      <c r="B456" t="s">
        <v>224</v>
      </c>
      <c r="C456" t="s">
        <v>592</v>
      </c>
      <c r="D456" t="s">
        <v>83</v>
      </c>
      <c r="E456" t="s">
        <v>100</v>
      </c>
      <c r="F456" s="19" t="str">
        <f>IFERROR(VLOOKUP(D456,'Tabelas auxiliares'!$A$3:$B$63,2,FALSE),"")</f>
        <v>SUGEPE-FOLHA - PASEP + AUX. MORADIA</v>
      </c>
      <c r="G456" s="19" t="str">
        <f>IFERROR(VLOOKUP($B456,'Tabelas auxiliares'!$A$67:$C$107,2,FALSE),"")</f>
        <v>FOLHA DE PAGAMENTO - GERAL</v>
      </c>
      <c r="H456" s="19" t="str">
        <f>IFERROR(VLOOKUP($B456,'Tabelas auxiliares'!$A$67:$C$107,3,FALSE),"")</f>
        <v>FOLHA DE PAGAMENTO / CONTRIBUICAO PARA O PSS / SUBSTITUICOES / INSS PATRONAL / PASEP</v>
      </c>
      <c r="I456" s="128" t="s">
        <v>2080</v>
      </c>
      <c r="J456" s="128" t="s">
        <v>2724</v>
      </c>
      <c r="K456" s="128" t="s">
        <v>2741</v>
      </c>
      <c r="L456" s="128" t="s">
        <v>2733</v>
      </c>
      <c r="M456" s="128" t="s">
        <v>604</v>
      </c>
      <c r="N456" s="128" t="s">
        <v>108</v>
      </c>
      <c r="O456" s="128" t="s">
        <v>614</v>
      </c>
      <c r="P456" s="128" t="s">
        <v>635</v>
      </c>
      <c r="Q456" s="128" t="s">
        <v>603</v>
      </c>
      <c r="R456" s="128" t="s">
        <v>604</v>
      </c>
      <c r="S456" s="128" t="s">
        <v>605</v>
      </c>
      <c r="T456" s="128" t="s">
        <v>626</v>
      </c>
      <c r="U456" s="128" t="s">
        <v>117</v>
      </c>
      <c r="V456" s="128" t="s">
        <v>982</v>
      </c>
      <c r="W456" s="128" t="s">
        <v>983</v>
      </c>
      <c r="X456" s="128" t="s">
        <v>2744</v>
      </c>
      <c r="Y456" s="19" t="str">
        <f t="shared" si="12"/>
        <v>3</v>
      </c>
      <c r="Z456" s="19" t="str">
        <f>IF(T456="","",IF(AND(T456&lt;&gt;'Tabelas auxiliares'!$B$241,T456&lt;&gt;'Tabelas auxiliares'!$B$242,T456&lt;&gt;'Tabelas auxiliares'!$C$241,T456&lt;&gt;'Tabelas auxiliares'!$C$242,T456&lt;&gt;'Tabelas auxiliares'!$D$241),"FOLHA DE PESSOAL",IF(Y456='Tabelas auxiliares'!$A$242,"CUSTEIO",IF(Y456='Tabelas auxiliares'!$A$241,"INVESTIMENTO","ERRO - VERIFICAR"))))</f>
        <v>FOLHA DE PESSOAL</v>
      </c>
      <c r="AA456" s="30">
        <f t="shared" si="13"/>
        <v>582.34</v>
      </c>
      <c r="AB456" s="130"/>
      <c r="AC456" s="130"/>
      <c r="AD456" s="12">
        <v>582.34</v>
      </c>
      <c r="AE456" s="36"/>
      <c r="AF456" s="36"/>
      <c r="AG456" s="36"/>
      <c r="AH456" s="36"/>
      <c r="AI456" s="36"/>
      <c r="AJ456" s="36"/>
      <c r="AK456" s="36"/>
      <c r="AL456" s="36"/>
      <c r="AM456" s="36"/>
      <c r="AN456" s="36"/>
      <c r="AO456" s="36"/>
      <c r="AP456" s="36"/>
    </row>
    <row r="457" spans="1:42" x14ac:dyDescent="0.25">
      <c r="A457" t="s">
        <v>591</v>
      </c>
      <c r="B457" t="s">
        <v>224</v>
      </c>
      <c r="C457" t="s">
        <v>592</v>
      </c>
      <c r="D457" t="s">
        <v>83</v>
      </c>
      <c r="E457" t="s">
        <v>100</v>
      </c>
      <c r="F457" s="19" t="str">
        <f>IFERROR(VLOOKUP(D457,'Tabelas auxiliares'!$A$3:$B$63,2,FALSE),"")</f>
        <v>SUGEPE-FOLHA - PASEP + AUX. MORADIA</v>
      </c>
      <c r="G457" s="19" t="str">
        <f>IFERROR(VLOOKUP($B457,'Tabelas auxiliares'!$A$67:$C$107,2,FALSE),"")</f>
        <v>FOLHA DE PAGAMENTO - GERAL</v>
      </c>
      <c r="H457" s="19" t="str">
        <f>IFERROR(VLOOKUP($B457,'Tabelas auxiliares'!$A$67:$C$107,3,FALSE),"")</f>
        <v>FOLHA DE PAGAMENTO / CONTRIBUICAO PARA O PSS / SUBSTITUICOES / INSS PATRONAL / PASEP</v>
      </c>
      <c r="I457" s="128" t="s">
        <v>2080</v>
      </c>
      <c r="J457" s="128" t="s">
        <v>2724</v>
      </c>
      <c r="K457" s="128" t="s">
        <v>2741</v>
      </c>
      <c r="L457" s="128" t="s">
        <v>2733</v>
      </c>
      <c r="M457" s="128" t="s">
        <v>604</v>
      </c>
      <c r="N457" s="128" t="s">
        <v>108</v>
      </c>
      <c r="O457" s="128" t="s">
        <v>614</v>
      </c>
      <c r="P457" s="128" t="s">
        <v>635</v>
      </c>
      <c r="Q457" s="128" t="s">
        <v>603</v>
      </c>
      <c r="R457" s="128" t="s">
        <v>604</v>
      </c>
      <c r="S457" s="128" t="s">
        <v>605</v>
      </c>
      <c r="T457" s="128" t="s">
        <v>626</v>
      </c>
      <c r="U457" s="128" t="s">
        <v>117</v>
      </c>
      <c r="V457" s="128" t="s">
        <v>984</v>
      </c>
      <c r="W457" s="128" t="s">
        <v>985</v>
      </c>
      <c r="X457" s="128" t="s">
        <v>2745</v>
      </c>
      <c r="Y457" s="19" t="str">
        <f t="shared" si="12"/>
        <v>3</v>
      </c>
      <c r="Z457" s="19" t="str">
        <f>IF(T457="","",IF(AND(T457&lt;&gt;'Tabelas auxiliares'!$B$241,T457&lt;&gt;'Tabelas auxiliares'!$B$242,T457&lt;&gt;'Tabelas auxiliares'!$C$241,T457&lt;&gt;'Tabelas auxiliares'!$C$242,T457&lt;&gt;'Tabelas auxiliares'!$D$241),"FOLHA DE PESSOAL",IF(Y457='Tabelas auxiliares'!$A$242,"CUSTEIO",IF(Y457='Tabelas auxiliares'!$A$241,"INVESTIMENTO","ERRO - VERIFICAR"))))</f>
        <v>FOLHA DE PESSOAL</v>
      </c>
      <c r="AA457" s="30">
        <f t="shared" si="13"/>
        <v>15863.67</v>
      </c>
      <c r="AB457" s="130"/>
      <c r="AC457" s="130"/>
      <c r="AD457" s="12">
        <v>15863.67</v>
      </c>
      <c r="AE457" s="36"/>
      <c r="AF457" s="36"/>
      <c r="AG457" s="36"/>
      <c r="AH457" s="36"/>
      <c r="AI457" s="36"/>
      <c r="AJ457" s="36"/>
      <c r="AK457" s="36"/>
      <c r="AL457" s="36"/>
      <c r="AM457" s="36"/>
      <c r="AN457" s="36"/>
      <c r="AO457" s="36"/>
      <c r="AP457" s="36"/>
    </row>
    <row r="458" spans="1:42" x14ac:dyDescent="0.25">
      <c r="A458" t="s">
        <v>591</v>
      </c>
      <c r="B458" t="s">
        <v>224</v>
      </c>
      <c r="C458" t="s">
        <v>592</v>
      </c>
      <c r="D458" t="s">
        <v>83</v>
      </c>
      <c r="E458" t="s">
        <v>100</v>
      </c>
      <c r="F458" s="19" t="str">
        <f>IFERROR(VLOOKUP(D458,'Tabelas auxiliares'!$A$3:$B$63,2,FALSE),"")</f>
        <v>SUGEPE-FOLHA - PASEP + AUX. MORADIA</v>
      </c>
      <c r="G458" s="19" t="str">
        <f>IFERROR(VLOOKUP($B458,'Tabelas auxiliares'!$A$67:$C$107,2,FALSE),"")</f>
        <v>FOLHA DE PAGAMENTO - GERAL</v>
      </c>
      <c r="H458" s="19" t="str">
        <f>IFERROR(VLOOKUP($B458,'Tabelas auxiliares'!$A$67:$C$107,3,FALSE),"")</f>
        <v>FOLHA DE PAGAMENTO / CONTRIBUICAO PARA O PSS / SUBSTITUICOES / INSS PATRONAL / PASEP</v>
      </c>
      <c r="I458" s="128" t="s">
        <v>2080</v>
      </c>
      <c r="J458" s="128" t="s">
        <v>2724</v>
      </c>
      <c r="K458" s="128" t="s">
        <v>2741</v>
      </c>
      <c r="L458" s="128" t="s">
        <v>2733</v>
      </c>
      <c r="M458" s="128" t="s">
        <v>604</v>
      </c>
      <c r="N458" s="128" t="s">
        <v>108</v>
      </c>
      <c r="O458" s="128" t="s">
        <v>614</v>
      </c>
      <c r="P458" s="128" t="s">
        <v>635</v>
      </c>
      <c r="Q458" s="128" t="s">
        <v>603</v>
      </c>
      <c r="R458" s="128" t="s">
        <v>604</v>
      </c>
      <c r="S458" s="128" t="s">
        <v>605</v>
      </c>
      <c r="T458" s="128" t="s">
        <v>626</v>
      </c>
      <c r="U458" s="128" t="s">
        <v>117</v>
      </c>
      <c r="V458" s="128" t="s">
        <v>986</v>
      </c>
      <c r="W458" s="128" t="s">
        <v>987</v>
      </c>
      <c r="X458" s="128" t="s">
        <v>2746</v>
      </c>
      <c r="Y458" s="19" t="str">
        <f t="shared" si="12"/>
        <v>3</v>
      </c>
      <c r="Z458" s="19" t="str">
        <f>IF(T458="","",IF(AND(T458&lt;&gt;'Tabelas auxiliares'!$B$241,T458&lt;&gt;'Tabelas auxiliares'!$B$242,T458&lt;&gt;'Tabelas auxiliares'!$C$241,T458&lt;&gt;'Tabelas auxiliares'!$C$242,T458&lt;&gt;'Tabelas auxiliares'!$D$241),"FOLHA DE PESSOAL",IF(Y458='Tabelas auxiliares'!$A$242,"CUSTEIO",IF(Y458='Tabelas auxiliares'!$A$241,"INVESTIMENTO","ERRO - VERIFICAR"))))</f>
        <v>FOLHA DE PESSOAL</v>
      </c>
      <c r="AA458" s="30">
        <f t="shared" si="13"/>
        <v>99695.81</v>
      </c>
      <c r="AB458" s="130">
        <v>252.43</v>
      </c>
      <c r="AC458" s="130"/>
      <c r="AD458" s="12">
        <v>99443.38</v>
      </c>
      <c r="AE458" s="36"/>
      <c r="AF458" s="36"/>
      <c r="AG458" s="36"/>
      <c r="AH458" s="36"/>
      <c r="AI458" s="36"/>
      <c r="AJ458" s="36"/>
      <c r="AK458" s="36"/>
      <c r="AL458" s="36"/>
      <c r="AM458" s="36"/>
      <c r="AN458" s="36"/>
      <c r="AO458" s="36"/>
      <c r="AP458" s="36"/>
    </row>
    <row r="459" spans="1:42" x14ac:dyDescent="0.25">
      <c r="A459" t="s">
        <v>591</v>
      </c>
      <c r="B459" t="s">
        <v>224</v>
      </c>
      <c r="C459" t="s">
        <v>592</v>
      </c>
      <c r="D459" t="s">
        <v>83</v>
      </c>
      <c r="E459" t="s">
        <v>100</v>
      </c>
      <c r="F459" s="19" t="str">
        <f>IFERROR(VLOOKUP(D459,'Tabelas auxiliares'!$A$3:$B$63,2,FALSE),"")</f>
        <v>SUGEPE-FOLHA - PASEP + AUX. MORADIA</v>
      </c>
      <c r="G459" s="19" t="str">
        <f>IFERROR(VLOOKUP($B459,'Tabelas auxiliares'!$A$67:$C$107,2,FALSE),"")</f>
        <v>FOLHA DE PAGAMENTO - GERAL</v>
      </c>
      <c r="H459" s="19" t="str">
        <f>IFERROR(VLOOKUP($B459,'Tabelas auxiliares'!$A$67:$C$107,3,FALSE),"")</f>
        <v>FOLHA DE PAGAMENTO / CONTRIBUICAO PARA O PSS / SUBSTITUICOES / INSS PATRONAL / PASEP</v>
      </c>
      <c r="I459" s="128" t="s">
        <v>2080</v>
      </c>
      <c r="J459" s="128" t="s">
        <v>2724</v>
      </c>
      <c r="K459" s="128" t="s">
        <v>2741</v>
      </c>
      <c r="L459" s="128" t="s">
        <v>2733</v>
      </c>
      <c r="M459" s="128" t="s">
        <v>604</v>
      </c>
      <c r="N459" s="128" t="s">
        <v>108</v>
      </c>
      <c r="O459" s="128" t="s">
        <v>614</v>
      </c>
      <c r="P459" s="128" t="s">
        <v>635</v>
      </c>
      <c r="Q459" s="128" t="s">
        <v>603</v>
      </c>
      <c r="R459" s="128" t="s">
        <v>604</v>
      </c>
      <c r="S459" s="128" t="s">
        <v>605</v>
      </c>
      <c r="T459" s="128" t="s">
        <v>626</v>
      </c>
      <c r="U459" s="128" t="s">
        <v>117</v>
      </c>
      <c r="V459" s="128" t="s">
        <v>988</v>
      </c>
      <c r="W459" s="128" t="s">
        <v>989</v>
      </c>
      <c r="X459" s="128" t="s">
        <v>2747</v>
      </c>
      <c r="Y459" s="19" t="str">
        <f t="shared" si="12"/>
        <v>3</v>
      </c>
      <c r="Z459" s="19" t="str">
        <f>IF(T459="","",IF(AND(T459&lt;&gt;'Tabelas auxiliares'!$B$241,T459&lt;&gt;'Tabelas auxiliares'!$B$242,T459&lt;&gt;'Tabelas auxiliares'!$C$241,T459&lt;&gt;'Tabelas auxiliares'!$C$242,T459&lt;&gt;'Tabelas auxiliares'!$D$241),"FOLHA DE PESSOAL",IF(Y459='Tabelas auxiliares'!$A$242,"CUSTEIO",IF(Y459='Tabelas auxiliares'!$A$241,"INVESTIMENTO","ERRO - VERIFICAR"))))</f>
        <v>FOLHA DE PESSOAL</v>
      </c>
      <c r="AA459" s="30">
        <f t="shared" si="13"/>
        <v>9467.630000000001</v>
      </c>
      <c r="AB459" s="130">
        <v>813.59</v>
      </c>
      <c r="AC459" s="130"/>
      <c r="AD459" s="12">
        <v>8654.0400000000009</v>
      </c>
      <c r="AE459" s="36"/>
      <c r="AF459" s="36"/>
      <c r="AG459" s="36"/>
      <c r="AH459" s="36"/>
      <c r="AI459" s="36"/>
      <c r="AJ459" s="36"/>
      <c r="AK459" s="36"/>
      <c r="AL459" s="36"/>
      <c r="AM459" s="36"/>
      <c r="AN459" s="36"/>
      <c r="AO459" s="36"/>
      <c r="AP459" s="36"/>
    </row>
    <row r="460" spans="1:42" x14ac:dyDescent="0.25">
      <c r="A460" t="s">
        <v>591</v>
      </c>
      <c r="B460" t="s">
        <v>224</v>
      </c>
      <c r="C460" t="s">
        <v>592</v>
      </c>
      <c r="D460" t="s">
        <v>83</v>
      </c>
      <c r="E460" t="s">
        <v>100</v>
      </c>
      <c r="F460" s="19" t="str">
        <f>IFERROR(VLOOKUP(D460,'Tabelas auxiliares'!$A$3:$B$63,2,FALSE),"")</f>
        <v>SUGEPE-FOLHA - PASEP + AUX. MORADIA</v>
      </c>
      <c r="G460" s="19" t="str">
        <f>IFERROR(VLOOKUP($B460,'Tabelas auxiliares'!$A$67:$C$107,2,FALSE),"")</f>
        <v>FOLHA DE PAGAMENTO - GERAL</v>
      </c>
      <c r="H460" s="19" t="str">
        <f>IFERROR(VLOOKUP($B460,'Tabelas auxiliares'!$A$67:$C$107,3,FALSE),"")</f>
        <v>FOLHA DE PAGAMENTO / CONTRIBUICAO PARA O PSS / SUBSTITUICOES / INSS PATRONAL / PASEP</v>
      </c>
      <c r="I460" s="128" t="s">
        <v>2080</v>
      </c>
      <c r="J460" s="128" t="s">
        <v>2724</v>
      </c>
      <c r="K460" s="128" t="s">
        <v>2741</v>
      </c>
      <c r="L460" s="128" t="s">
        <v>2733</v>
      </c>
      <c r="M460" s="128" t="s">
        <v>604</v>
      </c>
      <c r="N460" s="128" t="s">
        <v>108</v>
      </c>
      <c r="O460" s="128" t="s">
        <v>614</v>
      </c>
      <c r="P460" s="128" t="s">
        <v>635</v>
      </c>
      <c r="Q460" s="128" t="s">
        <v>603</v>
      </c>
      <c r="R460" s="128" t="s">
        <v>604</v>
      </c>
      <c r="S460" s="128" t="s">
        <v>605</v>
      </c>
      <c r="T460" s="128" t="s">
        <v>626</v>
      </c>
      <c r="U460" s="128" t="s">
        <v>117</v>
      </c>
      <c r="V460" s="128" t="s">
        <v>990</v>
      </c>
      <c r="W460" s="128" t="s">
        <v>991</v>
      </c>
      <c r="X460" s="128" t="s">
        <v>2748</v>
      </c>
      <c r="Y460" s="19" t="str">
        <f t="shared" si="12"/>
        <v>3</v>
      </c>
      <c r="Z460" s="19" t="str">
        <f>IF(T460="","",IF(AND(T460&lt;&gt;'Tabelas auxiliares'!$B$241,T460&lt;&gt;'Tabelas auxiliares'!$B$242,T460&lt;&gt;'Tabelas auxiliares'!$C$241,T460&lt;&gt;'Tabelas auxiliares'!$C$242,T460&lt;&gt;'Tabelas auxiliares'!$D$241),"FOLHA DE PESSOAL",IF(Y460='Tabelas auxiliares'!$A$242,"CUSTEIO",IF(Y460='Tabelas auxiliares'!$A$241,"INVESTIMENTO","ERRO - VERIFICAR"))))</f>
        <v>FOLHA DE PESSOAL</v>
      </c>
      <c r="AA460" s="30">
        <f t="shared" si="13"/>
        <v>10070100.129999999</v>
      </c>
      <c r="AB460" s="130">
        <v>5402.26</v>
      </c>
      <c r="AC460" s="130"/>
      <c r="AD460" s="12">
        <v>10064697.869999999</v>
      </c>
      <c r="AE460" s="36"/>
      <c r="AF460" s="36"/>
      <c r="AG460" s="36"/>
      <c r="AH460" s="36"/>
      <c r="AI460" s="36"/>
      <c r="AJ460" s="36"/>
      <c r="AK460" s="36"/>
      <c r="AL460" s="36"/>
      <c r="AM460" s="36"/>
      <c r="AN460" s="36"/>
      <c r="AO460" s="36"/>
      <c r="AP460" s="36"/>
    </row>
    <row r="461" spans="1:42" x14ac:dyDescent="0.25">
      <c r="A461" t="s">
        <v>591</v>
      </c>
      <c r="B461" t="s">
        <v>224</v>
      </c>
      <c r="C461" t="s">
        <v>592</v>
      </c>
      <c r="D461" t="s">
        <v>83</v>
      </c>
      <c r="E461" t="s">
        <v>100</v>
      </c>
      <c r="F461" s="19" t="str">
        <f>IFERROR(VLOOKUP(D461,'Tabelas auxiliares'!$A$3:$B$63,2,FALSE),"")</f>
        <v>SUGEPE-FOLHA - PASEP + AUX. MORADIA</v>
      </c>
      <c r="G461" s="19" t="str">
        <f>IFERROR(VLOOKUP($B461,'Tabelas auxiliares'!$A$67:$C$107,2,FALSE),"")</f>
        <v>FOLHA DE PAGAMENTO - GERAL</v>
      </c>
      <c r="H461" s="19" t="str">
        <f>IFERROR(VLOOKUP($B461,'Tabelas auxiliares'!$A$67:$C$107,3,FALSE),"")</f>
        <v>FOLHA DE PAGAMENTO / CONTRIBUICAO PARA O PSS / SUBSTITUICOES / INSS PATRONAL / PASEP</v>
      </c>
      <c r="I461" s="128" t="s">
        <v>2080</v>
      </c>
      <c r="J461" s="128" t="s">
        <v>2724</v>
      </c>
      <c r="K461" s="128" t="s">
        <v>2741</v>
      </c>
      <c r="L461" s="128" t="s">
        <v>2733</v>
      </c>
      <c r="M461" s="128" t="s">
        <v>604</v>
      </c>
      <c r="N461" s="128" t="s">
        <v>108</v>
      </c>
      <c r="O461" s="128" t="s">
        <v>614</v>
      </c>
      <c r="P461" s="128" t="s">
        <v>635</v>
      </c>
      <c r="Q461" s="128" t="s">
        <v>603</v>
      </c>
      <c r="R461" s="128" t="s">
        <v>604</v>
      </c>
      <c r="S461" s="128" t="s">
        <v>605</v>
      </c>
      <c r="T461" s="128" t="s">
        <v>626</v>
      </c>
      <c r="U461" s="128" t="s">
        <v>117</v>
      </c>
      <c r="V461" s="128" t="s">
        <v>992</v>
      </c>
      <c r="W461" s="128" t="s">
        <v>993</v>
      </c>
      <c r="X461" s="128" t="s">
        <v>2749</v>
      </c>
      <c r="Y461" s="19" t="str">
        <f t="shared" si="12"/>
        <v>3</v>
      </c>
      <c r="Z461" s="19" t="str">
        <f>IF(T461="","",IF(AND(T461&lt;&gt;'Tabelas auxiliares'!$B$241,T461&lt;&gt;'Tabelas auxiliares'!$B$242,T461&lt;&gt;'Tabelas auxiliares'!$C$241,T461&lt;&gt;'Tabelas auxiliares'!$C$242,T461&lt;&gt;'Tabelas auxiliares'!$D$241),"FOLHA DE PESSOAL",IF(Y461='Tabelas auxiliares'!$A$242,"CUSTEIO",IF(Y461='Tabelas auxiliares'!$A$241,"INVESTIMENTO","ERRO - VERIFICAR"))))</f>
        <v>FOLHA DE PESSOAL</v>
      </c>
      <c r="AA461" s="30">
        <f t="shared" si="13"/>
        <v>137568.95999999999</v>
      </c>
      <c r="AB461" s="130">
        <v>34.35</v>
      </c>
      <c r="AC461" s="130"/>
      <c r="AD461" s="12">
        <v>137534.60999999999</v>
      </c>
      <c r="AE461" s="36"/>
      <c r="AF461" s="36"/>
      <c r="AG461" s="36"/>
      <c r="AH461" s="36"/>
      <c r="AI461" s="36"/>
      <c r="AJ461" s="36"/>
      <c r="AK461" s="36"/>
      <c r="AL461" s="36"/>
      <c r="AM461" s="36"/>
      <c r="AN461" s="36"/>
      <c r="AO461" s="36"/>
      <c r="AP461" s="36"/>
    </row>
    <row r="462" spans="1:42" x14ac:dyDescent="0.25">
      <c r="A462" t="s">
        <v>591</v>
      </c>
      <c r="B462" t="s">
        <v>224</v>
      </c>
      <c r="C462" t="s">
        <v>592</v>
      </c>
      <c r="D462" t="s">
        <v>83</v>
      </c>
      <c r="E462" t="s">
        <v>100</v>
      </c>
      <c r="F462" s="19" t="str">
        <f>IFERROR(VLOOKUP(D462,'Tabelas auxiliares'!$A$3:$B$63,2,FALSE),"")</f>
        <v>SUGEPE-FOLHA - PASEP + AUX. MORADIA</v>
      </c>
      <c r="G462" s="19" t="str">
        <f>IFERROR(VLOOKUP($B462,'Tabelas auxiliares'!$A$67:$C$107,2,FALSE),"")</f>
        <v>FOLHA DE PAGAMENTO - GERAL</v>
      </c>
      <c r="H462" s="19" t="str">
        <f>IFERROR(VLOOKUP($B462,'Tabelas auxiliares'!$A$67:$C$107,3,FALSE),"")</f>
        <v>FOLHA DE PAGAMENTO / CONTRIBUICAO PARA O PSS / SUBSTITUICOES / INSS PATRONAL / PASEP</v>
      </c>
      <c r="I462" s="128" t="s">
        <v>2080</v>
      </c>
      <c r="J462" s="128" t="s">
        <v>2724</v>
      </c>
      <c r="K462" s="128" t="s">
        <v>2741</v>
      </c>
      <c r="L462" s="128" t="s">
        <v>2733</v>
      </c>
      <c r="M462" s="128" t="s">
        <v>604</v>
      </c>
      <c r="N462" s="128" t="s">
        <v>108</v>
      </c>
      <c r="O462" s="128" t="s">
        <v>614</v>
      </c>
      <c r="P462" s="128" t="s">
        <v>635</v>
      </c>
      <c r="Q462" s="128" t="s">
        <v>603</v>
      </c>
      <c r="R462" s="128" t="s">
        <v>604</v>
      </c>
      <c r="S462" s="128" t="s">
        <v>605</v>
      </c>
      <c r="T462" s="128" t="s">
        <v>626</v>
      </c>
      <c r="U462" s="128" t="s">
        <v>117</v>
      </c>
      <c r="V462" s="128" t="s">
        <v>994</v>
      </c>
      <c r="W462" s="128" t="s">
        <v>995</v>
      </c>
      <c r="X462" s="128" t="s">
        <v>2750</v>
      </c>
      <c r="Y462" s="19" t="str">
        <f t="shared" si="12"/>
        <v>3</v>
      </c>
      <c r="Z462" s="19" t="str">
        <f>IF(T462="","",IF(AND(T462&lt;&gt;'Tabelas auxiliares'!$B$241,T462&lt;&gt;'Tabelas auxiliares'!$B$242,T462&lt;&gt;'Tabelas auxiliares'!$C$241,T462&lt;&gt;'Tabelas auxiliares'!$C$242,T462&lt;&gt;'Tabelas auxiliares'!$D$241),"FOLHA DE PESSOAL",IF(Y462='Tabelas auxiliares'!$A$242,"CUSTEIO",IF(Y462='Tabelas auxiliares'!$A$241,"INVESTIMENTO","ERRO - VERIFICAR"))))</f>
        <v>FOLHA DE PESSOAL</v>
      </c>
      <c r="AA462" s="30">
        <f t="shared" si="13"/>
        <v>250140.56</v>
      </c>
      <c r="AB462" s="130"/>
      <c r="AC462" s="130"/>
      <c r="AD462" s="12">
        <v>250140.56</v>
      </c>
      <c r="AE462" s="36"/>
      <c r="AF462" s="36"/>
      <c r="AG462" s="36"/>
      <c r="AH462" s="36"/>
      <c r="AI462" s="36"/>
      <c r="AJ462" s="36"/>
      <c r="AK462" s="36"/>
      <c r="AL462" s="36"/>
      <c r="AM462" s="36"/>
      <c r="AN462" s="36"/>
      <c r="AO462" s="36"/>
      <c r="AP462" s="36"/>
    </row>
    <row r="463" spans="1:42" x14ac:dyDescent="0.25">
      <c r="A463" t="s">
        <v>591</v>
      </c>
      <c r="B463" t="s">
        <v>224</v>
      </c>
      <c r="C463" t="s">
        <v>592</v>
      </c>
      <c r="D463" t="s">
        <v>83</v>
      </c>
      <c r="E463" t="s">
        <v>100</v>
      </c>
      <c r="F463" s="19" t="str">
        <f>IFERROR(VLOOKUP(D463,'Tabelas auxiliares'!$A$3:$B$63,2,FALSE),"")</f>
        <v>SUGEPE-FOLHA - PASEP + AUX. MORADIA</v>
      </c>
      <c r="G463" s="19" t="str">
        <f>IFERROR(VLOOKUP($B463,'Tabelas auxiliares'!$A$67:$C$107,2,FALSE),"")</f>
        <v>FOLHA DE PAGAMENTO - GERAL</v>
      </c>
      <c r="H463" s="19" t="str">
        <f>IFERROR(VLOOKUP($B463,'Tabelas auxiliares'!$A$67:$C$107,3,FALSE),"")</f>
        <v>FOLHA DE PAGAMENTO / CONTRIBUICAO PARA O PSS / SUBSTITUICOES / INSS PATRONAL / PASEP</v>
      </c>
      <c r="I463" s="128" t="s">
        <v>2080</v>
      </c>
      <c r="J463" s="128" t="s">
        <v>2724</v>
      </c>
      <c r="K463" s="128" t="s">
        <v>2741</v>
      </c>
      <c r="L463" s="128" t="s">
        <v>2733</v>
      </c>
      <c r="M463" s="128" t="s">
        <v>604</v>
      </c>
      <c r="N463" s="128" t="s">
        <v>108</v>
      </c>
      <c r="O463" s="128" t="s">
        <v>614</v>
      </c>
      <c r="P463" s="128" t="s">
        <v>635</v>
      </c>
      <c r="Q463" s="128" t="s">
        <v>603</v>
      </c>
      <c r="R463" s="128" t="s">
        <v>604</v>
      </c>
      <c r="S463" s="128" t="s">
        <v>605</v>
      </c>
      <c r="T463" s="128" t="s">
        <v>626</v>
      </c>
      <c r="U463" s="128" t="s">
        <v>117</v>
      </c>
      <c r="V463" s="128" t="s">
        <v>996</v>
      </c>
      <c r="W463" s="128" t="s">
        <v>997</v>
      </c>
      <c r="X463" s="128" t="s">
        <v>2751</v>
      </c>
      <c r="Y463" s="19" t="str">
        <f t="shared" si="12"/>
        <v>3</v>
      </c>
      <c r="Z463" s="19" t="str">
        <f>IF(T463="","",IF(AND(T463&lt;&gt;'Tabelas auxiliares'!$B$241,T463&lt;&gt;'Tabelas auxiliares'!$B$242,T463&lt;&gt;'Tabelas auxiliares'!$C$241,T463&lt;&gt;'Tabelas auxiliares'!$C$242,T463&lt;&gt;'Tabelas auxiliares'!$D$241),"FOLHA DE PESSOAL",IF(Y463='Tabelas auxiliares'!$A$242,"CUSTEIO",IF(Y463='Tabelas auxiliares'!$A$241,"INVESTIMENTO","ERRO - VERIFICAR"))))</f>
        <v>FOLHA DE PESSOAL</v>
      </c>
      <c r="AA463" s="30">
        <f t="shared" si="13"/>
        <v>5458.79</v>
      </c>
      <c r="AB463" s="130"/>
      <c r="AC463" s="130"/>
      <c r="AD463" s="12">
        <v>5458.79</v>
      </c>
      <c r="AE463" s="36"/>
      <c r="AF463" s="36"/>
      <c r="AG463" s="36"/>
      <c r="AH463" s="36"/>
      <c r="AI463" s="36"/>
      <c r="AJ463" s="36"/>
      <c r="AK463" s="36"/>
      <c r="AL463" s="36"/>
      <c r="AM463" s="36"/>
      <c r="AN463" s="36"/>
      <c r="AO463" s="36"/>
      <c r="AP463" s="36"/>
    </row>
    <row r="464" spans="1:42" x14ac:dyDescent="0.25">
      <c r="A464" t="s">
        <v>591</v>
      </c>
      <c r="B464" t="s">
        <v>224</v>
      </c>
      <c r="C464" t="s">
        <v>592</v>
      </c>
      <c r="D464" t="s">
        <v>83</v>
      </c>
      <c r="E464" t="s">
        <v>100</v>
      </c>
      <c r="F464" s="19" t="str">
        <f>IFERROR(VLOOKUP(D464,'Tabelas auxiliares'!$A$3:$B$63,2,FALSE),"")</f>
        <v>SUGEPE-FOLHA - PASEP + AUX. MORADIA</v>
      </c>
      <c r="G464" s="19" t="str">
        <f>IFERROR(VLOOKUP($B464,'Tabelas auxiliares'!$A$67:$C$107,2,FALSE),"")</f>
        <v>FOLHA DE PAGAMENTO - GERAL</v>
      </c>
      <c r="H464" s="19" t="str">
        <f>IFERROR(VLOOKUP($B464,'Tabelas auxiliares'!$A$67:$C$107,3,FALSE),"")</f>
        <v>FOLHA DE PAGAMENTO / CONTRIBUICAO PARA O PSS / SUBSTITUICOES / INSS PATRONAL / PASEP</v>
      </c>
      <c r="I464" s="128" t="s">
        <v>2080</v>
      </c>
      <c r="J464" s="128" t="s">
        <v>2724</v>
      </c>
      <c r="K464" s="128" t="s">
        <v>2741</v>
      </c>
      <c r="L464" s="128" t="s">
        <v>2733</v>
      </c>
      <c r="M464" s="128" t="s">
        <v>604</v>
      </c>
      <c r="N464" s="128" t="s">
        <v>108</v>
      </c>
      <c r="O464" s="128" t="s">
        <v>614</v>
      </c>
      <c r="P464" s="128" t="s">
        <v>635</v>
      </c>
      <c r="Q464" s="128" t="s">
        <v>603</v>
      </c>
      <c r="R464" s="128" t="s">
        <v>604</v>
      </c>
      <c r="S464" s="128" t="s">
        <v>605</v>
      </c>
      <c r="T464" s="128" t="s">
        <v>626</v>
      </c>
      <c r="U464" s="128" t="s">
        <v>117</v>
      </c>
      <c r="V464" s="128" t="s">
        <v>998</v>
      </c>
      <c r="W464" s="128" t="s">
        <v>999</v>
      </c>
      <c r="X464" s="128" t="s">
        <v>2752</v>
      </c>
      <c r="Y464" s="19" t="str">
        <f t="shared" si="12"/>
        <v>3</v>
      </c>
      <c r="Z464" s="19" t="str">
        <f>IF(T464="","",IF(AND(T464&lt;&gt;'Tabelas auxiliares'!$B$241,T464&lt;&gt;'Tabelas auxiliares'!$B$242,T464&lt;&gt;'Tabelas auxiliares'!$C$241,T464&lt;&gt;'Tabelas auxiliares'!$C$242,T464&lt;&gt;'Tabelas auxiliares'!$D$241),"FOLHA DE PESSOAL",IF(Y464='Tabelas auxiliares'!$A$242,"CUSTEIO",IF(Y464='Tabelas auxiliares'!$A$241,"INVESTIMENTO","ERRO - VERIFICAR"))))</f>
        <v>FOLHA DE PESSOAL</v>
      </c>
      <c r="AA464" s="30">
        <f t="shared" si="13"/>
        <v>99398.74</v>
      </c>
      <c r="AB464" s="130">
        <v>1927.75</v>
      </c>
      <c r="AC464" s="130"/>
      <c r="AD464" s="12">
        <v>97470.99</v>
      </c>
      <c r="AE464" s="36"/>
      <c r="AF464" s="36"/>
      <c r="AG464" s="36"/>
      <c r="AH464" s="36"/>
      <c r="AI464" s="36"/>
      <c r="AJ464" s="36"/>
      <c r="AK464" s="36"/>
      <c r="AL464" s="36"/>
      <c r="AM464" s="36"/>
      <c r="AN464" s="36"/>
      <c r="AO464" s="36"/>
      <c r="AP464" s="36"/>
    </row>
    <row r="465" spans="1:42" x14ac:dyDescent="0.25">
      <c r="A465" t="s">
        <v>591</v>
      </c>
      <c r="B465" t="s">
        <v>224</v>
      </c>
      <c r="C465" t="s">
        <v>592</v>
      </c>
      <c r="D465" t="s">
        <v>83</v>
      </c>
      <c r="E465" t="s">
        <v>100</v>
      </c>
      <c r="F465" s="19" t="str">
        <f>IFERROR(VLOOKUP(D465,'Tabelas auxiliares'!$A$3:$B$63,2,FALSE),"")</f>
        <v>SUGEPE-FOLHA - PASEP + AUX. MORADIA</v>
      </c>
      <c r="G465" s="19" t="str">
        <f>IFERROR(VLOOKUP($B465,'Tabelas auxiliares'!$A$67:$C$107,2,FALSE),"")</f>
        <v>FOLHA DE PAGAMENTO - GERAL</v>
      </c>
      <c r="H465" s="19" t="str">
        <f>IFERROR(VLOOKUP($B465,'Tabelas auxiliares'!$A$67:$C$107,3,FALSE),"")</f>
        <v>FOLHA DE PAGAMENTO / CONTRIBUICAO PARA O PSS / SUBSTITUICOES / INSS PATRONAL / PASEP</v>
      </c>
      <c r="I465" s="128" t="s">
        <v>2080</v>
      </c>
      <c r="J465" s="128" t="s">
        <v>2724</v>
      </c>
      <c r="K465" s="128" t="s">
        <v>2741</v>
      </c>
      <c r="L465" s="128" t="s">
        <v>2733</v>
      </c>
      <c r="M465" s="128" t="s">
        <v>604</v>
      </c>
      <c r="N465" s="128" t="s">
        <v>108</v>
      </c>
      <c r="O465" s="128" t="s">
        <v>614</v>
      </c>
      <c r="P465" s="128" t="s">
        <v>635</v>
      </c>
      <c r="Q465" s="128" t="s">
        <v>603</v>
      </c>
      <c r="R465" s="128" t="s">
        <v>604</v>
      </c>
      <c r="S465" s="128" t="s">
        <v>605</v>
      </c>
      <c r="T465" s="128" t="s">
        <v>626</v>
      </c>
      <c r="U465" s="128" t="s">
        <v>117</v>
      </c>
      <c r="V465" s="128" t="s">
        <v>1000</v>
      </c>
      <c r="W465" s="128" t="s">
        <v>1001</v>
      </c>
      <c r="X465" s="128" t="s">
        <v>2753</v>
      </c>
      <c r="Y465" s="19" t="str">
        <f t="shared" si="12"/>
        <v>3</v>
      </c>
      <c r="Z465" s="19" t="str">
        <f>IF(T465="","",IF(AND(T465&lt;&gt;'Tabelas auxiliares'!$B$241,T465&lt;&gt;'Tabelas auxiliares'!$B$242,T465&lt;&gt;'Tabelas auxiliares'!$C$241,T465&lt;&gt;'Tabelas auxiliares'!$C$242,T465&lt;&gt;'Tabelas auxiliares'!$D$241),"FOLHA DE PESSOAL",IF(Y465='Tabelas auxiliares'!$A$242,"CUSTEIO",IF(Y465='Tabelas auxiliares'!$A$241,"INVESTIMENTO","ERRO - VERIFICAR"))))</f>
        <v>FOLHA DE PESSOAL</v>
      </c>
      <c r="AA465" s="30">
        <f t="shared" si="13"/>
        <v>6943411.7399999993</v>
      </c>
      <c r="AB465" s="130">
        <v>17518.22</v>
      </c>
      <c r="AC465" s="130"/>
      <c r="AD465" s="12">
        <v>6925893.5199999996</v>
      </c>
      <c r="AE465" s="36"/>
      <c r="AF465" s="36"/>
      <c r="AG465" s="36"/>
      <c r="AH465" s="36"/>
      <c r="AI465" s="36"/>
      <c r="AJ465" s="36"/>
      <c r="AK465" s="36"/>
      <c r="AL465" s="36"/>
      <c r="AM465" s="36"/>
      <c r="AN465" s="36"/>
      <c r="AO465" s="36"/>
      <c r="AP465" s="36"/>
    </row>
    <row r="466" spans="1:42" x14ac:dyDescent="0.25">
      <c r="A466" t="s">
        <v>591</v>
      </c>
      <c r="B466" t="s">
        <v>224</v>
      </c>
      <c r="C466" t="s">
        <v>592</v>
      </c>
      <c r="D466" t="s">
        <v>83</v>
      </c>
      <c r="E466" t="s">
        <v>100</v>
      </c>
      <c r="F466" s="19" t="str">
        <f>IFERROR(VLOOKUP(D466,'Tabelas auxiliares'!$A$3:$B$63,2,FALSE),"")</f>
        <v>SUGEPE-FOLHA - PASEP + AUX. MORADIA</v>
      </c>
      <c r="G466" s="19" t="str">
        <f>IFERROR(VLOOKUP($B466,'Tabelas auxiliares'!$A$67:$C$107,2,FALSE),"")</f>
        <v>FOLHA DE PAGAMENTO - GERAL</v>
      </c>
      <c r="H466" s="19" t="str">
        <f>IFERROR(VLOOKUP($B466,'Tabelas auxiliares'!$A$67:$C$107,3,FALSE),"")</f>
        <v>FOLHA DE PAGAMENTO / CONTRIBUICAO PARA O PSS / SUBSTITUICOES / INSS PATRONAL / PASEP</v>
      </c>
      <c r="I466" s="128" t="s">
        <v>2080</v>
      </c>
      <c r="J466" s="128" t="s">
        <v>2724</v>
      </c>
      <c r="K466" s="128" t="s">
        <v>2741</v>
      </c>
      <c r="L466" s="128" t="s">
        <v>2733</v>
      </c>
      <c r="M466" s="128" t="s">
        <v>604</v>
      </c>
      <c r="N466" s="128" t="s">
        <v>108</v>
      </c>
      <c r="O466" s="128" t="s">
        <v>614</v>
      </c>
      <c r="P466" s="128" t="s">
        <v>635</v>
      </c>
      <c r="Q466" s="128" t="s">
        <v>603</v>
      </c>
      <c r="R466" s="128" t="s">
        <v>604</v>
      </c>
      <c r="S466" s="128" t="s">
        <v>605</v>
      </c>
      <c r="T466" s="128" t="s">
        <v>626</v>
      </c>
      <c r="U466" s="128" t="s">
        <v>117</v>
      </c>
      <c r="V466" s="128" t="s">
        <v>1002</v>
      </c>
      <c r="W466" s="128" t="s">
        <v>1003</v>
      </c>
      <c r="X466" s="128" t="s">
        <v>2754</v>
      </c>
      <c r="Y466" s="19" t="str">
        <f t="shared" si="12"/>
        <v>3</v>
      </c>
      <c r="Z466" s="19" t="str">
        <f>IF(T466="","",IF(AND(T466&lt;&gt;'Tabelas auxiliares'!$B$241,T466&lt;&gt;'Tabelas auxiliares'!$B$242,T466&lt;&gt;'Tabelas auxiliares'!$C$241,T466&lt;&gt;'Tabelas auxiliares'!$C$242,T466&lt;&gt;'Tabelas auxiliares'!$D$241),"FOLHA DE PESSOAL",IF(Y466='Tabelas auxiliares'!$A$242,"CUSTEIO",IF(Y466='Tabelas auxiliares'!$A$241,"INVESTIMENTO","ERRO - VERIFICAR"))))</f>
        <v>FOLHA DE PESSOAL</v>
      </c>
      <c r="AA466" s="30">
        <f t="shared" si="13"/>
        <v>749437.4</v>
      </c>
      <c r="AB466" s="130">
        <v>149212.01999999999</v>
      </c>
      <c r="AC466" s="130"/>
      <c r="AD466" s="12">
        <v>600225.38</v>
      </c>
      <c r="AE466" s="36"/>
      <c r="AF466" s="36"/>
      <c r="AG466" s="36"/>
      <c r="AH466" s="36"/>
      <c r="AI466" s="36"/>
      <c r="AJ466" s="36"/>
      <c r="AK466" s="36"/>
      <c r="AL466" s="36"/>
      <c r="AM466" s="36"/>
      <c r="AN466" s="36"/>
      <c r="AO466" s="36"/>
      <c r="AP466" s="36"/>
    </row>
    <row r="467" spans="1:42" x14ac:dyDescent="0.25">
      <c r="A467" t="s">
        <v>591</v>
      </c>
      <c r="B467" t="s">
        <v>224</v>
      </c>
      <c r="C467" t="s">
        <v>592</v>
      </c>
      <c r="D467" t="s">
        <v>83</v>
      </c>
      <c r="E467" t="s">
        <v>100</v>
      </c>
      <c r="F467" s="19" t="str">
        <f>IFERROR(VLOOKUP(D467,'Tabelas auxiliares'!$A$3:$B$63,2,FALSE),"")</f>
        <v>SUGEPE-FOLHA - PASEP + AUX. MORADIA</v>
      </c>
      <c r="G467" s="19" t="str">
        <f>IFERROR(VLOOKUP($B467,'Tabelas auxiliares'!$A$67:$C$107,2,FALSE),"")</f>
        <v>FOLHA DE PAGAMENTO - GERAL</v>
      </c>
      <c r="H467" s="19" t="str">
        <f>IFERROR(VLOOKUP($B467,'Tabelas auxiliares'!$A$67:$C$107,3,FALSE),"")</f>
        <v>FOLHA DE PAGAMENTO / CONTRIBUICAO PARA O PSS / SUBSTITUICOES / INSS PATRONAL / PASEP</v>
      </c>
      <c r="I467" s="128" t="s">
        <v>2080</v>
      </c>
      <c r="J467" s="128" t="s">
        <v>2724</v>
      </c>
      <c r="K467" s="128" t="s">
        <v>2741</v>
      </c>
      <c r="L467" s="128" t="s">
        <v>2733</v>
      </c>
      <c r="M467" s="128" t="s">
        <v>604</v>
      </c>
      <c r="N467" s="128" t="s">
        <v>108</v>
      </c>
      <c r="O467" s="128" t="s">
        <v>614</v>
      </c>
      <c r="P467" s="128" t="s">
        <v>635</v>
      </c>
      <c r="Q467" s="128" t="s">
        <v>603</v>
      </c>
      <c r="R467" s="128" t="s">
        <v>604</v>
      </c>
      <c r="S467" s="128" t="s">
        <v>605</v>
      </c>
      <c r="T467" s="128" t="s">
        <v>626</v>
      </c>
      <c r="U467" s="128" t="s">
        <v>117</v>
      </c>
      <c r="V467" s="128" t="s">
        <v>1004</v>
      </c>
      <c r="W467" s="128" t="s">
        <v>1005</v>
      </c>
      <c r="X467" s="128" t="s">
        <v>2755</v>
      </c>
      <c r="Y467" s="19" t="str">
        <f t="shared" si="12"/>
        <v>3</v>
      </c>
      <c r="Z467" s="19" t="str">
        <f>IF(T467="","",IF(AND(T467&lt;&gt;'Tabelas auxiliares'!$B$241,T467&lt;&gt;'Tabelas auxiliares'!$B$242,T467&lt;&gt;'Tabelas auxiliares'!$C$241,T467&lt;&gt;'Tabelas auxiliares'!$C$242,T467&lt;&gt;'Tabelas auxiliares'!$D$241),"FOLHA DE PESSOAL",IF(Y467='Tabelas auxiliares'!$A$242,"CUSTEIO",IF(Y467='Tabelas auxiliares'!$A$241,"INVESTIMENTO","ERRO - VERIFICAR"))))</f>
        <v>FOLHA DE PESSOAL</v>
      </c>
      <c r="AA467" s="30">
        <f t="shared" si="13"/>
        <v>138844.72</v>
      </c>
      <c r="AB467" s="130">
        <v>4660.41</v>
      </c>
      <c r="AC467" s="130"/>
      <c r="AD467" s="12">
        <v>134184.31</v>
      </c>
      <c r="AE467" s="36"/>
      <c r="AF467" s="36"/>
      <c r="AG467" s="36"/>
      <c r="AH467" s="36"/>
      <c r="AI467" s="36"/>
      <c r="AJ467" s="36"/>
      <c r="AK467" s="36"/>
      <c r="AL467" s="36"/>
      <c r="AM467" s="36"/>
      <c r="AN467" s="36"/>
      <c r="AO467" s="36"/>
      <c r="AP467" s="36"/>
    </row>
    <row r="468" spans="1:42" x14ac:dyDescent="0.25">
      <c r="A468" t="s">
        <v>591</v>
      </c>
      <c r="B468" t="s">
        <v>224</v>
      </c>
      <c r="C468" t="s">
        <v>592</v>
      </c>
      <c r="D468" t="s">
        <v>83</v>
      </c>
      <c r="E468" t="s">
        <v>100</v>
      </c>
      <c r="F468" s="19" t="str">
        <f>IFERROR(VLOOKUP(D468,'Tabelas auxiliares'!$A$3:$B$63,2,FALSE),"")</f>
        <v>SUGEPE-FOLHA - PASEP + AUX. MORADIA</v>
      </c>
      <c r="G468" s="19" t="str">
        <f>IFERROR(VLOOKUP($B468,'Tabelas auxiliares'!$A$67:$C$107,2,FALSE),"")</f>
        <v>FOLHA DE PAGAMENTO - GERAL</v>
      </c>
      <c r="H468" s="19" t="str">
        <f>IFERROR(VLOOKUP($B468,'Tabelas auxiliares'!$A$67:$C$107,3,FALSE),"")</f>
        <v>FOLHA DE PAGAMENTO / CONTRIBUICAO PARA O PSS / SUBSTITUICOES / INSS PATRONAL / PASEP</v>
      </c>
      <c r="I468" s="128" t="s">
        <v>2080</v>
      </c>
      <c r="J468" s="128" t="s">
        <v>2724</v>
      </c>
      <c r="K468" s="128" t="s">
        <v>2756</v>
      </c>
      <c r="L468" s="128" t="s">
        <v>2733</v>
      </c>
      <c r="M468" s="128" t="s">
        <v>604</v>
      </c>
      <c r="N468" s="128" t="s">
        <v>108</v>
      </c>
      <c r="O468" s="128" t="s">
        <v>614</v>
      </c>
      <c r="P468" s="128" t="s">
        <v>635</v>
      </c>
      <c r="Q468" s="128" t="s">
        <v>603</v>
      </c>
      <c r="R468" s="128" t="s">
        <v>604</v>
      </c>
      <c r="S468" s="128" t="s">
        <v>605</v>
      </c>
      <c r="T468" s="128" t="s">
        <v>626</v>
      </c>
      <c r="U468" s="128" t="s">
        <v>117</v>
      </c>
      <c r="V468" s="128" t="s">
        <v>1006</v>
      </c>
      <c r="W468" s="128" t="s">
        <v>1007</v>
      </c>
      <c r="X468" s="128" t="s">
        <v>2757</v>
      </c>
      <c r="Y468" s="19" t="str">
        <f t="shared" si="12"/>
        <v>3</v>
      </c>
      <c r="Z468" s="19" t="str">
        <f>IF(T468="","",IF(AND(T468&lt;&gt;'Tabelas auxiliares'!$B$241,T468&lt;&gt;'Tabelas auxiliares'!$B$242,T468&lt;&gt;'Tabelas auxiliares'!$C$241,T468&lt;&gt;'Tabelas auxiliares'!$C$242,T468&lt;&gt;'Tabelas auxiliares'!$D$241),"FOLHA DE PESSOAL",IF(Y468='Tabelas auxiliares'!$A$242,"CUSTEIO",IF(Y468='Tabelas auxiliares'!$A$241,"INVESTIMENTO","ERRO - VERIFICAR"))))</f>
        <v>FOLHA DE PESSOAL</v>
      </c>
      <c r="AA468" s="30">
        <f t="shared" si="13"/>
        <v>23443.77</v>
      </c>
      <c r="AB468" s="130"/>
      <c r="AC468" s="130"/>
      <c r="AD468" s="12">
        <v>23443.77</v>
      </c>
      <c r="AE468" s="36"/>
      <c r="AF468" s="36"/>
      <c r="AG468" s="36"/>
      <c r="AH468" s="36"/>
      <c r="AI468" s="36"/>
      <c r="AJ468" s="36"/>
      <c r="AK468" s="36"/>
      <c r="AL468" s="36"/>
      <c r="AM468" s="36"/>
      <c r="AN468" s="36"/>
      <c r="AO468" s="36"/>
      <c r="AP468" s="36"/>
    </row>
    <row r="469" spans="1:42" x14ac:dyDescent="0.25">
      <c r="A469" t="s">
        <v>591</v>
      </c>
      <c r="B469" t="s">
        <v>224</v>
      </c>
      <c r="C469" t="s">
        <v>592</v>
      </c>
      <c r="D469" t="s">
        <v>83</v>
      </c>
      <c r="E469" t="s">
        <v>100</v>
      </c>
      <c r="F469" s="19" t="str">
        <f>IFERROR(VLOOKUP(D469,'Tabelas auxiliares'!$A$3:$B$63,2,FALSE),"")</f>
        <v>SUGEPE-FOLHA - PASEP + AUX. MORADIA</v>
      </c>
      <c r="G469" s="19" t="str">
        <f>IFERROR(VLOOKUP($B469,'Tabelas auxiliares'!$A$67:$C$107,2,FALSE),"")</f>
        <v>FOLHA DE PAGAMENTO - GERAL</v>
      </c>
      <c r="H469" s="19" t="str">
        <f>IFERROR(VLOOKUP($B469,'Tabelas auxiliares'!$A$67:$C$107,3,FALSE),"")</f>
        <v>FOLHA DE PAGAMENTO / CONTRIBUICAO PARA O PSS / SUBSTITUICOES / INSS PATRONAL / PASEP</v>
      </c>
      <c r="I469" s="128" t="s">
        <v>2080</v>
      </c>
      <c r="J469" s="128" t="s">
        <v>2724</v>
      </c>
      <c r="K469" s="128" t="s">
        <v>2758</v>
      </c>
      <c r="L469" s="128" t="s">
        <v>2733</v>
      </c>
      <c r="M469" s="128" t="s">
        <v>604</v>
      </c>
      <c r="N469" s="128" t="s">
        <v>108</v>
      </c>
      <c r="O469" s="128" t="s">
        <v>614</v>
      </c>
      <c r="P469" s="128" t="s">
        <v>635</v>
      </c>
      <c r="Q469" s="128" t="s">
        <v>603</v>
      </c>
      <c r="R469" s="128" t="s">
        <v>604</v>
      </c>
      <c r="S469" s="128" t="s">
        <v>605</v>
      </c>
      <c r="T469" s="128" t="s">
        <v>626</v>
      </c>
      <c r="U469" s="128" t="s">
        <v>117</v>
      </c>
      <c r="V469" s="128" t="s">
        <v>1008</v>
      </c>
      <c r="W469" s="128" t="s">
        <v>1009</v>
      </c>
      <c r="X469" s="128" t="s">
        <v>2759</v>
      </c>
      <c r="Y469" s="19" t="str">
        <f t="shared" si="12"/>
        <v>3</v>
      </c>
      <c r="Z469" s="19" t="str">
        <f>IF(T469="","",IF(AND(T469&lt;&gt;'Tabelas auxiliares'!$B$241,T469&lt;&gt;'Tabelas auxiliares'!$B$242,T469&lt;&gt;'Tabelas auxiliares'!$C$241,T469&lt;&gt;'Tabelas auxiliares'!$C$242,T469&lt;&gt;'Tabelas auxiliares'!$D$241),"FOLHA DE PESSOAL",IF(Y469='Tabelas auxiliares'!$A$242,"CUSTEIO",IF(Y469='Tabelas auxiliares'!$A$241,"INVESTIMENTO","ERRO - VERIFICAR"))))</f>
        <v>FOLHA DE PESSOAL</v>
      </c>
      <c r="AA469" s="30">
        <f t="shared" si="13"/>
        <v>3945.24</v>
      </c>
      <c r="AB469" s="130"/>
      <c r="AC469" s="130"/>
      <c r="AD469" s="12">
        <v>3945.24</v>
      </c>
      <c r="AE469" s="36"/>
      <c r="AF469" s="36"/>
      <c r="AG469" s="36"/>
      <c r="AH469" s="36"/>
      <c r="AI469" s="36"/>
      <c r="AJ469" s="36"/>
      <c r="AK469" s="36"/>
      <c r="AL469" s="36"/>
      <c r="AM469" s="36"/>
      <c r="AN469" s="36"/>
      <c r="AO469" s="36"/>
      <c r="AP469" s="36"/>
    </row>
    <row r="470" spans="1:42" x14ac:dyDescent="0.25">
      <c r="A470" t="s">
        <v>591</v>
      </c>
      <c r="B470" t="s">
        <v>224</v>
      </c>
      <c r="C470" t="s">
        <v>592</v>
      </c>
      <c r="D470" t="s">
        <v>83</v>
      </c>
      <c r="E470" t="s">
        <v>100</v>
      </c>
      <c r="F470" s="19" t="str">
        <f>IFERROR(VLOOKUP(D470,'Tabelas auxiliares'!$A$3:$B$63,2,FALSE),"")</f>
        <v>SUGEPE-FOLHA - PASEP + AUX. MORADIA</v>
      </c>
      <c r="G470" s="19" t="str">
        <f>IFERROR(VLOOKUP($B470,'Tabelas auxiliares'!$A$67:$C$107,2,FALSE),"")</f>
        <v>FOLHA DE PAGAMENTO - GERAL</v>
      </c>
      <c r="H470" s="19" t="str">
        <f>IFERROR(VLOOKUP($B470,'Tabelas auxiliares'!$A$67:$C$107,3,FALSE),"")</f>
        <v>FOLHA DE PAGAMENTO / CONTRIBUICAO PARA O PSS / SUBSTITUICOES / INSS PATRONAL / PASEP</v>
      </c>
      <c r="I470" s="128" t="s">
        <v>2080</v>
      </c>
      <c r="J470" s="128" t="s">
        <v>2724</v>
      </c>
      <c r="K470" s="128" t="s">
        <v>2760</v>
      </c>
      <c r="L470" s="128" t="s">
        <v>2733</v>
      </c>
      <c r="M470" s="128" t="s">
        <v>604</v>
      </c>
      <c r="N470" s="128" t="s">
        <v>108</v>
      </c>
      <c r="O470" s="128" t="s">
        <v>614</v>
      </c>
      <c r="P470" s="128" t="s">
        <v>635</v>
      </c>
      <c r="Q470" s="128" t="s">
        <v>603</v>
      </c>
      <c r="R470" s="128" t="s">
        <v>604</v>
      </c>
      <c r="S470" s="128" t="s">
        <v>605</v>
      </c>
      <c r="T470" s="128" t="s">
        <v>626</v>
      </c>
      <c r="U470" s="128" t="s">
        <v>117</v>
      </c>
      <c r="V470" s="128" t="s">
        <v>1010</v>
      </c>
      <c r="W470" s="128" t="s">
        <v>1011</v>
      </c>
      <c r="X470" s="128" t="s">
        <v>2761</v>
      </c>
      <c r="Y470" s="19" t="str">
        <f t="shared" si="12"/>
        <v>3</v>
      </c>
      <c r="Z470" s="19" t="str">
        <f>IF(T470="","",IF(AND(T470&lt;&gt;'Tabelas auxiliares'!$B$241,T470&lt;&gt;'Tabelas auxiliares'!$B$242,T470&lt;&gt;'Tabelas auxiliares'!$C$241,T470&lt;&gt;'Tabelas auxiliares'!$C$242,T470&lt;&gt;'Tabelas auxiliares'!$D$241),"FOLHA DE PESSOAL",IF(Y470='Tabelas auxiliares'!$A$242,"CUSTEIO",IF(Y470='Tabelas auxiliares'!$A$241,"INVESTIMENTO","ERRO - VERIFICAR"))))</f>
        <v>FOLHA DE PESSOAL</v>
      </c>
      <c r="AA470" s="30">
        <f t="shared" si="13"/>
        <v>10390.27</v>
      </c>
      <c r="AB470" s="130"/>
      <c r="AC470" s="130"/>
      <c r="AD470" s="12">
        <v>10390.27</v>
      </c>
      <c r="AE470" s="36"/>
      <c r="AF470" s="36"/>
      <c r="AG470" s="36"/>
      <c r="AH470" s="36"/>
      <c r="AI470" s="36"/>
      <c r="AJ470" s="36"/>
      <c r="AK470" s="36"/>
      <c r="AL470" s="36"/>
      <c r="AM470" s="36"/>
      <c r="AN470" s="36"/>
      <c r="AO470" s="36"/>
      <c r="AP470" s="36"/>
    </row>
    <row r="471" spans="1:42" x14ac:dyDescent="0.25">
      <c r="A471" t="s">
        <v>591</v>
      </c>
      <c r="B471" t="s">
        <v>224</v>
      </c>
      <c r="C471" t="s">
        <v>592</v>
      </c>
      <c r="D471" t="s">
        <v>83</v>
      </c>
      <c r="E471" t="s">
        <v>100</v>
      </c>
      <c r="F471" s="19" t="str">
        <f>IFERROR(VLOOKUP(D471,'Tabelas auxiliares'!$A$3:$B$63,2,FALSE),"")</f>
        <v>SUGEPE-FOLHA - PASEP + AUX. MORADIA</v>
      </c>
      <c r="G471" s="19" t="str">
        <f>IFERROR(VLOOKUP($B471,'Tabelas auxiliares'!$A$67:$C$107,2,FALSE),"")</f>
        <v>FOLHA DE PAGAMENTO - GERAL</v>
      </c>
      <c r="H471" s="19" t="str">
        <f>IFERROR(VLOOKUP($B471,'Tabelas auxiliares'!$A$67:$C$107,3,FALSE),"")</f>
        <v>FOLHA DE PAGAMENTO / CONTRIBUICAO PARA O PSS / SUBSTITUICOES / INSS PATRONAL / PASEP</v>
      </c>
      <c r="I471" s="128" t="s">
        <v>2080</v>
      </c>
      <c r="J471" s="128" t="s">
        <v>2724</v>
      </c>
      <c r="K471" s="128" t="s">
        <v>2762</v>
      </c>
      <c r="L471" s="128" t="s">
        <v>2733</v>
      </c>
      <c r="M471" s="128" t="s">
        <v>1030</v>
      </c>
      <c r="N471" s="128" t="s">
        <v>108</v>
      </c>
      <c r="O471" s="128" t="s">
        <v>614</v>
      </c>
      <c r="P471" s="128" t="s">
        <v>635</v>
      </c>
      <c r="Q471" s="128" t="s">
        <v>603</v>
      </c>
      <c r="R471" s="128" t="s">
        <v>604</v>
      </c>
      <c r="S471" s="128" t="s">
        <v>605</v>
      </c>
      <c r="T471" s="128" t="s">
        <v>626</v>
      </c>
      <c r="U471" s="128" t="s">
        <v>117</v>
      </c>
      <c r="V471" s="128" t="s">
        <v>1012</v>
      </c>
      <c r="W471" s="128" t="s">
        <v>1013</v>
      </c>
      <c r="X471" s="128" t="s">
        <v>2763</v>
      </c>
      <c r="Y471" s="19" t="str">
        <f t="shared" si="12"/>
        <v>3</v>
      </c>
      <c r="Z471" s="19" t="str">
        <f>IF(T471="","",IF(AND(T471&lt;&gt;'Tabelas auxiliares'!$B$241,T471&lt;&gt;'Tabelas auxiliares'!$B$242,T471&lt;&gt;'Tabelas auxiliares'!$C$241,T471&lt;&gt;'Tabelas auxiliares'!$C$242,T471&lt;&gt;'Tabelas auxiliares'!$D$241),"FOLHA DE PESSOAL",IF(Y471='Tabelas auxiliares'!$A$242,"CUSTEIO",IF(Y471='Tabelas auxiliares'!$A$241,"INVESTIMENTO","ERRO - VERIFICAR"))))</f>
        <v>FOLHA DE PESSOAL</v>
      </c>
      <c r="AA471" s="30">
        <f t="shared" si="13"/>
        <v>185543.97</v>
      </c>
      <c r="AB471" s="130"/>
      <c r="AC471" s="130"/>
      <c r="AD471" s="12">
        <v>185543.97</v>
      </c>
      <c r="AE471" s="36"/>
      <c r="AF471" s="36"/>
      <c r="AG471" s="36"/>
      <c r="AH471" s="36"/>
      <c r="AI471" s="36"/>
      <c r="AJ471" s="36"/>
      <c r="AK471" s="36"/>
      <c r="AL471" s="36"/>
      <c r="AM471" s="36"/>
      <c r="AN471" s="36"/>
      <c r="AO471" s="36"/>
      <c r="AP471" s="36"/>
    </row>
    <row r="472" spans="1:42" x14ac:dyDescent="0.25">
      <c r="A472" t="s">
        <v>591</v>
      </c>
      <c r="B472" t="s">
        <v>224</v>
      </c>
      <c r="C472" t="s">
        <v>592</v>
      </c>
      <c r="D472" t="s">
        <v>83</v>
      </c>
      <c r="E472" t="s">
        <v>100</v>
      </c>
      <c r="F472" s="19" t="str">
        <f>IFERROR(VLOOKUP(D472,'Tabelas auxiliares'!$A$3:$B$63,2,FALSE),"")</f>
        <v>SUGEPE-FOLHA - PASEP + AUX. MORADIA</v>
      </c>
      <c r="G472" s="19" t="str">
        <f>IFERROR(VLOOKUP($B472,'Tabelas auxiliares'!$A$67:$C$107,2,FALSE),"")</f>
        <v>FOLHA DE PAGAMENTO - GERAL</v>
      </c>
      <c r="H472" s="19" t="str">
        <f>IFERROR(VLOOKUP($B472,'Tabelas auxiliares'!$A$67:$C$107,3,FALSE),"")</f>
        <v>FOLHA DE PAGAMENTO / CONTRIBUICAO PARA O PSS / SUBSTITUICOES / INSS PATRONAL / PASEP</v>
      </c>
      <c r="I472" s="128" t="s">
        <v>2080</v>
      </c>
      <c r="J472" s="128" t="s">
        <v>2724</v>
      </c>
      <c r="K472" s="128" t="s">
        <v>2764</v>
      </c>
      <c r="L472" s="128" t="s">
        <v>2733</v>
      </c>
      <c r="M472" s="128" t="s">
        <v>1014</v>
      </c>
      <c r="N472" s="128" t="s">
        <v>107</v>
      </c>
      <c r="O472" s="128" t="s">
        <v>614</v>
      </c>
      <c r="P472" s="128" t="s">
        <v>636</v>
      </c>
      <c r="Q472" s="128" t="s">
        <v>603</v>
      </c>
      <c r="R472" s="128" t="s">
        <v>604</v>
      </c>
      <c r="S472" s="128" t="s">
        <v>605</v>
      </c>
      <c r="T472" s="128" t="s">
        <v>637</v>
      </c>
      <c r="U472" s="128" t="s">
        <v>101</v>
      </c>
      <c r="V472" s="128" t="s">
        <v>962</v>
      </c>
      <c r="W472" s="128" t="s">
        <v>963</v>
      </c>
      <c r="X472" s="128" t="s">
        <v>2765</v>
      </c>
      <c r="Y472" s="19" t="str">
        <f t="shared" si="12"/>
        <v>3</v>
      </c>
      <c r="Z472" s="19" t="str">
        <f>IF(T472="","",IF(AND(T472&lt;&gt;'Tabelas auxiliares'!$B$241,T472&lt;&gt;'Tabelas auxiliares'!$B$242,T472&lt;&gt;'Tabelas auxiliares'!$C$241,T472&lt;&gt;'Tabelas auxiliares'!$C$242,T472&lt;&gt;'Tabelas auxiliares'!$D$241),"FOLHA DE PESSOAL",IF(Y472='Tabelas auxiliares'!$A$242,"CUSTEIO",IF(Y472='Tabelas auxiliares'!$A$241,"INVESTIMENTO","ERRO - VERIFICAR"))))</f>
        <v>FOLHA DE PESSOAL</v>
      </c>
      <c r="AA472" s="30">
        <f t="shared" si="13"/>
        <v>5370969.1799999997</v>
      </c>
      <c r="AB472" s="130"/>
      <c r="AC472" s="130"/>
      <c r="AD472" s="12">
        <v>5370969.1799999997</v>
      </c>
      <c r="AE472" s="36"/>
      <c r="AF472" s="36"/>
      <c r="AG472" s="36"/>
      <c r="AH472" s="36"/>
      <c r="AI472" s="36"/>
      <c r="AJ472" s="36"/>
      <c r="AK472" s="36"/>
      <c r="AL472" s="36"/>
      <c r="AM472" s="36"/>
      <c r="AN472" s="36"/>
      <c r="AO472" s="36"/>
      <c r="AP472" s="36"/>
    </row>
    <row r="473" spans="1:42" x14ac:dyDescent="0.25">
      <c r="A473" t="s">
        <v>591</v>
      </c>
      <c r="B473" t="s">
        <v>224</v>
      </c>
      <c r="C473" t="s">
        <v>592</v>
      </c>
      <c r="D473" t="s">
        <v>83</v>
      </c>
      <c r="E473" t="s">
        <v>100</v>
      </c>
      <c r="F473" s="19" t="str">
        <f>IFERROR(VLOOKUP(D473,'Tabelas auxiliares'!$A$3:$B$63,2,FALSE),"")</f>
        <v>SUGEPE-FOLHA - PASEP + AUX. MORADIA</v>
      </c>
      <c r="G473" s="19" t="str">
        <f>IFERROR(VLOOKUP($B473,'Tabelas auxiliares'!$A$67:$C$107,2,FALSE),"")</f>
        <v>FOLHA DE PAGAMENTO - GERAL</v>
      </c>
      <c r="H473" s="19" t="str">
        <f>IFERROR(VLOOKUP($B473,'Tabelas auxiliares'!$A$67:$C$107,3,FALSE),"")</f>
        <v>FOLHA DE PAGAMENTO / CONTRIBUICAO PARA O PSS / SUBSTITUICOES / INSS PATRONAL / PASEP</v>
      </c>
      <c r="I473" s="128" t="s">
        <v>2080</v>
      </c>
      <c r="J473" s="128" t="s">
        <v>2724</v>
      </c>
      <c r="K473" s="128" t="s">
        <v>2766</v>
      </c>
      <c r="L473" s="128" t="s">
        <v>2733</v>
      </c>
      <c r="M473" s="128" t="s">
        <v>1015</v>
      </c>
      <c r="N473" s="128" t="s">
        <v>638</v>
      </c>
      <c r="O473" s="128" t="s">
        <v>614</v>
      </c>
      <c r="P473" s="128" t="s">
        <v>1357</v>
      </c>
      <c r="Q473" s="128" t="s">
        <v>603</v>
      </c>
      <c r="R473" s="128" t="s">
        <v>604</v>
      </c>
      <c r="S473" s="128" t="s">
        <v>605</v>
      </c>
      <c r="T473" s="128" t="s">
        <v>145</v>
      </c>
      <c r="U473" s="128" t="s">
        <v>1358</v>
      </c>
      <c r="V473" s="128" t="s">
        <v>1016</v>
      </c>
      <c r="W473" s="128" t="s">
        <v>1017</v>
      </c>
      <c r="X473" s="128" t="s">
        <v>2767</v>
      </c>
      <c r="Y473" s="19" t="str">
        <f t="shared" si="12"/>
        <v>3</v>
      </c>
      <c r="Z473" s="19" t="str">
        <f>IF(T473="","",IF(AND(T473&lt;&gt;'Tabelas auxiliares'!$B$241,T473&lt;&gt;'Tabelas auxiliares'!$B$242,T473&lt;&gt;'Tabelas auxiliares'!$C$241,T473&lt;&gt;'Tabelas auxiliares'!$C$242,T473&lt;&gt;'Tabelas auxiliares'!$D$241),"FOLHA DE PESSOAL",IF(Y473='Tabelas auxiliares'!$A$242,"CUSTEIO",IF(Y473='Tabelas auxiliares'!$A$241,"INVESTIMENTO","ERRO - VERIFICAR"))))</f>
        <v>CUSTEIO</v>
      </c>
      <c r="AA473" s="30">
        <f t="shared" si="13"/>
        <v>328285.02</v>
      </c>
      <c r="AB473" s="130"/>
      <c r="AC473" s="130"/>
      <c r="AD473" s="12">
        <v>328285.02</v>
      </c>
      <c r="AE473" s="36"/>
      <c r="AF473" s="36"/>
      <c r="AG473" s="36"/>
      <c r="AH473" s="36"/>
      <c r="AI473" s="36"/>
      <c r="AJ473" s="36"/>
      <c r="AK473" s="36"/>
      <c r="AL473" s="36"/>
      <c r="AM473" s="36"/>
      <c r="AN473" s="36"/>
      <c r="AO473" s="36"/>
      <c r="AP473" s="36"/>
    </row>
    <row r="474" spans="1:42" x14ac:dyDescent="0.25">
      <c r="A474" t="s">
        <v>591</v>
      </c>
      <c r="B474" t="s">
        <v>224</v>
      </c>
      <c r="C474" t="s">
        <v>592</v>
      </c>
      <c r="D474" t="s">
        <v>83</v>
      </c>
      <c r="E474" t="s">
        <v>100</v>
      </c>
      <c r="F474" s="19" t="str">
        <f>IFERROR(VLOOKUP(D474,'Tabelas auxiliares'!$A$3:$B$63,2,FALSE),"")</f>
        <v>SUGEPE-FOLHA - PASEP + AUX. MORADIA</v>
      </c>
      <c r="G474" s="19" t="str">
        <f>IFERROR(VLOOKUP($B474,'Tabelas auxiliares'!$A$67:$C$107,2,FALSE),"")</f>
        <v>FOLHA DE PAGAMENTO - GERAL</v>
      </c>
      <c r="H474" s="19" t="str">
        <f>IFERROR(VLOOKUP($B474,'Tabelas auxiliares'!$A$67:$C$107,3,FALSE),"")</f>
        <v>FOLHA DE PAGAMENTO / CONTRIBUICAO PARA O PSS / SUBSTITUICOES / INSS PATRONAL / PASEP</v>
      </c>
      <c r="I474" s="128" t="s">
        <v>2045</v>
      </c>
      <c r="J474" s="128" t="s">
        <v>2724</v>
      </c>
      <c r="K474" s="128" t="s">
        <v>2768</v>
      </c>
      <c r="L474" s="128" t="s">
        <v>2769</v>
      </c>
      <c r="M474" s="128" t="s">
        <v>899</v>
      </c>
      <c r="N474" s="128" t="s">
        <v>108</v>
      </c>
      <c r="O474" s="128" t="s">
        <v>614</v>
      </c>
      <c r="P474" s="128" t="s">
        <v>635</v>
      </c>
      <c r="Q474" s="128" t="s">
        <v>603</v>
      </c>
      <c r="R474" s="128" t="s">
        <v>604</v>
      </c>
      <c r="S474" s="128" t="s">
        <v>605</v>
      </c>
      <c r="T474" s="128" t="s">
        <v>626</v>
      </c>
      <c r="U474" s="128" t="s">
        <v>117</v>
      </c>
      <c r="V474" s="128" t="s">
        <v>955</v>
      </c>
      <c r="W474" s="128" t="s">
        <v>956</v>
      </c>
      <c r="X474" s="128" t="s">
        <v>2770</v>
      </c>
      <c r="Y474" s="19" t="str">
        <f t="shared" si="12"/>
        <v>3</v>
      </c>
      <c r="Z474" s="19" t="str">
        <f>IF(T474="","",IF(AND(T474&lt;&gt;'Tabelas auxiliares'!$B$241,T474&lt;&gt;'Tabelas auxiliares'!$B$242,T474&lt;&gt;'Tabelas auxiliares'!$C$241,T474&lt;&gt;'Tabelas auxiliares'!$C$242,T474&lt;&gt;'Tabelas auxiliares'!$D$241),"FOLHA DE PESSOAL",IF(Y474='Tabelas auxiliares'!$A$242,"CUSTEIO",IF(Y474='Tabelas auxiliares'!$A$241,"INVESTIMENTO","ERRO - VERIFICAR"))))</f>
        <v>FOLHA DE PESSOAL</v>
      </c>
      <c r="AA474" s="30">
        <f t="shared" si="13"/>
        <v>192722.88</v>
      </c>
      <c r="AB474" s="130"/>
      <c r="AC474" s="130"/>
      <c r="AD474" s="12">
        <v>192722.88</v>
      </c>
      <c r="AE474" s="36"/>
      <c r="AF474" s="36"/>
      <c r="AG474" s="36"/>
      <c r="AH474" s="36"/>
      <c r="AI474" s="36"/>
      <c r="AJ474" s="36"/>
      <c r="AK474" s="36"/>
      <c r="AL474" s="36"/>
      <c r="AM474" s="36"/>
      <c r="AN474" s="36"/>
      <c r="AO474" s="36"/>
      <c r="AP474" s="36"/>
    </row>
    <row r="475" spans="1:42" x14ac:dyDescent="0.25">
      <c r="A475" t="s">
        <v>591</v>
      </c>
      <c r="B475" t="s">
        <v>224</v>
      </c>
      <c r="C475" t="s">
        <v>592</v>
      </c>
      <c r="D475" t="s">
        <v>83</v>
      </c>
      <c r="E475" t="s">
        <v>100</v>
      </c>
      <c r="F475" s="19" t="str">
        <f>IFERROR(VLOOKUP(D475,'Tabelas auxiliares'!$A$3:$B$63,2,FALSE),"")</f>
        <v>SUGEPE-FOLHA - PASEP + AUX. MORADIA</v>
      </c>
      <c r="G475" s="19" t="str">
        <f>IFERROR(VLOOKUP($B475,'Tabelas auxiliares'!$A$67:$C$107,2,FALSE),"")</f>
        <v>FOLHA DE PAGAMENTO - GERAL</v>
      </c>
      <c r="H475" s="19" t="str">
        <f>IFERROR(VLOOKUP($B475,'Tabelas auxiliares'!$A$67:$C$107,3,FALSE),"")</f>
        <v>FOLHA DE PAGAMENTO / CONTRIBUICAO PARA O PSS / SUBSTITUICOES / INSS PATRONAL / PASEP</v>
      </c>
      <c r="I475" s="128" t="s">
        <v>2045</v>
      </c>
      <c r="J475" s="128" t="s">
        <v>2724</v>
      </c>
      <c r="K475" s="128" t="s">
        <v>2768</v>
      </c>
      <c r="L475" s="128" t="s">
        <v>2769</v>
      </c>
      <c r="M475" s="128" t="s">
        <v>899</v>
      </c>
      <c r="N475" s="128" t="s">
        <v>108</v>
      </c>
      <c r="O475" s="128" t="s">
        <v>614</v>
      </c>
      <c r="P475" s="128" t="s">
        <v>635</v>
      </c>
      <c r="Q475" s="128" t="s">
        <v>603</v>
      </c>
      <c r="R475" s="128" t="s">
        <v>604</v>
      </c>
      <c r="S475" s="128" t="s">
        <v>605</v>
      </c>
      <c r="T475" s="128" t="s">
        <v>626</v>
      </c>
      <c r="U475" s="128" t="s">
        <v>117</v>
      </c>
      <c r="V475" s="128" t="s">
        <v>957</v>
      </c>
      <c r="W475" s="128" t="s">
        <v>958</v>
      </c>
      <c r="X475" s="128" t="s">
        <v>2771</v>
      </c>
      <c r="Y475" s="19" t="str">
        <f t="shared" si="12"/>
        <v>3</v>
      </c>
      <c r="Z475" s="19" t="str">
        <f>IF(T475="","",IF(AND(T475&lt;&gt;'Tabelas auxiliares'!$B$241,T475&lt;&gt;'Tabelas auxiliares'!$B$242,T475&lt;&gt;'Tabelas auxiliares'!$C$241,T475&lt;&gt;'Tabelas auxiliares'!$C$242,T475&lt;&gt;'Tabelas auxiliares'!$D$241),"FOLHA DE PESSOAL",IF(Y475='Tabelas auxiliares'!$A$242,"CUSTEIO",IF(Y475='Tabelas auxiliares'!$A$241,"INVESTIMENTO","ERRO - VERIFICAR"))))</f>
        <v>FOLHA DE PESSOAL</v>
      </c>
      <c r="AA475" s="30">
        <f t="shared" si="13"/>
        <v>9636.14</v>
      </c>
      <c r="AB475" s="130"/>
      <c r="AC475" s="130"/>
      <c r="AD475" s="12">
        <v>9636.14</v>
      </c>
      <c r="AE475" s="36"/>
      <c r="AF475" s="36"/>
      <c r="AG475" s="36"/>
      <c r="AH475" s="36"/>
      <c r="AI475" s="36"/>
      <c r="AJ475" s="36"/>
      <c r="AK475" s="36"/>
      <c r="AL475" s="36"/>
      <c r="AM475" s="36"/>
      <c r="AN475" s="36"/>
      <c r="AO475" s="36"/>
      <c r="AP475" s="36"/>
    </row>
    <row r="476" spans="1:42" x14ac:dyDescent="0.25">
      <c r="A476" t="s">
        <v>591</v>
      </c>
      <c r="B476" t="s">
        <v>224</v>
      </c>
      <c r="C476" t="s">
        <v>592</v>
      </c>
      <c r="D476" t="s">
        <v>83</v>
      </c>
      <c r="E476" t="s">
        <v>100</v>
      </c>
      <c r="F476" s="19" t="str">
        <f>IFERROR(VLOOKUP(D476,'Tabelas auxiliares'!$A$3:$B$63,2,FALSE),"")</f>
        <v>SUGEPE-FOLHA - PASEP + AUX. MORADIA</v>
      </c>
      <c r="G476" s="19" t="str">
        <f>IFERROR(VLOOKUP($B476,'Tabelas auxiliares'!$A$67:$C$107,2,FALSE),"")</f>
        <v>FOLHA DE PAGAMENTO - GERAL</v>
      </c>
      <c r="H476" s="19" t="str">
        <f>IFERROR(VLOOKUP($B476,'Tabelas auxiliares'!$A$67:$C$107,3,FALSE),"")</f>
        <v>FOLHA DE PAGAMENTO / CONTRIBUICAO PARA O PSS / SUBSTITUICOES / INSS PATRONAL / PASEP</v>
      </c>
      <c r="I476" s="128" t="s">
        <v>1796</v>
      </c>
      <c r="J476" s="128" t="s">
        <v>2724</v>
      </c>
      <c r="K476" s="128" t="s">
        <v>2772</v>
      </c>
      <c r="L476" s="128" t="s">
        <v>2773</v>
      </c>
      <c r="M476" s="128" t="s">
        <v>1014</v>
      </c>
      <c r="N476" s="128" t="s">
        <v>107</v>
      </c>
      <c r="O476" s="128" t="s">
        <v>614</v>
      </c>
      <c r="P476" s="128" t="s">
        <v>636</v>
      </c>
      <c r="Q476" s="128" t="s">
        <v>603</v>
      </c>
      <c r="R476" s="128" t="s">
        <v>604</v>
      </c>
      <c r="S476" s="128" t="s">
        <v>605</v>
      </c>
      <c r="T476" s="128" t="s">
        <v>637</v>
      </c>
      <c r="U476" s="128" t="s">
        <v>101</v>
      </c>
      <c r="V476" s="128" t="s">
        <v>962</v>
      </c>
      <c r="W476" s="128" t="s">
        <v>963</v>
      </c>
      <c r="X476" s="128" t="s">
        <v>2774</v>
      </c>
      <c r="Y476" s="19" t="str">
        <f t="shared" si="12"/>
        <v>3</v>
      </c>
      <c r="Z476" s="19" t="str">
        <f>IF(T476="","",IF(AND(T476&lt;&gt;'Tabelas auxiliares'!$B$241,T476&lt;&gt;'Tabelas auxiliares'!$B$242,T476&lt;&gt;'Tabelas auxiliares'!$C$241,T476&lt;&gt;'Tabelas auxiliares'!$C$242,T476&lt;&gt;'Tabelas auxiliares'!$D$241),"FOLHA DE PESSOAL",IF(Y476='Tabelas auxiliares'!$A$242,"CUSTEIO",IF(Y476='Tabelas auxiliares'!$A$241,"INVESTIMENTO","ERRO - VERIFICAR"))))</f>
        <v>FOLHA DE PESSOAL</v>
      </c>
      <c r="AA476" s="30">
        <f t="shared" si="13"/>
        <v>35448.39</v>
      </c>
      <c r="AB476" s="130"/>
      <c r="AC476" s="130"/>
      <c r="AD476" s="12">
        <v>35448.39</v>
      </c>
      <c r="AE476" s="36"/>
      <c r="AF476" s="36"/>
      <c r="AG476" s="36"/>
      <c r="AH476" s="36"/>
      <c r="AI476" s="36"/>
      <c r="AJ476" s="36"/>
      <c r="AK476" s="36"/>
      <c r="AL476" s="36"/>
      <c r="AM476" s="36"/>
      <c r="AN476" s="36"/>
      <c r="AO476" s="36"/>
      <c r="AP476" s="36"/>
    </row>
    <row r="477" spans="1:42" x14ac:dyDescent="0.25">
      <c r="A477" t="s">
        <v>591</v>
      </c>
      <c r="B477" t="s">
        <v>224</v>
      </c>
      <c r="C477" t="s">
        <v>592</v>
      </c>
      <c r="D477" t="s">
        <v>83</v>
      </c>
      <c r="E477" t="s">
        <v>100</v>
      </c>
      <c r="F477" s="19" t="str">
        <f>IFERROR(VLOOKUP(D477,'Tabelas auxiliares'!$A$3:$B$63,2,FALSE),"")</f>
        <v>SUGEPE-FOLHA - PASEP + AUX. MORADIA</v>
      </c>
      <c r="G477" s="19" t="str">
        <f>IFERROR(VLOOKUP($B477,'Tabelas auxiliares'!$A$67:$C$107,2,FALSE),"")</f>
        <v>FOLHA DE PAGAMENTO - GERAL</v>
      </c>
      <c r="H477" s="19" t="str">
        <f>IFERROR(VLOOKUP($B477,'Tabelas auxiliares'!$A$67:$C$107,3,FALSE),"")</f>
        <v>FOLHA DE PAGAMENTO / CONTRIBUICAO PARA O PSS / SUBSTITUICOES / INSS PATRONAL / PASEP</v>
      </c>
      <c r="I477" s="128" t="s">
        <v>1905</v>
      </c>
      <c r="J477" s="128" t="s">
        <v>2775</v>
      </c>
      <c r="K477" s="128" t="s">
        <v>2776</v>
      </c>
      <c r="L477" s="128" t="s">
        <v>2777</v>
      </c>
      <c r="M477" s="128" t="s">
        <v>604</v>
      </c>
      <c r="N477" s="128" t="s">
        <v>106</v>
      </c>
      <c r="O477" s="128" t="s">
        <v>614</v>
      </c>
      <c r="P477" s="128" t="s">
        <v>625</v>
      </c>
      <c r="Q477" s="128" t="s">
        <v>603</v>
      </c>
      <c r="R477" s="128" t="s">
        <v>604</v>
      </c>
      <c r="S477" s="128" t="s">
        <v>1371</v>
      </c>
      <c r="T477" s="128" t="s">
        <v>626</v>
      </c>
      <c r="U477" s="128" t="s">
        <v>116</v>
      </c>
      <c r="V477" s="128" t="s">
        <v>964</v>
      </c>
      <c r="W477" s="128" t="s">
        <v>965</v>
      </c>
      <c r="X477" s="128" t="s">
        <v>2778</v>
      </c>
      <c r="Y477" s="19" t="str">
        <f t="shared" si="12"/>
        <v>3</v>
      </c>
      <c r="Z477" s="19" t="str">
        <f>IF(T477="","",IF(AND(T477&lt;&gt;'Tabelas auxiliares'!$B$241,T477&lt;&gt;'Tabelas auxiliares'!$B$242,T477&lt;&gt;'Tabelas auxiliares'!$C$241,T477&lt;&gt;'Tabelas auxiliares'!$C$242,T477&lt;&gt;'Tabelas auxiliares'!$D$241),"FOLHA DE PESSOAL",IF(Y477='Tabelas auxiliares'!$A$242,"CUSTEIO",IF(Y477='Tabelas auxiliares'!$A$241,"INVESTIMENTO","ERRO - VERIFICAR"))))</f>
        <v>FOLHA DE PESSOAL</v>
      </c>
      <c r="AA477" s="30">
        <f t="shared" si="13"/>
        <v>572914.82000000007</v>
      </c>
      <c r="AB477" s="130">
        <v>1696.93</v>
      </c>
      <c r="AC477" s="130"/>
      <c r="AD477" s="12">
        <v>571217.89</v>
      </c>
      <c r="AE477" s="36"/>
      <c r="AF477" s="36"/>
      <c r="AG477" s="36"/>
      <c r="AH477" s="36"/>
      <c r="AI477" s="36"/>
      <c r="AJ477" s="36"/>
      <c r="AK477" s="36"/>
      <c r="AL477" s="36"/>
      <c r="AM477" s="36"/>
      <c r="AN477" s="36"/>
      <c r="AO477" s="36"/>
      <c r="AP477" s="36"/>
    </row>
    <row r="478" spans="1:42" x14ac:dyDescent="0.25">
      <c r="A478" t="s">
        <v>591</v>
      </c>
      <c r="B478" t="s">
        <v>224</v>
      </c>
      <c r="C478" t="s">
        <v>592</v>
      </c>
      <c r="D478" t="s">
        <v>83</v>
      </c>
      <c r="E478" t="s">
        <v>100</v>
      </c>
      <c r="F478" s="19" t="str">
        <f>IFERROR(VLOOKUP(D478,'Tabelas auxiliares'!$A$3:$B$63,2,FALSE),"")</f>
        <v>SUGEPE-FOLHA - PASEP + AUX. MORADIA</v>
      </c>
      <c r="G478" s="19" t="str">
        <f>IFERROR(VLOOKUP($B478,'Tabelas auxiliares'!$A$67:$C$107,2,FALSE),"")</f>
        <v>FOLHA DE PAGAMENTO - GERAL</v>
      </c>
      <c r="H478" s="19" t="str">
        <f>IFERROR(VLOOKUP($B478,'Tabelas auxiliares'!$A$67:$C$107,3,FALSE),"")</f>
        <v>FOLHA DE PAGAMENTO / CONTRIBUICAO PARA O PSS / SUBSTITUICOES / INSS PATRONAL / PASEP</v>
      </c>
      <c r="I478" s="128" t="s">
        <v>1905</v>
      </c>
      <c r="J478" s="128" t="s">
        <v>2775</v>
      </c>
      <c r="K478" s="128" t="s">
        <v>2776</v>
      </c>
      <c r="L478" s="128" t="s">
        <v>2777</v>
      </c>
      <c r="M478" s="128" t="s">
        <v>604</v>
      </c>
      <c r="N478" s="128" t="s">
        <v>106</v>
      </c>
      <c r="O478" s="128" t="s">
        <v>614</v>
      </c>
      <c r="P478" s="128" t="s">
        <v>625</v>
      </c>
      <c r="Q478" s="128" t="s">
        <v>603</v>
      </c>
      <c r="R478" s="128" t="s">
        <v>604</v>
      </c>
      <c r="S478" s="128" t="s">
        <v>1371</v>
      </c>
      <c r="T478" s="128" t="s">
        <v>626</v>
      </c>
      <c r="U478" s="128" t="s">
        <v>116</v>
      </c>
      <c r="V478" s="128" t="s">
        <v>966</v>
      </c>
      <c r="W478" s="128" t="s">
        <v>967</v>
      </c>
      <c r="X478" s="128" t="s">
        <v>2779</v>
      </c>
      <c r="Y478" s="19" t="str">
        <f t="shared" si="12"/>
        <v>3</v>
      </c>
      <c r="Z478" s="19" t="str">
        <f>IF(T478="","",IF(AND(T478&lt;&gt;'Tabelas auxiliares'!$B$241,T478&lt;&gt;'Tabelas auxiliares'!$B$242,T478&lt;&gt;'Tabelas auxiliares'!$C$241,T478&lt;&gt;'Tabelas auxiliares'!$C$242,T478&lt;&gt;'Tabelas auxiliares'!$D$241),"FOLHA DE PESSOAL",IF(Y478='Tabelas auxiliares'!$A$242,"CUSTEIO",IF(Y478='Tabelas auxiliares'!$A$241,"INVESTIMENTO","ERRO - VERIFICAR"))))</f>
        <v>FOLHA DE PESSOAL</v>
      </c>
      <c r="AA478" s="30">
        <f t="shared" si="13"/>
        <v>10002.49</v>
      </c>
      <c r="AB478" s="130"/>
      <c r="AC478" s="130"/>
      <c r="AD478" s="12">
        <v>10002.49</v>
      </c>
      <c r="AE478" s="36"/>
      <c r="AF478" s="36"/>
      <c r="AG478" s="36"/>
      <c r="AH478" s="36"/>
      <c r="AI478" s="36"/>
      <c r="AJ478" s="36"/>
      <c r="AK478" s="36"/>
      <c r="AL478" s="36"/>
      <c r="AM478" s="36"/>
      <c r="AN478" s="36"/>
      <c r="AO478" s="36"/>
      <c r="AP478" s="36"/>
    </row>
    <row r="479" spans="1:42" x14ac:dyDescent="0.25">
      <c r="A479" t="s">
        <v>591</v>
      </c>
      <c r="B479" t="s">
        <v>224</v>
      </c>
      <c r="C479" t="s">
        <v>592</v>
      </c>
      <c r="D479" t="s">
        <v>83</v>
      </c>
      <c r="E479" t="s">
        <v>100</v>
      </c>
      <c r="F479" s="19" t="str">
        <f>IFERROR(VLOOKUP(D479,'Tabelas auxiliares'!$A$3:$B$63,2,FALSE),"")</f>
        <v>SUGEPE-FOLHA - PASEP + AUX. MORADIA</v>
      </c>
      <c r="G479" s="19" t="str">
        <f>IFERROR(VLOOKUP($B479,'Tabelas auxiliares'!$A$67:$C$107,2,FALSE),"")</f>
        <v>FOLHA DE PAGAMENTO - GERAL</v>
      </c>
      <c r="H479" s="19" t="str">
        <f>IFERROR(VLOOKUP($B479,'Tabelas auxiliares'!$A$67:$C$107,3,FALSE),"")</f>
        <v>FOLHA DE PAGAMENTO / CONTRIBUICAO PARA O PSS / SUBSTITUICOES / INSS PATRONAL / PASEP</v>
      </c>
      <c r="I479" s="128" t="s">
        <v>1905</v>
      </c>
      <c r="J479" s="128" t="s">
        <v>2775</v>
      </c>
      <c r="K479" s="128" t="s">
        <v>2776</v>
      </c>
      <c r="L479" s="128" t="s">
        <v>2777</v>
      </c>
      <c r="M479" s="128" t="s">
        <v>604</v>
      </c>
      <c r="N479" s="128" t="s">
        <v>106</v>
      </c>
      <c r="O479" s="128" t="s">
        <v>614</v>
      </c>
      <c r="P479" s="128" t="s">
        <v>625</v>
      </c>
      <c r="Q479" s="128" t="s">
        <v>603</v>
      </c>
      <c r="R479" s="128" t="s">
        <v>604</v>
      </c>
      <c r="S479" s="128" t="s">
        <v>1371</v>
      </c>
      <c r="T479" s="128" t="s">
        <v>626</v>
      </c>
      <c r="U479" s="128" t="s">
        <v>116</v>
      </c>
      <c r="V479" s="128" t="s">
        <v>968</v>
      </c>
      <c r="W479" s="128" t="s">
        <v>969</v>
      </c>
      <c r="X479" s="128" t="s">
        <v>2780</v>
      </c>
      <c r="Y479" s="19" t="str">
        <f t="shared" si="12"/>
        <v>3</v>
      </c>
      <c r="Z479" s="19" t="str">
        <f>IF(T479="","",IF(AND(T479&lt;&gt;'Tabelas auxiliares'!$B$241,T479&lt;&gt;'Tabelas auxiliares'!$B$242,T479&lt;&gt;'Tabelas auxiliares'!$C$241,T479&lt;&gt;'Tabelas auxiliares'!$C$242,T479&lt;&gt;'Tabelas auxiliares'!$D$241),"FOLHA DE PESSOAL",IF(Y479='Tabelas auxiliares'!$A$242,"CUSTEIO",IF(Y479='Tabelas auxiliares'!$A$241,"INVESTIMENTO","ERRO - VERIFICAR"))))</f>
        <v>FOLHA DE PESSOAL</v>
      </c>
      <c r="AA479" s="30">
        <f t="shared" si="13"/>
        <v>252.37</v>
      </c>
      <c r="AB479" s="130"/>
      <c r="AC479" s="130"/>
      <c r="AD479" s="12">
        <v>252.37</v>
      </c>
      <c r="AE479" s="36"/>
      <c r="AF479" s="36"/>
      <c r="AG479" s="36"/>
      <c r="AH479" s="36"/>
      <c r="AI479" s="36"/>
      <c r="AJ479" s="36"/>
      <c r="AK479" s="36"/>
      <c r="AL479" s="36"/>
      <c r="AM479" s="36"/>
      <c r="AN479" s="36"/>
      <c r="AO479" s="36"/>
      <c r="AP479" s="36"/>
    </row>
    <row r="480" spans="1:42" x14ac:dyDescent="0.25">
      <c r="A480" t="s">
        <v>591</v>
      </c>
      <c r="B480" t="s">
        <v>224</v>
      </c>
      <c r="C480" t="s">
        <v>592</v>
      </c>
      <c r="D480" t="s">
        <v>83</v>
      </c>
      <c r="E480" t="s">
        <v>100</v>
      </c>
      <c r="F480" s="19" t="str">
        <f>IFERROR(VLOOKUP(D480,'Tabelas auxiliares'!$A$3:$B$63,2,FALSE),"")</f>
        <v>SUGEPE-FOLHA - PASEP + AUX. MORADIA</v>
      </c>
      <c r="G480" s="19" t="str">
        <f>IFERROR(VLOOKUP($B480,'Tabelas auxiliares'!$A$67:$C$107,2,FALSE),"")</f>
        <v>FOLHA DE PAGAMENTO - GERAL</v>
      </c>
      <c r="H480" s="19" t="str">
        <f>IFERROR(VLOOKUP($B480,'Tabelas auxiliares'!$A$67:$C$107,3,FALSE),"")</f>
        <v>FOLHA DE PAGAMENTO / CONTRIBUICAO PARA O PSS / SUBSTITUICOES / INSS PATRONAL / PASEP</v>
      </c>
      <c r="I480" s="128" t="s">
        <v>1905</v>
      </c>
      <c r="J480" s="128" t="s">
        <v>2775</v>
      </c>
      <c r="K480" s="128" t="s">
        <v>2781</v>
      </c>
      <c r="L480" s="128" t="s">
        <v>2777</v>
      </c>
      <c r="M480" s="128" t="s">
        <v>604</v>
      </c>
      <c r="N480" s="128" t="s">
        <v>106</v>
      </c>
      <c r="O480" s="128" t="s">
        <v>614</v>
      </c>
      <c r="P480" s="128" t="s">
        <v>625</v>
      </c>
      <c r="Q480" s="128" t="s">
        <v>603</v>
      </c>
      <c r="R480" s="128" t="s">
        <v>604</v>
      </c>
      <c r="S480" s="128" t="s">
        <v>1371</v>
      </c>
      <c r="T480" s="128" t="s">
        <v>626</v>
      </c>
      <c r="U480" s="128" t="s">
        <v>116</v>
      </c>
      <c r="V480" s="128" t="s">
        <v>970</v>
      </c>
      <c r="W480" s="128" t="s">
        <v>971</v>
      </c>
      <c r="X480" s="128" t="s">
        <v>2782</v>
      </c>
      <c r="Y480" s="19" t="str">
        <f t="shared" si="12"/>
        <v>3</v>
      </c>
      <c r="Z480" s="19" t="str">
        <f>IF(T480="","",IF(AND(T480&lt;&gt;'Tabelas auxiliares'!$B$241,T480&lt;&gt;'Tabelas auxiliares'!$B$242,T480&lt;&gt;'Tabelas auxiliares'!$C$241,T480&lt;&gt;'Tabelas auxiliares'!$C$242,T480&lt;&gt;'Tabelas auxiliares'!$D$241),"FOLHA DE PESSOAL",IF(Y480='Tabelas auxiliares'!$A$242,"CUSTEIO",IF(Y480='Tabelas auxiliares'!$A$241,"INVESTIMENTO","ERRO - VERIFICAR"))))</f>
        <v>FOLHA DE PESSOAL</v>
      </c>
      <c r="AA480" s="30">
        <f t="shared" si="13"/>
        <v>103106.33</v>
      </c>
      <c r="AB480" s="130"/>
      <c r="AC480" s="130"/>
      <c r="AD480" s="12">
        <v>103106.33</v>
      </c>
      <c r="AE480" s="36"/>
      <c r="AF480" s="36"/>
      <c r="AG480" s="36"/>
      <c r="AH480" s="36"/>
      <c r="AI480" s="36"/>
      <c r="AJ480" s="36"/>
      <c r="AK480" s="36"/>
      <c r="AL480" s="36"/>
      <c r="AM480" s="36"/>
      <c r="AN480" s="36"/>
      <c r="AO480" s="36"/>
      <c r="AP480" s="36"/>
    </row>
    <row r="481" spans="1:42" x14ac:dyDescent="0.25">
      <c r="A481" t="s">
        <v>591</v>
      </c>
      <c r="B481" t="s">
        <v>224</v>
      </c>
      <c r="C481" t="s">
        <v>592</v>
      </c>
      <c r="D481" t="s">
        <v>83</v>
      </c>
      <c r="E481" t="s">
        <v>100</v>
      </c>
      <c r="F481" s="19" t="str">
        <f>IFERROR(VLOOKUP(D481,'Tabelas auxiliares'!$A$3:$B$63,2,FALSE),"")</f>
        <v>SUGEPE-FOLHA - PASEP + AUX. MORADIA</v>
      </c>
      <c r="G481" s="19" t="str">
        <f>IFERROR(VLOOKUP($B481,'Tabelas auxiliares'!$A$67:$C$107,2,FALSE),"")</f>
        <v>FOLHA DE PAGAMENTO - GERAL</v>
      </c>
      <c r="H481" s="19" t="str">
        <f>IFERROR(VLOOKUP($B481,'Tabelas auxiliares'!$A$67:$C$107,3,FALSE),"")</f>
        <v>FOLHA DE PAGAMENTO / CONTRIBUICAO PARA O PSS / SUBSTITUICOES / INSS PATRONAL / PASEP</v>
      </c>
      <c r="I481" s="128" t="s">
        <v>1905</v>
      </c>
      <c r="J481" s="128" t="s">
        <v>2775</v>
      </c>
      <c r="K481" s="128" t="s">
        <v>2783</v>
      </c>
      <c r="L481" s="128" t="s">
        <v>2777</v>
      </c>
      <c r="M481" s="128" t="s">
        <v>604</v>
      </c>
      <c r="N481" s="128" t="s">
        <v>108</v>
      </c>
      <c r="O481" s="128" t="s">
        <v>614</v>
      </c>
      <c r="P481" s="128" t="s">
        <v>635</v>
      </c>
      <c r="Q481" s="128" t="s">
        <v>603</v>
      </c>
      <c r="R481" s="128" t="s">
        <v>604</v>
      </c>
      <c r="S481" s="128" t="s">
        <v>605</v>
      </c>
      <c r="T481" s="128" t="s">
        <v>626</v>
      </c>
      <c r="U481" s="128" t="s">
        <v>117</v>
      </c>
      <c r="V481" s="128" t="s">
        <v>972</v>
      </c>
      <c r="W481" s="128" t="s">
        <v>973</v>
      </c>
      <c r="X481" s="128" t="s">
        <v>2784</v>
      </c>
      <c r="Y481" s="19" t="str">
        <f t="shared" si="12"/>
        <v>3</v>
      </c>
      <c r="Z481" s="19" t="str">
        <f>IF(T481="","",IF(AND(T481&lt;&gt;'Tabelas auxiliares'!$B$241,T481&lt;&gt;'Tabelas auxiliares'!$B$242,T481&lt;&gt;'Tabelas auxiliares'!$C$241,T481&lt;&gt;'Tabelas auxiliares'!$C$242,T481&lt;&gt;'Tabelas auxiliares'!$D$241),"FOLHA DE PESSOAL",IF(Y481='Tabelas auxiliares'!$A$242,"CUSTEIO",IF(Y481='Tabelas auxiliares'!$A$241,"INVESTIMENTO","ERRO - VERIFICAR"))))</f>
        <v>FOLHA DE PESSOAL</v>
      </c>
      <c r="AA481" s="30">
        <f t="shared" si="13"/>
        <v>983012.55999999994</v>
      </c>
      <c r="AB481" s="130">
        <v>800.08</v>
      </c>
      <c r="AC481" s="130"/>
      <c r="AD481" s="12">
        <v>982212.48</v>
      </c>
      <c r="AE481" s="36"/>
      <c r="AF481" s="36"/>
      <c r="AG481" s="36"/>
      <c r="AH481" s="36"/>
      <c r="AI481" s="36"/>
      <c r="AJ481" s="36"/>
      <c r="AK481" s="36"/>
      <c r="AL481" s="36"/>
      <c r="AM481" s="36"/>
      <c r="AN481" s="36"/>
      <c r="AO481" s="36"/>
      <c r="AP481" s="36"/>
    </row>
    <row r="482" spans="1:42" x14ac:dyDescent="0.25">
      <c r="A482" t="s">
        <v>591</v>
      </c>
      <c r="B482" t="s">
        <v>224</v>
      </c>
      <c r="C482" t="s">
        <v>592</v>
      </c>
      <c r="D482" t="s">
        <v>83</v>
      </c>
      <c r="E482" t="s">
        <v>100</v>
      </c>
      <c r="F482" s="19" t="str">
        <f>IFERROR(VLOOKUP(D482,'Tabelas auxiliares'!$A$3:$B$63,2,FALSE),"")</f>
        <v>SUGEPE-FOLHA - PASEP + AUX. MORADIA</v>
      </c>
      <c r="G482" s="19" t="str">
        <f>IFERROR(VLOOKUP($B482,'Tabelas auxiliares'!$A$67:$C$107,2,FALSE),"")</f>
        <v>FOLHA DE PAGAMENTO - GERAL</v>
      </c>
      <c r="H482" s="19" t="str">
        <f>IFERROR(VLOOKUP($B482,'Tabelas auxiliares'!$A$67:$C$107,3,FALSE),"")</f>
        <v>FOLHA DE PAGAMENTO / CONTRIBUICAO PARA O PSS / SUBSTITUICOES / INSS PATRONAL / PASEP</v>
      </c>
      <c r="I482" s="128" t="s">
        <v>1905</v>
      </c>
      <c r="J482" s="128" t="s">
        <v>2775</v>
      </c>
      <c r="K482" s="128" t="s">
        <v>2783</v>
      </c>
      <c r="L482" s="128" t="s">
        <v>2777</v>
      </c>
      <c r="M482" s="128" t="s">
        <v>604</v>
      </c>
      <c r="N482" s="128" t="s">
        <v>108</v>
      </c>
      <c r="O482" s="128" t="s">
        <v>614</v>
      </c>
      <c r="P482" s="128" t="s">
        <v>635</v>
      </c>
      <c r="Q482" s="128" t="s">
        <v>603</v>
      </c>
      <c r="R482" s="128" t="s">
        <v>604</v>
      </c>
      <c r="S482" s="128" t="s">
        <v>605</v>
      </c>
      <c r="T482" s="128" t="s">
        <v>626</v>
      </c>
      <c r="U482" s="128" t="s">
        <v>117</v>
      </c>
      <c r="V482" s="128" t="s">
        <v>974</v>
      </c>
      <c r="W482" s="128" t="s">
        <v>975</v>
      </c>
      <c r="X482" s="128" t="s">
        <v>2785</v>
      </c>
      <c r="Y482" s="19" t="str">
        <f t="shared" si="12"/>
        <v>3</v>
      </c>
      <c r="Z482" s="19" t="str">
        <f>IF(T482="","",IF(AND(T482&lt;&gt;'Tabelas auxiliares'!$B$241,T482&lt;&gt;'Tabelas auxiliares'!$B$242,T482&lt;&gt;'Tabelas auxiliares'!$C$241,T482&lt;&gt;'Tabelas auxiliares'!$C$242,T482&lt;&gt;'Tabelas auxiliares'!$D$241),"FOLHA DE PESSOAL",IF(Y482='Tabelas auxiliares'!$A$242,"CUSTEIO",IF(Y482='Tabelas auxiliares'!$A$241,"INVESTIMENTO","ERRO - VERIFICAR"))))</f>
        <v>FOLHA DE PESSOAL</v>
      </c>
      <c r="AA482" s="30">
        <f t="shared" si="13"/>
        <v>45403.57</v>
      </c>
      <c r="AB482" s="130"/>
      <c r="AC482" s="130"/>
      <c r="AD482" s="12">
        <v>45403.57</v>
      </c>
      <c r="AE482" s="36"/>
      <c r="AF482" s="36"/>
      <c r="AG482" s="36"/>
      <c r="AH482" s="36"/>
      <c r="AI482" s="36"/>
      <c r="AJ482" s="36"/>
      <c r="AK482" s="36"/>
      <c r="AL482" s="36"/>
      <c r="AM482" s="36"/>
      <c r="AN482" s="36"/>
      <c r="AO482" s="36"/>
      <c r="AP482" s="36"/>
    </row>
    <row r="483" spans="1:42" x14ac:dyDescent="0.25">
      <c r="A483" t="s">
        <v>591</v>
      </c>
      <c r="B483" t="s">
        <v>224</v>
      </c>
      <c r="C483" t="s">
        <v>592</v>
      </c>
      <c r="D483" t="s">
        <v>83</v>
      </c>
      <c r="E483" t="s">
        <v>100</v>
      </c>
      <c r="F483" s="19" t="str">
        <f>IFERROR(VLOOKUP(D483,'Tabelas auxiliares'!$A$3:$B$63,2,FALSE),"")</f>
        <v>SUGEPE-FOLHA - PASEP + AUX. MORADIA</v>
      </c>
      <c r="G483" s="19" t="str">
        <f>IFERROR(VLOOKUP($B483,'Tabelas auxiliares'!$A$67:$C$107,2,FALSE),"")</f>
        <v>FOLHA DE PAGAMENTO - GERAL</v>
      </c>
      <c r="H483" s="19" t="str">
        <f>IFERROR(VLOOKUP($B483,'Tabelas auxiliares'!$A$67:$C$107,3,FALSE),"")</f>
        <v>FOLHA DE PAGAMENTO / CONTRIBUICAO PARA O PSS / SUBSTITUICOES / INSS PATRONAL / PASEP</v>
      </c>
      <c r="I483" s="128" t="s">
        <v>1905</v>
      </c>
      <c r="J483" s="128" t="s">
        <v>2775</v>
      </c>
      <c r="K483" s="128" t="s">
        <v>2783</v>
      </c>
      <c r="L483" s="128" t="s">
        <v>2777</v>
      </c>
      <c r="M483" s="128" t="s">
        <v>604</v>
      </c>
      <c r="N483" s="128" t="s">
        <v>108</v>
      </c>
      <c r="O483" s="128" t="s">
        <v>614</v>
      </c>
      <c r="P483" s="128" t="s">
        <v>635</v>
      </c>
      <c r="Q483" s="128" t="s">
        <v>603</v>
      </c>
      <c r="R483" s="128" t="s">
        <v>604</v>
      </c>
      <c r="S483" s="128" t="s">
        <v>605</v>
      </c>
      <c r="T483" s="128" t="s">
        <v>626</v>
      </c>
      <c r="U483" s="128" t="s">
        <v>117</v>
      </c>
      <c r="V483" s="128" t="s">
        <v>1020</v>
      </c>
      <c r="W483" s="128" t="s">
        <v>1021</v>
      </c>
      <c r="X483" s="128" t="s">
        <v>2786</v>
      </c>
      <c r="Y483" s="19" t="str">
        <f t="shared" si="12"/>
        <v>3</v>
      </c>
      <c r="Z483" s="19" t="str">
        <f>IF(T483="","",IF(AND(T483&lt;&gt;'Tabelas auxiliares'!$B$241,T483&lt;&gt;'Tabelas auxiliares'!$B$242,T483&lt;&gt;'Tabelas auxiliares'!$C$241,T483&lt;&gt;'Tabelas auxiliares'!$C$242,T483&lt;&gt;'Tabelas auxiliares'!$D$241),"FOLHA DE PESSOAL",IF(Y483='Tabelas auxiliares'!$A$242,"CUSTEIO",IF(Y483='Tabelas auxiliares'!$A$241,"INVESTIMENTO","ERRO - VERIFICAR"))))</f>
        <v>FOLHA DE PESSOAL</v>
      </c>
      <c r="AA483" s="30">
        <f t="shared" si="13"/>
        <v>18825.88</v>
      </c>
      <c r="AB483" s="130">
        <v>13288.84</v>
      </c>
      <c r="AC483" s="130"/>
      <c r="AD483" s="12">
        <v>5537.04</v>
      </c>
      <c r="AE483" s="36"/>
      <c r="AF483" s="36"/>
      <c r="AG483" s="36"/>
      <c r="AH483" s="36"/>
      <c r="AI483" s="36"/>
      <c r="AJ483" s="36"/>
      <c r="AK483" s="36"/>
      <c r="AL483" s="36"/>
      <c r="AM483" s="36"/>
      <c r="AN483" s="36"/>
      <c r="AO483" s="36"/>
      <c r="AP483" s="36"/>
    </row>
    <row r="484" spans="1:42" x14ac:dyDescent="0.25">
      <c r="A484" t="s">
        <v>591</v>
      </c>
      <c r="B484" t="s">
        <v>224</v>
      </c>
      <c r="C484" t="s">
        <v>592</v>
      </c>
      <c r="D484" t="s">
        <v>83</v>
      </c>
      <c r="E484" t="s">
        <v>100</v>
      </c>
      <c r="F484" s="19" t="str">
        <f>IFERROR(VLOOKUP(D484,'Tabelas auxiliares'!$A$3:$B$63,2,FALSE),"")</f>
        <v>SUGEPE-FOLHA - PASEP + AUX. MORADIA</v>
      </c>
      <c r="G484" s="19" t="str">
        <f>IFERROR(VLOOKUP($B484,'Tabelas auxiliares'!$A$67:$C$107,2,FALSE),"")</f>
        <v>FOLHA DE PAGAMENTO - GERAL</v>
      </c>
      <c r="H484" s="19" t="str">
        <f>IFERROR(VLOOKUP($B484,'Tabelas auxiliares'!$A$67:$C$107,3,FALSE),"")</f>
        <v>FOLHA DE PAGAMENTO / CONTRIBUICAO PARA O PSS / SUBSTITUICOES / INSS PATRONAL / PASEP</v>
      </c>
      <c r="I484" s="128" t="s">
        <v>1905</v>
      </c>
      <c r="J484" s="128" t="s">
        <v>2775</v>
      </c>
      <c r="K484" s="128" t="s">
        <v>2783</v>
      </c>
      <c r="L484" s="128" t="s">
        <v>2777</v>
      </c>
      <c r="M484" s="128" t="s">
        <v>604</v>
      </c>
      <c r="N484" s="128" t="s">
        <v>108</v>
      </c>
      <c r="O484" s="128" t="s">
        <v>614</v>
      </c>
      <c r="P484" s="128" t="s">
        <v>635</v>
      </c>
      <c r="Q484" s="128" t="s">
        <v>603</v>
      </c>
      <c r="R484" s="128" t="s">
        <v>604</v>
      </c>
      <c r="S484" s="128" t="s">
        <v>605</v>
      </c>
      <c r="T484" s="128" t="s">
        <v>626</v>
      </c>
      <c r="U484" s="128" t="s">
        <v>117</v>
      </c>
      <c r="V484" s="128" t="s">
        <v>976</v>
      </c>
      <c r="W484" s="128" t="s">
        <v>977</v>
      </c>
      <c r="X484" s="128" t="s">
        <v>2787</v>
      </c>
      <c r="Y484" s="19" t="str">
        <f t="shared" si="12"/>
        <v>3</v>
      </c>
      <c r="Z484" s="19" t="str">
        <f>IF(T484="","",IF(AND(T484&lt;&gt;'Tabelas auxiliares'!$B$241,T484&lt;&gt;'Tabelas auxiliares'!$B$242,T484&lt;&gt;'Tabelas auxiliares'!$C$241,T484&lt;&gt;'Tabelas auxiliares'!$C$242,T484&lt;&gt;'Tabelas auxiliares'!$D$241),"FOLHA DE PESSOAL",IF(Y484='Tabelas auxiliares'!$A$242,"CUSTEIO",IF(Y484='Tabelas auxiliares'!$A$241,"INVESTIMENTO","ERRO - VERIFICAR"))))</f>
        <v>FOLHA DE PESSOAL</v>
      </c>
      <c r="AA484" s="30">
        <f t="shared" si="13"/>
        <v>23993.74</v>
      </c>
      <c r="AB484" s="130"/>
      <c r="AC484" s="130"/>
      <c r="AD484" s="12">
        <v>23993.74</v>
      </c>
      <c r="AE484" s="36"/>
      <c r="AF484" s="36"/>
      <c r="AG484" s="36"/>
      <c r="AH484" s="36"/>
      <c r="AI484" s="36"/>
      <c r="AJ484" s="36"/>
      <c r="AK484" s="36"/>
      <c r="AL484" s="36"/>
      <c r="AM484" s="36"/>
      <c r="AN484" s="36"/>
      <c r="AO484" s="36"/>
      <c r="AP484" s="36"/>
    </row>
    <row r="485" spans="1:42" x14ac:dyDescent="0.25">
      <c r="A485" t="s">
        <v>591</v>
      </c>
      <c r="B485" t="s">
        <v>224</v>
      </c>
      <c r="C485" t="s">
        <v>592</v>
      </c>
      <c r="D485" t="s">
        <v>83</v>
      </c>
      <c r="E485" t="s">
        <v>100</v>
      </c>
      <c r="F485" s="19" t="str">
        <f>IFERROR(VLOOKUP(D485,'Tabelas auxiliares'!$A$3:$B$63,2,FALSE),"")</f>
        <v>SUGEPE-FOLHA - PASEP + AUX. MORADIA</v>
      </c>
      <c r="G485" s="19" t="str">
        <f>IFERROR(VLOOKUP($B485,'Tabelas auxiliares'!$A$67:$C$107,2,FALSE),"")</f>
        <v>FOLHA DE PAGAMENTO - GERAL</v>
      </c>
      <c r="H485" s="19" t="str">
        <f>IFERROR(VLOOKUP($B485,'Tabelas auxiliares'!$A$67:$C$107,3,FALSE),"")</f>
        <v>FOLHA DE PAGAMENTO / CONTRIBUICAO PARA O PSS / SUBSTITUICOES / INSS PATRONAL / PASEP</v>
      </c>
      <c r="I485" s="128" t="s">
        <v>1905</v>
      </c>
      <c r="J485" s="128" t="s">
        <v>2775</v>
      </c>
      <c r="K485" s="128" t="s">
        <v>2788</v>
      </c>
      <c r="L485" s="128" t="s">
        <v>2777</v>
      </c>
      <c r="M485" s="128" t="s">
        <v>604</v>
      </c>
      <c r="N485" s="128" t="s">
        <v>108</v>
      </c>
      <c r="O485" s="128" t="s">
        <v>614</v>
      </c>
      <c r="P485" s="128" t="s">
        <v>635</v>
      </c>
      <c r="Q485" s="128" t="s">
        <v>603</v>
      </c>
      <c r="R485" s="128" t="s">
        <v>604</v>
      </c>
      <c r="S485" s="128" t="s">
        <v>605</v>
      </c>
      <c r="T485" s="128" t="s">
        <v>626</v>
      </c>
      <c r="U485" s="128" t="s">
        <v>117</v>
      </c>
      <c r="V485" s="128" t="s">
        <v>978</v>
      </c>
      <c r="W485" s="128" t="s">
        <v>979</v>
      </c>
      <c r="X485" s="128" t="s">
        <v>2789</v>
      </c>
      <c r="Y485" s="19" t="str">
        <f t="shared" si="12"/>
        <v>3</v>
      </c>
      <c r="Z485" s="19" t="str">
        <f>IF(T485="","",IF(AND(T485&lt;&gt;'Tabelas auxiliares'!$B$241,T485&lt;&gt;'Tabelas auxiliares'!$B$242,T485&lt;&gt;'Tabelas auxiliares'!$C$241,T485&lt;&gt;'Tabelas auxiliares'!$C$242,T485&lt;&gt;'Tabelas auxiliares'!$D$241),"FOLHA DE PESSOAL",IF(Y485='Tabelas auxiliares'!$A$242,"CUSTEIO",IF(Y485='Tabelas auxiliares'!$A$241,"INVESTIMENTO","ERRO - VERIFICAR"))))</f>
        <v>FOLHA DE PESSOAL</v>
      </c>
      <c r="AA485" s="30">
        <f t="shared" si="13"/>
        <v>11580357.210000001</v>
      </c>
      <c r="AB485" s="130">
        <v>14872.06</v>
      </c>
      <c r="AC485" s="130">
        <v>6607411.2800000003</v>
      </c>
      <c r="AD485" s="12">
        <v>4958073.87</v>
      </c>
      <c r="AE485" s="36"/>
      <c r="AF485" s="36"/>
      <c r="AG485" s="36"/>
      <c r="AH485" s="36"/>
      <c r="AI485" s="36"/>
      <c r="AJ485" s="36"/>
      <c r="AK485" s="36"/>
      <c r="AL485" s="36"/>
      <c r="AM485" s="36"/>
      <c r="AN485" s="36"/>
      <c r="AO485" s="36"/>
      <c r="AP485" s="36"/>
    </row>
    <row r="486" spans="1:42" x14ac:dyDescent="0.25">
      <c r="A486" t="s">
        <v>591</v>
      </c>
      <c r="B486" t="s">
        <v>224</v>
      </c>
      <c r="C486" t="s">
        <v>592</v>
      </c>
      <c r="D486" t="s">
        <v>83</v>
      </c>
      <c r="E486" t="s">
        <v>100</v>
      </c>
      <c r="F486" s="19" t="str">
        <f>IFERROR(VLOOKUP(D486,'Tabelas auxiliares'!$A$3:$B$63,2,FALSE),"")</f>
        <v>SUGEPE-FOLHA - PASEP + AUX. MORADIA</v>
      </c>
      <c r="G486" s="19" t="str">
        <f>IFERROR(VLOOKUP($B486,'Tabelas auxiliares'!$A$67:$C$107,2,FALSE),"")</f>
        <v>FOLHA DE PAGAMENTO - GERAL</v>
      </c>
      <c r="H486" s="19" t="str">
        <f>IFERROR(VLOOKUP($B486,'Tabelas auxiliares'!$A$67:$C$107,3,FALSE),"")</f>
        <v>FOLHA DE PAGAMENTO / CONTRIBUICAO PARA O PSS / SUBSTITUICOES / INSS PATRONAL / PASEP</v>
      </c>
      <c r="I486" s="128" t="s">
        <v>1905</v>
      </c>
      <c r="J486" s="128" t="s">
        <v>2775</v>
      </c>
      <c r="K486" s="128" t="s">
        <v>2788</v>
      </c>
      <c r="L486" s="128" t="s">
        <v>2777</v>
      </c>
      <c r="M486" s="128" t="s">
        <v>604</v>
      </c>
      <c r="N486" s="128" t="s">
        <v>108</v>
      </c>
      <c r="O486" s="128" t="s">
        <v>614</v>
      </c>
      <c r="P486" s="128" t="s">
        <v>635</v>
      </c>
      <c r="Q486" s="128" t="s">
        <v>603</v>
      </c>
      <c r="R486" s="128" t="s">
        <v>604</v>
      </c>
      <c r="S486" s="128" t="s">
        <v>605</v>
      </c>
      <c r="T486" s="128" t="s">
        <v>626</v>
      </c>
      <c r="U486" s="128" t="s">
        <v>117</v>
      </c>
      <c r="V486" s="128" t="s">
        <v>980</v>
      </c>
      <c r="W486" s="128" t="s">
        <v>981</v>
      </c>
      <c r="X486" s="128" t="s">
        <v>2790</v>
      </c>
      <c r="Y486" s="19" t="str">
        <f t="shared" si="12"/>
        <v>3</v>
      </c>
      <c r="Z486" s="19" t="str">
        <f>IF(T486="","",IF(AND(T486&lt;&gt;'Tabelas auxiliares'!$B$241,T486&lt;&gt;'Tabelas auxiliares'!$B$242,T486&lt;&gt;'Tabelas auxiliares'!$C$241,T486&lt;&gt;'Tabelas auxiliares'!$C$242,T486&lt;&gt;'Tabelas auxiliares'!$D$241),"FOLHA DE PESSOAL",IF(Y486='Tabelas auxiliares'!$A$242,"CUSTEIO",IF(Y486='Tabelas auxiliares'!$A$241,"INVESTIMENTO","ERRO - VERIFICAR"))))</f>
        <v>FOLHA DE PESSOAL</v>
      </c>
      <c r="AA486" s="30">
        <f t="shared" si="13"/>
        <v>3391.07</v>
      </c>
      <c r="AB486" s="130"/>
      <c r="AC486" s="130"/>
      <c r="AD486" s="12">
        <v>3391.07</v>
      </c>
      <c r="AE486" s="36"/>
      <c r="AF486" s="36"/>
      <c r="AG486" s="36"/>
      <c r="AH486" s="36"/>
      <c r="AI486" s="36"/>
      <c r="AJ486" s="36"/>
      <c r="AK486" s="36"/>
      <c r="AL486" s="36"/>
      <c r="AM486" s="36"/>
      <c r="AN486" s="36"/>
      <c r="AO486" s="36"/>
      <c r="AP486" s="36"/>
    </row>
    <row r="487" spans="1:42" x14ac:dyDescent="0.25">
      <c r="A487" t="s">
        <v>591</v>
      </c>
      <c r="B487" t="s">
        <v>224</v>
      </c>
      <c r="C487" t="s">
        <v>592</v>
      </c>
      <c r="D487" t="s">
        <v>83</v>
      </c>
      <c r="E487" t="s">
        <v>100</v>
      </c>
      <c r="F487" s="19" t="str">
        <f>IFERROR(VLOOKUP(D487,'Tabelas auxiliares'!$A$3:$B$63,2,FALSE),"")</f>
        <v>SUGEPE-FOLHA - PASEP + AUX. MORADIA</v>
      </c>
      <c r="G487" s="19" t="str">
        <f>IFERROR(VLOOKUP($B487,'Tabelas auxiliares'!$A$67:$C$107,2,FALSE),"")</f>
        <v>FOLHA DE PAGAMENTO - GERAL</v>
      </c>
      <c r="H487" s="19" t="str">
        <f>IFERROR(VLOOKUP($B487,'Tabelas auxiliares'!$A$67:$C$107,3,FALSE),"")</f>
        <v>FOLHA DE PAGAMENTO / CONTRIBUICAO PARA O PSS / SUBSTITUICOES / INSS PATRONAL / PASEP</v>
      </c>
      <c r="I487" s="128" t="s">
        <v>1905</v>
      </c>
      <c r="J487" s="128" t="s">
        <v>2775</v>
      </c>
      <c r="K487" s="128" t="s">
        <v>2788</v>
      </c>
      <c r="L487" s="128" t="s">
        <v>2777</v>
      </c>
      <c r="M487" s="128" t="s">
        <v>604</v>
      </c>
      <c r="N487" s="128" t="s">
        <v>108</v>
      </c>
      <c r="O487" s="128" t="s">
        <v>614</v>
      </c>
      <c r="P487" s="128" t="s">
        <v>635</v>
      </c>
      <c r="Q487" s="128" t="s">
        <v>603</v>
      </c>
      <c r="R487" s="128" t="s">
        <v>604</v>
      </c>
      <c r="S487" s="128" t="s">
        <v>605</v>
      </c>
      <c r="T487" s="128" t="s">
        <v>626</v>
      </c>
      <c r="U487" s="128" t="s">
        <v>117</v>
      </c>
      <c r="V487" s="128" t="s">
        <v>982</v>
      </c>
      <c r="W487" s="128" t="s">
        <v>983</v>
      </c>
      <c r="X487" s="128" t="s">
        <v>2791</v>
      </c>
      <c r="Y487" s="19" t="str">
        <f t="shared" si="12"/>
        <v>3</v>
      </c>
      <c r="Z487" s="19" t="str">
        <f>IF(T487="","",IF(AND(T487&lt;&gt;'Tabelas auxiliares'!$B$241,T487&lt;&gt;'Tabelas auxiliares'!$B$242,T487&lt;&gt;'Tabelas auxiliares'!$C$241,T487&lt;&gt;'Tabelas auxiliares'!$C$242,T487&lt;&gt;'Tabelas auxiliares'!$D$241),"FOLHA DE PESSOAL",IF(Y487='Tabelas auxiliares'!$A$242,"CUSTEIO",IF(Y487='Tabelas auxiliares'!$A$241,"INVESTIMENTO","ERRO - VERIFICAR"))))</f>
        <v>FOLHA DE PESSOAL</v>
      </c>
      <c r="AA487" s="30">
        <f t="shared" si="13"/>
        <v>582.34</v>
      </c>
      <c r="AB487" s="130"/>
      <c r="AC487" s="130"/>
      <c r="AD487" s="12">
        <v>582.34</v>
      </c>
      <c r="AE487" s="36"/>
      <c r="AF487" s="36"/>
      <c r="AG487" s="36"/>
      <c r="AH487" s="36"/>
      <c r="AI487" s="36"/>
      <c r="AJ487" s="36"/>
      <c r="AK487" s="36"/>
      <c r="AL487" s="36"/>
      <c r="AM487" s="36"/>
      <c r="AN487" s="36"/>
      <c r="AO487" s="36"/>
      <c r="AP487" s="36"/>
    </row>
    <row r="488" spans="1:42" x14ac:dyDescent="0.25">
      <c r="A488" t="s">
        <v>591</v>
      </c>
      <c r="B488" t="s">
        <v>224</v>
      </c>
      <c r="C488" t="s">
        <v>592</v>
      </c>
      <c r="D488" t="s">
        <v>83</v>
      </c>
      <c r="E488" t="s">
        <v>100</v>
      </c>
      <c r="F488" s="19" t="str">
        <f>IFERROR(VLOOKUP(D488,'Tabelas auxiliares'!$A$3:$B$63,2,FALSE),"")</f>
        <v>SUGEPE-FOLHA - PASEP + AUX. MORADIA</v>
      </c>
      <c r="G488" s="19" t="str">
        <f>IFERROR(VLOOKUP($B488,'Tabelas auxiliares'!$A$67:$C$107,2,FALSE),"")</f>
        <v>FOLHA DE PAGAMENTO - GERAL</v>
      </c>
      <c r="H488" s="19" t="str">
        <f>IFERROR(VLOOKUP($B488,'Tabelas auxiliares'!$A$67:$C$107,3,FALSE),"")</f>
        <v>FOLHA DE PAGAMENTO / CONTRIBUICAO PARA O PSS / SUBSTITUICOES / INSS PATRONAL / PASEP</v>
      </c>
      <c r="I488" s="128" t="s">
        <v>1905</v>
      </c>
      <c r="J488" s="128" t="s">
        <v>2775</v>
      </c>
      <c r="K488" s="128" t="s">
        <v>2788</v>
      </c>
      <c r="L488" s="128" t="s">
        <v>2777</v>
      </c>
      <c r="M488" s="128" t="s">
        <v>604</v>
      </c>
      <c r="N488" s="128" t="s">
        <v>108</v>
      </c>
      <c r="O488" s="128" t="s">
        <v>614</v>
      </c>
      <c r="P488" s="128" t="s">
        <v>635</v>
      </c>
      <c r="Q488" s="128" t="s">
        <v>603</v>
      </c>
      <c r="R488" s="128" t="s">
        <v>604</v>
      </c>
      <c r="S488" s="128" t="s">
        <v>605</v>
      </c>
      <c r="T488" s="128" t="s">
        <v>626</v>
      </c>
      <c r="U488" s="128" t="s">
        <v>117</v>
      </c>
      <c r="V488" s="128" t="s">
        <v>984</v>
      </c>
      <c r="W488" s="128" t="s">
        <v>985</v>
      </c>
      <c r="X488" s="128" t="s">
        <v>2792</v>
      </c>
      <c r="Y488" s="19" t="str">
        <f t="shared" si="12"/>
        <v>3</v>
      </c>
      <c r="Z488" s="19" t="str">
        <f>IF(T488="","",IF(AND(T488&lt;&gt;'Tabelas auxiliares'!$B$241,T488&lt;&gt;'Tabelas auxiliares'!$B$242,T488&lt;&gt;'Tabelas auxiliares'!$C$241,T488&lt;&gt;'Tabelas auxiliares'!$C$242,T488&lt;&gt;'Tabelas auxiliares'!$D$241),"FOLHA DE PESSOAL",IF(Y488='Tabelas auxiliares'!$A$242,"CUSTEIO",IF(Y488='Tabelas auxiliares'!$A$241,"INVESTIMENTO","ERRO - VERIFICAR"))))</f>
        <v>FOLHA DE PESSOAL</v>
      </c>
      <c r="AA488" s="30">
        <f t="shared" si="13"/>
        <v>15171.5</v>
      </c>
      <c r="AB488" s="130">
        <v>146.83000000000001</v>
      </c>
      <c r="AC488" s="130"/>
      <c r="AD488" s="12">
        <v>15024.67</v>
      </c>
      <c r="AE488" s="36"/>
      <c r="AF488" s="36"/>
      <c r="AG488" s="36"/>
      <c r="AH488" s="36"/>
      <c r="AI488" s="36"/>
      <c r="AJ488" s="36"/>
      <c r="AK488" s="36"/>
      <c r="AL488" s="36"/>
      <c r="AM488" s="36"/>
      <c r="AN488" s="36"/>
      <c r="AO488" s="36"/>
      <c r="AP488" s="36"/>
    </row>
    <row r="489" spans="1:42" x14ac:dyDescent="0.25">
      <c r="A489" t="s">
        <v>591</v>
      </c>
      <c r="B489" t="s">
        <v>224</v>
      </c>
      <c r="C489" t="s">
        <v>592</v>
      </c>
      <c r="D489" t="s">
        <v>83</v>
      </c>
      <c r="E489" t="s">
        <v>100</v>
      </c>
      <c r="F489" s="19" t="str">
        <f>IFERROR(VLOOKUP(D489,'Tabelas auxiliares'!$A$3:$B$63,2,FALSE),"")</f>
        <v>SUGEPE-FOLHA - PASEP + AUX. MORADIA</v>
      </c>
      <c r="G489" s="19" t="str">
        <f>IFERROR(VLOOKUP($B489,'Tabelas auxiliares'!$A$67:$C$107,2,FALSE),"")</f>
        <v>FOLHA DE PAGAMENTO - GERAL</v>
      </c>
      <c r="H489" s="19" t="str">
        <f>IFERROR(VLOOKUP($B489,'Tabelas auxiliares'!$A$67:$C$107,3,FALSE),"")</f>
        <v>FOLHA DE PAGAMENTO / CONTRIBUICAO PARA O PSS / SUBSTITUICOES / INSS PATRONAL / PASEP</v>
      </c>
      <c r="I489" s="128" t="s">
        <v>1905</v>
      </c>
      <c r="J489" s="128" t="s">
        <v>2775</v>
      </c>
      <c r="K489" s="128" t="s">
        <v>2788</v>
      </c>
      <c r="L489" s="128" t="s">
        <v>2777</v>
      </c>
      <c r="M489" s="128" t="s">
        <v>604</v>
      </c>
      <c r="N489" s="128" t="s">
        <v>108</v>
      </c>
      <c r="O489" s="128" t="s">
        <v>614</v>
      </c>
      <c r="P489" s="128" t="s">
        <v>635</v>
      </c>
      <c r="Q489" s="128" t="s">
        <v>603</v>
      </c>
      <c r="R489" s="128" t="s">
        <v>604</v>
      </c>
      <c r="S489" s="128" t="s">
        <v>605</v>
      </c>
      <c r="T489" s="128" t="s">
        <v>626</v>
      </c>
      <c r="U489" s="128" t="s">
        <v>117</v>
      </c>
      <c r="V489" s="128" t="s">
        <v>986</v>
      </c>
      <c r="W489" s="128" t="s">
        <v>987</v>
      </c>
      <c r="X489" s="128" t="s">
        <v>2793</v>
      </c>
      <c r="Y489" s="19" t="str">
        <f t="shared" si="12"/>
        <v>3</v>
      </c>
      <c r="Z489" s="19" t="str">
        <f>IF(T489="","",IF(AND(T489&lt;&gt;'Tabelas auxiliares'!$B$241,T489&lt;&gt;'Tabelas auxiliares'!$B$242,T489&lt;&gt;'Tabelas auxiliares'!$C$241,T489&lt;&gt;'Tabelas auxiliares'!$C$242,T489&lt;&gt;'Tabelas auxiliares'!$D$241),"FOLHA DE PESSOAL",IF(Y489='Tabelas auxiliares'!$A$242,"CUSTEIO",IF(Y489='Tabelas auxiliares'!$A$241,"INVESTIMENTO","ERRO - VERIFICAR"))))</f>
        <v>FOLHA DE PESSOAL</v>
      </c>
      <c r="AA489" s="30">
        <f t="shared" si="13"/>
        <v>107439.67</v>
      </c>
      <c r="AB489" s="130"/>
      <c r="AC489" s="130"/>
      <c r="AD489" s="12">
        <v>107439.67</v>
      </c>
      <c r="AE489" s="36"/>
      <c r="AF489" s="36"/>
      <c r="AG489" s="36"/>
      <c r="AH489" s="36"/>
      <c r="AI489" s="36"/>
      <c r="AJ489" s="36"/>
      <c r="AK489" s="36"/>
      <c r="AL489" s="36"/>
      <c r="AM489" s="36"/>
      <c r="AN489" s="36"/>
      <c r="AO489" s="36"/>
      <c r="AP489" s="36"/>
    </row>
    <row r="490" spans="1:42" x14ac:dyDescent="0.25">
      <c r="A490" t="s">
        <v>591</v>
      </c>
      <c r="B490" t="s">
        <v>224</v>
      </c>
      <c r="C490" t="s">
        <v>592</v>
      </c>
      <c r="D490" t="s">
        <v>83</v>
      </c>
      <c r="E490" t="s">
        <v>100</v>
      </c>
      <c r="F490" s="19" t="str">
        <f>IFERROR(VLOOKUP(D490,'Tabelas auxiliares'!$A$3:$B$63,2,FALSE),"")</f>
        <v>SUGEPE-FOLHA - PASEP + AUX. MORADIA</v>
      </c>
      <c r="G490" s="19" t="str">
        <f>IFERROR(VLOOKUP($B490,'Tabelas auxiliares'!$A$67:$C$107,2,FALSE),"")</f>
        <v>FOLHA DE PAGAMENTO - GERAL</v>
      </c>
      <c r="H490" s="19" t="str">
        <f>IFERROR(VLOOKUP($B490,'Tabelas auxiliares'!$A$67:$C$107,3,FALSE),"")</f>
        <v>FOLHA DE PAGAMENTO / CONTRIBUICAO PARA O PSS / SUBSTITUICOES / INSS PATRONAL / PASEP</v>
      </c>
      <c r="I490" s="128" t="s">
        <v>1905</v>
      </c>
      <c r="J490" s="128" t="s">
        <v>2775</v>
      </c>
      <c r="K490" s="128" t="s">
        <v>2788</v>
      </c>
      <c r="L490" s="128" t="s">
        <v>2777</v>
      </c>
      <c r="M490" s="128" t="s">
        <v>604</v>
      </c>
      <c r="N490" s="128" t="s">
        <v>108</v>
      </c>
      <c r="O490" s="128" t="s">
        <v>614</v>
      </c>
      <c r="P490" s="128" t="s">
        <v>635</v>
      </c>
      <c r="Q490" s="128" t="s">
        <v>603</v>
      </c>
      <c r="R490" s="128" t="s">
        <v>604</v>
      </c>
      <c r="S490" s="128" t="s">
        <v>605</v>
      </c>
      <c r="T490" s="128" t="s">
        <v>626</v>
      </c>
      <c r="U490" s="128" t="s">
        <v>117</v>
      </c>
      <c r="V490" s="128" t="s">
        <v>988</v>
      </c>
      <c r="W490" s="128" t="s">
        <v>989</v>
      </c>
      <c r="X490" s="128" t="s">
        <v>2794</v>
      </c>
      <c r="Y490" s="19" t="str">
        <f t="shared" si="12"/>
        <v>3</v>
      </c>
      <c r="Z490" s="19" t="str">
        <f>IF(T490="","",IF(AND(T490&lt;&gt;'Tabelas auxiliares'!$B$241,T490&lt;&gt;'Tabelas auxiliares'!$B$242,T490&lt;&gt;'Tabelas auxiliares'!$C$241,T490&lt;&gt;'Tabelas auxiliares'!$C$242,T490&lt;&gt;'Tabelas auxiliares'!$D$241),"FOLHA DE PESSOAL",IF(Y490='Tabelas auxiliares'!$A$242,"CUSTEIO",IF(Y490='Tabelas auxiliares'!$A$241,"INVESTIMENTO","ERRO - VERIFICAR"))))</f>
        <v>FOLHA DE PESSOAL</v>
      </c>
      <c r="AA490" s="30">
        <f t="shared" si="13"/>
        <v>4843.3500000000004</v>
      </c>
      <c r="AB490" s="130">
        <v>912.54</v>
      </c>
      <c r="AC490" s="130"/>
      <c r="AD490" s="12">
        <v>3930.81</v>
      </c>
      <c r="AE490" s="36"/>
      <c r="AF490" s="36"/>
      <c r="AG490" s="36"/>
      <c r="AH490" s="36"/>
      <c r="AI490" s="36"/>
      <c r="AJ490" s="36"/>
      <c r="AK490" s="36"/>
      <c r="AL490" s="36"/>
      <c r="AM490" s="36"/>
      <c r="AN490" s="36"/>
      <c r="AO490" s="36"/>
      <c r="AP490" s="36"/>
    </row>
    <row r="491" spans="1:42" x14ac:dyDescent="0.25">
      <c r="A491" t="s">
        <v>591</v>
      </c>
      <c r="B491" t="s">
        <v>224</v>
      </c>
      <c r="C491" t="s">
        <v>592</v>
      </c>
      <c r="D491" t="s">
        <v>83</v>
      </c>
      <c r="E491" t="s">
        <v>100</v>
      </c>
      <c r="F491" s="19" t="str">
        <f>IFERROR(VLOOKUP(D491,'Tabelas auxiliares'!$A$3:$B$63,2,FALSE),"")</f>
        <v>SUGEPE-FOLHA - PASEP + AUX. MORADIA</v>
      </c>
      <c r="G491" s="19" t="str">
        <f>IFERROR(VLOOKUP($B491,'Tabelas auxiliares'!$A$67:$C$107,2,FALSE),"")</f>
        <v>FOLHA DE PAGAMENTO - GERAL</v>
      </c>
      <c r="H491" s="19" t="str">
        <f>IFERROR(VLOOKUP($B491,'Tabelas auxiliares'!$A$67:$C$107,3,FALSE),"")</f>
        <v>FOLHA DE PAGAMENTO / CONTRIBUICAO PARA O PSS / SUBSTITUICOES / INSS PATRONAL / PASEP</v>
      </c>
      <c r="I491" s="128" t="s">
        <v>1905</v>
      </c>
      <c r="J491" s="128" t="s">
        <v>2775</v>
      </c>
      <c r="K491" s="128" t="s">
        <v>2788</v>
      </c>
      <c r="L491" s="128" t="s">
        <v>2777</v>
      </c>
      <c r="M491" s="128" t="s">
        <v>604</v>
      </c>
      <c r="N491" s="128" t="s">
        <v>108</v>
      </c>
      <c r="O491" s="128" t="s">
        <v>614</v>
      </c>
      <c r="P491" s="128" t="s">
        <v>635</v>
      </c>
      <c r="Q491" s="128" t="s">
        <v>603</v>
      </c>
      <c r="R491" s="128" t="s">
        <v>604</v>
      </c>
      <c r="S491" s="128" t="s">
        <v>605</v>
      </c>
      <c r="T491" s="128" t="s">
        <v>626</v>
      </c>
      <c r="U491" s="128" t="s">
        <v>117</v>
      </c>
      <c r="V491" s="128" t="s">
        <v>990</v>
      </c>
      <c r="W491" s="128" t="s">
        <v>991</v>
      </c>
      <c r="X491" s="128" t="s">
        <v>2795</v>
      </c>
      <c r="Y491" s="19" t="str">
        <f t="shared" si="12"/>
        <v>3</v>
      </c>
      <c r="Z491" s="19" t="str">
        <f>IF(T491="","",IF(AND(T491&lt;&gt;'Tabelas auxiliares'!$B$241,T491&lt;&gt;'Tabelas auxiliares'!$B$242,T491&lt;&gt;'Tabelas auxiliares'!$C$241,T491&lt;&gt;'Tabelas auxiliares'!$C$242,T491&lt;&gt;'Tabelas auxiliares'!$D$241),"FOLHA DE PESSOAL",IF(Y491='Tabelas auxiliares'!$A$242,"CUSTEIO",IF(Y491='Tabelas auxiliares'!$A$241,"INVESTIMENTO","ERRO - VERIFICAR"))))</f>
        <v>FOLHA DE PESSOAL</v>
      </c>
      <c r="AA491" s="30">
        <f t="shared" si="13"/>
        <v>9483141.1100000013</v>
      </c>
      <c r="AB491" s="130">
        <v>226.97</v>
      </c>
      <c r="AC491" s="130"/>
      <c r="AD491" s="12">
        <v>9482914.1400000006</v>
      </c>
      <c r="AE491" s="36"/>
      <c r="AF491" s="36"/>
      <c r="AG491" s="36"/>
      <c r="AH491" s="36"/>
      <c r="AI491" s="36"/>
      <c r="AJ491" s="36"/>
      <c r="AK491" s="36"/>
      <c r="AL491" s="36"/>
      <c r="AM491" s="36"/>
      <c r="AN491" s="36"/>
      <c r="AO491" s="36"/>
      <c r="AP491" s="36"/>
    </row>
    <row r="492" spans="1:42" x14ac:dyDescent="0.25">
      <c r="A492" t="s">
        <v>591</v>
      </c>
      <c r="B492" t="s">
        <v>224</v>
      </c>
      <c r="C492" t="s">
        <v>592</v>
      </c>
      <c r="D492" t="s">
        <v>83</v>
      </c>
      <c r="E492" t="s">
        <v>100</v>
      </c>
      <c r="F492" s="19" t="str">
        <f>IFERROR(VLOOKUP(D492,'Tabelas auxiliares'!$A$3:$B$63,2,FALSE),"")</f>
        <v>SUGEPE-FOLHA - PASEP + AUX. MORADIA</v>
      </c>
      <c r="G492" s="19" t="str">
        <f>IFERROR(VLOOKUP($B492,'Tabelas auxiliares'!$A$67:$C$107,2,FALSE),"")</f>
        <v>FOLHA DE PAGAMENTO - GERAL</v>
      </c>
      <c r="H492" s="19" t="str">
        <f>IFERROR(VLOOKUP($B492,'Tabelas auxiliares'!$A$67:$C$107,3,FALSE),"")</f>
        <v>FOLHA DE PAGAMENTO / CONTRIBUICAO PARA O PSS / SUBSTITUICOES / INSS PATRONAL / PASEP</v>
      </c>
      <c r="I492" s="128" t="s">
        <v>1905</v>
      </c>
      <c r="J492" s="128" t="s">
        <v>2775</v>
      </c>
      <c r="K492" s="128" t="s">
        <v>2788</v>
      </c>
      <c r="L492" s="128" t="s">
        <v>2777</v>
      </c>
      <c r="M492" s="128" t="s">
        <v>604</v>
      </c>
      <c r="N492" s="128" t="s">
        <v>108</v>
      </c>
      <c r="O492" s="128" t="s">
        <v>614</v>
      </c>
      <c r="P492" s="128" t="s">
        <v>635</v>
      </c>
      <c r="Q492" s="128" t="s">
        <v>603</v>
      </c>
      <c r="R492" s="128" t="s">
        <v>604</v>
      </c>
      <c r="S492" s="128" t="s">
        <v>605</v>
      </c>
      <c r="T492" s="128" t="s">
        <v>626</v>
      </c>
      <c r="U492" s="128" t="s">
        <v>117</v>
      </c>
      <c r="V492" s="128" t="s">
        <v>992</v>
      </c>
      <c r="W492" s="128" t="s">
        <v>993</v>
      </c>
      <c r="X492" s="128" t="s">
        <v>2796</v>
      </c>
      <c r="Y492" s="19" t="str">
        <f t="shared" ref="Y492:Y555" si="14">LEFT(V492,1)</f>
        <v>3</v>
      </c>
      <c r="Z492" s="19" t="str">
        <f>IF(T492="","",IF(AND(T492&lt;&gt;'Tabelas auxiliares'!$B$241,T492&lt;&gt;'Tabelas auxiliares'!$B$242,T492&lt;&gt;'Tabelas auxiliares'!$C$241,T492&lt;&gt;'Tabelas auxiliares'!$C$242,T492&lt;&gt;'Tabelas auxiliares'!$D$241),"FOLHA DE PESSOAL",IF(Y492='Tabelas auxiliares'!$A$242,"CUSTEIO",IF(Y492='Tabelas auxiliares'!$A$241,"INVESTIMENTO","ERRO - VERIFICAR"))))</f>
        <v>FOLHA DE PESSOAL</v>
      </c>
      <c r="AA492" s="30">
        <f t="shared" si="13"/>
        <v>137677.61000000002</v>
      </c>
      <c r="AB492" s="130">
        <v>7.01</v>
      </c>
      <c r="AC492" s="130"/>
      <c r="AD492" s="12">
        <v>137670.6</v>
      </c>
      <c r="AE492" s="36"/>
      <c r="AF492" s="36"/>
      <c r="AG492" s="36"/>
      <c r="AH492" s="36"/>
      <c r="AI492" s="36"/>
      <c r="AJ492" s="36"/>
      <c r="AK492" s="36"/>
      <c r="AL492" s="36"/>
      <c r="AM492" s="36"/>
      <c r="AN492" s="36"/>
      <c r="AO492" s="36"/>
      <c r="AP492" s="36"/>
    </row>
    <row r="493" spans="1:42" x14ac:dyDescent="0.25">
      <c r="A493" t="s">
        <v>591</v>
      </c>
      <c r="B493" t="s">
        <v>224</v>
      </c>
      <c r="C493" t="s">
        <v>592</v>
      </c>
      <c r="D493" t="s">
        <v>83</v>
      </c>
      <c r="E493" t="s">
        <v>100</v>
      </c>
      <c r="F493" s="19" t="str">
        <f>IFERROR(VLOOKUP(D493,'Tabelas auxiliares'!$A$3:$B$63,2,FALSE),"")</f>
        <v>SUGEPE-FOLHA - PASEP + AUX. MORADIA</v>
      </c>
      <c r="G493" s="19" t="str">
        <f>IFERROR(VLOOKUP($B493,'Tabelas auxiliares'!$A$67:$C$107,2,FALSE),"")</f>
        <v>FOLHA DE PAGAMENTO - GERAL</v>
      </c>
      <c r="H493" s="19" t="str">
        <f>IFERROR(VLOOKUP($B493,'Tabelas auxiliares'!$A$67:$C$107,3,FALSE),"")</f>
        <v>FOLHA DE PAGAMENTO / CONTRIBUICAO PARA O PSS / SUBSTITUICOES / INSS PATRONAL / PASEP</v>
      </c>
      <c r="I493" s="128" t="s">
        <v>1905</v>
      </c>
      <c r="J493" s="128" t="s">
        <v>2775</v>
      </c>
      <c r="K493" s="128" t="s">
        <v>2788</v>
      </c>
      <c r="L493" s="128" t="s">
        <v>2777</v>
      </c>
      <c r="M493" s="128" t="s">
        <v>604</v>
      </c>
      <c r="N493" s="128" t="s">
        <v>108</v>
      </c>
      <c r="O493" s="128" t="s">
        <v>614</v>
      </c>
      <c r="P493" s="128" t="s">
        <v>635</v>
      </c>
      <c r="Q493" s="128" t="s">
        <v>603</v>
      </c>
      <c r="R493" s="128" t="s">
        <v>604</v>
      </c>
      <c r="S493" s="128" t="s">
        <v>605</v>
      </c>
      <c r="T493" s="128" t="s">
        <v>626</v>
      </c>
      <c r="U493" s="128" t="s">
        <v>117</v>
      </c>
      <c r="V493" s="128" t="s">
        <v>994</v>
      </c>
      <c r="W493" s="128" t="s">
        <v>995</v>
      </c>
      <c r="X493" s="128" t="s">
        <v>2797</v>
      </c>
      <c r="Y493" s="19" t="str">
        <f t="shared" si="14"/>
        <v>3</v>
      </c>
      <c r="Z493" s="19" t="str">
        <f>IF(T493="","",IF(AND(T493&lt;&gt;'Tabelas auxiliares'!$B$241,T493&lt;&gt;'Tabelas auxiliares'!$B$242,T493&lt;&gt;'Tabelas auxiliares'!$C$241,T493&lt;&gt;'Tabelas auxiliares'!$C$242,T493&lt;&gt;'Tabelas auxiliares'!$D$241),"FOLHA DE PESSOAL",IF(Y493='Tabelas auxiliares'!$A$242,"CUSTEIO",IF(Y493='Tabelas auxiliares'!$A$241,"INVESTIMENTO","ERRO - VERIFICAR"))))</f>
        <v>FOLHA DE PESSOAL</v>
      </c>
      <c r="AA493" s="30">
        <f t="shared" ref="AA493:AA556" si="15">IF(AB493+AC493+AD493&lt;&gt;0,AB493+AC493+AD493,"")</f>
        <v>250140.56</v>
      </c>
      <c r="AB493" s="130"/>
      <c r="AC493" s="130"/>
      <c r="AD493" s="12">
        <v>250140.56</v>
      </c>
      <c r="AE493" s="36"/>
      <c r="AF493" s="36"/>
      <c r="AG493" s="36"/>
      <c r="AH493" s="36"/>
      <c r="AI493" s="36"/>
      <c r="AJ493" s="36"/>
      <c r="AK493" s="36"/>
      <c r="AL493" s="36"/>
      <c r="AM493" s="36"/>
      <c r="AN493" s="36"/>
      <c r="AO493" s="36"/>
      <c r="AP493" s="36"/>
    </row>
    <row r="494" spans="1:42" x14ac:dyDescent="0.25">
      <c r="A494" t="s">
        <v>591</v>
      </c>
      <c r="B494" t="s">
        <v>224</v>
      </c>
      <c r="C494" t="s">
        <v>592</v>
      </c>
      <c r="D494" t="s">
        <v>83</v>
      </c>
      <c r="E494" t="s">
        <v>100</v>
      </c>
      <c r="F494" s="19" t="str">
        <f>IFERROR(VLOOKUP(D494,'Tabelas auxiliares'!$A$3:$B$63,2,FALSE),"")</f>
        <v>SUGEPE-FOLHA - PASEP + AUX. MORADIA</v>
      </c>
      <c r="G494" s="19" t="str">
        <f>IFERROR(VLOOKUP($B494,'Tabelas auxiliares'!$A$67:$C$107,2,FALSE),"")</f>
        <v>FOLHA DE PAGAMENTO - GERAL</v>
      </c>
      <c r="H494" s="19" t="str">
        <f>IFERROR(VLOOKUP($B494,'Tabelas auxiliares'!$A$67:$C$107,3,FALSE),"")</f>
        <v>FOLHA DE PAGAMENTO / CONTRIBUICAO PARA O PSS / SUBSTITUICOES / INSS PATRONAL / PASEP</v>
      </c>
      <c r="I494" s="128" t="s">
        <v>1905</v>
      </c>
      <c r="J494" s="128" t="s">
        <v>2775</v>
      </c>
      <c r="K494" s="128" t="s">
        <v>2788</v>
      </c>
      <c r="L494" s="128" t="s">
        <v>2777</v>
      </c>
      <c r="M494" s="128" t="s">
        <v>604</v>
      </c>
      <c r="N494" s="128" t="s">
        <v>108</v>
      </c>
      <c r="O494" s="128" t="s">
        <v>614</v>
      </c>
      <c r="P494" s="128" t="s">
        <v>635</v>
      </c>
      <c r="Q494" s="128" t="s">
        <v>603</v>
      </c>
      <c r="R494" s="128" t="s">
        <v>604</v>
      </c>
      <c r="S494" s="128" t="s">
        <v>605</v>
      </c>
      <c r="T494" s="128" t="s">
        <v>626</v>
      </c>
      <c r="U494" s="128" t="s">
        <v>117</v>
      </c>
      <c r="V494" s="128" t="s">
        <v>996</v>
      </c>
      <c r="W494" s="128" t="s">
        <v>997</v>
      </c>
      <c r="X494" s="128" t="s">
        <v>2798</v>
      </c>
      <c r="Y494" s="19" t="str">
        <f t="shared" si="14"/>
        <v>3</v>
      </c>
      <c r="Z494" s="19" t="str">
        <f>IF(T494="","",IF(AND(T494&lt;&gt;'Tabelas auxiliares'!$B$241,T494&lt;&gt;'Tabelas auxiliares'!$B$242,T494&lt;&gt;'Tabelas auxiliares'!$C$241,T494&lt;&gt;'Tabelas auxiliares'!$C$242,T494&lt;&gt;'Tabelas auxiliares'!$D$241),"FOLHA DE PESSOAL",IF(Y494='Tabelas auxiliares'!$A$242,"CUSTEIO",IF(Y494='Tabelas auxiliares'!$A$241,"INVESTIMENTO","ERRO - VERIFICAR"))))</f>
        <v>FOLHA DE PESSOAL</v>
      </c>
      <c r="AA494" s="30">
        <f t="shared" si="15"/>
        <v>5255.31</v>
      </c>
      <c r="AB494" s="130"/>
      <c r="AC494" s="130"/>
      <c r="AD494" s="12">
        <v>5255.31</v>
      </c>
      <c r="AE494" s="36"/>
      <c r="AF494" s="36"/>
      <c r="AG494" s="36"/>
      <c r="AH494" s="36"/>
      <c r="AI494" s="36"/>
      <c r="AJ494" s="36"/>
      <c r="AK494" s="36"/>
      <c r="AL494" s="36"/>
      <c r="AM494" s="36"/>
      <c r="AN494" s="36"/>
      <c r="AO494" s="36"/>
      <c r="AP494" s="36"/>
    </row>
    <row r="495" spans="1:42" x14ac:dyDescent="0.25">
      <c r="A495" t="s">
        <v>591</v>
      </c>
      <c r="B495" t="s">
        <v>224</v>
      </c>
      <c r="C495" t="s">
        <v>592</v>
      </c>
      <c r="D495" t="s">
        <v>83</v>
      </c>
      <c r="E495" t="s">
        <v>100</v>
      </c>
      <c r="F495" s="19" t="str">
        <f>IFERROR(VLOOKUP(D495,'Tabelas auxiliares'!$A$3:$B$63,2,FALSE),"")</f>
        <v>SUGEPE-FOLHA - PASEP + AUX. MORADIA</v>
      </c>
      <c r="G495" s="19" t="str">
        <f>IFERROR(VLOOKUP($B495,'Tabelas auxiliares'!$A$67:$C$107,2,FALSE),"")</f>
        <v>FOLHA DE PAGAMENTO - GERAL</v>
      </c>
      <c r="H495" s="19" t="str">
        <f>IFERROR(VLOOKUP($B495,'Tabelas auxiliares'!$A$67:$C$107,3,FALSE),"")</f>
        <v>FOLHA DE PAGAMENTO / CONTRIBUICAO PARA O PSS / SUBSTITUICOES / INSS PATRONAL / PASEP</v>
      </c>
      <c r="I495" s="128" t="s">
        <v>1905</v>
      </c>
      <c r="J495" s="128" t="s">
        <v>2775</v>
      </c>
      <c r="K495" s="128" t="s">
        <v>2788</v>
      </c>
      <c r="L495" s="128" t="s">
        <v>2777</v>
      </c>
      <c r="M495" s="128" t="s">
        <v>604</v>
      </c>
      <c r="N495" s="128" t="s">
        <v>108</v>
      </c>
      <c r="O495" s="128" t="s">
        <v>614</v>
      </c>
      <c r="P495" s="128" t="s">
        <v>635</v>
      </c>
      <c r="Q495" s="128" t="s">
        <v>603</v>
      </c>
      <c r="R495" s="128" t="s">
        <v>604</v>
      </c>
      <c r="S495" s="128" t="s">
        <v>605</v>
      </c>
      <c r="T495" s="128" t="s">
        <v>626</v>
      </c>
      <c r="U495" s="128" t="s">
        <v>117</v>
      </c>
      <c r="V495" s="128" t="s">
        <v>998</v>
      </c>
      <c r="W495" s="128" t="s">
        <v>999</v>
      </c>
      <c r="X495" s="128" t="s">
        <v>2799</v>
      </c>
      <c r="Y495" s="19" t="str">
        <f t="shared" si="14"/>
        <v>3</v>
      </c>
      <c r="Z495" s="19" t="str">
        <f>IF(T495="","",IF(AND(T495&lt;&gt;'Tabelas auxiliares'!$B$241,T495&lt;&gt;'Tabelas auxiliares'!$B$242,T495&lt;&gt;'Tabelas auxiliares'!$C$241,T495&lt;&gt;'Tabelas auxiliares'!$C$242,T495&lt;&gt;'Tabelas auxiliares'!$D$241),"FOLHA DE PESSOAL",IF(Y495='Tabelas auxiliares'!$A$242,"CUSTEIO",IF(Y495='Tabelas auxiliares'!$A$241,"INVESTIMENTO","ERRO - VERIFICAR"))))</f>
        <v>FOLHA DE PESSOAL</v>
      </c>
      <c r="AA495" s="30">
        <f t="shared" si="15"/>
        <v>14444.09</v>
      </c>
      <c r="AB495" s="130"/>
      <c r="AC495" s="130"/>
      <c r="AD495" s="12">
        <v>14444.09</v>
      </c>
      <c r="AE495" s="36"/>
      <c r="AF495" s="36"/>
      <c r="AG495" s="36"/>
      <c r="AH495" s="36"/>
      <c r="AI495" s="36"/>
      <c r="AJ495" s="36"/>
      <c r="AK495" s="36"/>
      <c r="AL495" s="36"/>
      <c r="AM495" s="36"/>
      <c r="AN495" s="36"/>
      <c r="AO495" s="36"/>
      <c r="AP495" s="36"/>
    </row>
    <row r="496" spans="1:42" x14ac:dyDescent="0.25">
      <c r="A496" t="s">
        <v>591</v>
      </c>
      <c r="B496" t="s">
        <v>224</v>
      </c>
      <c r="C496" t="s">
        <v>592</v>
      </c>
      <c r="D496" t="s">
        <v>83</v>
      </c>
      <c r="E496" t="s">
        <v>100</v>
      </c>
      <c r="F496" s="19" t="str">
        <f>IFERROR(VLOOKUP(D496,'Tabelas auxiliares'!$A$3:$B$63,2,FALSE),"")</f>
        <v>SUGEPE-FOLHA - PASEP + AUX. MORADIA</v>
      </c>
      <c r="G496" s="19" t="str">
        <f>IFERROR(VLOOKUP($B496,'Tabelas auxiliares'!$A$67:$C$107,2,FALSE),"")</f>
        <v>FOLHA DE PAGAMENTO - GERAL</v>
      </c>
      <c r="H496" s="19" t="str">
        <f>IFERROR(VLOOKUP($B496,'Tabelas auxiliares'!$A$67:$C$107,3,FALSE),"")</f>
        <v>FOLHA DE PAGAMENTO / CONTRIBUICAO PARA O PSS / SUBSTITUICOES / INSS PATRONAL / PASEP</v>
      </c>
      <c r="I496" s="128" t="s">
        <v>1905</v>
      </c>
      <c r="J496" s="128" t="s">
        <v>2775</v>
      </c>
      <c r="K496" s="128" t="s">
        <v>2788</v>
      </c>
      <c r="L496" s="128" t="s">
        <v>2777</v>
      </c>
      <c r="M496" s="128" t="s">
        <v>604</v>
      </c>
      <c r="N496" s="128" t="s">
        <v>108</v>
      </c>
      <c r="O496" s="128" t="s">
        <v>614</v>
      </c>
      <c r="P496" s="128" t="s">
        <v>635</v>
      </c>
      <c r="Q496" s="128" t="s">
        <v>603</v>
      </c>
      <c r="R496" s="128" t="s">
        <v>604</v>
      </c>
      <c r="S496" s="128" t="s">
        <v>605</v>
      </c>
      <c r="T496" s="128" t="s">
        <v>626</v>
      </c>
      <c r="U496" s="128" t="s">
        <v>117</v>
      </c>
      <c r="V496" s="128" t="s">
        <v>1000</v>
      </c>
      <c r="W496" s="128" t="s">
        <v>1001</v>
      </c>
      <c r="X496" s="128" t="s">
        <v>2800</v>
      </c>
      <c r="Y496" s="19" t="str">
        <f t="shared" si="14"/>
        <v>3</v>
      </c>
      <c r="Z496" s="19" t="str">
        <f>IF(T496="","",IF(AND(T496&lt;&gt;'Tabelas auxiliares'!$B$241,T496&lt;&gt;'Tabelas auxiliares'!$B$242,T496&lt;&gt;'Tabelas auxiliares'!$C$241,T496&lt;&gt;'Tabelas auxiliares'!$C$242,T496&lt;&gt;'Tabelas auxiliares'!$D$241),"FOLHA DE PESSOAL",IF(Y496='Tabelas auxiliares'!$A$242,"CUSTEIO",IF(Y496='Tabelas auxiliares'!$A$241,"INVESTIMENTO","ERRO - VERIFICAR"))))</f>
        <v>FOLHA DE PESSOAL</v>
      </c>
      <c r="AA496" s="30">
        <f t="shared" si="15"/>
        <v>3167.3199999999997</v>
      </c>
      <c r="AB496" s="130">
        <v>2950.97</v>
      </c>
      <c r="AC496" s="130"/>
      <c r="AD496" s="12">
        <v>216.35</v>
      </c>
      <c r="AE496" s="36"/>
      <c r="AF496" s="36"/>
      <c r="AG496" s="36"/>
      <c r="AH496" s="36"/>
      <c r="AI496" s="36"/>
      <c r="AJ496" s="36"/>
      <c r="AK496" s="36"/>
      <c r="AL496" s="36"/>
      <c r="AM496" s="36"/>
      <c r="AN496" s="36"/>
      <c r="AO496" s="36"/>
      <c r="AP496" s="36"/>
    </row>
    <row r="497" spans="1:42" x14ac:dyDescent="0.25">
      <c r="A497" t="s">
        <v>591</v>
      </c>
      <c r="B497" t="s">
        <v>224</v>
      </c>
      <c r="C497" t="s">
        <v>592</v>
      </c>
      <c r="D497" t="s">
        <v>83</v>
      </c>
      <c r="E497" t="s">
        <v>100</v>
      </c>
      <c r="F497" s="19" t="str">
        <f>IFERROR(VLOOKUP(D497,'Tabelas auxiliares'!$A$3:$B$63,2,FALSE),"")</f>
        <v>SUGEPE-FOLHA - PASEP + AUX. MORADIA</v>
      </c>
      <c r="G497" s="19" t="str">
        <f>IFERROR(VLOOKUP($B497,'Tabelas auxiliares'!$A$67:$C$107,2,FALSE),"")</f>
        <v>FOLHA DE PAGAMENTO - GERAL</v>
      </c>
      <c r="H497" s="19" t="str">
        <f>IFERROR(VLOOKUP($B497,'Tabelas auxiliares'!$A$67:$C$107,3,FALSE),"")</f>
        <v>FOLHA DE PAGAMENTO / CONTRIBUICAO PARA O PSS / SUBSTITUICOES / INSS PATRONAL / PASEP</v>
      </c>
      <c r="I497" s="128" t="s">
        <v>1905</v>
      </c>
      <c r="J497" s="128" t="s">
        <v>2775</v>
      </c>
      <c r="K497" s="128" t="s">
        <v>2788</v>
      </c>
      <c r="L497" s="128" t="s">
        <v>2777</v>
      </c>
      <c r="M497" s="128" t="s">
        <v>604</v>
      </c>
      <c r="N497" s="128" t="s">
        <v>108</v>
      </c>
      <c r="O497" s="128" t="s">
        <v>614</v>
      </c>
      <c r="P497" s="128" t="s">
        <v>635</v>
      </c>
      <c r="Q497" s="128" t="s">
        <v>603</v>
      </c>
      <c r="R497" s="128" t="s">
        <v>604</v>
      </c>
      <c r="S497" s="128" t="s">
        <v>605</v>
      </c>
      <c r="T497" s="128" t="s">
        <v>626</v>
      </c>
      <c r="U497" s="128" t="s">
        <v>117</v>
      </c>
      <c r="V497" s="128" t="s">
        <v>1002</v>
      </c>
      <c r="W497" s="128" t="s">
        <v>1003</v>
      </c>
      <c r="X497" s="128" t="s">
        <v>2801</v>
      </c>
      <c r="Y497" s="19" t="str">
        <f t="shared" si="14"/>
        <v>3</v>
      </c>
      <c r="Z497" s="19" t="str">
        <f>IF(T497="","",IF(AND(T497&lt;&gt;'Tabelas auxiliares'!$B$241,T497&lt;&gt;'Tabelas auxiliares'!$B$242,T497&lt;&gt;'Tabelas auxiliares'!$C$241,T497&lt;&gt;'Tabelas auxiliares'!$C$242,T497&lt;&gt;'Tabelas auxiliares'!$D$241),"FOLHA DE PESSOAL",IF(Y497='Tabelas auxiliares'!$A$242,"CUSTEIO",IF(Y497='Tabelas auxiliares'!$A$241,"INVESTIMENTO","ERRO - VERIFICAR"))))</f>
        <v>FOLHA DE PESSOAL</v>
      </c>
      <c r="AA497" s="30">
        <f t="shared" si="15"/>
        <v>401451.2</v>
      </c>
      <c r="AB497" s="130">
        <v>125829.49</v>
      </c>
      <c r="AC497" s="130"/>
      <c r="AD497" s="12">
        <v>275621.71000000002</v>
      </c>
      <c r="AE497" s="36"/>
      <c r="AF497" s="36"/>
      <c r="AG497" s="36"/>
      <c r="AH497" s="36"/>
      <c r="AI497" s="36"/>
      <c r="AJ497" s="36"/>
      <c r="AK497" s="36"/>
      <c r="AL497" s="36"/>
      <c r="AM497" s="36"/>
      <c r="AN497" s="36"/>
      <c r="AO497" s="36"/>
      <c r="AP497" s="36"/>
    </row>
    <row r="498" spans="1:42" x14ac:dyDescent="0.25">
      <c r="A498" t="s">
        <v>591</v>
      </c>
      <c r="B498" t="s">
        <v>224</v>
      </c>
      <c r="C498" t="s">
        <v>592</v>
      </c>
      <c r="D498" t="s">
        <v>83</v>
      </c>
      <c r="E498" t="s">
        <v>100</v>
      </c>
      <c r="F498" s="19" t="str">
        <f>IFERROR(VLOOKUP(D498,'Tabelas auxiliares'!$A$3:$B$63,2,FALSE),"")</f>
        <v>SUGEPE-FOLHA - PASEP + AUX. MORADIA</v>
      </c>
      <c r="G498" s="19" t="str">
        <f>IFERROR(VLOOKUP($B498,'Tabelas auxiliares'!$A$67:$C$107,2,FALSE),"")</f>
        <v>FOLHA DE PAGAMENTO - GERAL</v>
      </c>
      <c r="H498" s="19" t="str">
        <f>IFERROR(VLOOKUP($B498,'Tabelas auxiliares'!$A$67:$C$107,3,FALSE),"")</f>
        <v>FOLHA DE PAGAMENTO / CONTRIBUICAO PARA O PSS / SUBSTITUICOES / INSS PATRONAL / PASEP</v>
      </c>
      <c r="I498" s="128" t="s">
        <v>1905</v>
      </c>
      <c r="J498" s="128" t="s">
        <v>2775</v>
      </c>
      <c r="K498" s="128" t="s">
        <v>2788</v>
      </c>
      <c r="L498" s="128" t="s">
        <v>2777</v>
      </c>
      <c r="M498" s="128" t="s">
        <v>604</v>
      </c>
      <c r="N498" s="128" t="s">
        <v>108</v>
      </c>
      <c r="O498" s="128" t="s">
        <v>614</v>
      </c>
      <c r="P498" s="128" t="s">
        <v>635</v>
      </c>
      <c r="Q498" s="128" t="s">
        <v>603</v>
      </c>
      <c r="R498" s="128" t="s">
        <v>604</v>
      </c>
      <c r="S498" s="128" t="s">
        <v>605</v>
      </c>
      <c r="T498" s="128" t="s">
        <v>626</v>
      </c>
      <c r="U498" s="128" t="s">
        <v>117</v>
      </c>
      <c r="V498" s="128" t="s">
        <v>1004</v>
      </c>
      <c r="W498" s="128" t="s">
        <v>1005</v>
      </c>
      <c r="X498" s="128" t="s">
        <v>2802</v>
      </c>
      <c r="Y498" s="19" t="str">
        <f t="shared" si="14"/>
        <v>3</v>
      </c>
      <c r="Z498" s="19" t="str">
        <f>IF(T498="","",IF(AND(T498&lt;&gt;'Tabelas auxiliares'!$B$241,T498&lt;&gt;'Tabelas auxiliares'!$B$242,T498&lt;&gt;'Tabelas auxiliares'!$C$241,T498&lt;&gt;'Tabelas auxiliares'!$C$242,T498&lt;&gt;'Tabelas auxiliares'!$D$241),"FOLHA DE PESSOAL",IF(Y498='Tabelas auxiliares'!$A$242,"CUSTEIO",IF(Y498='Tabelas auxiliares'!$A$241,"INVESTIMENTO","ERRO - VERIFICAR"))))</f>
        <v>FOLHA DE PESSOAL</v>
      </c>
      <c r="AA498" s="30">
        <f t="shared" si="15"/>
        <v>68091.26999999999</v>
      </c>
      <c r="AB498" s="130">
        <v>184.15</v>
      </c>
      <c r="AC498" s="130"/>
      <c r="AD498" s="12">
        <v>67907.12</v>
      </c>
      <c r="AE498" s="36"/>
      <c r="AF498" s="36"/>
      <c r="AG498" s="36"/>
      <c r="AH498" s="36"/>
      <c r="AI498" s="36"/>
      <c r="AJ498" s="36"/>
      <c r="AK498" s="36"/>
      <c r="AL498" s="36"/>
      <c r="AM498" s="36"/>
      <c r="AN498" s="36"/>
      <c r="AO498" s="36"/>
      <c r="AP498" s="36"/>
    </row>
    <row r="499" spans="1:42" x14ac:dyDescent="0.25">
      <c r="A499" t="s">
        <v>591</v>
      </c>
      <c r="B499" t="s">
        <v>224</v>
      </c>
      <c r="C499" t="s">
        <v>592</v>
      </c>
      <c r="D499" t="s">
        <v>83</v>
      </c>
      <c r="E499" t="s">
        <v>100</v>
      </c>
      <c r="F499" s="19" t="str">
        <f>IFERROR(VLOOKUP(D499,'Tabelas auxiliares'!$A$3:$B$63,2,FALSE),"")</f>
        <v>SUGEPE-FOLHA - PASEP + AUX. MORADIA</v>
      </c>
      <c r="G499" s="19" t="str">
        <f>IFERROR(VLOOKUP($B499,'Tabelas auxiliares'!$A$67:$C$107,2,FALSE),"")</f>
        <v>FOLHA DE PAGAMENTO - GERAL</v>
      </c>
      <c r="H499" s="19" t="str">
        <f>IFERROR(VLOOKUP($B499,'Tabelas auxiliares'!$A$67:$C$107,3,FALSE),"")</f>
        <v>FOLHA DE PAGAMENTO / CONTRIBUICAO PARA O PSS / SUBSTITUICOES / INSS PATRONAL / PASEP</v>
      </c>
      <c r="I499" s="128" t="s">
        <v>1905</v>
      </c>
      <c r="J499" s="128" t="s">
        <v>2775</v>
      </c>
      <c r="K499" s="128" t="s">
        <v>2803</v>
      </c>
      <c r="L499" s="128" t="s">
        <v>2777</v>
      </c>
      <c r="M499" s="128" t="s">
        <v>604</v>
      </c>
      <c r="N499" s="128" t="s">
        <v>108</v>
      </c>
      <c r="O499" s="128" t="s">
        <v>614</v>
      </c>
      <c r="P499" s="128" t="s">
        <v>635</v>
      </c>
      <c r="Q499" s="128" t="s">
        <v>603</v>
      </c>
      <c r="R499" s="128" t="s">
        <v>604</v>
      </c>
      <c r="S499" s="128" t="s">
        <v>605</v>
      </c>
      <c r="T499" s="128" t="s">
        <v>626</v>
      </c>
      <c r="U499" s="128" t="s">
        <v>117</v>
      </c>
      <c r="V499" s="128" t="s">
        <v>1006</v>
      </c>
      <c r="W499" s="128" t="s">
        <v>1007</v>
      </c>
      <c r="X499" s="128" t="s">
        <v>2804</v>
      </c>
      <c r="Y499" s="19" t="str">
        <f t="shared" si="14"/>
        <v>3</v>
      </c>
      <c r="Z499" s="19" t="str">
        <f>IF(T499="","",IF(AND(T499&lt;&gt;'Tabelas auxiliares'!$B$241,T499&lt;&gt;'Tabelas auxiliares'!$B$242,T499&lt;&gt;'Tabelas auxiliares'!$C$241,T499&lt;&gt;'Tabelas auxiliares'!$C$242,T499&lt;&gt;'Tabelas auxiliares'!$D$241),"FOLHA DE PESSOAL",IF(Y499='Tabelas auxiliares'!$A$242,"CUSTEIO",IF(Y499='Tabelas auxiliares'!$A$241,"INVESTIMENTO","ERRO - VERIFICAR"))))</f>
        <v>FOLHA DE PESSOAL</v>
      </c>
      <c r="AA499" s="30">
        <f t="shared" si="15"/>
        <v>20317.66</v>
      </c>
      <c r="AB499" s="130"/>
      <c r="AC499" s="130"/>
      <c r="AD499" s="12">
        <v>20317.66</v>
      </c>
      <c r="AE499" s="36"/>
      <c r="AF499" s="36"/>
      <c r="AG499" s="36"/>
      <c r="AH499" s="36"/>
      <c r="AI499" s="36"/>
      <c r="AJ499" s="36"/>
      <c r="AK499" s="36"/>
      <c r="AL499" s="36"/>
      <c r="AM499" s="36"/>
      <c r="AN499" s="36"/>
      <c r="AO499" s="36"/>
      <c r="AP499" s="36"/>
    </row>
    <row r="500" spans="1:42" x14ac:dyDescent="0.25">
      <c r="A500" t="s">
        <v>591</v>
      </c>
      <c r="B500" t="s">
        <v>224</v>
      </c>
      <c r="C500" t="s">
        <v>592</v>
      </c>
      <c r="D500" t="s">
        <v>83</v>
      </c>
      <c r="E500" t="s">
        <v>100</v>
      </c>
      <c r="F500" s="19" t="str">
        <f>IFERROR(VLOOKUP(D500,'Tabelas auxiliares'!$A$3:$B$63,2,FALSE),"")</f>
        <v>SUGEPE-FOLHA - PASEP + AUX. MORADIA</v>
      </c>
      <c r="G500" s="19" t="str">
        <f>IFERROR(VLOOKUP($B500,'Tabelas auxiliares'!$A$67:$C$107,2,FALSE),"")</f>
        <v>FOLHA DE PAGAMENTO - GERAL</v>
      </c>
      <c r="H500" s="19" t="str">
        <f>IFERROR(VLOOKUP($B500,'Tabelas auxiliares'!$A$67:$C$107,3,FALSE),"")</f>
        <v>FOLHA DE PAGAMENTO / CONTRIBUICAO PARA O PSS / SUBSTITUICOES / INSS PATRONAL / PASEP</v>
      </c>
      <c r="I500" s="128" t="s">
        <v>1905</v>
      </c>
      <c r="J500" s="128" t="s">
        <v>2775</v>
      </c>
      <c r="K500" s="128" t="s">
        <v>2805</v>
      </c>
      <c r="L500" s="128" t="s">
        <v>2777</v>
      </c>
      <c r="M500" s="128" t="s">
        <v>604</v>
      </c>
      <c r="N500" s="128" t="s">
        <v>108</v>
      </c>
      <c r="O500" s="128" t="s">
        <v>614</v>
      </c>
      <c r="P500" s="128" t="s">
        <v>635</v>
      </c>
      <c r="Q500" s="128" t="s">
        <v>603</v>
      </c>
      <c r="R500" s="128" t="s">
        <v>604</v>
      </c>
      <c r="S500" s="128" t="s">
        <v>605</v>
      </c>
      <c r="T500" s="128" t="s">
        <v>626</v>
      </c>
      <c r="U500" s="128" t="s">
        <v>117</v>
      </c>
      <c r="V500" s="128" t="s">
        <v>1008</v>
      </c>
      <c r="W500" s="128" t="s">
        <v>1009</v>
      </c>
      <c r="X500" s="128" t="s">
        <v>2806</v>
      </c>
      <c r="Y500" s="19" t="str">
        <f t="shared" si="14"/>
        <v>3</v>
      </c>
      <c r="Z500" s="19" t="str">
        <f>IF(T500="","",IF(AND(T500&lt;&gt;'Tabelas auxiliares'!$B$241,T500&lt;&gt;'Tabelas auxiliares'!$B$242,T500&lt;&gt;'Tabelas auxiliares'!$C$241,T500&lt;&gt;'Tabelas auxiliares'!$C$242,T500&lt;&gt;'Tabelas auxiliares'!$D$241),"FOLHA DE PESSOAL",IF(Y500='Tabelas auxiliares'!$A$242,"CUSTEIO",IF(Y500='Tabelas auxiliares'!$A$241,"INVESTIMENTO","ERRO - VERIFICAR"))))</f>
        <v>FOLHA DE PESSOAL</v>
      </c>
      <c r="AA500" s="30">
        <f t="shared" si="15"/>
        <v>3945.24</v>
      </c>
      <c r="AB500" s="130"/>
      <c r="AC500" s="130"/>
      <c r="AD500" s="12">
        <v>3945.24</v>
      </c>
      <c r="AE500" s="36"/>
      <c r="AF500" s="36"/>
      <c r="AG500" s="36"/>
      <c r="AH500" s="36"/>
      <c r="AI500" s="36"/>
      <c r="AJ500" s="36"/>
      <c r="AK500" s="36"/>
      <c r="AL500" s="36"/>
      <c r="AM500" s="36"/>
      <c r="AN500" s="36"/>
      <c r="AO500" s="36"/>
      <c r="AP500" s="36"/>
    </row>
    <row r="501" spans="1:42" x14ac:dyDescent="0.25">
      <c r="A501" t="s">
        <v>591</v>
      </c>
      <c r="B501" t="s">
        <v>224</v>
      </c>
      <c r="C501" t="s">
        <v>592</v>
      </c>
      <c r="D501" t="s">
        <v>83</v>
      </c>
      <c r="E501" t="s">
        <v>100</v>
      </c>
      <c r="F501" s="19" t="str">
        <f>IFERROR(VLOOKUP(D501,'Tabelas auxiliares'!$A$3:$B$63,2,FALSE),"")</f>
        <v>SUGEPE-FOLHA - PASEP + AUX. MORADIA</v>
      </c>
      <c r="G501" s="19" t="str">
        <f>IFERROR(VLOOKUP($B501,'Tabelas auxiliares'!$A$67:$C$107,2,FALSE),"")</f>
        <v>FOLHA DE PAGAMENTO - GERAL</v>
      </c>
      <c r="H501" s="19" t="str">
        <f>IFERROR(VLOOKUP($B501,'Tabelas auxiliares'!$A$67:$C$107,3,FALSE),"")</f>
        <v>FOLHA DE PAGAMENTO / CONTRIBUICAO PARA O PSS / SUBSTITUICOES / INSS PATRONAL / PASEP</v>
      </c>
      <c r="I501" s="128" t="s">
        <v>1905</v>
      </c>
      <c r="J501" s="128" t="s">
        <v>2775</v>
      </c>
      <c r="K501" s="128" t="s">
        <v>2807</v>
      </c>
      <c r="L501" s="128" t="s">
        <v>2777</v>
      </c>
      <c r="M501" s="128" t="s">
        <v>604</v>
      </c>
      <c r="N501" s="128" t="s">
        <v>108</v>
      </c>
      <c r="O501" s="128" t="s">
        <v>614</v>
      </c>
      <c r="P501" s="128" t="s">
        <v>635</v>
      </c>
      <c r="Q501" s="128" t="s">
        <v>603</v>
      </c>
      <c r="R501" s="128" t="s">
        <v>604</v>
      </c>
      <c r="S501" s="128" t="s">
        <v>605</v>
      </c>
      <c r="T501" s="128" t="s">
        <v>626</v>
      </c>
      <c r="U501" s="128" t="s">
        <v>117</v>
      </c>
      <c r="V501" s="128" t="s">
        <v>1010</v>
      </c>
      <c r="W501" s="128" t="s">
        <v>1011</v>
      </c>
      <c r="X501" s="128" t="s">
        <v>2808</v>
      </c>
      <c r="Y501" s="19" t="str">
        <f t="shared" si="14"/>
        <v>3</v>
      </c>
      <c r="Z501" s="19" t="str">
        <f>IF(T501="","",IF(AND(T501&lt;&gt;'Tabelas auxiliares'!$B$241,T501&lt;&gt;'Tabelas auxiliares'!$B$242,T501&lt;&gt;'Tabelas auxiliares'!$C$241,T501&lt;&gt;'Tabelas auxiliares'!$C$242,T501&lt;&gt;'Tabelas auxiliares'!$D$241),"FOLHA DE PESSOAL",IF(Y501='Tabelas auxiliares'!$A$242,"CUSTEIO",IF(Y501='Tabelas auxiliares'!$A$241,"INVESTIMENTO","ERRO - VERIFICAR"))))</f>
        <v>FOLHA DE PESSOAL</v>
      </c>
      <c r="AA501" s="30">
        <f t="shared" si="15"/>
        <v>873.08</v>
      </c>
      <c r="AB501" s="130"/>
      <c r="AC501" s="130"/>
      <c r="AD501" s="12">
        <v>873.08</v>
      </c>
      <c r="AE501" s="36"/>
      <c r="AF501" s="36"/>
      <c r="AG501" s="36"/>
      <c r="AH501" s="36"/>
      <c r="AI501" s="36"/>
      <c r="AJ501" s="36"/>
      <c r="AK501" s="36"/>
      <c r="AL501" s="36"/>
      <c r="AM501" s="36"/>
      <c r="AN501" s="36"/>
      <c r="AO501" s="36"/>
      <c r="AP501" s="36"/>
    </row>
    <row r="502" spans="1:42" x14ac:dyDescent="0.25">
      <c r="A502" t="s">
        <v>591</v>
      </c>
      <c r="B502" t="s">
        <v>224</v>
      </c>
      <c r="C502" t="s">
        <v>592</v>
      </c>
      <c r="D502" t="s">
        <v>83</v>
      </c>
      <c r="E502" t="s">
        <v>100</v>
      </c>
      <c r="F502" s="19" t="str">
        <f>IFERROR(VLOOKUP(D502,'Tabelas auxiliares'!$A$3:$B$63,2,FALSE),"")</f>
        <v>SUGEPE-FOLHA - PASEP + AUX. MORADIA</v>
      </c>
      <c r="G502" s="19" t="str">
        <f>IFERROR(VLOOKUP($B502,'Tabelas auxiliares'!$A$67:$C$107,2,FALSE),"")</f>
        <v>FOLHA DE PAGAMENTO - GERAL</v>
      </c>
      <c r="H502" s="19" t="str">
        <f>IFERROR(VLOOKUP($B502,'Tabelas auxiliares'!$A$67:$C$107,3,FALSE),"")</f>
        <v>FOLHA DE PAGAMENTO / CONTRIBUICAO PARA O PSS / SUBSTITUICOES / INSS PATRONAL / PASEP</v>
      </c>
      <c r="I502" s="128" t="s">
        <v>1905</v>
      </c>
      <c r="J502" s="128" t="s">
        <v>2775</v>
      </c>
      <c r="K502" s="128" t="s">
        <v>2809</v>
      </c>
      <c r="L502" s="128" t="s">
        <v>2777</v>
      </c>
      <c r="M502" s="128" t="s">
        <v>1030</v>
      </c>
      <c r="N502" s="128" t="s">
        <v>108</v>
      </c>
      <c r="O502" s="128" t="s">
        <v>614</v>
      </c>
      <c r="P502" s="128" t="s">
        <v>635</v>
      </c>
      <c r="Q502" s="128" t="s">
        <v>603</v>
      </c>
      <c r="R502" s="128" t="s">
        <v>604</v>
      </c>
      <c r="S502" s="128" t="s">
        <v>605</v>
      </c>
      <c r="T502" s="128" t="s">
        <v>626</v>
      </c>
      <c r="U502" s="128" t="s">
        <v>117</v>
      </c>
      <c r="V502" s="128" t="s">
        <v>1012</v>
      </c>
      <c r="W502" s="128" t="s">
        <v>1013</v>
      </c>
      <c r="X502" s="128" t="s">
        <v>2810</v>
      </c>
      <c r="Y502" s="19" t="str">
        <f t="shared" si="14"/>
        <v>3</v>
      </c>
      <c r="Z502" s="19" t="str">
        <f>IF(T502="","",IF(AND(T502&lt;&gt;'Tabelas auxiliares'!$B$241,T502&lt;&gt;'Tabelas auxiliares'!$B$242,T502&lt;&gt;'Tabelas auxiliares'!$C$241,T502&lt;&gt;'Tabelas auxiliares'!$C$242,T502&lt;&gt;'Tabelas auxiliares'!$D$241),"FOLHA DE PESSOAL",IF(Y502='Tabelas auxiliares'!$A$242,"CUSTEIO",IF(Y502='Tabelas auxiliares'!$A$241,"INVESTIMENTO","ERRO - VERIFICAR"))))</f>
        <v>FOLHA DE PESSOAL</v>
      </c>
      <c r="AA502" s="30">
        <f t="shared" si="15"/>
        <v>187701.36</v>
      </c>
      <c r="AB502" s="130"/>
      <c r="AC502" s="130"/>
      <c r="AD502" s="12">
        <v>187701.36</v>
      </c>
      <c r="AE502" s="36"/>
      <c r="AF502" s="36"/>
      <c r="AG502" s="36"/>
      <c r="AH502" s="36"/>
      <c r="AI502" s="36"/>
      <c r="AJ502" s="36"/>
      <c r="AK502" s="36"/>
      <c r="AL502" s="36"/>
      <c r="AM502" s="36"/>
      <c r="AN502" s="36"/>
      <c r="AO502" s="36"/>
      <c r="AP502" s="36"/>
    </row>
    <row r="503" spans="1:42" x14ac:dyDescent="0.25">
      <c r="A503" t="s">
        <v>591</v>
      </c>
      <c r="B503" t="s">
        <v>224</v>
      </c>
      <c r="C503" t="s">
        <v>592</v>
      </c>
      <c r="D503" t="s">
        <v>83</v>
      </c>
      <c r="E503" t="s">
        <v>100</v>
      </c>
      <c r="F503" s="19" t="str">
        <f>IFERROR(VLOOKUP(D503,'Tabelas auxiliares'!$A$3:$B$63,2,FALSE),"")</f>
        <v>SUGEPE-FOLHA - PASEP + AUX. MORADIA</v>
      </c>
      <c r="G503" s="19" t="str">
        <f>IFERROR(VLOOKUP($B503,'Tabelas auxiliares'!$A$67:$C$107,2,FALSE),"")</f>
        <v>FOLHA DE PAGAMENTO - GERAL</v>
      </c>
      <c r="H503" s="19" t="str">
        <f>IFERROR(VLOOKUP($B503,'Tabelas auxiliares'!$A$67:$C$107,3,FALSE),"")</f>
        <v>FOLHA DE PAGAMENTO / CONTRIBUICAO PARA O PSS / SUBSTITUICOES / INSS PATRONAL / PASEP</v>
      </c>
      <c r="I503" s="128" t="s">
        <v>1905</v>
      </c>
      <c r="J503" s="128" t="s">
        <v>2775</v>
      </c>
      <c r="K503" s="128" t="s">
        <v>2811</v>
      </c>
      <c r="L503" s="128" t="s">
        <v>2777</v>
      </c>
      <c r="M503" s="128" t="s">
        <v>1014</v>
      </c>
      <c r="N503" s="128" t="s">
        <v>107</v>
      </c>
      <c r="O503" s="128" t="s">
        <v>614</v>
      </c>
      <c r="P503" s="128" t="s">
        <v>636</v>
      </c>
      <c r="Q503" s="128" t="s">
        <v>603</v>
      </c>
      <c r="R503" s="128" t="s">
        <v>604</v>
      </c>
      <c r="S503" s="128" t="s">
        <v>605</v>
      </c>
      <c r="T503" s="128" t="s">
        <v>637</v>
      </c>
      <c r="U503" s="128" t="s">
        <v>101</v>
      </c>
      <c r="V503" s="128" t="s">
        <v>962</v>
      </c>
      <c r="W503" s="128" t="s">
        <v>963</v>
      </c>
      <c r="X503" s="128" t="s">
        <v>2812</v>
      </c>
      <c r="Y503" s="19" t="str">
        <f t="shared" si="14"/>
        <v>3</v>
      </c>
      <c r="Z503" s="19" t="str">
        <f>IF(T503="","",IF(AND(T503&lt;&gt;'Tabelas auxiliares'!$B$241,T503&lt;&gt;'Tabelas auxiliares'!$B$242,T503&lt;&gt;'Tabelas auxiliares'!$C$241,T503&lt;&gt;'Tabelas auxiliares'!$C$242,T503&lt;&gt;'Tabelas auxiliares'!$D$241),"FOLHA DE PESSOAL",IF(Y503='Tabelas auxiliares'!$A$242,"CUSTEIO",IF(Y503='Tabelas auxiliares'!$A$241,"INVESTIMENTO","ERRO - VERIFICAR"))))</f>
        <v>FOLHA DE PESSOAL</v>
      </c>
      <c r="AA503" s="30">
        <f t="shared" si="15"/>
        <v>4805182.04</v>
      </c>
      <c r="AB503" s="130"/>
      <c r="AC503" s="130">
        <v>4805182.04</v>
      </c>
      <c r="AD503" s="12"/>
      <c r="AE503" s="36"/>
      <c r="AF503" s="36"/>
      <c r="AG503" s="36"/>
      <c r="AH503" s="36"/>
      <c r="AI503" s="36"/>
      <c r="AJ503" s="36"/>
      <c r="AK503" s="36"/>
      <c r="AL503" s="36"/>
      <c r="AM503" s="36"/>
      <c r="AN503" s="36"/>
      <c r="AO503" s="36"/>
      <c r="AP503" s="36"/>
    </row>
    <row r="504" spans="1:42" x14ac:dyDescent="0.25">
      <c r="A504" t="s">
        <v>591</v>
      </c>
      <c r="B504" t="s">
        <v>224</v>
      </c>
      <c r="C504" t="s">
        <v>592</v>
      </c>
      <c r="D504" t="s">
        <v>83</v>
      </c>
      <c r="E504" t="s">
        <v>100</v>
      </c>
      <c r="F504" s="19" t="str">
        <f>IFERROR(VLOOKUP(D504,'Tabelas auxiliares'!$A$3:$B$63,2,FALSE),"")</f>
        <v>SUGEPE-FOLHA - PASEP + AUX. MORADIA</v>
      </c>
      <c r="G504" s="19" t="str">
        <f>IFERROR(VLOOKUP($B504,'Tabelas auxiliares'!$A$67:$C$107,2,FALSE),"")</f>
        <v>FOLHA DE PAGAMENTO - GERAL</v>
      </c>
      <c r="H504" s="19" t="str">
        <f>IFERROR(VLOOKUP($B504,'Tabelas auxiliares'!$A$67:$C$107,3,FALSE),"")</f>
        <v>FOLHA DE PAGAMENTO / CONTRIBUICAO PARA O PSS / SUBSTITUICOES / INSS PATRONAL / PASEP</v>
      </c>
      <c r="I504" s="128" t="s">
        <v>1905</v>
      </c>
      <c r="J504" s="128" t="s">
        <v>2775</v>
      </c>
      <c r="K504" s="128" t="s">
        <v>2813</v>
      </c>
      <c r="L504" s="128" t="s">
        <v>2777</v>
      </c>
      <c r="M504" s="128" t="s">
        <v>1015</v>
      </c>
      <c r="N504" s="128" t="s">
        <v>638</v>
      </c>
      <c r="O504" s="128" t="s">
        <v>614</v>
      </c>
      <c r="P504" s="128" t="s">
        <v>1357</v>
      </c>
      <c r="Q504" s="128" t="s">
        <v>603</v>
      </c>
      <c r="R504" s="128" t="s">
        <v>604</v>
      </c>
      <c r="S504" s="128" t="s">
        <v>605</v>
      </c>
      <c r="T504" s="128" t="s">
        <v>145</v>
      </c>
      <c r="U504" s="128" t="s">
        <v>1358</v>
      </c>
      <c r="V504" s="128" t="s">
        <v>1016</v>
      </c>
      <c r="W504" s="128" t="s">
        <v>1017</v>
      </c>
      <c r="X504" s="128" t="s">
        <v>2814</v>
      </c>
      <c r="Y504" s="19" t="str">
        <f t="shared" si="14"/>
        <v>3</v>
      </c>
      <c r="Z504" s="19" t="str">
        <f>IF(T504="","",IF(AND(T504&lt;&gt;'Tabelas auxiliares'!$B$241,T504&lt;&gt;'Tabelas auxiliares'!$B$242,T504&lt;&gt;'Tabelas auxiliares'!$C$241,T504&lt;&gt;'Tabelas auxiliares'!$C$242,T504&lt;&gt;'Tabelas auxiliares'!$D$241),"FOLHA DE PESSOAL",IF(Y504='Tabelas auxiliares'!$A$242,"CUSTEIO",IF(Y504='Tabelas auxiliares'!$A$241,"INVESTIMENTO","ERRO - VERIFICAR"))))</f>
        <v>CUSTEIO</v>
      </c>
      <c r="AA504" s="30">
        <f t="shared" si="15"/>
        <v>230123.06</v>
      </c>
      <c r="AB504" s="130"/>
      <c r="AC504" s="130">
        <v>230123.06</v>
      </c>
      <c r="AD504" s="12"/>
      <c r="AE504" s="36"/>
      <c r="AF504" s="36"/>
      <c r="AG504" s="36"/>
      <c r="AH504" s="36"/>
      <c r="AI504" s="36"/>
      <c r="AJ504" s="36"/>
      <c r="AK504" s="36"/>
      <c r="AL504" s="36"/>
      <c r="AM504" s="36"/>
      <c r="AN504" s="36"/>
      <c r="AO504" s="36"/>
      <c r="AP504" s="36"/>
    </row>
    <row r="505" spans="1:42" x14ac:dyDescent="0.25">
      <c r="A505" t="s">
        <v>591</v>
      </c>
      <c r="B505" t="s">
        <v>226</v>
      </c>
      <c r="C505" t="s">
        <v>592</v>
      </c>
      <c r="D505" t="s">
        <v>85</v>
      </c>
      <c r="E505" t="s">
        <v>100</v>
      </c>
      <c r="F505" s="19" t="str">
        <f>IFERROR(VLOOKUP(D505,'Tabelas auxiliares'!$A$3:$B$63,2,FALSE),"")</f>
        <v>SUGEPE - CONTRATAÇÃO DE ESTAGIÁRIOS * D.U.C</v>
      </c>
      <c r="G505" s="19" t="str">
        <f>IFERROR(VLOOKUP($B505,'Tabelas auxiliares'!$A$67:$C$107,2,FALSE),"")</f>
        <v>FOLHA DE PAGAMENTO - ESTAGIÁRIOS</v>
      </c>
      <c r="H505" s="19" t="str">
        <f>IFERROR(VLOOKUP($B505,'Tabelas auxiliares'!$A$67:$C$107,3,FALSE),"")</f>
        <v>FOLHA DE PAGAMENTO - ESTAGIÁRIOS</v>
      </c>
      <c r="I505" s="128" t="s">
        <v>2459</v>
      </c>
      <c r="J505" s="128" t="s">
        <v>2460</v>
      </c>
      <c r="K505" s="128" t="s">
        <v>2815</v>
      </c>
      <c r="L505" s="128" t="s">
        <v>2462</v>
      </c>
      <c r="M505" s="128" t="s">
        <v>604</v>
      </c>
      <c r="N505" s="128" t="s">
        <v>638</v>
      </c>
      <c r="O505" s="128" t="s">
        <v>614</v>
      </c>
      <c r="P505" s="128" t="s">
        <v>1357</v>
      </c>
      <c r="Q505" s="128" t="s">
        <v>603</v>
      </c>
      <c r="R505" s="128" t="s">
        <v>604</v>
      </c>
      <c r="S505" s="128" t="s">
        <v>605</v>
      </c>
      <c r="T505" s="128" t="s">
        <v>145</v>
      </c>
      <c r="U505" s="128" t="s">
        <v>1358</v>
      </c>
      <c r="V505" s="128" t="s">
        <v>1039</v>
      </c>
      <c r="W505" s="128" t="s">
        <v>1040</v>
      </c>
      <c r="X505" s="128" t="s">
        <v>2816</v>
      </c>
      <c r="Y505" s="19" t="str">
        <f t="shared" si="14"/>
        <v>3</v>
      </c>
      <c r="Z505" s="19" t="str">
        <f>IF(T505="","",IF(AND(T505&lt;&gt;'Tabelas auxiliares'!$B$241,T505&lt;&gt;'Tabelas auxiliares'!$B$242,T505&lt;&gt;'Tabelas auxiliares'!$C$241,T505&lt;&gt;'Tabelas auxiliares'!$C$242,T505&lt;&gt;'Tabelas auxiliares'!$D$241),"FOLHA DE PESSOAL",IF(Y505='Tabelas auxiliares'!$A$242,"CUSTEIO",IF(Y505='Tabelas auxiliares'!$A$241,"INVESTIMENTO","ERRO - VERIFICAR"))))</f>
        <v>CUSTEIO</v>
      </c>
      <c r="AA505" s="30">
        <f t="shared" si="15"/>
        <v>36436.19</v>
      </c>
      <c r="AB505" s="130"/>
      <c r="AC505" s="130"/>
      <c r="AD505" s="12">
        <v>36436.19</v>
      </c>
      <c r="AE505" s="36"/>
      <c r="AF505" s="36"/>
      <c r="AG505" s="36"/>
      <c r="AH505" s="36"/>
      <c r="AI505" s="36"/>
      <c r="AJ505" s="36"/>
      <c r="AK505" s="36"/>
      <c r="AL505" s="36"/>
      <c r="AM505" s="36"/>
      <c r="AN505" s="36"/>
      <c r="AO505" s="36"/>
      <c r="AP505" s="36"/>
    </row>
    <row r="506" spans="1:42" x14ac:dyDescent="0.25">
      <c r="A506" t="s">
        <v>591</v>
      </c>
      <c r="B506" t="s">
        <v>226</v>
      </c>
      <c r="C506" t="s">
        <v>592</v>
      </c>
      <c r="D506" t="s">
        <v>85</v>
      </c>
      <c r="E506" t="s">
        <v>100</v>
      </c>
      <c r="F506" s="19" t="str">
        <f>IFERROR(VLOOKUP(D506,'Tabelas auxiliares'!$A$3:$B$63,2,FALSE),"")</f>
        <v>SUGEPE - CONTRATAÇÃO DE ESTAGIÁRIOS * D.U.C</v>
      </c>
      <c r="G506" s="19" t="str">
        <f>IFERROR(VLOOKUP($B506,'Tabelas auxiliares'!$A$67:$C$107,2,FALSE),"")</f>
        <v>FOLHA DE PAGAMENTO - ESTAGIÁRIOS</v>
      </c>
      <c r="H506" s="19" t="str">
        <f>IFERROR(VLOOKUP($B506,'Tabelas auxiliares'!$A$67:$C$107,3,FALSE),"")</f>
        <v>FOLHA DE PAGAMENTO - ESTAGIÁRIOS</v>
      </c>
      <c r="I506" s="128" t="s">
        <v>2459</v>
      </c>
      <c r="J506" s="128" t="s">
        <v>2460</v>
      </c>
      <c r="K506" s="128" t="s">
        <v>2817</v>
      </c>
      <c r="L506" s="128" t="s">
        <v>2462</v>
      </c>
      <c r="M506" s="128" t="s">
        <v>604</v>
      </c>
      <c r="N506" s="128" t="s">
        <v>638</v>
      </c>
      <c r="O506" s="128" t="s">
        <v>614</v>
      </c>
      <c r="P506" s="128" t="s">
        <v>1357</v>
      </c>
      <c r="Q506" s="128" t="s">
        <v>603</v>
      </c>
      <c r="R506" s="128" t="s">
        <v>604</v>
      </c>
      <c r="S506" s="128" t="s">
        <v>605</v>
      </c>
      <c r="T506" s="128" t="s">
        <v>145</v>
      </c>
      <c r="U506" s="128" t="s">
        <v>1358</v>
      </c>
      <c r="V506" s="128" t="s">
        <v>1063</v>
      </c>
      <c r="W506" s="128" t="s">
        <v>1064</v>
      </c>
      <c r="X506" s="128" t="s">
        <v>2818</v>
      </c>
      <c r="Y506" s="19" t="str">
        <f t="shared" si="14"/>
        <v>3</v>
      </c>
      <c r="Z506" s="19" t="str">
        <f>IF(T506="","",IF(AND(T506&lt;&gt;'Tabelas auxiliares'!$B$241,T506&lt;&gt;'Tabelas auxiliares'!$B$242,T506&lt;&gt;'Tabelas auxiliares'!$C$241,T506&lt;&gt;'Tabelas auxiliares'!$C$242,T506&lt;&gt;'Tabelas auxiliares'!$D$241),"FOLHA DE PESSOAL",IF(Y506='Tabelas auxiliares'!$A$242,"CUSTEIO",IF(Y506='Tabelas auxiliares'!$A$241,"INVESTIMENTO","ERRO - VERIFICAR"))))</f>
        <v>CUSTEIO</v>
      </c>
      <c r="AA506" s="30">
        <f t="shared" si="15"/>
        <v>2460</v>
      </c>
      <c r="AB506" s="130"/>
      <c r="AC506" s="130"/>
      <c r="AD506" s="12">
        <v>2460</v>
      </c>
      <c r="AE506" s="36"/>
      <c r="AF506" s="36"/>
      <c r="AG506" s="36"/>
      <c r="AH506" s="36"/>
      <c r="AI506" s="36"/>
      <c r="AJ506" s="36"/>
      <c r="AK506" s="36"/>
      <c r="AL506" s="36"/>
      <c r="AM506" s="36"/>
      <c r="AN506" s="36"/>
      <c r="AO506" s="36"/>
      <c r="AP506" s="36"/>
    </row>
    <row r="507" spans="1:42" x14ac:dyDescent="0.25">
      <c r="A507" t="s">
        <v>591</v>
      </c>
      <c r="B507" t="s">
        <v>226</v>
      </c>
      <c r="C507" t="s">
        <v>592</v>
      </c>
      <c r="D507" t="s">
        <v>85</v>
      </c>
      <c r="E507" t="s">
        <v>100</v>
      </c>
      <c r="F507" s="19" t="str">
        <f>IFERROR(VLOOKUP(D507,'Tabelas auxiliares'!$A$3:$B$63,2,FALSE),"")</f>
        <v>SUGEPE - CONTRATAÇÃO DE ESTAGIÁRIOS * D.U.C</v>
      </c>
      <c r="G507" s="19" t="str">
        <f>IFERROR(VLOOKUP($B507,'Tabelas auxiliares'!$A$67:$C$107,2,FALSE),"")</f>
        <v>FOLHA DE PAGAMENTO - ESTAGIÁRIOS</v>
      </c>
      <c r="H507" s="19" t="str">
        <f>IFERROR(VLOOKUP($B507,'Tabelas auxiliares'!$A$67:$C$107,3,FALSE),"")</f>
        <v>FOLHA DE PAGAMENTO - ESTAGIÁRIOS</v>
      </c>
      <c r="I507" s="128" t="s">
        <v>2023</v>
      </c>
      <c r="J507" s="128" t="s">
        <v>2460</v>
      </c>
      <c r="K507" s="128" t="s">
        <v>2819</v>
      </c>
      <c r="L507" s="128" t="s">
        <v>2544</v>
      </c>
      <c r="M507" s="128" t="s">
        <v>604</v>
      </c>
      <c r="N507" s="128" t="s">
        <v>638</v>
      </c>
      <c r="O507" s="128" t="s">
        <v>614</v>
      </c>
      <c r="P507" s="128" t="s">
        <v>1357</v>
      </c>
      <c r="Q507" s="128" t="s">
        <v>603</v>
      </c>
      <c r="R507" s="128" t="s">
        <v>604</v>
      </c>
      <c r="S507" s="128" t="s">
        <v>605</v>
      </c>
      <c r="T507" s="128" t="s">
        <v>145</v>
      </c>
      <c r="U507" s="128" t="s">
        <v>1358</v>
      </c>
      <c r="V507" s="128" t="s">
        <v>1039</v>
      </c>
      <c r="W507" s="128" t="s">
        <v>1040</v>
      </c>
      <c r="X507" s="128" t="s">
        <v>2820</v>
      </c>
      <c r="Y507" s="19" t="str">
        <f t="shared" si="14"/>
        <v>3</v>
      </c>
      <c r="Z507" s="19" t="str">
        <f>IF(T507="","",IF(AND(T507&lt;&gt;'Tabelas auxiliares'!$B$241,T507&lt;&gt;'Tabelas auxiliares'!$B$242,T507&lt;&gt;'Tabelas auxiliares'!$C$241,T507&lt;&gt;'Tabelas auxiliares'!$C$242,T507&lt;&gt;'Tabelas auxiliares'!$D$241),"FOLHA DE PESSOAL",IF(Y507='Tabelas auxiliares'!$A$242,"CUSTEIO",IF(Y507='Tabelas auxiliares'!$A$241,"INVESTIMENTO","ERRO - VERIFICAR"))))</f>
        <v>CUSTEIO</v>
      </c>
      <c r="AA507" s="30">
        <f t="shared" si="15"/>
        <v>32776.980000000003</v>
      </c>
      <c r="AB507" s="130"/>
      <c r="AC507" s="130"/>
      <c r="AD507" s="12">
        <v>32776.980000000003</v>
      </c>
      <c r="AE507" s="36"/>
      <c r="AF507" s="36"/>
      <c r="AG507" s="36"/>
      <c r="AH507" s="36"/>
      <c r="AI507" s="36"/>
      <c r="AJ507" s="36"/>
      <c r="AK507" s="36"/>
      <c r="AL507" s="36"/>
      <c r="AM507" s="36"/>
      <c r="AN507" s="36"/>
      <c r="AO507" s="36"/>
      <c r="AP507" s="36"/>
    </row>
    <row r="508" spans="1:42" x14ac:dyDescent="0.25">
      <c r="A508" t="s">
        <v>591</v>
      </c>
      <c r="B508" t="s">
        <v>226</v>
      </c>
      <c r="C508" t="s">
        <v>592</v>
      </c>
      <c r="D508" t="s">
        <v>85</v>
      </c>
      <c r="E508" t="s">
        <v>100</v>
      </c>
      <c r="F508" s="19" t="str">
        <f>IFERROR(VLOOKUP(D508,'Tabelas auxiliares'!$A$3:$B$63,2,FALSE),"")</f>
        <v>SUGEPE - CONTRATAÇÃO DE ESTAGIÁRIOS * D.U.C</v>
      </c>
      <c r="G508" s="19" t="str">
        <f>IFERROR(VLOOKUP($B508,'Tabelas auxiliares'!$A$67:$C$107,2,FALSE),"")</f>
        <v>FOLHA DE PAGAMENTO - ESTAGIÁRIOS</v>
      </c>
      <c r="H508" s="19" t="str">
        <f>IFERROR(VLOOKUP($B508,'Tabelas auxiliares'!$A$67:$C$107,3,FALSE),"")</f>
        <v>FOLHA DE PAGAMENTO - ESTAGIÁRIOS</v>
      </c>
      <c r="I508" s="128" t="s">
        <v>2023</v>
      </c>
      <c r="J508" s="128" t="s">
        <v>2460</v>
      </c>
      <c r="K508" s="128" t="s">
        <v>2821</v>
      </c>
      <c r="L508" s="128" t="s">
        <v>2544</v>
      </c>
      <c r="M508" s="128" t="s">
        <v>604</v>
      </c>
      <c r="N508" s="128" t="s">
        <v>638</v>
      </c>
      <c r="O508" s="128" t="s">
        <v>614</v>
      </c>
      <c r="P508" s="128" t="s">
        <v>1357</v>
      </c>
      <c r="Q508" s="128" t="s">
        <v>603</v>
      </c>
      <c r="R508" s="128" t="s">
        <v>604</v>
      </c>
      <c r="S508" s="128" t="s">
        <v>605</v>
      </c>
      <c r="T508" s="128" t="s">
        <v>145</v>
      </c>
      <c r="U508" s="128" t="s">
        <v>1358</v>
      </c>
      <c r="V508" s="128" t="s">
        <v>1063</v>
      </c>
      <c r="W508" s="128" t="s">
        <v>1064</v>
      </c>
      <c r="X508" s="128" t="s">
        <v>2822</v>
      </c>
      <c r="Y508" s="19" t="str">
        <f t="shared" si="14"/>
        <v>3</v>
      </c>
      <c r="Z508" s="19" t="str">
        <f>IF(T508="","",IF(AND(T508&lt;&gt;'Tabelas auxiliares'!$B$241,T508&lt;&gt;'Tabelas auxiliares'!$B$242,T508&lt;&gt;'Tabelas auxiliares'!$C$241,T508&lt;&gt;'Tabelas auxiliares'!$C$242,T508&lt;&gt;'Tabelas auxiliares'!$D$241),"FOLHA DE PESSOAL",IF(Y508='Tabelas auxiliares'!$A$242,"CUSTEIO",IF(Y508='Tabelas auxiliares'!$A$241,"INVESTIMENTO","ERRO - VERIFICAR"))))</f>
        <v>CUSTEIO</v>
      </c>
      <c r="AA508" s="30">
        <f t="shared" si="15"/>
        <v>3340</v>
      </c>
      <c r="AB508" s="130"/>
      <c r="AC508" s="130"/>
      <c r="AD508" s="12">
        <v>3340</v>
      </c>
      <c r="AE508" s="36"/>
      <c r="AF508" s="36"/>
      <c r="AG508" s="36"/>
      <c r="AH508" s="36"/>
      <c r="AI508" s="36"/>
      <c r="AJ508" s="36"/>
      <c r="AK508" s="36"/>
      <c r="AL508" s="36"/>
      <c r="AM508" s="36"/>
      <c r="AN508" s="36"/>
      <c r="AO508" s="36"/>
      <c r="AP508" s="36"/>
    </row>
    <row r="509" spans="1:42" x14ac:dyDescent="0.25">
      <c r="A509" t="s">
        <v>591</v>
      </c>
      <c r="B509" t="s">
        <v>226</v>
      </c>
      <c r="C509" t="s">
        <v>592</v>
      </c>
      <c r="D509" t="s">
        <v>85</v>
      </c>
      <c r="E509" t="s">
        <v>100</v>
      </c>
      <c r="F509" s="19" t="str">
        <f>IFERROR(VLOOKUP(D509,'Tabelas auxiliares'!$A$3:$B$63,2,FALSE),"")</f>
        <v>SUGEPE - CONTRATAÇÃO DE ESTAGIÁRIOS * D.U.C</v>
      </c>
      <c r="G509" s="19" t="str">
        <f>IFERROR(VLOOKUP($B509,'Tabelas auxiliares'!$A$67:$C$107,2,FALSE),"")</f>
        <v>FOLHA DE PAGAMENTO - ESTAGIÁRIOS</v>
      </c>
      <c r="H509" s="19" t="str">
        <f>IFERROR(VLOOKUP($B509,'Tabelas auxiliares'!$A$67:$C$107,3,FALSE),"")</f>
        <v>FOLHA DE PAGAMENTO - ESTAGIÁRIOS</v>
      </c>
      <c r="I509" s="128" t="s">
        <v>1596</v>
      </c>
      <c r="J509" s="128" t="s">
        <v>2555</v>
      </c>
      <c r="K509" s="128" t="s">
        <v>2823</v>
      </c>
      <c r="L509" s="128" t="s">
        <v>2557</v>
      </c>
      <c r="M509" s="128" t="s">
        <v>604</v>
      </c>
      <c r="N509" s="128" t="s">
        <v>638</v>
      </c>
      <c r="O509" s="128" t="s">
        <v>614</v>
      </c>
      <c r="P509" s="128" t="s">
        <v>1357</v>
      </c>
      <c r="Q509" s="128" t="s">
        <v>603</v>
      </c>
      <c r="R509" s="128" t="s">
        <v>604</v>
      </c>
      <c r="S509" s="128" t="s">
        <v>605</v>
      </c>
      <c r="T509" s="128" t="s">
        <v>145</v>
      </c>
      <c r="U509" s="128" t="s">
        <v>1358</v>
      </c>
      <c r="V509" s="128" t="s">
        <v>1039</v>
      </c>
      <c r="W509" s="128" t="s">
        <v>1040</v>
      </c>
      <c r="X509" s="128" t="s">
        <v>2824</v>
      </c>
      <c r="Y509" s="19" t="str">
        <f t="shared" si="14"/>
        <v>3</v>
      </c>
      <c r="Z509" s="19" t="str">
        <f>IF(T509="","",IF(AND(T509&lt;&gt;'Tabelas auxiliares'!$B$241,T509&lt;&gt;'Tabelas auxiliares'!$B$242,T509&lt;&gt;'Tabelas auxiliares'!$C$241,T509&lt;&gt;'Tabelas auxiliares'!$C$242,T509&lt;&gt;'Tabelas auxiliares'!$D$241),"FOLHA DE PESSOAL",IF(Y509='Tabelas auxiliares'!$A$242,"CUSTEIO",IF(Y509='Tabelas auxiliares'!$A$241,"INVESTIMENTO","ERRO - VERIFICAR"))))</f>
        <v>CUSTEIO</v>
      </c>
      <c r="AA509" s="30">
        <f t="shared" si="15"/>
        <v>28592.52</v>
      </c>
      <c r="AB509" s="130"/>
      <c r="AC509" s="130"/>
      <c r="AD509" s="12">
        <v>28592.52</v>
      </c>
      <c r="AE509" s="36"/>
      <c r="AF509" s="36"/>
      <c r="AG509" s="36"/>
      <c r="AH509" s="36"/>
      <c r="AI509" s="36"/>
      <c r="AJ509" s="36"/>
      <c r="AK509" s="36"/>
      <c r="AL509" s="36"/>
      <c r="AM509" s="36"/>
      <c r="AN509" s="36"/>
      <c r="AO509" s="36"/>
      <c r="AP509" s="36"/>
    </row>
    <row r="510" spans="1:42" x14ac:dyDescent="0.25">
      <c r="A510" t="s">
        <v>591</v>
      </c>
      <c r="B510" t="s">
        <v>226</v>
      </c>
      <c r="C510" t="s">
        <v>592</v>
      </c>
      <c r="D510" t="s">
        <v>85</v>
      </c>
      <c r="E510" t="s">
        <v>100</v>
      </c>
      <c r="F510" s="19" t="str">
        <f>IFERROR(VLOOKUP(D510,'Tabelas auxiliares'!$A$3:$B$63,2,FALSE),"")</f>
        <v>SUGEPE - CONTRATAÇÃO DE ESTAGIÁRIOS * D.U.C</v>
      </c>
      <c r="G510" s="19" t="str">
        <f>IFERROR(VLOOKUP($B510,'Tabelas auxiliares'!$A$67:$C$107,2,FALSE),"")</f>
        <v>FOLHA DE PAGAMENTO - ESTAGIÁRIOS</v>
      </c>
      <c r="H510" s="19" t="str">
        <f>IFERROR(VLOOKUP($B510,'Tabelas auxiliares'!$A$67:$C$107,3,FALSE),"")</f>
        <v>FOLHA DE PAGAMENTO - ESTAGIÁRIOS</v>
      </c>
      <c r="I510" s="128" t="s">
        <v>1596</v>
      </c>
      <c r="J510" s="128" t="s">
        <v>2555</v>
      </c>
      <c r="K510" s="128" t="s">
        <v>2825</v>
      </c>
      <c r="L510" s="128" t="s">
        <v>2557</v>
      </c>
      <c r="M510" s="128" t="s">
        <v>604</v>
      </c>
      <c r="N510" s="128" t="s">
        <v>638</v>
      </c>
      <c r="O510" s="128" t="s">
        <v>614</v>
      </c>
      <c r="P510" s="128" t="s">
        <v>1357</v>
      </c>
      <c r="Q510" s="128" t="s">
        <v>603</v>
      </c>
      <c r="R510" s="128" t="s">
        <v>604</v>
      </c>
      <c r="S510" s="128" t="s">
        <v>605</v>
      </c>
      <c r="T510" s="128" t="s">
        <v>145</v>
      </c>
      <c r="U510" s="128" t="s">
        <v>1358</v>
      </c>
      <c r="V510" s="128" t="s">
        <v>1039</v>
      </c>
      <c r="W510" s="128" t="s">
        <v>1040</v>
      </c>
      <c r="X510" s="128" t="s">
        <v>2826</v>
      </c>
      <c r="Y510" s="19" t="str">
        <f t="shared" si="14"/>
        <v>3</v>
      </c>
      <c r="Z510" s="19" t="str">
        <f>IF(T510="","",IF(AND(T510&lt;&gt;'Tabelas auxiliares'!$B$241,T510&lt;&gt;'Tabelas auxiliares'!$B$242,T510&lt;&gt;'Tabelas auxiliares'!$C$241,T510&lt;&gt;'Tabelas auxiliares'!$C$242,T510&lt;&gt;'Tabelas auxiliares'!$D$241),"FOLHA DE PESSOAL",IF(Y510='Tabelas auxiliares'!$A$242,"CUSTEIO",IF(Y510='Tabelas auxiliares'!$A$241,"INVESTIMENTO","ERRO - VERIFICAR"))))</f>
        <v>CUSTEIO</v>
      </c>
      <c r="AA510" s="30">
        <f t="shared" si="15"/>
        <v>2251.38</v>
      </c>
      <c r="AB510" s="130"/>
      <c r="AC510" s="130"/>
      <c r="AD510" s="12">
        <v>2251.38</v>
      </c>
      <c r="AE510" s="36"/>
      <c r="AF510" s="36"/>
      <c r="AG510" s="36"/>
      <c r="AH510" s="36"/>
      <c r="AI510" s="36"/>
      <c r="AJ510" s="36"/>
      <c r="AK510" s="36"/>
      <c r="AL510" s="36"/>
      <c r="AM510" s="36"/>
      <c r="AN510" s="36"/>
      <c r="AO510" s="36"/>
      <c r="AP510" s="36"/>
    </row>
    <row r="511" spans="1:42" x14ac:dyDescent="0.25">
      <c r="A511" t="s">
        <v>591</v>
      </c>
      <c r="B511" t="s">
        <v>226</v>
      </c>
      <c r="C511" t="s">
        <v>592</v>
      </c>
      <c r="D511" t="s">
        <v>85</v>
      </c>
      <c r="E511" t="s">
        <v>100</v>
      </c>
      <c r="F511" s="19" t="str">
        <f>IFERROR(VLOOKUP(D511,'Tabelas auxiliares'!$A$3:$B$63,2,FALSE),"")</f>
        <v>SUGEPE - CONTRATAÇÃO DE ESTAGIÁRIOS * D.U.C</v>
      </c>
      <c r="G511" s="19" t="str">
        <f>IFERROR(VLOOKUP($B511,'Tabelas auxiliares'!$A$67:$C$107,2,FALSE),"")</f>
        <v>FOLHA DE PAGAMENTO - ESTAGIÁRIOS</v>
      </c>
      <c r="H511" s="19" t="str">
        <f>IFERROR(VLOOKUP($B511,'Tabelas auxiliares'!$A$67:$C$107,3,FALSE),"")</f>
        <v>FOLHA DE PAGAMENTO - ESTAGIÁRIOS</v>
      </c>
      <c r="I511" s="128" t="s">
        <v>1596</v>
      </c>
      <c r="J511" s="128" t="s">
        <v>2555</v>
      </c>
      <c r="K511" s="128" t="s">
        <v>2827</v>
      </c>
      <c r="L511" s="128" t="s">
        <v>2557</v>
      </c>
      <c r="M511" s="128" t="s">
        <v>604</v>
      </c>
      <c r="N511" s="128" t="s">
        <v>638</v>
      </c>
      <c r="O511" s="128" t="s">
        <v>614</v>
      </c>
      <c r="P511" s="128" t="s">
        <v>1357</v>
      </c>
      <c r="Q511" s="128" t="s">
        <v>603</v>
      </c>
      <c r="R511" s="128" t="s">
        <v>604</v>
      </c>
      <c r="S511" s="128" t="s">
        <v>605</v>
      </c>
      <c r="T511" s="128" t="s">
        <v>145</v>
      </c>
      <c r="U511" s="128" t="s">
        <v>1358</v>
      </c>
      <c r="V511" s="128" t="s">
        <v>1063</v>
      </c>
      <c r="W511" s="128" t="s">
        <v>1064</v>
      </c>
      <c r="X511" s="128" t="s">
        <v>2828</v>
      </c>
      <c r="Y511" s="19" t="str">
        <f t="shared" si="14"/>
        <v>3</v>
      </c>
      <c r="Z511" s="19" t="str">
        <f>IF(T511="","",IF(AND(T511&lt;&gt;'Tabelas auxiliares'!$B$241,T511&lt;&gt;'Tabelas auxiliares'!$B$242,T511&lt;&gt;'Tabelas auxiliares'!$C$241,T511&lt;&gt;'Tabelas auxiliares'!$C$242,T511&lt;&gt;'Tabelas auxiliares'!$D$241),"FOLHA DE PESSOAL",IF(Y511='Tabelas auxiliares'!$A$242,"CUSTEIO",IF(Y511='Tabelas auxiliares'!$A$241,"INVESTIMENTO","ERRO - VERIFICAR"))))</f>
        <v>CUSTEIO</v>
      </c>
      <c r="AA511" s="30">
        <f t="shared" si="15"/>
        <v>2140</v>
      </c>
      <c r="AB511" s="130"/>
      <c r="AC511" s="130"/>
      <c r="AD511" s="12">
        <v>2140</v>
      </c>
      <c r="AE511" s="36"/>
      <c r="AF511" s="36"/>
      <c r="AG511" s="36"/>
      <c r="AH511" s="36"/>
      <c r="AI511" s="36"/>
      <c r="AJ511" s="36"/>
      <c r="AK511" s="36"/>
      <c r="AL511" s="36"/>
      <c r="AM511" s="36"/>
      <c r="AN511" s="36"/>
      <c r="AO511" s="36"/>
      <c r="AP511" s="36"/>
    </row>
    <row r="512" spans="1:42" x14ac:dyDescent="0.25">
      <c r="A512" t="s">
        <v>591</v>
      </c>
      <c r="B512" t="s">
        <v>226</v>
      </c>
      <c r="C512" t="s">
        <v>592</v>
      </c>
      <c r="D512" t="s">
        <v>85</v>
      </c>
      <c r="E512" t="s">
        <v>100</v>
      </c>
      <c r="F512" s="19" t="str">
        <f>IFERROR(VLOOKUP(D512,'Tabelas auxiliares'!$A$3:$B$63,2,FALSE),"")</f>
        <v>SUGEPE - CONTRATAÇÃO DE ESTAGIÁRIOS * D.U.C</v>
      </c>
      <c r="G512" s="19" t="str">
        <f>IFERROR(VLOOKUP($B512,'Tabelas auxiliares'!$A$67:$C$107,2,FALSE),"")</f>
        <v>FOLHA DE PAGAMENTO - ESTAGIÁRIOS</v>
      </c>
      <c r="H512" s="19" t="str">
        <f>IFERROR(VLOOKUP($B512,'Tabelas auxiliares'!$A$67:$C$107,3,FALSE),"")</f>
        <v>FOLHA DE PAGAMENTO - ESTAGIÁRIOS</v>
      </c>
      <c r="I512" s="128" t="s">
        <v>1596</v>
      </c>
      <c r="J512" s="128" t="s">
        <v>2555</v>
      </c>
      <c r="K512" s="128" t="s">
        <v>2829</v>
      </c>
      <c r="L512" s="128" t="s">
        <v>2557</v>
      </c>
      <c r="M512" s="128" t="s">
        <v>604</v>
      </c>
      <c r="N512" s="128" t="s">
        <v>638</v>
      </c>
      <c r="O512" s="128" t="s">
        <v>614</v>
      </c>
      <c r="P512" s="128" t="s">
        <v>1357</v>
      </c>
      <c r="Q512" s="128" t="s">
        <v>603</v>
      </c>
      <c r="R512" s="128" t="s">
        <v>604</v>
      </c>
      <c r="S512" s="128" t="s">
        <v>605</v>
      </c>
      <c r="T512" s="128" t="s">
        <v>145</v>
      </c>
      <c r="U512" s="128" t="s">
        <v>1358</v>
      </c>
      <c r="V512" s="128" t="s">
        <v>1063</v>
      </c>
      <c r="W512" s="128" t="s">
        <v>1064</v>
      </c>
      <c r="X512" s="128" t="s">
        <v>2830</v>
      </c>
      <c r="Y512" s="19" t="str">
        <f t="shared" si="14"/>
        <v>3</v>
      </c>
      <c r="Z512" s="19" t="str">
        <f>IF(T512="","",IF(AND(T512&lt;&gt;'Tabelas auxiliares'!$B$241,T512&lt;&gt;'Tabelas auxiliares'!$B$242,T512&lt;&gt;'Tabelas auxiliares'!$C$241,T512&lt;&gt;'Tabelas auxiliares'!$C$242,T512&lt;&gt;'Tabelas auxiliares'!$D$241),"FOLHA DE PESSOAL",IF(Y512='Tabelas auxiliares'!$A$242,"CUSTEIO",IF(Y512='Tabelas auxiliares'!$A$241,"INVESTIMENTO","ERRO - VERIFICAR"))))</f>
        <v>CUSTEIO</v>
      </c>
      <c r="AA512" s="30">
        <f t="shared" si="15"/>
        <v>400</v>
      </c>
      <c r="AB512" s="130"/>
      <c r="AC512" s="130"/>
      <c r="AD512" s="12">
        <v>400</v>
      </c>
      <c r="AE512" s="36"/>
      <c r="AF512" s="36"/>
      <c r="AG512" s="36"/>
      <c r="AH512" s="36"/>
      <c r="AI512" s="36"/>
      <c r="AJ512" s="36"/>
      <c r="AK512" s="36"/>
      <c r="AL512" s="36"/>
      <c r="AM512" s="36"/>
      <c r="AN512" s="36"/>
      <c r="AO512" s="36"/>
      <c r="AP512" s="36"/>
    </row>
    <row r="513" spans="1:42" x14ac:dyDescent="0.25">
      <c r="A513" t="s">
        <v>591</v>
      </c>
      <c r="B513" t="s">
        <v>226</v>
      </c>
      <c r="C513" t="s">
        <v>592</v>
      </c>
      <c r="D513" t="s">
        <v>85</v>
      </c>
      <c r="E513" t="s">
        <v>100</v>
      </c>
      <c r="F513" s="19" t="str">
        <f>IFERROR(VLOOKUP(D513,'Tabelas auxiliares'!$A$3:$B$63,2,FALSE),"")</f>
        <v>SUGEPE - CONTRATAÇÃO DE ESTAGIÁRIOS * D.U.C</v>
      </c>
      <c r="G513" s="19" t="str">
        <f>IFERROR(VLOOKUP($B513,'Tabelas auxiliares'!$A$67:$C$107,2,FALSE),"")</f>
        <v>FOLHA DE PAGAMENTO - ESTAGIÁRIOS</v>
      </c>
      <c r="H513" s="19" t="str">
        <f>IFERROR(VLOOKUP($B513,'Tabelas auxiliares'!$A$67:$C$107,3,FALSE),"")</f>
        <v>FOLHA DE PAGAMENTO - ESTAGIÁRIOS</v>
      </c>
      <c r="I513" s="128" t="s">
        <v>1977</v>
      </c>
      <c r="J513" s="128" t="s">
        <v>2605</v>
      </c>
      <c r="K513" s="128" t="s">
        <v>2831</v>
      </c>
      <c r="L513" s="128" t="s">
        <v>2832</v>
      </c>
      <c r="M513" s="128" t="s">
        <v>604</v>
      </c>
      <c r="N513" s="128" t="s">
        <v>638</v>
      </c>
      <c r="O513" s="128" t="s">
        <v>614</v>
      </c>
      <c r="P513" s="128" t="s">
        <v>1357</v>
      </c>
      <c r="Q513" s="128" t="s">
        <v>603</v>
      </c>
      <c r="R513" s="128" t="s">
        <v>604</v>
      </c>
      <c r="S513" s="128" t="s">
        <v>605</v>
      </c>
      <c r="T513" s="128" t="s">
        <v>145</v>
      </c>
      <c r="U513" s="128" t="s">
        <v>1358</v>
      </c>
      <c r="V513" s="128" t="s">
        <v>1039</v>
      </c>
      <c r="W513" s="128" t="s">
        <v>1040</v>
      </c>
      <c r="X513" s="128" t="s">
        <v>2833</v>
      </c>
      <c r="Y513" s="19" t="str">
        <f t="shared" si="14"/>
        <v>3</v>
      </c>
      <c r="Z513" s="19" t="str">
        <f>IF(T513="","",IF(AND(T513&lt;&gt;'Tabelas auxiliares'!$B$241,T513&lt;&gt;'Tabelas auxiliares'!$B$242,T513&lt;&gt;'Tabelas auxiliares'!$C$241,T513&lt;&gt;'Tabelas auxiliares'!$C$242,T513&lt;&gt;'Tabelas auxiliares'!$D$241),"FOLHA DE PESSOAL",IF(Y513='Tabelas auxiliares'!$A$242,"CUSTEIO",IF(Y513='Tabelas auxiliares'!$A$241,"INVESTIMENTO","ERRO - VERIFICAR"))))</f>
        <v>CUSTEIO</v>
      </c>
      <c r="AA513" s="30">
        <f t="shared" si="15"/>
        <v>52900.83</v>
      </c>
      <c r="AB513" s="130"/>
      <c r="AC513" s="130"/>
      <c r="AD513" s="12">
        <v>52900.83</v>
      </c>
      <c r="AE513" s="36"/>
      <c r="AF513" s="36"/>
      <c r="AG513" s="36"/>
      <c r="AH513" s="36"/>
      <c r="AI513" s="36"/>
      <c r="AJ513" s="36"/>
      <c r="AK513" s="36"/>
      <c r="AL513" s="36"/>
      <c r="AM513" s="36"/>
      <c r="AN513" s="36"/>
      <c r="AO513" s="36"/>
      <c r="AP513" s="36"/>
    </row>
    <row r="514" spans="1:42" x14ac:dyDescent="0.25">
      <c r="A514" t="s">
        <v>591</v>
      </c>
      <c r="B514" t="s">
        <v>226</v>
      </c>
      <c r="C514" t="s">
        <v>592</v>
      </c>
      <c r="D514" t="s">
        <v>85</v>
      </c>
      <c r="E514" t="s">
        <v>100</v>
      </c>
      <c r="F514" s="19" t="str">
        <f>IFERROR(VLOOKUP(D514,'Tabelas auxiliares'!$A$3:$B$63,2,FALSE),"")</f>
        <v>SUGEPE - CONTRATAÇÃO DE ESTAGIÁRIOS * D.U.C</v>
      </c>
      <c r="G514" s="19" t="str">
        <f>IFERROR(VLOOKUP($B514,'Tabelas auxiliares'!$A$67:$C$107,2,FALSE),"")</f>
        <v>FOLHA DE PAGAMENTO - ESTAGIÁRIOS</v>
      </c>
      <c r="H514" s="19" t="str">
        <f>IFERROR(VLOOKUP($B514,'Tabelas auxiliares'!$A$67:$C$107,3,FALSE),"")</f>
        <v>FOLHA DE PAGAMENTO - ESTAGIÁRIOS</v>
      </c>
      <c r="I514" s="128" t="s">
        <v>1977</v>
      </c>
      <c r="J514" s="128" t="s">
        <v>2605</v>
      </c>
      <c r="K514" s="128" t="s">
        <v>2834</v>
      </c>
      <c r="L514" s="128" t="s">
        <v>2607</v>
      </c>
      <c r="M514" s="128" t="s">
        <v>604</v>
      </c>
      <c r="N514" s="128" t="s">
        <v>638</v>
      </c>
      <c r="O514" s="128" t="s">
        <v>614</v>
      </c>
      <c r="P514" s="128" t="s">
        <v>1357</v>
      </c>
      <c r="Q514" s="128" t="s">
        <v>603</v>
      </c>
      <c r="R514" s="128" t="s">
        <v>604</v>
      </c>
      <c r="S514" s="128" t="s">
        <v>605</v>
      </c>
      <c r="T514" s="128" t="s">
        <v>145</v>
      </c>
      <c r="U514" s="128" t="s">
        <v>1358</v>
      </c>
      <c r="V514" s="128" t="s">
        <v>1063</v>
      </c>
      <c r="W514" s="128" t="s">
        <v>1064</v>
      </c>
      <c r="X514" s="128" t="s">
        <v>2835</v>
      </c>
      <c r="Y514" s="19" t="str">
        <f t="shared" si="14"/>
        <v>3</v>
      </c>
      <c r="Z514" s="19" t="str">
        <f>IF(T514="","",IF(AND(T514&lt;&gt;'Tabelas auxiliares'!$B$241,T514&lt;&gt;'Tabelas auxiliares'!$B$242,T514&lt;&gt;'Tabelas auxiliares'!$C$241,T514&lt;&gt;'Tabelas auxiliares'!$C$242,T514&lt;&gt;'Tabelas auxiliares'!$D$241),"FOLHA DE PESSOAL",IF(Y514='Tabelas auxiliares'!$A$242,"CUSTEIO",IF(Y514='Tabelas auxiliares'!$A$241,"INVESTIMENTO","ERRO - VERIFICAR"))))</f>
        <v>CUSTEIO</v>
      </c>
      <c r="AA514" s="30">
        <f t="shared" si="15"/>
        <v>10710</v>
      </c>
      <c r="AB514" s="130"/>
      <c r="AC514" s="130"/>
      <c r="AD514" s="12">
        <v>10710</v>
      </c>
      <c r="AE514" s="36"/>
      <c r="AF514" s="36"/>
      <c r="AG514" s="36"/>
      <c r="AH514" s="36"/>
      <c r="AI514" s="36"/>
      <c r="AJ514" s="36"/>
      <c r="AK514" s="36"/>
      <c r="AL514" s="36"/>
      <c r="AM514" s="36"/>
      <c r="AN514" s="36"/>
      <c r="AO514" s="36"/>
      <c r="AP514" s="36"/>
    </row>
    <row r="515" spans="1:42" x14ac:dyDescent="0.25">
      <c r="A515" t="s">
        <v>591</v>
      </c>
      <c r="B515" t="s">
        <v>226</v>
      </c>
      <c r="C515" t="s">
        <v>592</v>
      </c>
      <c r="D515" t="s">
        <v>85</v>
      </c>
      <c r="E515" t="s">
        <v>100</v>
      </c>
      <c r="F515" s="19" t="str">
        <f>IFERROR(VLOOKUP(D515,'Tabelas auxiliares'!$A$3:$B$63,2,FALSE),"")</f>
        <v>SUGEPE - CONTRATAÇÃO DE ESTAGIÁRIOS * D.U.C</v>
      </c>
      <c r="G515" s="19" t="str">
        <f>IFERROR(VLOOKUP($B515,'Tabelas auxiliares'!$A$67:$C$107,2,FALSE),"")</f>
        <v>FOLHA DE PAGAMENTO - ESTAGIÁRIOS</v>
      </c>
      <c r="H515" s="19" t="str">
        <f>IFERROR(VLOOKUP($B515,'Tabelas auxiliares'!$A$67:$C$107,3,FALSE),"")</f>
        <v>FOLHA DE PAGAMENTO - ESTAGIÁRIOS</v>
      </c>
      <c r="I515" s="128" t="s">
        <v>2660</v>
      </c>
      <c r="J515" s="128" t="s">
        <v>2677</v>
      </c>
      <c r="K515" s="128" t="s">
        <v>2836</v>
      </c>
      <c r="L515" s="128" t="s">
        <v>2663</v>
      </c>
      <c r="M515" s="128" t="s">
        <v>604</v>
      </c>
      <c r="N515" s="128" t="s">
        <v>638</v>
      </c>
      <c r="O515" s="128" t="s">
        <v>614</v>
      </c>
      <c r="P515" s="128" t="s">
        <v>1357</v>
      </c>
      <c r="Q515" s="128" t="s">
        <v>603</v>
      </c>
      <c r="R515" s="128" t="s">
        <v>604</v>
      </c>
      <c r="S515" s="128" t="s">
        <v>605</v>
      </c>
      <c r="T515" s="128" t="s">
        <v>145</v>
      </c>
      <c r="U515" s="128" t="s">
        <v>1358</v>
      </c>
      <c r="V515" s="128" t="s">
        <v>1039</v>
      </c>
      <c r="W515" s="128" t="s">
        <v>1040</v>
      </c>
      <c r="X515" s="128" t="s">
        <v>2837</v>
      </c>
      <c r="Y515" s="19" t="str">
        <f t="shared" si="14"/>
        <v>3</v>
      </c>
      <c r="Z515" s="19" t="str">
        <f>IF(T515="","",IF(AND(T515&lt;&gt;'Tabelas auxiliares'!$B$241,T515&lt;&gt;'Tabelas auxiliares'!$B$242,T515&lt;&gt;'Tabelas auxiliares'!$C$241,T515&lt;&gt;'Tabelas auxiliares'!$C$242,T515&lt;&gt;'Tabelas auxiliares'!$D$241),"FOLHA DE PESSOAL",IF(Y515='Tabelas auxiliares'!$A$242,"CUSTEIO",IF(Y515='Tabelas auxiliares'!$A$241,"INVESTIMENTO","ERRO - VERIFICAR"))))</f>
        <v>CUSTEIO</v>
      </c>
      <c r="AA515" s="30">
        <f t="shared" si="15"/>
        <v>42126.22</v>
      </c>
      <c r="AB515" s="130"/>
      <c r="AC515" s="130"/>
      <c r="AD515" s="12">
        <v>42126.22</v>
      </c>
      <c r="AE515" s="36"/>
      <c r="AF515" s="36"/>
      <c r="AG515" s="36"/>
      <c r="AH515" s="36"/>
      <c r="AI515" s="36"/>
      <c r="AJ515" s="36"/>
      <c r="AK515" s="36"/>
      <c r="AL515" s="36"/>
      <c r="AM515" s="36"/>
      <c r="AN515" s="36"/>
      <c r="AO515" s="36"/>
      <c r="AP515" s="36"/>
    </row>
    <row r="516" spans="1:42" x14ac:dyDescent="0.25">
      <c r="A516" t="s">
        <v>591</v>
      </c>
      <c r="B516" t="s">
        <v>226</v>
      </c>
      <c r="C516" t="s">
        <v>592</v>
      </c>
      <c r="D516" t="s">
        <v>85</v>
      </c>
      <c r="E516" t="s">
        <v>100</v>
      </c>
      <c r="F516" s="19" t="str">
        <f>IFERROR(VLOOKUP(D516,'Tabelas auxiliares'!$A$3:$B$63,2,FALSE),"")</f>
        <v>SUGEPE - CONTRATAÇÃO DE ESTAGIÁRIOS * D.U.C</v>
      </c>
      <c r="G516" s="19" t="str">
        <f>IFERROR(VLOOKUP($B516,'Tabelas auxiliares'!$A$67:$C$107,2,FALSE),"")</f>
        <v>FOLHA DE PAGAMENTO - ESTAGIÁRIOS</v>
      </c>
      <c r="H516" s="19" t="str">
        <f>IFERROR(VLOOKUP($B516,'Tabelas auxiliares'!$A$67:$C$107,3,FALSE),"")</f>
        <v>FOLHA DE PAGAMENTO - ESTAGIÁRIOS</v>
      </c>
      <c r="I516" s="128" t="s">
        <v>2660</v>
      </c>
      <c r="J516" s="128" t="s">
        <v>2677</v>
      </c>
      <c r="K516" s="128" t="s">
        <v>2838</v>
      </c>
      <c r="L516" s="128" t="s">
        <v>2663</v>
      </c>
      <c r="M516" s="128" t="s">
        <v>604</v>
      </c>
      <c r="N516" s="128" t="s">
        <v>638</v>
      </c>
      <c r="O516" s="128" t="s">
        <v>614</v>
      </c>
      <c r="P516" s="128" t="s">
        <v>1357</v>
      </c>
      <c r="Q516" s="128" t="s">
        <v>603</v>
      </c>
      <c r="R516" s="128" t="s">
        <v>604</v>
      </c>
      <c r="S516" s="128" t="s">
        <v>605</v>
      </c>
      <c r="T516" s="128" t="s">
        <v>145</v>
      </c>
      <c r="U516" s="128" t="s">
        <v>1358</v>
      </c>
      <c r="V516" s="128" t="s">
        <v>1063</v>
      </c>
      <c r="W516" s="128" t="s">
        <v>1064</v>
      </c>
      <c r="X516" s="128" t="s">
        <v>2839</v>
      </c>
      <c r="Y516" s="19" t="str">
        <f t="shared" si="14"/>
        <v>3</v>
      </c>
      <c r="Z516" s="19" t="str">
        <f>IF(T516="","",IF(AND(T516&lt;&gt;'Tabelas auxiliares'!$B$241,T516&lt;&gt;'Tabelas auxiliares'!$B$242,T516&lt;&gt;'Tabelas auxiliares'!$C$241,T516&lt;&gt;'Tabelas auxiliares'!$C$242,T516&lt;&gt;'Tabelas auxiliares'!$D$241),"FOLHA DE PESSOAL",IF(Y516='Tabelas auxiliares'!$A$242,"CUSTEIO",IF(Y516='Tabelas auxiliares'!$A$241,"INVESTIMENTO","ERRO - VERIFICAR"))))</f>
        <v>CUSTEIO</v>
      </c>
      <c r="AA516" s="30">
        <f t="shared" si="15"/>
        <v>4720</v>
      </c>
      <c r="AB516" s="130"/>
      <c r="AC516" s="130"/>
      <c r="AD516" s="12">
        <v>4720</v>
      </c>
      <c r="AE516" s="36"/>
      <c r="AF516" s="36"/>
      <c r="AG516" s="36"/>
      <c r="AH516" s="36"/>
      <c r="AI516" s="36"/>
      <c r="AJ516" s="36"/>
      <c r="AK516" s="36"/>
      <c r="AL516" s="36"/>
      <c r="AM516" s="36"/>
      <c r="AN516" s="36"/>
      <c r="AO516" s="36"/>
      <c r="AP516" s="36"/>
    </row>
    <row r="517" spans="1:42" x14ac:dyDescent="0.25">
      <c r="A517" t="s">
        <v>591</v>
      </c>
      <c r="B517" t="s">
        <v>226</v>
      </c>
      <c r="C517" t="s">
        <v>592</v>
      </c>
      <c r="D517" t="s">
        <v>85</v>
      </c>
      <c r="E517" t="s">
        <v>100</v>
      </c>
      <c r="F517" s="19" t="str">
        <f>IFERROR(VLOOKUP(D517,'Tabelas auxiliares'!$A$3:$B$63,2,FALSE),"")</f>
        <v>SUGEPE - CONTRATAÇÃO DE ESTAGIÁRIOS * D.U.C</v>
      </c>
      <c r="G517" s="19" t="str">
        <f>IFERROR(VLOOKUP($B517,'Tabelas auxiliares'!$A$67:$C$107,2,FALSE),"")</f>
        <v>FOLHA DE PAGAMENTO - ESTAGIÁRIOS</v>
      </c>
      <c r="H517" s="19" t="str">
        <f>IFERROR(VLOOKUP($B517,'Tabelas auxiliares'!$A$67:$C$107,3,FALSE),"")</f>
        <v>FOLHA DE PAGAMENTO - ESTAGIÁRIOS</v>
      </c>
      <c r="I517" s="128" t="s">
        <v>2080</v>
      </c>
      <c r="J517" s="128" t="s">
        <v>2724</v>
      </c>
      <c r="K517" s="128" t="s">
        <v>2840</v>
      </c>
      <c r="L517" s="128" t="s">
        <v>2733</v>
      </c>
      <c r="M517" s="128" t="s">
        <v>604</v>
      </c>
      <c r="N517" s="128" t="s">
        <v>638</v>
      </c>
      <c r="O517" s="128" t="s">
        <v>614</v>
      </c>
      <c r="P517" s="128" t="s">
        <v>1357</v>
      </c>
      <c r="Q517" s="128" t="s">
        <v>603</v>
      </c>
      <c r="R517" s="128" t="s">
        <v>604</v>
      </c>
      <c r="S517" s="128" t="s">
        <v>605</v>
      </c>
      <c r="T517" s="128" t="s">
        <v>145</v>
      </c>
      <c r="U517" s="128" t="s">
        <v>1358</v>
      </c>
      <c r="V517" s="128" t="s">
        <v>1063</v>
      </c>
      <c r="W517" s="128" t="s">
        <v>1064</v>
      </c>
      <c r="X517" s="128" t="s">
        <v>2841</v>
      </c>
      <c r="Y517" s="19" t="str">
        <f t="shared" si="14"/>
        <v>3</v>
      </c>
      <c r="Z517" s="19" t="str">
        <f>IF(T517="","",IF(AND(T517&lt;&gt;'Tabelas auxiliares'!$B$241,T517&lt;&gt;'Tabelas auxiliares'!$B$242,T517&lt;&gt;'Tabelas auxiliares'!$C$241,T517&lt;&gt;'Tabelas auxiliares'!$C$242,T517&lt;&gt;'Tabelas auxiliares'!$D$241),"FOLHA DE PESSOAL",IF(Y517='Tabelas auxiliares'!$A$242,"CUSTEIO",IF(Y517='Tabelas auxiliares'!$A$241,"INVESTIMENTO","ERRO - VERIFICAR"))))</f>
        <v>CUSTEIO</v>
      </c>
      <c r="AA517" s="30">
        <f t="shared" si="15"/>
        <v>7590</v>
      </c>
      <c r="AB517" s="130">
        <v>1400</v>
      </c>
      <c r="AC517" s="130"/>
      <c r="AD517" s="12">
        <v>6190</v>
      </c>
      <c r="AE517" s="36"/>
      <c r="AF517" s="36"/>
      <c r="AG517" s="36"/>
      <c r="AH517" s="36"/>
      <c r="AI517" s="36"/>
      <c r="AJ517" s="36"/>
      <c r="AK517" s="36"/>
      <c r="AL517" s="36"/>
      <c r="AM517" s="36"/>
      <c r="AN517" s="36"/>
      <c r="AO517" s="36"/>
      <c r="AP517" s="36"/>
    </row>
    <row r="518" spans="1:42" x14ac:dyDescent="0.25">
      <c r="A518" t="s">
        <v>591</v>
      </c>
      <c r="B518" t="s">
        <v>226</v>
      </c>
      <c r="C518" t="s">
        <v>592</v>
      </c>
      <c r="D518" t="s">
        <v>85</v>
      </c>
      <c r="E518" t="s">
        <v>100</v>
      </c>
      <c r="F518" s="19" t="str">
        <f>IFERROR(VLOOKUP(D518,'Tabelas auxiliares'!$A$3:$B$63,2,FALSE),"")</f>
        <v>SUGEPE - CONTRATAÇÃO DE ESTAGIÁRIOS * D.U.C</v>
      </c>
      <c r="G518" s="19" t="str">
        <f>IFERROR(VLOOKUP($B518,'Tabelas auxiliares'!$A$67:$C$107,2,FALSE),"")</f>
        <v>FOLHA DE PAGAMENTO - ESTAGIÁRIOS</v>
      </c>
      <c r="H518" s="19" t="str">
        <f>IFERROR(VLOOKUP($B518,'Tabelas auxiliares'!$A$67:$C$107,3,FALSE),"")</f>
        <v>FOLHA DE PAGAMENTO - ESTAGIÁRIOS</v>
      </c>
      <c r="I518" s="128" t="s">
        <v>2080</v>
      </c>
      <c r="J518" s="128" t="s">
        <v>2724</v>
      </c>
      <c r="K518" s="128" t="s">
        <v>2842</v>
      </c>
      <c r="L518" s="128" t="s">
        <v>2733</v>
      </c>
      <c r="M518" s="128" t="s">
        <v>604</v>
      </c>
      <c r="N518" s="128" t="s">
        <v>638</v>
      </c>
      <c r="O518" s="128" t="s">
        <v>614</v>
      </c>
      <c r="P518" s="128" t="s">
        <v>1357</v>
      </c>
      <c r="Q518" s="128" t="s">
        <v>603</v>
      </c>
      <c r="R518" s="128" t="s">
        <v>604</v>
      </c>
      <c r="S518" s="128" t="s">
        <v>605</v>
      </c>
      <c r="T518" s="128" t="s">
        <v>145</v>
      </c>
      <c r="U518" s="128" t="s">
        <v>1358</v>
      </c>
      <c r="V518" s="128" t="s">
        <v>1039</v>
      </c>
      <c r="W518" s="128" t="s">
        <v>1040</v>
      </c>
      <c r="X518" s="128" t="s">
        <v>2843</v>
      </c>
      <c r="Y518" s="19" t="str">
        <f t="shared" si="14"/>
        <v>3</v>
      </c>
      <c r="Z518" s="19" t="str">
        <f>IF(T518="","",IF(AND(T518&lt;&gt;'Tabelas auxiliares'!$B$241,T518&lt;&gt;'Tabelas auxiliares'!$B$242,T518&lt;&gt;'Tabelas auxiliares'!$C$241,T518&lt;&gt;'Tabelas auxiliares'!$C$242,T518&lt;&gt;'Tabelas auxiliares'!$D$241),"FOLHA DE PESSOAL",IF(Y518='Tabelas auxiliares'!$A$242,"CUSTEIO",IF(Y518='Tabelas auxiliares'!$A$241,"INVESTIMENTO","ERRO - VERIFICAR"))))</f>
        <v>CUSTEIO</v>
      </c>
      <c r="AA518" s="30">
        <f t="shared" si="15"/>
        <v>39106.46</v>
      </c>
      <c r="AB518" s="130"/>
      <c r="AC518" s="130"/>
      <c r="AD518" s="12">
        <v>39106.46</v>
      </c>
      <c r="AE518" s="36"/>
      <c r="AF518" s="36"/>
      <c r="AG518" s="36"/>
      <c r="AH518" s="36"/>
      <c r="AI518" s="36"/>
      <c r="AJ518" s="36"/>
      <c r="AK518" s="36"/>
      <c r="AL518" s="36"/>
      <c r="AM518" s="36"/>
      <c r="AN518" s="36"/>
      <c r="AO518" s="36"/>
      <c r="AP518" s="36"/>
    </row>
    <row r="519" spans="1:42" x14ac:dyDescent="0.25">
      <c r="A519" t="s">
        <v>591</v>
      </c>
      <c r="B519" t="s">
        <v>226</v>
      </c>
      <c r="C519" t="s">
        <v>592</v>
      </c>
      <c r="D519" t="s">
        <v>85</v>
      </c>
      <c r="E519" t="s">
        <v>100</v>
      </c>
      <c r="F519" s="19" t="str">
        <f>IFERROR(VLOOKUP(D519,'Tabelas auxiliares'!$A$3:$B$63,2,FALSE),"")</f>
        <v>SUGEPE - CONTRATAÇÃO DE ESTAGIÁRIOS * D.U.C</v>
      </c>
      <c r="G519" s="19" t="str">
        <f>IFERROR(VLOOKUP($B519,'Tabelas auxiliares'!$A$67:$C$107,2,FALSE),"")</f>
        <v>FOLHA DE PAGAMENTO - ESTAGIÁRIOS</v>
      </c>
      <c r="H519" s="19" t="str">
        <f>IFERROR(VLOOKUP($B519,'Tabelas auxiliares'!$A$67:$C$107,3,FALSE),"")</f>
        <v>FOLHA DE PAGAMENTO - ESTAGIÁRIOS</v>
      </c>
      <c r="I519" s="128" t="s">
        <v>1905</v>
      </c>
      <c r="J519" s="128" t="s">
        <v>2775</v>
      </c>
      <c r="K519" s="128" t="s">
        <v>2844</v>
      </c>
      <c r="L519" s="128" t="s">
        <v>2777</v>
      </c>
      <c r="M519" s="128" t="s">
        <v>604</v>
      </c>
      <c r="N519" s="128" t="s">
        <v>638</v>
      </c>
      <c r="O519" s="128" t="s">
        <v>614</v>
      </c>
      <c r="P519" s="128" t="s">
        <v>1357</v>
      </c>
      <c r="Q519" s="128" t="s">
        <v>603</v>
      </c>
      <c r="R519" s="128" t="s">
        <v>604</v>
      </c>
      <c r="S519" s="128" t="s">
        <v>605</v>
      </c>
      <c r="T519" s="128" t="s">
        <v>145</v>
      </c>
      <c r="U519" s="128" t="s">
        <v>1358</v>
      </c>
      <c r="V519" s="128" t="s">
        <v>1039</v>
      </c>
      <c r="W519" s="128" t="s">
        <v>1040</v>
      </c>
      <c r="X519" s="128" t="s">
        <v>2845</v>
      </c>
      <c r="Y519" s="19" t="str">
        <f t="shared" si="14"/>
        <v>3</v>
      </c>
      <c r="Z519" s="19" t="str">
        <f>IF(T519="","",IF(AND(T519&lt;&gt;'Tabelas auxiliares'!$B$241,T519&lt;&gt;'Tabelas auxiliares'!$B$242,T519&lt;&gt;'Tabelas auxiliares'!$C$241,T519&lt;&gt;'Tabelas auxiliares'!$C$242,T519&lt;&gt;'Tabelas auxiliares'!$D$241),"FOLHA DE PESSOAL",IF(Y519='Tabelas auxiliares'!$A$242,"CUSTEIO",IF(Y519='Tabelas auxiliares'!$A$241,"INVESTIMENTO","ERRO - VERIFICAR"))))</f>
        <v>CUSTEIO</v>
      </c>
      <c r="AA519" s="30">
        <f t="shared" si="15"/>
        <v>41462.910000000003</v>
      </c>
      <c r="AB519" s="130"/>
      <c r="AC519" s="130"/>
      <c r="AD519" s="12">
        <v>41462.910000000003</v>
      </c>
      <c r="AE519" s="36"/>
      <c r="AF519" s="36"/>
      <c r="AG519" s="36"/>
      <c r="AH519" s="36"/>
      <c r="AI519" s="36"/>
      <c r="AJ519" s="36"/>
      <c r="AK519" s="36"/>
      <c r="AL519" s="36"/>
      <c r="AM519" s="36"/>
      <c r="AN519" s="36"/>
      <c r="AO519" s="36"/>
      <c r="AP519" s="36"/>
    </row>
    <row r="520" spans="1:42" x14ac:dyDescent="0.25">
      <c r="A520" t="s">
        <v>591</v>
      </c>
      <c r="B520" t="s">
        <v>226</v>
      </c>
      <c r="C520" t="s">
        <v>592</v>
      </c>
      <c r="D520" t="s">
        <v>85</v>
      </c>
      <c r="E520" t="s">
        <v>100</v>
      </c>
      <c r="F520" s="19" t="str">
        <f>IFERROR(VLOOKUP(D520,'Tabelas auxiliares'!$A$3:$B$63,2,FALSE),"")</f>
        <v>SUGEPE - CONTRATAÇÃO DE ESTAGIÁRIOS * D.U.C</v>
      </c>
      <c r="G520" s="19" t="str">
        <f>IFERROR(VLOOKUP($B520,'Tabelas auxiliares'!$A$67:$C$107,2,FALSE),"")</f>
        <v>FOLHA DE PAGAMENTO - ESTAGIÁRIOS</v>
      </c>
      <c r="H520" s="19" t="str">
        <f>IFERROR(VLOOKUP($B520,'Tabelas auxiliares'!$A$67:$C$107,3,FALSE),"")</f>
        <v>FOLHA DE PAGAMENTO - ESTAGIÁRIOS</v>
      </c>
      <c r="I520" s="128" t="s">
        <v>1905</v>
      </c>
      <c r="J520" s="128" t="s">
        <v>2775</v>
      </c>
      <c r="K520" s="128" t="s">
        <v>2846</v>
      </c>
      <c r="L520" s="128" t="s">
        <v>2777</v>
      </c>
      <c r="M520" s="128" t="s">
        <v>604</v>
      </c>
      <c r="N520" s="128" t="s">
        <v>638</v>
      </c>
      <c r="O520" s="128" t="s">
        <v>614</v>
      </c>
      <c r="P520" s="128" t="s">
        <v>1357</v>
      </c>
      <c r="Q520" s="128" t="s">
        <v>603</v>
      </c>
      <c r="R520" s="128" t="s">
        <v>604</v>
      </c>
      <c r="S520" s="128" t="s">
        <v>605</v>
      </c>
      <c r="T520" s="128" t="s">
        <v>145</v>
      </c>
      <c r="U520" s="128" t="s">
        <v>1358</v>
      </c>
      <c r="V520" s="128" t="s">
        <v>1063</v>
      </c>
      <c r="W520" s="128" t="s">
        <v>1064</v>
      </c>
      <c r="X520" s="128" t="s">
        <v>2847</v>
      </c>
      <c r="Y520" s="19" t="str">
        <f t="shared" si="14"/>
        <v>3</v>
      </c>
      <c r="Z520" s="19" t="str">
        <f>IF(T520="","",IF(AND(T520&lt;&gt;'Tabelas auxiliares'!$B$241,T520&lt;&gt;'Tabelas auxiliares'!$B$242,T520&lt;&gt;'Tabelas auxiliares'!$C$241,T520&lt;&gt;'Tabelas auxiliares'!$C$242,T520&lt;&gt;'Tabelas auxiliares'!$D$241),"FOLHA DE PESSOAL",IF(Y520='Tabelas auxiliares'!$A$242,"CUSTEIO",IF(Y520='Tabelas auxiliares'!$A$241,"INVESTIMENTO","ERRO - VERIFICAR"))))</f>
        <v>CUSTEIO</v>
      </c>
      <c r="AA520" s="30">
        <f t="shared" si="15"/>
        <v>8890</v>
      </c>
      <c r="AB520" s="130">
        <v>820</v>
      </c>
      <c r="AC520" s="130"/>
      <c r="AD520" s="12">
        <v>8070</v>
      </c>
      <c r="AE520" s="36"/>
      <c r="AF520" s="36"/>
      <c r="AG520" s="36"/>
      <c r="AH520" s="36"/>
      <c r="AI520" s="36"/>
      <c r="AJ520" s="36"/>
      <c r="AK520" s="36"/>
      <c r="AL520" s="36"/>
      <c r="AM520" s="36"/>
      <c r="AN520" s="36"/>
      <c r="AO520" s="36"/>
      <c r="AP520" s="36"/>
    </row>
    <row r="521" spans="1:42" x14ac:dyDescent="0.25">
      <c r="A521" t="s">
        <v>591</v>
      </c>
      <c r="B521" t="s">
        <v>253</v>
      </c>
      <c r="C521" t="s">
        <v>592</v>
      </c>
      <c r="D521" t="s">
        <v>83</v>
      </c>
      <c r="E521" t="s">
        <v>100</v>
      </c>
      <c r="F521" s="19" t="str">
        <f>IFERROR(VLOOKUP(D521,'Tabelas auxiliares'!$A$3:$B$63,2,FALSE),"")</f>
        <v>SUGEPE-FOLHA - PASEP + AUX. MORADIA</v>
      </c>
      <c r="G521" s="19" t="str">
        <f>IFERROR(VLOOKUP($B521,'Tabelas auxiliares'!$A$67:$C$107,2,FALSE),"")</f>
        <v>FOLHA DE PAGAMENTO - BENEFÍCIOS</v>
      </c>
      <c r="H521" s="19" t="str">
        <f>IFERROR(VLOOKUP($B521,'Tabelas auxiliares'!$A$67:$C$107,3,FALSE),"")</f>
        <v xml:space="preserve">AUXILIO FUNERAL / CONTRATACAO POR TEMPO DETERMINADO / BENEF.ASSIST. DO SERVIDOR E DO MILITAR / AUXILIO-ALIMENTACAO / AUXILIO-TRANSPORTE / INDENIZACOES E RESTITUICOES / DESPESAS DE EXERCICIOS ANTERIORES </v>
      </c>
      <c r="I521" s="128" t="s">
        <v>2459</v>
      </c>
      <c r="J521" s="128" t="s">
        <v>2460</v>
      </c>
      <c r="K521" s="128" t="s">
        <v>2848</v>
      </c>
      <c r="L521" s="128" t="s">
        <v>2462</v>
      </c>
      <c r="M521" s="128" t="s">
        <v>604</v>
      </c>
      <c r="N521" s="128" t="s">
        <v>109</v>
      </c>
      <c r="O521" s="128" t="s">
        <v>631</v>
      </c>
      <c r="P521" s="128" t="s">
        <v>632</v>
      </c>
      <c r="Q521" s="128" t="s">
        <v>603</v>
      </c>
      <c r="R521" s="128" t="s">
        <v>604</v>
      </c>
      <c r="S521" s="128" t="s">
        <v>605</v>
      </c>
      <c r="T521" s="128" t="s">
        <v>626</v>
      </c>
      <c r="U521" s="128" t="s">
        <v>119</v>
      </c>
      <c r="V521" s="128" t="s">
        <v>1041</v>
      </c>
      <c r="W521" s="128" t="s">
        <v>1042</v>
      </c>
      <c r="X521" s="128" t="s">
        <v>2849</v>
      </c>
      <c r="Y521" s="19" t="str">
        <f t="shared" si="14"/>
        <v>3</v>
      </c>
      <c r="Z521" s="19" t="str">
        <f>IF(T521="","",IF(AND(T521&lt;&gt;'Tabelas auxiliares'!$B$241,T521&lt;&gt;'Tabelas auxiliares'!$B$242,T521&lt;&gt;'Tabelas auxiliares'!$C$241,T521&lt;&gt;'Tabelas auxiliares'!$C$242,T521&lt;&gt;'Tabelas auxiliares'!$D$241),"FOLHA DE PESSOAL",IF(Y521='Tabelas auxiliares'!$A$242,"CUSTEIO",IF(Y521='Tabelas auxiliares'!$A$241,"INVESTIMENTO","ERRO - VERIFICAR"))))</f>
        <v>FOLHA DE PESSOAL</v>
      </c>
      <c r="AA521" s="30">
        <f t="shared" si="15"/>
        <v>61727.26</v>
      </c>
      <c r="AB521" s="130"/>
      <c r="AC521" s="130"/>
      <c r="AD521" s="12">
        <v>61727.26</v>
      </c>
      <c r="AE521" s="36"/>
      <c r="AF521" s="36"/>
      <c r="AG521" s="36"/>
      <c r="AH521" s="36"/>
      <c r="AI521" s="36"/>
      <c r="AJ521" s="36"/>
      <c r="AK521" s="36"/>
      <c r="AL521" s="36"/>
      <c r="AM521" s="36"/>
      <c r="AN521" s="36"/>
      <c r="AO521" s="36"/>
      <c r="AP521" s="36"/>
    </row>
    <row r="522" spans="1:42" x14ac:dyDescent="0.25">
      <c r="A522" t="s">
        <v>591</v>
      </c>
      <c r="B522" t="s">
        <v>253</v>
      </c>
      <c r="C522" t="s">
        <v>592</v>
      </c>
      <c r="D522" t="s">
        <v>83</v>
      </c>
      <c r="E522" t="s">
        <v>100</v>
      </c>
      <c r="F522" s="19" t="str">
        <f>IFERROR(VLOOKUP(D522,'Tabelas auxiliares'!$A$3:$B$63,2,FALSE),"")</f>
        <v>SUGEPE-FOLHA - PASEP + AUX. MORADIA</v>
      </c>
      <c r="G522" s="19" t="str">
        <f>IFERROR(VLOOKUP($B522,'Tabelas auxiliares'!$A$67:$C$107,2,FALSE),"")</f>
        <v>FOLHA DE PAGAMENTO - BENEFÍCIOS</v>
      </c>
      <c r="H522" s="19" t="str">
        <f>IFERROR(VLOOKUP($B522,'Tabelas auxiliares'!$A$67:$C$107,3,FALSE),"")</f>
        <v xml:space="preserve">AUXILIO FUNERAL / CONTRATACAO POR TEMPO DETERMINADO / BENEF.ASSIST. DO SERVIDOR E DO MILITAR / AUXILIO-ALIMENTACAO / AUXILIO-TRANSPORTE / INDENIZACOES E RESTITUICOES / DESPESAS DE EXERCICIOS ANTERIORES </v>
      </c>
      <c r="I522" s="128" t="s">
        <v>2459</v>
      </c>
      <c r="J522" s="128" t="s">
        <v>2460</v>
      </c>
      <c r="K522" s="128" t="s">
        <v>2850</v>
      </c>
      <c r="L522" s="128" t="s">
        <v>2462</v>
      </c>
      <c r="M522" s="128" t="s">
        <v>604</v>
      </c>
      <c r="N522" s="128" t="s">
        <v>109</v>
      </c>
      <c r="O522" s="128" t="s">
        <v>615</v>
      </c>
      <c r="P522" s="128" t="s">
        <v>629</v>
      </c>
      <c r="Q522" s="128" t="s">
        <v>603</v>
      </c>
      <c r="R522" s="128" t="s">
        <v>604</v>
      </c>
      <c r="S522" s="128" t="s">
        <v>605</v>
      </c>
      <c r="T522" s="128" t="s">
        <v>626</v>
      </c>
      <c r="U522" s="128" t="s">
        <v>121</v>
      </c>
      <c r="V522" s="128" t="s">
        <v>1043</v>
      </c>
      <c r="W522" s="128" t="s">
        <v>1044</v>
      </c>
      <c r="X522" s="128" t="s">
        <v>2851</v>
      </c>
      <c r="Y522" s="19" t="str">
        <f t="shared" si="14"/>
        <v>3</v>
      </c>
      <c r="Z522" s="19" t="str">
        <f>IF(T522="","",IF(AND(T522&lt;&gt;'Tabelas auxiliares'!$B$241,T522&lt;&gt;'Tabelas auxiliares'!$B$242,T522&lt;&gt;'Tabelas auxiliares'!$C$241,T522&lt;&gt;'Tabelas auxiliares'!$C$242,T522&lt;&gt;'Tabelas auxiliares'!$D$241),"FOLHA DE PESSOAL",IF(Y522='Tabelas auxiliares'!$A$242,"CUSTEIO",IF(Y522='Tabelas auxiliares'!$A$241,"INVESTIMENTO","ERRO - VERIFICAR"))))</f>
        <v>FOLHA DE PESSOAL</v>
      </c>
      <c r="AA522" s="30">
        <f t="shared" si="15"/>
        <v>2182.0500000000002</v>
      </c>
      <c r="AB522" s="130"/>
      <c r="AC522" s="130"/>
      <c r="AD522" s="12">
        <v>2182.0500000000002</v>
      </c>
      <c r="AE522" s="36"/>
      <c r="AF522" s="36"/>
      <c r="AG522" s="36"/>
      <c r="AH522" s="36"/>
      <c r="AI522" s="36"/>
      <c r="AJ522" s="36"/>
      <c r="AK522" s="36"/>
      <c r="AL522" s="36"/>
      <c r="AM522" s="36"/>
      <c r="AN522" s="36"/>
      <c r="AO522" s="36"/>
      <c r="AP522" s="36"/>
    </row>
    <row r="523" spans="1:42" x14ac:dyDescent="0.25">
      <c r="A523" t="s">
        <v>591</v>
      </c>
      <c r="B523" t="s">
        <v>253</v>
      </c>
      <c r="C523" t="s">
        <v>592</v>
      </c>
      <c r="D523" t="s">
        <v>83</v>
      </c>
      <c r="E523" t="s">
        <v>100</v>
      </c>
      <c r="F523" s="19" t="str">
        <f>IFERROR(VLOOKUP(D523,'Tabelas auxiliares'!$A$3:$B$63,2,FALSE),"")</f>
        <v>SUGEPE-FOLHA - PASEP + AUX. MORADIA</v>
      </c>
      <c r="G523" s="19" t="str">
        <f>IFERROR(VLOOKUP($B523,'Tabelas auxiliares'!$A$67:$C$107,2,FALSE),"")</f>
        <v>FOLHA DE PAGAMENTO - BENEFÍCIOS</v>
      </c>
      <c r="H523" s="19" t="str">
        <f>IFERROR(VLOOKUP($B523,'Tabelas auxiliares'!$A$67:$C$107,3,FALSE),"")</f>
        <v xml:space="preserve">AUXILIO FUNERAL / CONTRATACAO POR TEMPO DETERMINADO / BENEF.ASSIST. DO SERVIDOR E DO MILITAR / AUXILIO-ALIMENTACAO / AUXILIO-TRANSPORTE / INDENIZACOES E RESTITUICOES / DESPESAS DE EXERCICIOS ANTERIORES </v>
      </c>
      <c r="I523" s="128" t="s">
        <v>2459</v>
      </c>
      <c r="J523" s="128" t="s">
        <v>2460</v>
      </c>
      <c r="K523" s="128" t="s">
        <v>2852</v>
      </c>
      <c r="L523" s="128" t="s">
        <v>2462</v>
      </c>
      <c r="M523" s="128" t="s">
        <v>604</v>
      </c>
      <c r="N523" s="128" t="s">
        <v>109</v>
      </c>
      <c r="O523" s="128" t="s">
        <v>617</v>
      </c>
      <c r="P523" s="128" t="s">
        <v>630</v>
      </c>
      <c r="Q523" s="128" t="s">
        <v>603</v>
      </c>
      <c r="R523" s="128" t="s">
        <v>604</v>
      </c>
      <c r="S523" s="128" t="s">
        <v>605</v>
      </c>
      <c r="T523" s="128" t="s">
        <v>626</v>
      </c>
      <c r="U523" s="128" t="s">
        <v>118</v>
      </c>
      <c r="V523" s="128" t="s">
        <v>1045</v>
      </c>
      <c r="W523" s="128" t="s">
        <v>1046</v>
      </c>
      <c r="X523" s="128" t="s">
        <v>2853</v>
      </c>
      <c r="Y523" s="19" t="str">
        <f t="shared" si="14"/>
        <v>3</v>
      </c>
      <c r="Z523" s="19" t="str">
        <f>IF(T523="","",IF(AND(T523&lt;&gt;'Tabelas auxiliares'!$B$241,T523&lt;&gt;'Tabelas auxiliares'!$B$242,T523&lt;&gt;'Tabelas auxiliares'!$C$241,T523&lt;&gt;'Tabelas auxiliares'!$C$242,T523&lt;&gt;'Tabelas auxiliares'!$D$241),"FOLHA DE PESSOAL",IF(Y523='Tabelas auxiliares'!$A$242,"CUSTEIO",IF(Y523='Tabelas auxiliares'!$A$241,"INVESTIMENTO","ERRO - VERIFICAR"))))</f>
        <v>FOLHA DE PESSOAL</v>
      </c>
      <c r="AA523" s="30">
        <f t="shared" si="15"/>
        <v>2741.07</v>
      </c>
      <c r="AB523" s="130"/>
      <c r="AC523" s="130"/>
      <c r="AD523" s="12">
        <v>2741.07</v>
      </c>
      <c r="AE523" s="36"/>
      <c r="AF523" s="36"/>
      <c r="AG523" s="36"/>
      <c r="AH523" s="36"/>
      <c r="AI523" s="36"/>
      <c r="AJ523" s="36"/>
      <c r="AK523" s="36"/>
      <c r="AL523" s="36"/>
      <c r="AM523" s="36"/>
      <c r="AN523" s="36"/>
      <c r="AO523" s="36"/>
      <c r="AP523" s="36"/>
    </row>
    <row r="524" spans="1:42" x14ac:dyDescent="0.25">
      <c r="A524" t="s">
        <v>591</v>
      </c>
      <c r="B524" t="s">
        <v>253</v>
      </c>
      <c r="C524" t="s">
        <v>592</v>
      </c>
      <c r="D524" t="s">
        <v>83</v>
      </c>
      <c r="E524" t="s">
        <v>100</v>
      </c>
      <c r="F524" s="19" t="str">
        <f>IFERROR(VLOOKUP(D524,'Tabelas auxiliares'!$A$3:$B$63,2,FALSE),"")</f>
        <v>SUGEPE-FOLHA - PASEP + AUX. MORADIA</v>
      </c>
      <c r="G524" s="19" t="str">
        <f>IFERROR(VLOOKUP($B524,'Tabelas auxiliares'!$A$67:$C$107,2,FALSE),"")</f>
        <v>FOLHA DE PAGAMENTO - BENEFÍCIOS</v>
      </c>
      <c r="H524" s="19" t="str">
        <f>IFERROR(VLOOKUP($B524,'Tabelas auxiliares'!$A$67:$C$107,3,FALSE),"")</f>
        <v xml:space="preserve">AUXILIO FUNERAL / CONTRATACAO POR TEMPO DETERMINADO / BENEF.ASSIST. DO SERVIDOR E DO MILITAR / AUXILIO-ALIMENTACAO / AUXILIO-TRANSPORTE / INDENIZACOES E RESTITUICOES / DESPESAS DE EXERCICIOS ANTERIORES </v>
      </c>
      <c r="I524" s="128" t="s">
        <v>2459</v>
      </c>
      <c r="J524" s="128" t="s">
        <v>2460</v>
      </c>
      <c r="K524" s="128" t="s">
        <v>2854</v>
      </c>
      <c r="L524" s="128" t="s">
        <v>2462</v>
      </c>
      <c r="M524" s="128" t="s">
        <v>604</v>
      </c>
      <c r="N524" s="128" t="s">
        <v>109</v>
      </c>
      <c r="O524" s="128" t="s">
        <v>633</v>
      </c>
      <c r="P524" s="128" t="s">
        <v>634</v>
      </c>
      <c r="Q524" s="128" t="s">
        <v>603</v>
      </c>
      <c r="R524" s="128" t="s">
        <v>604</v>
      </c>
      <c r="S524" s="128" t="s">
        <v>605</v>
      </c>
      <c r="T524" s="128" t="s">
        <v>626</v>
      </c>
      <c r="U524" s="128" t="s">
        <v>123</v>
      </c>
      <c r="V524" s="128" t="s">
        <v>1047</v>
      </c>
      <c r="W524" s="128" t="s">
        <v>1048</v>
      </c>
      <c r="X524" s="128" t="s">
        <v>2855</v>
      </c>
      <c r="Y524" s="19" t="str">
        <f t="shared" si="14"/>
        <v>3</v>
      </c>
      <c r="Z524" s="19" t="str">
        <f>IF(T524="","",IF(AND(T524&lt;&gt;'Tabelas auxiliares'!$B$241,T524&lt;&gt;'Tabelas auxiliares'!$B$242,T524&lt;&gt;'Tabelas auxiliares'!$C$241,T524&lt;&gt;'Tabelas auxiliares'!$C$242,T524&lt;&gt;'Tabelas auxiliares'!$D$241),"FOLHA DE PESSOAL",IF(Y524='Tabelas auxiliares'!$A$242,"CUSTEIO",IF(Y524='Tabelas auxiliares'!$A$241,"INVESTIMENTO","ERRO - VERIFICAR"))))</f>
        <v>FOLHA DE PESSOAL</v>
      </c>
      <c r="AA524" s="30">
        <f t="shared" si="15"/>
        <v>718.58</v>
      </c>
      <c r="AB524" s="130"/>
      <c r="AC524" s="130"/>
      <c r="AD524" s="12">
        <v>718.58</v>
      </c>
      <c r="AE524" s="36"/>
      <c r="AF524" s="36"/>
      <c r="AG524" s="36"/>
      <c r="AH524" s="36"/>
      <c r="AI524" s="36"/>
      <c r="AJ524" s="36"/>
      <c r="AK524" s="36"/>
      <c r="AL524" s="36"/>
      <c r="AM524" s="36"/>
      <c r="AN524" s="36"/>
      <c r="AO524" s="36"/>
      <c r="AP524" s="36"/>
    </row>
    <row r="525" spans="1:42" x14ac:dyDescent="0.25">
      <c r="A525" t="s">
        <v>591</v>
      </c>
      <c r="B525" t="s">
        <v>253</v>
      </c>
      <c r="C525" t="s">
        <v>592</v>
      </c>
      <c r="D525" t="s">
        <v>83</v>
      </c>
      <c r="E525" t="s">
        <v>100</v>
      </c>
      <c r="F525" s="19" t="str">
        <f>IFERROR(VLOOKUP(D525,'Tabelas auxiliares'!$A$3:$B$63,2,FALSE),"")</f>
        <v>SUGEPE-FOLHA - PASEP + AUX. MORADIA</v>
      </c>
      <c r="G525" s="19" t="str">
        <f>IFERROR(VLOOKUP($B525,'Tabelas auxiliares'!$A$67:$C$107,2,FALSE),"")</f>
        <v>FOLHA DE PAGAMENTO - BENEFÍCIOS</v>
      </c>
      <c r="H525" s="19" t="str">
        <f>IFERROR(VLOOKUP($B525,'Tabelas auxiliares'!$A$67:$C$107,3,FALSE),"")</f>
        <v xml:space="preserve">AUXILIO FUNERAL / CONTRATACAO POR TEMPO DETERMINADO / BENEF.ASSIST. DO SERVIDOR E DO MILITAR / AUXILIO-ALIMENTACAO / AUXILIO-TRANSPORTE / INDENIZACOES E RESTITUICOES / DESPESAS DE EXERCICIOS ANTERIORES </v>
      </c>
      <c r="I525" s="128" t="s">
        <v>2459</v>
      </c>
      <c r="J525" s="128" t="s">
        <v>2460</v>
      </c>
      <c r="K525" s="128" t="s">
        <v>2856</v>
      </c>
      <c r="L525" s="128" t="s">
        <v>2462</v>
      </c>
      <c r="M525" s="128" t="s">
        <v>604</v>
      </c>
      <c r="N525" s="128" t="s">
        <v>109</v>
      </c>
      <c r="O525" s="128" t="s">
        <v>615</v>
      </c>
      <c r="P525" s="128" t="s">
        <v>629</v>
      </c>
      <c r="Q525" s="128" t="s">
        <v>603</v>
      </c>
      <c r="R525" s="128" t="s">
        <v>604</v>
      </c>
      <c r="S525" s="128" t="s">
        <v>605</v>
      </c>
      <c r="T525" s="128" t="s">
        <v>626</v>
      </c>
      <c r="U525" s="128" t="s">
        <v>121</v>
      </c>
      <c r="V525" s="128" t="s">
        <v>1049</v>
      </c>
      <c r="W525" s="128" t="s">
        <v>1050</v>
      </c>
      <c r="X525" s="128" t="s">
        <v>2857</v>
      </c>
      <c r="Y525" s="19" t="str">
        <f t="shared" si="14"/>
        <v>3</v>
      </c>
      <c r="Z525" s="19" t="str">
        <f>IF(T525="","",IF(AND(T525&lt;&gt;'Tabelas auxiliares'!$B$241,T525&lt;&gt;'Tabelas auxiliares'!$B$242,T525&lt;&gt;'Tabelas auxiliares'!$C$241,T525&lt;&gt;'Tabelas auxiliares'!$C$242,T525&lt;&gt;'Tabelas auxiliares'!$D$241),"FOLHA DE PESSOAL",IF(Y525='Tabelas auxiliares'!$A$242,"CUSTEIO",IF(Y525='Tabelas auxiliares'!$A$241,"INVESTIMENTO","ERRO - VERIFICAR"))))</f>
        <v>FOLHA DE PESSOAL</v>
      </c>
      <c r="AA525" s="30">
        <f t="shared" si="15"/>
        <v>89246.23</v>
      </c>
      <c r="AB525" s="130"/>
      <c r="AC525" s="130"/>
      <c r="AD525" s="12">
        <v>89246.23</v>
      </c>
      <c r="AE525" s="36"/>
      <c r="AF525" s="36"/>
      <c r="AG525" s="36"/>
      <c r="AH525" s="36"/>
      <c r="AI525" s="36"/>
      <c r="AJ525" s="36"/>
      <c r="AK525" s="36"/>
      <c r="AL525" s="36"/>
      <c r="AM525" s="36"/>
      <c r="AN525" s="36"/>
      <c r="AO525" s="36"/>
      <c r="AP525" s="36"/>
    </row>
    <row r="526" spans="1:42" x14ac:dyDescent="0.25">
      <c r="A526" t="s">
        <v>591</v>
      </c>
      <c r="B526" t="s">
        <v>253</v>
      </c>
      <c r="C526" t="s">
        <v>592</v>
      </c>
      <c r="D526" t="s">
        <v>83</v>
      </c>
      <c r="E526" t="s">
        <v>100</v>
      </c>
      <c r="F526" s="19" t="str">
        <f>IFERROR(VLOOKUP(D526,'Tabelas auxiliares'!$A$3:$B$63,2,FALSE),"")</f>
        <v>SUGEPE-FOLHA - PASEP + AUX. MORADIA</v>
      </c>
      <c r="G526" s="19" t="str">
        <f>IFERROR(VLOOKUP($B526,'Tabelas auxiliares'!$A$67:$C$107,2,FALSE),"")</f>
        <v>FOLHA DE PAGAMENTO - BENEFÍCIOS</v>
      </c>
      <c r="H526" s="19" t="str">
        <f>IFERROR(VLOOKUP($B526,'Tabelas auxiliares'!$A$67:$C$107,3,FALSE),"")</f>
        <v xml:space="preserve">AUXILIO FUNERAL / CONTRATACAO POR TEMPO DETERMINADO / BENEF.ASSIST. DO SERVIDOR E DO MILITAR / AUXILIO-ALIMENTACAO / AUXILIO-TRANSPORTE / INDENIZACOES E RESTITUICOES / DESPESAS DE EXERCICIOS ANTERIORES </v>
      </c>
      <c r="I526" s="128" t="s">
        <v>2459</v>
      </c>
      <c r="J526" s="128" t="s">
        <v>2460</v>
      </c>
      <c r="K526" s="128" t="s">
        <v>2858</v>
      </c>
      <c r="L526" s="128" t="s">
        <v>2462</v>
      </c>
      <c r="M526" s="128" t="s">
        <v>604</v>
      </c>
      <c r="N526" s="128" t="s">
        <v>109</v>
      </c>
      <c r="O526" s="128" t="s">
        <v>631</v>
      </c>
      <c r="P526" s="128" t="s">
        <v>632</v>
      </c>
      <c r="Q526" s="128" t="s">
        <v>603</v>
      </c>
      <c r="R526" s="128" t="s">
        <v>604</v>
      </c>
      <c r="S526" s="128" t="s">
        <v>605</v>
      </c>
      <c r="T526" s="128" t="s">
        <v>626</v>
      </c>
      <c r="U526" s="128" t="s">
        <v>119</v>
      </c>
      <c r="V526" s="128" t="s">
        <v>1051</v>
      </c>
      <c r="W526" s="128" t="s">
        <v>1052</v>
      </c>
      <c r="X526" s="128" t="s">
        <v>2859</v>
      </c>
      <c r="Y526" s="19" t="str">
        <f t="shared" si="14"/>
        <v>3</v>
      </c>
      <c r="Z526" s="19" t="str">
        <f>IF(T526="","",IF(AND(T526&lt;&gt;'Tabelas auxiliares'!$B$241,T526&lt;&gt;'Tabelas auxiliares'!$B$242,T526&lt;&gt;'Tabelas auxiliares'!$C$241,T526&lt;&gt;'Tabelas auxiliares'!$C$242,T526&lt;&gt;'Tabelas auxiliares'!$D$241),"FOLHA DE PESSOAL",IF(Y526='Tabelas auxiliares'!$A$242,"CUSTEIO",IF(Y526='Tabelas auxiliares'!$A$241,"INVESTIMENTO","ERRO - VERIFICAR"))))</f>
        <v>FOLHA DE PESSOAL</v>
      </c>
      <c r="AA526" s="30">
        <f t="shared" si="15"/>
        <v>1483721.21</v>
      </c>
      <c r="AB526" s="130"/>
      <c r="AC526" s="130"/>
      <c r="AD526" s="12">
        <v>1483721.21</v>
      </c>
      <c r="AE526" s="36"/>
      <c r="AF526" s="36"/>
      <c r="AG526" s="36"/>
      <c r="AH526" s="36"/>
      <c r="AI526" s="36"/>
      <c r="AJ526" s="36"/>
      <c r="AK526" s="36"/>
      <c r="AL526" s="36"/>
      <c r="AM526" s="36"/>
      <c r="AN526" s="36"/>
      <c r="AO526" s="36"/>
      <c r="AP526" s="36"/>
    </row>
    <row r="527" spans="1:42" x14ac:dyDescent="0.25">
      <c r="A527" t="s">
        <v>591</v>
      </c>
      <c r="B527" t="s">
        <v>253</v>
      </c>
      <c r="C527" t="s">
        <v>592</v>
      </c>
      <c r="D527" t="s">
        <v>83</v>
      </c>
      <c r="E527" t="s">
        <v>100</v>
      </c>
      <c r="F527" s="19" t="str">
        <f>IFERROR(VLOOKUP(D527,'Tabelas auxiliares'!$A$3:$B$63,2,FALSE),"")</f>
        <v>SUGEPE-FOLHA - PASEP + AUX. MORADIA</v>
      </c>
      <c r="G527" s="19" t="str">
        <f>IFERROR(VLOOKUP($B527,'Tabelas auxiliares'!$A$67:$C$107,2,FALSE),"")</f>
        <v>FOLHA DE PAGAMENTO - BENEFÍCIOS</v>
      </c>
      <c r="H527" s="19" t="str">
        <f>IFERROR(VLOOKUP($B527,'Tabelas auxiliares'!$A$67:$C$107,3,FALSE),"")</f>
        <v xml:space="preserve">AUXILIO FUNERAL / CONTRATACAO POR TEMPO DETERMINADO / BENEF.ASSIST. DO SERVIDOR E DO MILITAR / AUXILIO-ALIMENTACAO / AUXILIO-TRANSPORTE / INDENIZACOES E RESTITUICOES / DESPESAS DE EXERCICIOS ANTERIORES </v>
      </c>
      <c r="I527" s="128" t="s">
        <v>2459</v>
      </c>
      <c r="J527" s="128" t="s">
        <v>2460</v>
      </c>
      <c r="K527" s="128" t="s">
        <v>2860</v>
      </c>
      <c r="L527" s="128" t="s">
        <v>2462</v>
      </c>
      <c r="M527" s="128" t="s">
        <v>604</v>
      </c>
      <c r="N527" s="128" t="s">
        <v>109</v>
      </c>
      <c r="O527" s="128" t="s">
        <v>617</v>
      </c>
      <c r="P527" s="128" t="s">
        <v>630</v>
      </c>
      <c r="Q527" s="128" t="s">
        <v>603</v>
      </c>
      <c r="R527" s="128" t="s">
        <v>604</v>
      </c>
      <c r="S527" s="128" t="s">
        <v>605</v>
      </c>
      <c r="T527" s="128" t="s">
        <v>626</v>
      </c>
      <c r="U527" s="128" t="s">
        <v>118</v>
      </c>
      <c r="V527" s="128" t="s">
        <v>1053</v>
      </c>
      <c r="W527" s="128" t="s">
        <v>1054</v>
      </c>
      <c r="X527" s="128" t="s">
        <v>2861</v>
      </c>
      <c r="Y527" s="19" t="str">
        <f t="shared" si="14"/>
        <v>3</v>
      </c>
      <c r="Z527" s="19" t="str">
        <f>IF(T527="","",IF(AND(T527&lt;&gt;'Tabelas auxiliares'!$B$241,T527&lt;&gt;'Tabelas auxiliares'!$B$242,T527&lt;&gt;'Tabelas auxiliares'!$C$241,T527&lt;&gt;'Tabelas auxiliares'!$C$242,T527&lt;&gt;'Tabelas auxiliares'!$D$241),"FOLHA DE PESSOAL",IF(Y527='Tabelas auxiliares'!$A$242,"CUSTEIO",IF(Y527='Tabelas auxiliares'!$A$241,"INVESTIMENTO","ERRO - VERIFICAR"))))</f>
        <v>FOLHA DE PESSOAL</v>
      </c>
      <c r="AA527" s="30">
        <f t="shared" si="15"/>
        <v>109276.19</v>
      </c>
      <c r="AB527" s="130"/>
      <c r="AC527" s="130"/>
      <c r="AD527" s="12">
        <v>109276.19</v>
      </c>
      <c r="AE527" s="36"/>
      <c r="AF527" s="36"/>
      <c r="AG527" s="36"/>
      <c r="AH527" s="36"/>
      <c r="AI527" s="36"/>
      <c r="AJ527" s="36"/>
      <c r="AK527" s="36"/>
      <c r="AL527" s="36"/>
      <c r="AM527" s="36"/>
      <c r="AN527" s="36"/>
      <c r="AO527" s="36"/>
      <c r="AP527" s="36"/>
    </row>
    <row r="528" spans="1:42" x14ac:dyDescent="0.25">
      <c r="A528" t="s">
        <v>591</v>
      </c>
      <c r="B528" t="s">
        <v>253</v>
      </c>
      <c r="C528" t="s">
        <v>592</v>
      </c>
      <c r="D528" t="s">
        <v>83</v>
      </c>
      <c r="E528" t="s">
        <v>100</v>
      </c>
      <c r="F528" s="19" t="str">
        <f>IFERROR(VLOOKUP(D528,'Tabelas auxiliares'!$A$3:$B$63,2,FALSE),"")</f>
        <v>SUGEPE-FOLHA - PASEP + AUX. MORADIA</v>
      </c>
      <c r="G528" s="19" t="str">
        <f>IFERROR(VLOOKUP($B528,'Tabelas auxiliares'!$A$67:$C$107,2,FALSE),"")</f>
        <v>FOLHA DE PAGAMENTO - BENEFÍCIOS</v>
      </c>
      <c r="H528" s="19" t="str">
        <f>IFERROR(VLOOKUP($B528,'Tabelas auxiliares'!$A$67:$C$107,3,FALSE),"")</f>
        <v xml:space="preserve">AUXILIO FUNERAL / CONTRATACAO POR TEMPO DETERMINADO / BENEF.ASSIST. DO SERVIDOR E DO MILITAR / AUXILIO-ALIMENTACAO / AUXILIO-TRANSPORTE / INDENIZACOES E RESTITUICOES / DESPESAS DE EXERCICIOS ANTERIORES </v>
      </c>
      <c r="I528" s="128" t="s">
        <v>2459</v>
      </c>
      <c r="J528" s="128" t="s">
        <v>2460</v>
      </c>
      <c r="K528" s="128" t="s">
        <v>2862</v>
      </c>
      <c r="L528" s="128" t="s">
        <v>2462</v>
      </c>
      <c r="M528" s="128" t="s">
        <v>604</v>
      </c>
      <c r="N528" s="128" t="s">
        <v>109</v>
      </c>
      <c r="O528" s="128" t="s">
        <v>615</v>
      </c>
      <c r="P528" s="128" t="s">
        <v>629</v>
      </c>
      <c r="Q528" s="128" t="s">
        <v>603</v>
      </c>
      <c r="R528" s="128" t="s">
        <v>604</v>
      </c>
      <c r="S528" s="128" t="s">
        <v>605</v>
      </c>
      <c r="T528" s="128" t="s">
        <v>626</v>
      </c>
      <c r="U528" s="128" t="s">
        <v>121</v>
      </c>
      <c r="V528" s="128" t="s">
        <v>1059</v>
      </c>
      <c r="W528" s="128" t="s">
        <v>1060</v>
      </c>
      <c r="X528" s="128" t="s">
        <v>2863</v>
      </c>
      <c r="Y528" s="19" t="str">
        <f t="shared" si="14"/>
        <v>3</v>
      </c>
      <c r="Z528" s="19" t="str">
        <f>IF(T528="","",IF(AND(T528&lt;&gt;'Tabelas auxiliares'!$B$241,T528&lt;&gt;'Tabelas auxiliares'!$B$242,T528&lt;&gt;'Tabelas auxiliares'!$C$241,T528&lt;&gt;'Tabelas auxiliares'!$C$242,T528&lt;&gt;'Tabelas auxiliares'!$D$241),"FOLHA DE PESSOAL",IF(Y528='Tabelas auxiliares'!$A$242,"CUSTEIO",IF(Y528='Tabelas auxiliares'!$A$241,"INVESTIMENTO","ERRO - VERIFICAR"))))</f>
        <v>FOLHA DE PESSOAL</v>
      </c>
      <c r="AA528" s="30">
        <f t="shared" si="15"/>
        <v>412.17</v>
      </c>
      <c r="AB528" s="130"/>
      <c r="AC528" s="130"/>
      <c r="AD528" s="12">
        <v>412.17</v>
      </c>
      <c r="AE528" s="36"/>
      <c r="AF528" s="36"/>
      <c r="AG528" s="36"/>
      <c r="AH528" s="36"/>
      <c r="AI528" s="36"/>
      <c r="AJ528" s="36"/>
      <c r="AK528" s="36"/>
      <c r="AL528" s="36"/>
      <c r="AM528" s="36"/>
      <c r="AN528" s="36"/>
      <c r="AO528" s="36"/>
      <c r="AP528" s="36"/>
    </row>
    <row r="529" spans="1:42" x14ac:dyDescent="0.25">
      <c r="A529" t="s">
        <v>591</v>
      </c>
      <c r="B529" t="s">
        <v>253</v>
      </c>
      <c r="C529" t="s">
        <v>592</v>
      </c>
      <c r="D529" t="s">
        <v>83</v>
      </c>
      <c r="E529" t="s">
        <v>100</v>
      </c>
      <c r="F529" s="19" t="str">
        <f>IFERROR(VLOOKUP(D529,'Tabelas auxiliares'!$A$3:$B$63,2,FALSE),"")</f>
        <v>SUGEPE-FOLHA - PASEP + AUX. MORADIA</v>
      </c>
      <c r="G529" s="19" t="str">
        <f>IFERROR(VLOOKUP($B529,'Tabelas auxiliares'!$A$67:$C$107,2,FALSE),"")</f>
        <v>FOLHA DE PAGAMENTO - BENEFÍCIOS</v>
      </c>
      <c r="H529" s="19" t="str">
        <f>IFERROR(VLOOKUP($B529,'Tabelas auxiliares'!$A$67:$C$107,3,FALSE),"")</f>
        <v xml:space="preserve">AUXILIO FUNERAL / CONTRATACAO POR TEMPO DETERMINADO / BENEF.ASSIST. DO SERVIDOR E DO MILITAR / AUXILIO-ALIMENTACAO / AUXILIO-TRANSPORTE / INDENIZACOES E RESTITUICOES / DESPESAS DE EXERCICIOS ANTERIORES </v>
      </c>
      <c r="I529" s="128" t="s">
        <v>2459</v>
      </c>
      <c r="J529" s="128" t="s">
        <v>2460</v>
      </c>
      <c r="K529" s="128" t="s">
        <v>2864</v>
      </c>
      <c r="L529" s="128" t="s">
        <v>2462</v>
      </c>
      <c r="M529" s="128" t="s">
        <v>604</v>
      </c>
      <c r="N529" s="128" t="s">
        <v>111</v>
      </c>
      <c r="O529" s="128" t="s">
        <v>615</v>
      </c>
      <c r="P529" s="128" t="s">
        <v>628</v>
      </c>
      <c r="Q529" s="128" t="s">
        <v>603</v>
      </c>
      <c r="R529" s="128" t="s">
        <v>604</v>
      </c>
      <c r="S529" s="128" t="s">
        <v>605</v>
      </c>
      <c r="T529" s="128" t="s">
        <v>626</v>
      </c>
      <c r="U529" s="128" t="s">
        <v>122</v>
      </c>
      <c r="V529" s="128" t="s">
        <v>1061</v>
      </c>
      <c r="W529" s="128" t="s">
        <v>1062</v>
      </c>
      <c r="X529" s="128" t="s">
        <v>2865</v>
      </c>
      <c r="Y529" s="19" t="str">
        <f t="shared" si="14"/>
        <v>3</v>
      </c>
      <c r="Z529" s="19" t="str">
        <f>IF(T529="","",IF(AND(T529&lt;&gt;'Tabelas auxiliares'!$B$241,T529&lt;&gt;'Tabelas auxiliares'!$B$242,T529&lt;&gt;'Tabelas auxiliares'!$C$241,T529&lt;&gt;'Tabelas auxiliares'!$C$242,T529&lt;&gt;'Tabelas auxiliares'!$D$241),"FOLHA DE PESSOAL",IF(Y529='Tabelas auxiliares'!$A$242,"CUSTEIO",IF(Y529='Tabelas auxiliares'!$A$241,"INVESTIMENTO","ERRO - VERIFICAR"))))</f>
        <v>FOLHA DE PESSOAL</v>
      </c>
      <c r="AA529" s="30">
        <f t="shared" si="15"/>
        <v>375</v>
      </c>
      <c r="AB529" s="130"/>
      <c r="AC529" s="130"/>
      <c r="AD529" s="12">
        <v>375</v>
      </c>
      <c r="AE529" s="36"/>
      <c r="AF529" s="36"/>
      <c r="AG529" s="36"/>
      <c r="AH529" s="36"/>
      <c r="AI529" s="36"/>
      <c r="AJ529" s="36"/>
      <c r="AK529" s="36"/>
      <c r="AL529" s="36"/>
      <c r="AM529" s="36"/>
      <c r="AN529" s="36"/>
      <c r="AO529" s="36"/>
      <c r="AP529" s="36"/>
    </row>
    <row r="530" spans="1:42" x14ac:dyDescent="0.25">
      <c r="A530" t="s">
        <v>591</v>
      </c>
      <c r="B530" t="s">
        <v>253</v>
      </c>
      <c r="C530" t="s">
        <v>592</v>
      </c>
      <c r="D530" t="s">
        <v>83</v>
      </c>
      <c r="E530" t="s">
        <v>100</v>
      </c>
      <c r="F530" s="19" t="str">
        <f>IFERROR(VLOOKUP(D530,'Tabelas auxiliares'!$A$3:$B$63,2,FALSE),"")</f>
        <v>SUGEPE-FOLHA - PASEP + AUX. MORADIA</v>
      </c>
      <c r="G530" s="19" t="str">
        <f>IFERROR(VLOOKUP($B530,'Tabelas auxiliares'!$A$67:$C$107,2,FALSE),"")</f>
        <v>FOLHA DE PAGAMENTO - BENEFÍCIOS</v>
      </c>
      <c r="H530" s="19" t="str">
        <f>IFERROR(VLOOKUP($B530,'Tabelas auxiliares'!$A$67:$C$107,3,FALSE),"")</f>
        <v xml:space="preserve">AUXILIO FUNERAL / CONTRATACAO POR TEMPO DETERMINADO / BENEF.ASSIST. DO SERVIDOR E DO MILITAR / AUXILIO-ALIMENTACAO / AUXILIO-TRANSPORTE / INDENIZACOES E RESTITUICOES / DESPESAS DE EXERCICIOS ANTERIORES </v>
      </c>
      <c r="I530" s="128" t="s">
        <v>2459</v>
      </c>
      <c r="J530" s="128" t="s">
        <v>2460</v>
      </c>
      <c r="K530" s="128" t="s">
        <v>2866</v>
      </c>
      <c r="L530" s="128" t="s">
        <v>2462</v>
      </c>
      <c r="M530" s="128" t="s">
        <v>604</v>
      </c>
      <c r="N530" s="128" t="s">
        <v>111</v>
      </c>
      <c r="O530" s="128" t="s">
        <v>104</v>
      </c>
      <c r="P530" s="128" t="s">
        <v>1372</v>
      </c>
      <c r="Q530" s="128" t="s">
        <v>603</v>
      </c>
      <c r="R530" s="128" t="s">
        <v>604</v>
      </c>
      <c r="S530" s="128" t="s">
        <v>605</v>
      </c>
      <c r="T530" s="128" t="s">
        <v>626</v>
      </c>
      <c r="U530" s="128" t="s">
        <v>1373</v>
      </c>
      <c r="V530" s="128" t="s">
        <v>960</v>
      </c>
      <c r="W530" s="128" t="s">
        <v>961</v>
      </c>
      <c r="X530" s="128" t="s">
        <v>2867</v>
      </c>
      <c r="Y530" s="19" t="str">
        <f t="shared" si="14"/>
        <v>3</v>
      </c>
      <c r="Z530" s="19" t="str">
        <f>IF(T530="","",IF(AND(T530&lt;&gt;'Tabelas auxiliares'!$B$241,T530&lt;&gt;'Tabelas auxiliares'!$B$242,T530&lt;&gt;'Tabelas auxiliares'!$C$241,T530&lt;&gt;'Tabelas auxiliares'!$C$242,T530&lt;&gt;'Tabelas auxiliares'!$D$241),"FOLHA DE PESSOAL",IF(Y530='Tabelas auxiliares'!$A$242,"CUSTEIO",IF(Y530='Tabelas auxiliares'!$A$241,"INVESTIMENTO","ERRO - VERIFICAR"))))</f>
        <v>FOLHA DE PESSOAL</v>
      </c>
      <c r="AA530" s="30">
        <f t="shared" si="15"/>
        <v>991.61</v>
      </c>
      <c r="AB530" s="130"/>
      <c r="AC530" s="130"/>
      <c r="AD530" s="12">
        <v>991.61</v>
      </c>
      <c r="AE530" s="36"/>
      <c r="AF530" s="36"/>
      <c r="AG530" s="36"/>
      <c r="AH530" s="36"/>
      <c r="AI530" s="36"/>
      <c r="AJ530" s="36"/>
      <c r="AK530" s="36"/>
      <c r="AL530" s="36"/>
      <c r="AM530" s="36"/>
      <c r="AN530" s="36"/>
      <c r="AO530" s="36"/>
      <c r="AP530" s="36"/>
    </row>
    <row r="531" spans="1:42" x14ac:dyDescent="0.25">
      <c r="A531" t="s">
        <v>591</v>
      </c>
      <c r="B531" t="s">
        <v>253</v>
      </c>
      <c r="C531" t="s">
        <v>592</v>
      </c>
      <c r="D531" t="s">
        <v>83</v>
      </c>
      <c r="E531" t="s">
        <v>100</v>
      </c>
      <c r="F531" s="19" t="str">
        <f>IFERROR(VLOOKUP(D531,'Tabelas auxiliares'!$A$3:$B$63,2,FALSE),"")</f>
        <v>SUGEPE-FOLHA - PASEP + AUX. MORADIA</v>
      </c>
      <c r="G531" s="19" t="str">
        <f>IFERROR(VLOOKUP($B531,'Tabelas auxiliares'!$A$67:$C$107,2,FALSE),"")</f>
        <v>FOLHA DE PAGAMENTO - BENEFÍCIOS</v>
      </c>
      <c r="H531" s="19" t="str">
        <f>IFERROR(VLOOKUP($B531,'Tabelas auxiliares'!$A$67:$C$107,3,FALSE),"")</f>
        <v xml:space="preserve">AUXILIO FUNERAL / CONTRATACAO POR TEMPO DETERMINADO / BENEF.ASSIST. DO SERVIDOR E DO MILITAR / AUXILIO-ALIMENTACAO / AUXILIO-TRANSPORTE / INDENIZACOES E RESTITUICOES / DESPESAS DE EXERCICIOS ANTERIORES </v>
      </c>
      <c r="I531" s="128" t="s">
        <v>2459</v>
      </c>
      <c r="J531" s="128" t="s">
        <v>2460</v>
      </c>
      <c r="K531" s="128" t="s">
        <v>2868</v>
      </c>
      <c r="L531" s="128" t="s">
        <v>2462</v>
      </c>
      <c r="M531" s="128" t="s">
        <v>604</v>
      </c>
      <c r="N531" s="128" t="s">
        <v>111</v>
      </c>
      <c r="O531" s="128" t="s">
        <v>615</v>
      </c>
      <c r="P531" s="128" t="s">
        <v>628</v>
      </c>
      <c r="Q531" s="128" t="s">
        <v>603</v>
      </c>
      <c r="R531" s="128" t="s">
        <v>604</v>
      </c>
      <c r="S531" s="128" t="s">
        <v>605</v>
      </c>
      <c r="T531" s="128" t="s">
        <v>626</v>
      </c>
      <c r="U531" s="128" t="s">
        <v>122</v>
      </c>
      <c r="V531" s="128" t="s">
        <v>960</v>
      </c>
      <c r="W531" s="128" t="s">
        <v>961</v>
      </c>
      <c r="X531" s="128" t="s">
        <v>2869</v>
      </c>
      <c r="Y531" s="19" t="str">
        <f t="shared" si="14"/>
        <v>3</v>
      </c>
      <c r="Z531" s="19" t="str">
        <f>IF(T531="","",IF(AND(T531&lt;&gt;'Tabelas auxiliares'!$B$241,T531&lt;&gt;'Tabelas auxiliares'!$B$242,T531&lt;&gt;'Tabelas auxiliares'!$C$241,T531&lt;&gt;'Tabelas auxiliares'!$C$242,T531&lt;&gt;'Tabelas auxiliares'!$D$241),"FOLHA DE PESSOAL",IF(Y531='Tabelas auxiliares'!$A$242,"CUSTEIO",IF(Y531='Tabelas auxiliares'!$A$241,"INVESTIMENTO","ERRO - VERIFICAR"))))</f>
        <v>FOLHA DE PESSOAL</v>
      </c>
      <c r="AA531" s="30">
        <f t="shared" si="15"/>
        <v>254219.67</v>
      </c>
      <c r="AB531" s="130"/>
      <c r="AC531" s="130"/>
      <c r="AD531" s="12">
        <v>254219.67</v>
      </c>
      <c r="AE531" s="36"/>
      <c r="AF531" s="36"/>
      <c r="AG531" s="36"/>
      <c r="AH531" s="36"/>
      <c r="AI531" s="36"/>
      <c r="AJ531" s="36"/>
      <c r="AK531" s="36"/>
      <c r="AL531" s="36"/>
      <c r="AM531" s="36"/>
      <c r="AN531" s="36"/>
      <c r="AO531" s="36"/>
      <c r="AP531" s="36"/>
    </row>
    <row r="532" spans="1:42" x14ac:dyDescent="0.25">
      <c r="A532" t="s">
        <v>591</v>
      </c>
      <c r="B532" t="s">
        <v>253</v>
      </c>
      <c r="C532" t="s">
        <v>592</v>
      </c>
      <c r="D532" t="s">
        <v>83</v>
      </c>
      <c r="E532" t="s">
        <v>100</v>
      </c>
      <c r="F532" s="19" t="str">
        <f>IFERROR(VLOOKUP(D532,'Tabelas auxiliares'!$A$3:$B$63,2,FALSE),"")</f>
        <v>SUGEPE-FOLHA - PASEP + AUX. MORADIA</v>
      </c>
      <c r="G532" s="19" t="str">
        <f>IFERROR(VLOOKUP($B532,'Tabelas auxiliares'!$A$67:$C$107,2,FALSE),"")</f>
        <v>FOLHA DE PAGAMENTO - BENEFÍCIOS</v>
      </c>
      <c r="H532" s="19" t="str">
        <f>IFERROR(VLOOKUP($B532,'Tabelas auxiliares'!$A$67:$C$107,3,FALSE),"")</f>
        <v xml:space="preserve">AUXILIO FUNERAL / CONTRATACAO POR TEMPO DETERMINADO / BENEF.ASSIST. DO SERVIDOR E DO MILITAR / AUXILIO-ALIMENTACAO / AUXILIO-TRANSPORTE / INDENIZACOES E RESTITUICOES / DESPESAS DE EXERCICIOS ANTERIORES </v>
      </c>
      <c r="I532" s="128" t="s">
        <v>1536</v>
      </c>
      <c r="J532" s="128" t="s">
        <v>2870</v>
      </c>
      <c r="K532" s="128" t="s">
        <v>2871</v>
      </c>
      <c r="L532" s="128" t="s">
        <v>2872</v>
      </c>
      <c r="M532" s="128" t="s">
        <v>959</v>
      </c>
      <c r="N532" s="128" t="s">
        <v>111</v>
      </c>
      <c r="O532" s="128" t="s">
        <v>615</v>
      </c>
      <c r="P532" s="128" t="s">
        <v>628</v>
      </c>
      <c r="Q532" s="128" t="s">
        <v>603</v>
      </c>
      <c r="R532" s="128" t="s">
        <v>604</v>
      </c>
      <c r="S532" s="128" t="s">
        <v>605</v>
      </c>
      <c r="T532" s="128" t="s">
        <v>626</v>
      </c>
      <c r="U532" s="128" t="s">
        <v>122</v>
      </c>
      <c r="V532" s="128" t="s">
        <v>960</v>
      </c>
      <c r="W532" s="128" t="s">
        <v>961</v>
      </c>
      <c r="X532" s="128" t="s">
        <v>2873</v>
      </c>
      <c r="Y532" s="19" t="str">
        <f t="shared" si="14"/>
        <v>3</v>
      </c>
      <c r="Z532" s="19" t="str">
        <f>IF(T532="","",IF(AND(T532&lt;&gt;'Tabelas auxiliares'!$B$241,T532&lt;&gt;'Tabelas auxiliares'!$B$242,T532&lt;&gt;'Tabelas auxiliares'!$C$241,T532&lt;&gt;'Tabelas auxiliares'!$C$242,T532&lt;&gt;'Tabelas auxiliares'!$D$241),"FOLHA DE PESSOAL",IF(Y532='Tabelas auxiliares'!$A$242,"CUSTEIO",IF(Y532='Tabelas auxiliares'!$A$241,"INVESTIMENTO","ERRO - VERIFICAR"))))</f>
        <v>FOLHA DE PESSOAL</v>
      </c>
      <c r="AA532" s="30">
        <f t="shared" si="15"/>
        <v>5145.83</v>
      </c>
      <c r="AB532" s="130"/>
      <c r="AC532" s="130"/>
      <c r="AD532" s="12">
        <v>5145.83</v>
      </c>
      <c r="AE532" s="36"/>
      <c r="AF532" s="36"/>
      <c r="AG532" s="36"/>
      <c r="AH532" s="36"/>
      <c r="AI532" s="36"/>
      <c r="AJ532" s="36"/>
      <c r="AK532" s="36"/>
      <c r="AL532" s="36"/>
      <c r="AM532" s="36"/>
      <c r="AN532" s="36"/>
      <c r="AO532" s="36"/>
      <c r="AP532" s="36"/>
    </row>
    <row r="533" spans="1:42" x14ac:dyDescent="0.25">
      <c r="A533" t="s">
        <v>591</v>
      </c>
      <c r="B533" t="s">
        <v>253</v>
      </c>
      <c r="C533" t="s">
        <v>592</v>
      </c>
      <c r="D533" t="s">
        <v>83</v>
      </c>
      <c r="E533" t="s">
        <v>100</v>
      </c>
      <c r="F533" s="19" t="str">
        <f>IFERROR(VLOOKUP(D533,'Tabelas auxiliares'!$A$3:$B$63,2,FALSE),"")</f>
        <v>SUGEPE-FOLHA - PASEP + AUX. MORADIA</v>
      </c>
      <c r="G533" s="19" t="str">
        <f>IFERROR(VLOOKUP($B533,'Tabelas auxiliares'!$A$67:$C$107,2,FALSE),"")</f>
        <v>FOLHA DE PAGAMENTO - BENEFÍCIOS</v>
      </c>
      <c r="H533" s="19" t="str">
        <f>IFERROR(VLOOKUP($B533,'Tabelas auxiliares'!$A$67:$C$107,3,FALSE),"")</f>
        <v xml:space="preserve">AUXILIO FUNERAL / CONTRATACAO POR TEMPO DETERMINADO / BENEF.ASSIST. DO SERVIDOR E DO MILITAR / AUXILIO-ALIMENTACAO / AUXILIO-TRANSPORTE / INDENIZACOES E RESTITUICOES / DESPESAS DE EXERCICIOS ANTERIORES </v>
      </c>
      <c r="I533" s="128" t="s">
        <v>2023</v>
      </c>
      <c r="J533" s="128" t="s">
        <v>2460</v>
      </c>
      <c r="K533" s="128" t="s">
        <v>2874</v>
      </c>
      <c r="L533" s="128" t="s">
        <v>2508</v>
      </c>
      <c r="M533" s="128" t="s">
        <v>604</v>
      </c>
      <c r="N533" s="128" t="s">
        <v>109</v>
      </c>
      <c r="O533" s="128" t="s">
        <v>631</v>
      </c>
      <c r="P533" s="128" t="s">
        <v>632</v>
      </c>
      <c r="Q533" s="128" t="s">
        <v>603</v>
      </c>
      <c r="R533" s="128" t="s">
        <v>604</v>
      </c>
      <c r="S533" s="128" t="s">
        <v>605</v>
      </c>
      <c r="T533" s="128" t="s">
        <v>626</v>
      </c>
      <c r="U533" s="128" t="s">
        <v>119</v>
      </c>
      <c r="V533" s="128" t="s">
        <v>1041</v>
      </c>
      <c r="W533" s="128" t="s">
        <v>1042</v>
      </c>
      <c r="X533" s="128" t="s">
        <v>2875</v>
      </c>
      <c r="Y533" s="19" t="str">
        <f t="shared" si="14"/>
        <v>3</v>
      </c>
      <c r="Z533" s="19" t="str">
        <f>IF(T533="","",IF(AND(T533&lt;&gt;'Tabelas auxiliares'!$B$241,T533&lt;&gt;'Tabelas auxiliares'!$B$242,T533&lt;&gt;'Tabelas auxiliares'!$C$241,T533&lt;&gt;'Tabelas auxiliares'!$C$242,T533&lt;&gt;'Tabelas auxiliares'!$D$241),"FOLHA DE PESSOAL",IF(Y533='Tabelas auxiliares'!$A$242,"CUSTEIO",IF(Y533='Tabelas auxiliares'!$A$241,"INVESTIMENTO","ERRO - VERIFICAR"))))</f>
        <v>FOLHA DE PESSOAL</v>
      </c>
      <c r="AA533" s="30">
        <f t="shared" si="15"/>
        <v>76272.67</v>
      </c>
      <c r="AB533" s="130"/>
      <c r="AC533" s="130"/>
      <c r="AD533" s="12">
        <v>76272.67</v>
      </c>
      <c r="AE533" s="36"/>
      <c r="AF533" s="36"/>
      <c r="AG533" s="36"/>
      <c r="AH533" s="36"/>
      <c r="AI533" s="36"/>
      <c r="AJ533" s="36"/>
      <c r="AK533" s="36"/>
      <c r="AL533" s="36"/>
      <c r="AM533" s="36"/>
      <c r="AN533" s="36"/>
      <c r="AO533" s="36"/>
      <c r="AP533" s="36"/>
    </row>
    <row r="534" spans="1:42" x14ac:dyDescent="0.25">
      <c r="A534" t="s">
        <v>591</v>
      </c>
      <c r="B534" t="s">
        <v>253</v>
      </c>
      <c r="C534" t="s">
        <v>592</v>
      </c>
      <c r="D534" t="s">
        <v>83</v>
      </c>
      <c r="E534" t="s">
        <v>100</v>
      </c>
      <c r="F534" s="19" t="str">
        <f>IFERROR(VLOOKUP(D534,'Tabelas auxiliares'!$A$3:$B$63,2,FALSE),"")</f>
        <v>SUGEPE-FOLHA - PASEP + AUX. MORADIA</v>
      </c>
      <c r="G534" s="19" t="str">
        <f>IFERROR(VLOOKUP($B534,'Tabelas auxiliares'!$A$67:$C$107,2,FALSE),"")</f>
        <v>FOLHA DE PAGAMENTO - BENEFÍCIOS</v>
      </c>
      <c r="H534" s="19" t="str">
        <f>IFERROR(VLOOKUP($B534,'Tabelas auxiliares'!$A$67:$C$107,3,FALSE),"")</f>
        <v xml:space="preserve">AUXILIO FUNERAL / CONTRATACAO POR TEMPO DETERMINADO / BENEF.ASSIST. DO SERVIDOR E DO MILITAR / AUXILIO-ALIMENTACAO / AUXILIO-TRANSPORTE / INDENIZACOES E RESTITUICOES / DESPESAS DE EXERCICIOS ANTERIORES </v>
      </c>
      <c r="I534" s="128" t="s">
        <v>2023</v>
      </c>
      <c r="J534" s="128" t="s">
        <v>2460</v>
      </c>
      <c r="K534" s="128" t="s">
        <v>2876</v>
      </c>
      <c r="L534" s="128" t="s">
        <v>2544</v>
      </c>
      <c r="M534" s="128" t="s">
        <v>604</v>
      </c>
      <c r="N534" s="128" t="s">
        <v>109</v>
      </c>
      <c r="O534" s="128" t="s">
        <v>615</v>
      </c>
      <c r="P534" s="128" t="s">
        <v>629</v>
      </c>
      <c r="Q534" s="128" t="s">
        <v>603</v>
      </c>
      <c r="R534" s="128" t="s">
        <v>604</v>
      </c>
      <c r="S534" s="128" t="s">
        <v>605</v>
      </c>
      <c r="T534" s="128" t="s">
        <v>626</v>
      </c>
      <c r="U534" s="128" t="s">
        <v>121</v>
      </c>
      <c r="V534" s="128" t="s">
        <v>1043</v>
      </c>
      <c r="W534" s="128" t="s">
        <v>1044</v>
      </c>
      <c r="X534" s="128" t="s">
        <v>2877</v>
      </c>
      <c r="Y534" s="19" t="str">
        <f t="shared" si="14"/>
        <v>3</v>
      </c>
      <c r="Z534" s="19" t="str">
        <f>IF(T534="","",IF(AND(T534&lt;&gt;'Tabelas auxiliares'!$B$241,T534&lt;&gt;'Tabelas auxiliares'!$B$242,T534&lt;&gt;'Tabelas auxiliares'!$C$241,T534&lt;&gt;'Tabelas auxiliares'!$C$242,T534&lt;&gt;'Tabelas auxiliares'!$D$241),"FOLHA DE PESSOAL",IF(Y534='Tabelas auxiliares'!$A$242,"CUSTEIO",IF(Y534='Tabelas auxiliares'!$A$241,"INVESTIMENTO","ERRO - VERIFICAR"))))</f>
        <v>FOLHA DE PESSOAL</v>
      </c>
      <c r="AA534" s="30">
        <f t="shared" si="15"/>
        <v>4800.51</v>
      </c>
      <c r="AB534" s="130"/>
      <c r="AC534" s="130"/>
      <c r="AD534" s="12">
        <v>4800.51</v>
      </c>
      <c r="AE534" s="36"/>
      <c r="AF534" s="36"/>
      <c r="AG534" s="36"/>
      <c r="AH534" s="36"/>
      <c r="AI534" s="36"/>
      <c r="AJ534" s="36"/>
      <c r="AK534" s="36"/>
      <c r="AL534" s="36"/>
      <c r="AM534" s="36"/>
      <c r="AN534" s="36"/>
      <c r="AO534" s="36"/>
      <c r="AP534" s="36"/>
    </row>
    <row r="535" spans="1:42" x14ac:dyDescent="0.25">
      <c r="A535" t="s">
        <v>591</v>
      </c>
      <c r="B535" t="s">
        <v>253</v>
      </c>
      <c r="C535" t="s">
        <v>592</v>
      </c>
      <c r="D535" t="s">
        <v>83</v>
      </c>
      <c r="E535" t="s">
        <v>100</v>
      </c>
      <c r="F535" s="19" t="str">
        <f>IFERROR(VLOOKUP(D535,'Tabelas auxiliares'!$A$3:$B$63,2,FALSE),"")</f>
        <v>SUGEPE-FOLHA - PASEP + AUX. MORADIA</v>
      </c>
      <c r="G535" s="19" t="str">
        <f>IFERROR(VLOOKUP($B535,'Tabelas auxiliares'!$A$67:$C$107,2,FALSE),"")</f>
        <v>FOLHA DE PAGAMENTO - BENEFÍCIOS</v>
      </c>
      <c r="H535" s="19" t="str">
        <f>IFERROR(VLOOKUP($B535,'Tabelas auxiliares'!$A$67:$C$107,3,FALSE),"")</f>
        <v xml:space="preserve">AUXILIO FUNERAL / CONTRATACAO POR TEMPO DETERMINADO / BENEF.ASSIST. DO SERVIDOR E DO MILITAR / AUXILIO-ALIMENTACAO / AUXILIO-TRANSPORTE / INDENIZACOES E RESTITUICOES / DESPESAS DE EXERCICIOS ANTERIORES </v>
      </c>
      <c r="I535" s="128" t="s">
        <v>2023</v>
      </c>
      <c r="J535" s="128" t="s">
        <v>2460</v>
      </c>
      <c r="K535" s="128" t="s">
        <v>2878</v>
      </c>
      <c r="L535" s="128" t="s">
        <v>2544</v>
      </c>
      <c r="M535" s="128" t="s">
        <v>604</v>
      </c>
      <c r="N535" s="128" t="s">
        <v>109</v>
      </c>
      <c r="O535" s="128" t="s">
        <v>617</v>
      </c>
      <c r="P535" s="128" t="s">
        <v>630</v>
      </c>
      <c r="Q535" s="128" t="s">
        <v>603</v>
      </c>
      <c r="R535" s="128" t="s">
        <v>604</v>
      </c>
      <c r="S535" s="128" t="s">
        <v>605</v>
      </c>
      <c r="T535" s="128" t="s">
        <v>626</v>
      </c>
      <c r="U535" s="128" t="s">
        <v>118</v>
      </c>
      <c r="V535" s="128" t="s">
        <v>1045</v>
      </c>
      <c r="W535" s="128" t="s">
        <v>1046</v>
      </c>
      <c r="X535" s="128" t="s">
        <v>2879</v>
      </c>
      <c r="Y535" s="19" t="str">
        <f t="shared" si="14"/>
        <v>3</v>
      </c>
      <c r="Z535" s="19" t="str">
        <f>IF(T535="","",IF(AND(T535&lt;&gt;'Tabelas auxiliares'!$B$241,T535&lt;&gt;'Tabelas auxiliares'!$B$242,T535&lt;&gt;'Tabelas auxiliares'!$C$241,T535&lt;&gt;'Tabelas auxiliares'!$C$242,T535&lt;&gt;'Tabelas auxiliares'!$D$241),"FOLHA DE PESSOAL",IF(Y535='Tabelas auxiliares'!$A$242,"CUSTEIO",IF(Y535='Tabelas auxiliares'!$A$241,"INVESTIMENTO","ERRO - VERIFICAR"))))</f>
        <v>FOLHA DE PESSOAL</v>
      </c>
      <c r="AA535" s="30">
        <f t="shared" si="15"/>
        <v>3099.43</v>
      </c>
      <c r="AB535" s="130"/>
      <c r="AC535" s="130"/>
      <c r="AD535" s="12">
        <v>3099.43</v>
      </c>
      <c r="AE535" s="36"/>
      <c r="AF535" s="36"/>
      <c r="AG535" s="36"/>
      <c r="AH535" s="36"/>
      <c r="AI535" s="36"/>
      <c r="AJ535" s="36"/>
      <c r="AK535" s="36"/>
      <c r="AL535" s="36"/>
      <c r="AM535" s="36"/>
      <c r="AN535" s="36"/>
      <c r="AO535" s="36"/>
      <c r="AP535" s="36"/>
    </row>
    <row r="536" spans="1:42" x14ac:dyDescent="0.25">
      <c r="A536" t="s">
        <v>591</v>
      </c>
      <c r="B536" t="s">
        <v>253</v>
      </c>
      <c r="C536" t="s">
        <v>592</v>
      </c>
      <c r="D536" t="s">
        <v>83</v>
      </c>
      <c r="E536" t="s">
        <v>100</v>
      </c>
      <c r="F536" s="19" t="str">
        <f>IFERROR(VLOOKUP(D536,'Tabelas auxiliares'!$A$3:$B$63,2,FALSE),"")</f>
        <v>SUGEPE-FOLHA - PASEP + AUX. MORADIA</v>
      </c>
      <c r="G536" s="19" t="str">
        <f>IFERROR(VLOOKUP($B536,'Tabelas auxiliares'!$A$67:$C$107,2,FALSE),"")</f>
        <v>FOLHA DE PAGAMENTO - BENEFÍCIOS</v>
      </c>
      <c r="H536" s="19" t="str">
        <f>IFERROR(VLOOKUP($B536,'Tabelas auxiliares'!$A$67:$C$107,3,FALSE),"")</f>
        <v xml:space="preserve">AUXILIO FUNERAL / CONTRATACAO POR TEMPO DETERMINADO / BENEF.ASSIST. DO SERVIDOR E DO MILITAR / AUXILIO-ALIMENTACAO / AUXILIO-TRANSPORTE / INDENIZACOES E RESTITUICOES / DESPESAS DE EXERCICIOS ANTERIORES </v>
      </c>
      <c r="I536" s="128" t="s">
        <v>2023</v>
      </c>
      <c r="J536" s="128" t="s">
        <v>2460</v>
      </c>
      <c r="K536" s="128" t="s">
        <v>2880</v>
      </c>
      <c r="L536" s="128" t="s">
        <v>2544</v>
      </c>
      <c r="M536" s="128" t="s">
        <v>604</v>
      </c>
      <c r="N536" s="128" t="s">
        <v>109</v>
      </c>
      <c r="O536" s="128" t="s">
        <v>633</v>
      </c>
      <c r="P536" s="128" t="s">
        <v>634</v>
      </c>
      <c r="Q536" s="128" t="s">
        <v>603</v>
      </c>
      <c r="R536" s="128" t="s">
        <v>604</v>
      </c>
      <c r="S536" s="128" t="s">
        <v>605</v>
      </c>
      <c r="T536" s="128" t="s">
        <v>626</v>
      </c>
      <c r="U536" s="128" t="s">
        <v>123</v>
      </c>
      <c r="V536" s="128" t="s">
        <v>1047</v>
      </c>
      <c r="W536" s="128" t="s">
        <v>1048</v>
      </c>
      <c r="X536" s="128" t="s">
        <v>2881</v>
      </c>
      <c r="Y536" s="19" t="str">
        <f t="shared" si="14"/>
        <v>3</v>
      </c>
      <c r="Z536" s="19" t="str">
        <f>IF(T536="","",IF(AND(T536&lt;&gt;'Tabelas auxiliares'!$B$241,T536&lt;&gt;'Tabelas auxiliares'!$B$242,T536&lt;&gt;'Tabelas auxiliares'!$C$241,T536&lt;&gt;'Tabelas auxiliares'!$C$242,T536&lt;&gt;'Tabelas auxiliares'!$D$241),"FOLHA DE PESSOAL",IF(Y536='Tabelas auxiliares'!$A$242,"CUSTEIO",IF(Y536='Tabelas auxiliares'!$A$241,"INVESTIMENTO","ERRO - VERIFICAR"))))</f>
        <v>FOLHA DE PESSOAL</v>
      </c>
      <c r="AA536" s="30">
        <f t="shared" si="15"/>
        <v>718.58</v>
      </c>
      <c r="AB536" s="130"/>
      <c r="AC536" s="130"/>
      <c r="AD536" s="12">
        <v>718.58</v>
      </c>
      <c r="AE536" s="36"/>
      <c r="AF536" s="36"/>
      <c r="AG536" s="36"/>
      <c r="AH536" s="36"/>
      <c r="AI536" s="36"/>
      <c r="AJ536" s="36"/>
      <c r="AK536" s="36"/>
      <c r="AL536" s="36"/>
      <c r="AM536" s="36"/>
      <c r="AN536" s="36"/>
      <c r="AO536" s="36"/>
      <c r="AP536" s="36"/>
    </row>
    <row r="537" spans="1:42" x14ac:dyDescent="0.25">
      <c r="A537" t="s">
        <v>591</v>
      </c>
      <c r="B537" t="s">
        <v>253</v>
      </c>
      <c r="C537" t="s">
        <v>592</v>
      </c>
      <c r="D537" t="s">
        <v>83</v>
      </c>
      <c r="E537" t="s">
        <v>100</v>
      </c>
      <c r="F537" s="19" t="str">
        <f>IFERROR(VLOOKUP(D537,'Tabelas auxiliares'!$A$3:$B$63,2,FALSE),"")</f>
        <v>SUGEPE-FOLHA - PASEP + AUX. MORADIA</v>
      </c>
      <c r="G537" s="19" t="str">
        <f>IFERROR(VLOOKUP($B537,'Tabelas auxiliares'!$A$67:$C$107,2,FALSE),"")</f>
        <v>FOLHA DE PAGAMENTO - BENEFÍCIOS</v>
      </c>
      <c r="H537" s="19" t="str">
        <f>IFERROR(VLOOKUP($B537,'Tabelas auxiliares'!$A$67:$C$107,3,FALSE),"")</f>
        <v xml:space="preserve">AUXILIO FUNERAL / CONTRATACAO POR TEMPO DETERMINADO / BENEF.ASSIST. DO SERVIDOR E DO MILITAR / AUXILIO-ALIMENTACAO / AUXILIO-TRANSPORTE / INDENIZACOES E RESTITUICOES / DESPESAS DE EXERCICIOS ANTERIORES </v>
      </c>
      <c r="I537" s="128" t="s">
        <v>2023</v>
      </c>
      <c r="J537" s="128" t="s">
        <v>2460</v>
      </c>
      <c r="K537" s="128" t="s">
        <v>2882</v>
      </c>
      <c r="L537" s="128" t="s">
        <v>2544</v>
      </c>
      <c r="M537" s="128" t="s">
        <v>604</v>
      </c>
      <c r="N537" s="128" t="s">
        <v>109</v>
      </c>
      <c r="O537" s="128" t="s">
        <v>615</v>
      </c>
      <c r="P537" s="128" t="s">
        <v>629</v>
      </c>
      <c r="Q537" s="128" t="s">
        <v>603</v>
      </c>
      <c r="R537" s="128" t="s">
        <v>604</v>
      </c>
      <c r="S537" s="128" t="s">
        <v>605</v>
      </c>
      <c r="T537" s="128" t="s">
        <v>626</v>
      </c>
      <c r="U537" s="128" t="s">
        <v>121</v>
      </c>
      <c r="V537" s="128" t="s">
        <v>1049</v>
      </c>
      <c r="W537" s="128" t="s">
        <v>1050</v>
      </c>
      <c r="X537" s="128" t="s">
        <v>2883</v>
      </c>
      <c r="Y537" s="19" t="str">
        <f t="shared" si="14"/>
        <v>3</v>
      </c>
      <c r="Z537" s="19" t="str">
        <f>IF(T537="","",IF(AND(T537&lt;&gt;'Tabelas auxiliares'!$B$241,T537&lt;&gt;'Tabelas auxiliares'!$B$242,T537&lt;&gt;'Tabelas auxiliares'!$C$241,T537&lt;&gt;'Tabelas auxiliares'!$C$242,T537&lt;&gt;'Tabelas auxiliares'!$D$241),"FOLHA DE PESSOAL",IF(Y537='Tabelas auxiliares'!$A$242,"CUSTEIO",IF(Y537='Tabelas auxiliares'!$A$241,"INVESTIMENTO","ERRO - VERIFICAR"))))</f>
        <v>FOLHA DE PESSOAL</v>
      </c>
      <c r="AA537" s="30">
        <f t="shared" si="15"/>
        <v>90555.47</v>
      </c>
      <c r="AB537" s="130"/>
      <c r="AC537" s="130"/>
      <c r="AD537" s="12">
        <v>90555.47</v>
      </c>
      <c r="AE537" s="36"/>
      <c r="AF537" s="36"/>
      <c r="AG537" s="36"/>
      <c r="AH537" s="36"/>
      <c r="AI537" s="36"/>
      <c r="AJ537" s="36"/>
      <c r="AK537" s="36"/>
      <c r="AL537" s="36"/>
      <c r="AM537" s="36"/>
      <c r="AN537" s="36"/>
      <c r="AO537" s="36"/>
      <c r="AP537" s="36"/>
    </row>
    <row r="538" spans="1:42" x14ac:dyDescent="0.25">
      <c r="A538" t="s">
        <v>591</v>
      </c>
      <c r="B538" t="s">
        <v>253</v>
      </c>
      <c r="C538" t="s">
        <v>592</v>
      </c>
      <c r="D538" t="s">
        <v>83</v>
      </c>
      <c r="E538" t="s">
        <v>100</v>
      </c>
      <c r="F538" s="19" t="str">
        <f>IFERROR(VLOOKUP(D538,'Tabelas auxiliares'!$A$3:$B$63,2,FALSE),"")</f>
        <v>SUGEPE-FOLHA - PASEP + AUX. MORADIA</v>
      </c>
      <c r="G538" s="19" t="str">
        <f>IFERROR(VLOOKUP($B538,'Tabelas auxiliares'!$A$67:$C$107,2,FALSE),"")</f>
        <v>FOLHA DE PAGAMENTO - BENEFÍCIOS</v>
      </c>
      <c r="H538" s="19" t="str">
        <f>IFERROR(VLOOKUP($B538,'Tabelas auxiliares'!$A$67:$C$107,3,FALSE),"")</f>
        <v xml:space="preserve">AUXILIO FUNERAL / CONTRATACAO POR TEMPO DETERMINADO / BENEF.ASSIST. DO SERVIDOR E DO MILITAR / AUXILIO-ALIMENTACAO / AUXILIO-TRANSPORTE / INDENIZACOES E RESTITUICOES / DESPESAS DE EXERCICIOS ANTERIORES </v>
      </c>
      <c r="I538" s="128" t="s">
        <v>2023</v>
      </c>
      <c r="J538" s="128" t="s">
        <v>2460</v>
      </c>
      <c r="K538" s="128" t="s">
        <v>2884</v>
      </c>
      <c r="L538" s="128" t="s">
        <v>2544</v>
      </c>
      <c r="M538" s="128" t="s">
        <v>604</v>
      </c>
      <c r="N538" s="128" t="s">
        <v>109</v>
      </c>
      <c r="O538" s="128" t="s">
        <v>631</v>
      </c>
      <c r="P538" s="128" t="s">
        <v>632</v>
      </c>
      <c r="Q538" s="128" t="s">
        <v>603</v>
      </c>
      <c r="R538" s="128" t="s">
        <v>604</v>
      </c>
      <c r="S538" s="128" t="s">
        <v>605</v>
      </c>
      <c r="T538" s="128" t="s">
        <v>626</v>
      </c>
      <c r="U538" s="128" t="s">
        <v>119</v>
      </c>
      <c r="V538" s="128" t="s">
        <v>1051</v>
      </c>
      <c r="W538" s="128" t="s">
        <v>1052</v>
      </c>
      <c r="X538" s="128" t="s">
        <v>2885</v>
      </c>
      <c r="Y538" s="19" t="str">
        <f t="shared" si="14"/>
        <v>3</v>
      </c>
      <c r="Z538" s="19" t="str">
        <f>IF(T538="","",IF(AND(T538&lt;&gt;'Tabelas auxiliares'!$B$241,T538&lt;&gt;'Tabelas auxiliares'!$B$242,T538&lt;&gt;'Tabelas auxiliares'!$C$241,T538&lt;&gt;'Tabelas auxiliares'!$C$242,T538&lt;&gt;'Tabelas auxiliares'!$D$241),"FOLHA DE PESSOAL",IF(Y538='Tabelas auxiliares'!$A$242,"CUSTEIO",IF(Y538='Tabelas auxiliares'!$A$241,"INVESTIMENTO","ERRO - VERIFICAR"))))</f>
        <v>FOLHA DE PESSOAL</v>
      </c>
      <c r="AA538" s="30">
        <f t="shared" si="15"/>
        <v>1482284.87</v>
      </c>
      <c r="AB538" s="130"/>
      <c r="AC538" s="130"/>
      <c r="AD538" s="12">
        <v>1482284.87</v>
      </c>
      <c r="AE538" s="36"/>
      <c r="AF538" s="36"/>
      <c r="AG538" s="36"/>
      <c r="AH538" s="36"/>
      <c r="AI538" s="36"/>
      <c r="AJ538" s="36"/>
      <c r="AK538" s="36"/>
      <c r="AL538" s="36"/>
      <c r="AM538" s="36"/>
      <c r="AN538" s="36"/>
      <c r="AO538" s="36"/>
      <c r="AP538" s="36"/>
    </row>
    <row r="539" spans="1:42" x14ac:dyDescent="0.25">
      <c r="A539" t="s">
        <v>591</v>
      </c>
      <c r="B539" t="s">
        <v>253</v>
      </c>
      <c r="C539" t="s">
        <v>592</v>
      </c>
      <c r="D539" t="s">
        <v>83</v>
      </c>
      <c r="E539" t="s">
        <v>100</v>
      </c>
      <c r="F539" s="19" t="str">
        <f>IFERROR(VLOOKUP(D539,'Tabelas auxiliares'!$A$3:$B$63,2,FALSE),"")</f>
        <v>SUGEPE-FOLHA - PASEP + AUX. MORADIA</v>
      </c>
      <c r="G539" s="19" t="str">
        <f>IFERROR(VLOOKUP($B539,'Tabelas auxiliares'!$A$67:$C$107,2,FALSE),"")</f>
        <v>FOLHA DE PAGAMENTO - BENEFÍCIOS</v>
      </c>
      <c r="H539" s="19" t="str">
        <f>IFERROR(VLOOKUP($B539,'Tabelas auxiliares'!$A$67:$C$107,3,FALSE),"")</f>
        <v xml:space="preserve">AUXILIO FUNERAL / CONTRATACAO POR TEMPO DETERMINADO / BENEF.ASSIST. DO SERVIDOR E DO MILITAR / AUXILIO-ALIMENTACAO / AUXILIO-TRANSPORTE / INDENIZACOES E RESTITUICOES / DESPESAS DE EXERCICIOS ANTERIORES </v>
      </c>
      <c r="I539" s="128" t="s">
        <v>2023</v>
      </c>
      <c r="J539" s="128" t="s">
        <v>2460</v>
      </c>
      <c r="K539" s="128" t="s">
        <v>2886</v>
      </c>
      <c r="L539" s="128" t="s">
        <v>2544</v>
      </c>
      <c r="M539" s="128" t="s">
        <v>604</v>
      </c>
      <c r="N539" s="128" t="s">
        <v>109</v>
      </c>
      <c r="O539" s="128" t="s">
        <v>617</v>
      </c>
      <c r="P539" s="128" t="s">
        <v>630</v>
      </c>
      <c r="Q539" s="128" t="s">
        <v>603</v>
      </c>
      <c r="R539" s="128" t="s">
        <v>604</v>
      </c>
      <c r="S539" s="128" t="s">
        <v>605</v>
      </c>
      <c r="T539" s="128" t="s">
        <v>626</v>
      </c>
      <c r="U539" s="128" t="s">
        <v>118</v>
      </c>
      <c r="V539" s="128" t="s">
        <v>1053</v>
      </c>
      <c r="W539" s="128" t="s">
        <v>1054</v>
      </c>
      <c r="X539" s="128" t="s">
        <v>2887</v>
      </c>
      <c r="Y539" s="19" t="str">
        <f t="shared" si="14"/>
        <v>3</v>
      </c>
      <c r="Z539" s="19" t="str">
        <f>IF(T539="","",IF(AND(T539&lt;&gt;'Tabelas auxiliares'!$B$241,T539&lt;&gt;'Tabelas auxiliares'!$B$242,T539&lt;&gt;'Tabelas auxiliares'!$C$241,T539&lt;&gt;'Tabelas auxiliares'!$C$242,T539&lt;&gt;'Tabelas auxiliares'!$D$241),"FOLHA DE PESSOAL",IF(Y539='Tabelas auxiliares'!$A$242,"CUSTEIO",IF(Y539='Tabelas auxiliares'!$A$241,"INVESTIMENTO","ERRO - VERIFICAR"))))</f>
        <v>FOLHA DE PESSOAL</v>
      </c>
      <c r="AA539" s="30">
        <f t="shared" si="15"/>
        <v>161480.67000000001</v>
      </c>
      <c r="AB539" s="130"/>
      <c r="AC539" s="130"/>
      <c r="AD539" s="12">
        <v>161480.67000000001</v>
      </c>
      <c r="AE539" s="36"/>
      <c r="AF539" s="36"/>
      <c r="AG539" s="36"/>
      <c r="AH539" s="36"/>
      <c r="AI539" s="36"/>
      <c r="AJ539" s="36"/>
      <c r="AK539" s="36"/>
      <c r="AL539" s="36"/>
      <c r="AM539" s="36"/>
      <c r="AN539" s="36"/>
      <c r="AO539" s="36"/>
      <c r="AP539" s="36"/>
    </row>
    <row r="540" spans="1:42" x14ac:dyDescent="0.25">
      <c r="A540" t="s">
        <v>591</v>
      </c>
      <c r="B540" t="s">
        <v>253</v>
      </c>
      <c r="C540" t="s">
        <v>592</v>
      </c>
      <c r="D540" t="s">
        <v>83</v>
      </c>
      <c r="E540" t="s">
        <v>100</v>
      </c>
      <c r="F540" s="19" t="str">
        <f>IFERROR(VLOOKUP(D540,'Tabelas auxiliares'!$A$3:$B$63,2,FALSE),"")</f>
        <v>SUGEPE-FOLHA - PASEP + AUX. MORADIA</v>
      </c>
      <c r="G540" s="19" t="str">
        <f>IFERROR(VLOOKUP($B540,'Tabelas auxiliares'!$A$67:$C$107,2,FALSE),"")</f>
        <v>FOLHA DE PAGAMENTO - BENEFÍCIOS</v>
      </c>
      <c r="H540" s="19" t="str">
        <f>IFERROR(VLOOKUP($B540,'Tabelas auxiliares'!$A$67:$C$107,3,FALSE),"")</f>
        <v xml:space="preserve">AUXILIO FUNERAL / CONTRATACAO POR TEMPO DETERMINADO / BENEF.ASSIST. DO SERVIDOR E DO MILITAR / AUXILIO-ALIMENTACAO / AUXILIO-TRANSPORTE / INDENIZACOES E RESTITUICOES / DESPESAS DE EXERCICIOS ANTERIORES </v>
      </c>
      <c r="I540" s="128" t="s">
        <v>2023</v>
      </c>
      <c r="J540" s="128" t="s">
        <v>2460</v>
      </c>
      <c r="K540" s="128" t="s">
        <v>2888</v>
      </c>
      <c r="L540" s="128" t="s">
        <v>2544</v>
      </c>
      <c r="M540" s="128" t="s">
        <v>604</v>
      </c>
      <c r="N540" s="128" t="s">
        <v>109</v>
      </c>
      <c r="O540" s="128" t="s">
        <v>615</v>
      </c>
      <c r="P540" s="128" t="s">
        <v>629</v>
      </c>
      <c r="Q540" s="128" t="s">
        <v>603</v>
      </c>
      <c r="R540" s="128" t="s">
        <v>604</v>
      </c>
      <c r="S540" s="128" t="s">
        <v>605</v>
      </c>
      <c r="T540" s="128" t="s">
        <v>626</v>
      </c>
      <c r="U540" s="128" t="s">
        <v>121</v>
      </c>
      <c r="V540" s="128" t="s">
        <v>1059</v>
      </c>
      <c r="W540" s="128" t="s">
        <v>1060</v>
      </c>
      <c r="X540" s="128" t="s">
        <v>2889</v>
      </c>
      <c r="Y540" s="19" t="str">
        <f t="shared" si="14"/>
        <v>3</v>
      </c>
      <c r="Z540" s="19" t="str">
        <f>IF(T540="","",IF(AND(T540&lt;&gt;'Tabelas auxiliares'!$B$241,T540&lt;&gt;'Tabelas auxiliares'!$B$242,T540&lt;&gt;'Tabelas auxiliares'!$C$241,T540&lt;&gt;'Tabelas auxiliares'!$C$242,T540&lt;&gt;'Tabelas auxiliares'!$D$241),"FOLHA DE PESSOAL",IF(Y540='Tabelas auxiliares'!$A$242,"CUSTEIO",IF(Y540='Tabelas auxiliares'!$A$241,"INVESTIMENTO","ERRO - VERIFICAR"))))</f>
        <v>FOLHA DE PESSOAL</v>
      </c>
      <c r="AA540" s="30">
        <f t="shared" si="15"/>
        <v>2618.46</v>
      </c>
      <c r="AB540" s="130"/>
      <c r="AC540" s="130"/>
      <c r="AD540" s="12">
        <v>2618.46</v>
      </c>
      <c r="AE540" s="36"/>
      <c r="AF540" s="36"/>
      <c r="AG540" s="36"/>
      <c r="AH540" s="36"/>
      <c r="AI540" s="36"/>
      <c r="AJ540" s="36"/>
      <c r="AK540" s="36"/>
      <c r="AL540" s="36"/>
      <c r="AM540" s="36"/>
      <c r="AN540" s="36"/>
      <c r="AO540" s="36"/>
      <c r="AP540" s="36"/>
    </row>
    <row r="541" spans="1:42" x14ac:dyDescent="0.25">
      <c r="A541" t="s">
        <v>591</v>
      </c>
      <c r="B541" t="s">
        <v>253</v>
      </c>
      <c r="C541" t="s">
        <v>592</v>
      </c>
      <c r="D541" t="s">
        <v>83</v>
      </c>
      <c r="E541" t="s">
        <v>100</v>
      </c>
      <c r="F541" s="19" t="str">
        <f>IFERROR(VLOOKUP(D541,'Tabelas auxiliares'!$A$3:$B$63,2,FALSE),"")</f>
        <v>SUGEPE-FOLHA - PASEP + AUX. MORADIA</v>
      </c>
      <c r="G541" s="19" t="str">
        <f>IFERROR(VLOOKUP($B541,'Tabelas auxiliares'!$A$67:$C$107,2,FALSE),"")</f>
        <v>FOLHA DE PAGAMENTO - BENEFÍCIOS</v>
      </c>
      <c r="H541" s="19" t="str">
        <f>IFERROR(VLOOKUP($B541,'Tabelas auxiliares'!$A$67:$C$107,3,FALSE),"")</f>
        <v xml:space="preserve">AUXILIO FUNERAL / CONTRATACAO POR TEMPO DETERMINADO / BENEF.ASSIST. DO SERVIDOR E DO MILITAR / AUXILIO-ALIMENTACAO / AUXILIO-TRANSPORTE / INDENIZACOES E RESTITUICOES / DESPESAS DE EXERCICIOS ANTERIORES </v>
      </c>
      <c r="I541" s="128" t="s">
        <v>2023</v>
      </c>
      <c r="J541" s="128" t="s">
        <v>2460</v>
      </c>
      <c r="K541" s="128" t="s">
        <v>2890</v>
      </c>
      <c r="L541" s="128" t="s">
        <v>2544</v>
      </c>
      <c r="M541" s="128" t="s">
        <v>604</v>
      </c>
      <c r="N541" s="128" t="s">
        <v>111</v>
      </c>
      <c r="O541" s="128" t="s">
        <v>104</v>
      </c>
      <c r="P541" s="128" t="s">
        <v>1372</v>
      </c>
      <c r="Q541" s="128" t="s">
        <v>603</v>
      </c>
      <c r="R541" s="128" t="s">
        <v>604</v>
      </c>
      <c r="S541" s="128" t="s">
        <v>605</v>
      </c>
      <c r="T541" s="128" t="s">
        <v>626</v>
      </c>
      <c r="U541" s="128" t="s">
        <v>1373</v>
      </c>
      <c r="V541" s="128" t="s">
        <v>960</v>
      </c>
      <c r="W541" s="128" t="s">
        <v>961</v>
      </c>
      <c r="X541" s="128" t="s">
        <v>2891</v>
      </c>
      <c r="Y541" s="19" t="str">
        <f t="shared" si="14"/>
        <v>3</v>
      </c>
      <c r="Z541" s="19" t="str">
        <f>IF(T541="","",IF(AND(T541&lt;&gt;'Tabelas auxiliares'!$B$241,T541&lt;&gt;'Tabelas auxiliares'!$B$242,T541&lt;&gt;'Tabelas auxiliares'!$C$241,T541&lt;&gt;'Tabelas auxiliares'!$C$242,T541&lt;&gt;'Tabelas auxiliares'!$D$241),"FOLHA DE PESSOAL",IF(Y541='Tabelas auxiliares'!$A$242,"CUSTEIO",IF(Y541='Tabelas auxiliares'!$A$241,"INVESTIMENTO","ERRO - VERIFICAR"))))</f>
        <v>FOLHA DE PESSOAL</v>
      </c>
      <c r="AA541" s="30">
        <f t="shared" si="15"/>
        <v>991.61</v>
      </c>
      <c r="AB541" s="130"/>
      <c r="AC541" s="130"/>
      <c r="AD541" s="12">
        <v>991.61</v>
      </c>
      <c r="AE541" s="36"/>
      <c r="AF541" s="36"/>
      <c r="AG541" s="36"/>
      <c r="AH541" s="36"/>
      <c r="AI541" s="36"/>
      <c r="AJ541" s="36"/>
      <c r="AK541" s="36"/>
      <c r="AL541" s="36"/>
      <c r="AM541" s="36"/>
      <c r="AN541" s="36"/>
      <c r="AO541" s="36"/>
      <c r="AP541" s="36"/>
    </row>
    <row r="542" spans="1:42" x14ac:dyDescent="0.25">
      <c r="A542" t="s">
        <v>591</v>
      </c>
      <c r="B542" t="s">
        <v>253</v>
      </c>
      <c r="C542" t="s">
        <v>592</v>
      </c>
      <c r="D542" t="s">
        <v>83</v>
      </c>
      <c r="E542" t="s">
        <v>100</v>
      </c>
      <c r="F542" s="19" t="str">
        <f>IFERROR(VLOOKUP(D542,'Tabelas auxiliares'!$A$3:$B$63,2,FALSE),"")</f>
        <v>SUGEPE-FOLHA - PASEP + AUX. MORADIA</v>
      </c>
      <c r="G542" s="19" t="str">
        <f>IFERROR(VLOOKUP($B542,'Tabelas auxiliares'!$A$67:$C$107,2,FALSE),"")</f>
        <v>FOLHA DE PAGAMENTO - BENEFÍCIOS</v>
      </c>
      <c r="H542" s="19" t="str">
        <f>IFERROR(VLOOKUP($B542,'Tabelas auxiliares'!$A$67:$C$107,3,FALSE),"")</f>
        <v xml:space="preserve">AUXILIO FUNERAL / CONTRATACAO POR TEMPO DETERMINADO / BENEF.ASSIST. DO SERVIDOR E DO MILITAR / AUXILIO-ALIMENTACAO / AUXILIO-TRANSPORTE / INDENIZACOES E RESTITUICOES / DESPESAS DE EXERCICIOS ANTERIORES </v>
      </c>
      <c r="I542" s="128" t="s">
        <v>2023</v>
      </c>
      <c r="J542" s="128" t="s">
        <v>2460</v>
      </c>
      <c r="K542" s="128" t="s">
        <v>2892</v>
      </c>
      <c r="L542" s="128" t="s">
        <v>2544</v>
      </c>
      <c r="M542" s="128" t="s">
        <v>604</v>
      </c>
      <c r="N542" s="128" t="s">
        <v>111</v>
      </c>
      <c r="O542" s="128" t="s">
        <v>615</v>
      </c>
      <c r="P542" s="128" t="s">
        <v>628</v>
      </c>
      <c r="Q542" s="128" t="s">
        <v>603</v>
      </c>
      <c r="R542" s="128" t="s">
        <v>604</v>
      </c>
      <c r="S542" s="128" t="s">
        <v>605</v>
      </c>
      <c r="T542" s="128" t="s">
        <v>626</v>
      </c>
      <c r="U542" s="128" t="s">
        <v>122</v>
      </c>
      <c r="V542" s="128" t="s">
        <v>960</v>
      </c>
      <c r="W542" s="128" t="s">
        <v>961</v>
      </c>
      <c r="X542" s="128" t="s">
        <v>2893</v>
      </c>
      <c r="Y542" s="19" t="str">
        <f t="shared" si="14"/>
        <v>3</v>
      </c>
      <c r="Z542" s="19" t="str">
        <f>IF(T542="","",IF(AND(T542&lt;&gt;'Tabelas auxiliares'!$B$241,T542&lt;&gt;'Tabelas auxiliares'!$B$242,T542&lt;&gt;'Tabelas auxiliares'!$C$241,T542&lt;&gt;'Tabelas auxiliares'!$C$242,T542&lt;&gt;'Tabelas auxiliares'!$D$241),"FOLHA DE PESSOAL",IF(Y542='Tabelas auxiliares'!$A$242,"CUSTEIO",IF(Y542='Tabelas auxiliares'!$A$241,"INVESTIMENTO","ERRO - VERIFICAR"))))</f>
        <v>FOLHA DE PESSOAL</v>
      </c>
      <c r="AA542" s="30">
        <f t="shared" si="15"/>
        <v>253920.65</v>
      </c>
      <c r="AB542" s="130"/>
      <c r="AC542" s="130"/>
      <c r="AD542" s="12">
        <v>253920.65</v>
      </c>
      <c r="AE542" s="36"/>
      <c r="AF542" s="36"/>
      <c r="AG542" s="36"/>
      <c r="AH542" s="36"/>
      <c r="AI542" s="36"/>
      <c r="AJ542" s="36"/>
      <c r="AK542" s="36"/>
      <c r="AL542" s="36"/>
      <c r="AM542" s="36"/>
      <c r="AN542" s="36"/>
      <c r="AO542" s="36"/>
      <c r="AP542" s="36"/>
    </row>
    <row r="543" spans="1:42" x14ac:dyDescent="0.25">
      <c r="A543" t="s">
        <v>591</v>
      </c>
      <c r="B543" t="s">
        <v>253</v>
      </c>
      <c r="C543" t="s">
        <v>592</v>
      </c>
      <c r="D543" t="s">
        <v>83</v>
      </c>
      <c r="E543" t="s">
        <v>100</v>
      </c>
      <c r="F543" s="19" t="str">
        <f>IFERROR(VLOOKUP(D543,'Tabelas auxiliares'!$A$3:$B$63,2,FALSE),"")</f>
        <v>SUGEPE-FOLHA - PASEP + AUX. MORADIA</v>
      </c>
      <c r="G543" s="19" t="str">
        <f>IFERROR(VLOOKUP($B543,'Tabelas auxiliares'!$A$67:$C$107,2,FALSE),"")</f>
        <v>FOLHA DE PAGAMENTO - BENEFÍCIOS</v>
      </c>
      <c r="H543" s="19" t="str">
        <f>IFERROR(VLOOKUP($B543,'Tabelas auxiliares'!$A$67:$C$107,3,FALSE),"")</f>
        <v xml:space="preserve">AUXILIO FUNERAL / CONTRATACAO POR TEMPO DETERMINADO / BENEF.ASSIST. DO SERVIDOR E DO MILITAR / AUXILIO-ALIMENTACAO / AUXILIO-TRANSPORTE / INDENIZACOES E RESTITUICOES / DESPESAS DE EXERCICIOS ANTERIORES </v>
      </c>
      <c r="I543" s="128" t="s">
        <v>1817</v>
      </c>
      <c r="J543" s="128" t="s">
        <v>2894</v>
      </c>
      <c r="K543" s="128" t="s">
        <v>2895</v>
      </c>
      <c r="L543" s="128" t="s">
        <v>2896</v>
      </c>
      <c r="M543" s="128" t="s">
        <v>959</v>
      </c>
      <c r="N543" s="128" t="s">
        <v>111</v>
      </c>
      <c r="O543" s="128" t="s">
        <v>615</v>
      </c>
      <c r="P543" s="128" t="s">
        <v>628</v>
      </c>
      <c r="Q543" s="128" t="s">
        <v>603</v>
      </c>
      <c r="R543" s="128" t="s">
        <v>604</v>
      </c>
      <c r="S543" s="128" t="s">
        <v>605</v>
      </c>
      <c r="T543" s="128" t="s">
        <v>626</v>
      </c>
      <c r="U543" s="128" t="s">
        <v>122</v>
      </c>
      <c r="V543" s="128" t="s">
        <v>960</v>
      </c>
      <c r="W543" s="128" t="s">
        <v>961</v>
      </c>
      <c r="X543" s="128" t="s">
        <v>2897</v>
      </c>
      <c r="Y543" s="19" t="str">
        <f t="shared" si="14"/>
        <v>3</v>
      </c>
      <c r="Z543" s="19" t="str">
        <f>IF(T543="","",IF(AND(T543&lt;&gt;'Tabelas auxiliares'!$B$241,T543&lt;&gt;'Tabelas auxiliares'!$B$242,T543&lt;&gt;'Tabelas auxiliares'!$C$241,T543&lt;&gt;'Tabelas auxiliares'!$C$242,T543&lt;&gt;'Tabelas auxiliares'!$D$241),"FOLHA DE PESSOAL",IF(Y543='Tabelas auxiliares'!$A$242,"CUSTEIO",IF(Y543='Tabelas auxiliares'!$A$241,"INVESTIMENTO","ERRO - VERIFICAR"))))</f>
        <v>FOLHA DE PESSOAL</v>
      </c>
      <c r="AA543" s="30">
        <f t="shared" si="15"/>
        <v>5145.83</v>
      </c>
      <c r="AB543" s="130"/>
      <c r="AC543" s="130"/>
      <c r="AD543" s="12">
        <v>5145.83</v>
      </c>
      <c r="AE543" s="36"/>
      <c r="AF543" s="36"/>
      <c r="AG543" s="36"/>
      <c r="AH543" s="36"/>
      <c r="AI543" s="36"/>
      <c r="AJ543" s="36"/>
      <c r="AK543" s="36"/>
      <c r="AL543" s="36"/>
      <c r="AM543" s="36"/>
      <c r="AN543" s="36"/>
      <c r="AO543" s="36"/>
      <c r="AP543" s="36"/>
    </row>
    <row r="544" spans="1:42" x14ac:dyDescent="0.25">
      <c r="A544" t="s">
        <v>591</v>
      </c>
      <c r="B544" t="s">
        <v>253</v>
      </c>
      <c r="C544" t="s">
        <v>592</v>
      </c>
      <c r="D544" t="s">
        <v>83</v>
      </c>
      <c r="E544" t="s">
        <v>100</v>
      </c>
      <c r="F544" s="19" t="str">
        <f>IFERROR(VLOOKUP(D544,'Tabelas auxiliares'!$A$3:$B$63,2,FALSE),"")</f>
        <v>SUGEPE-FOLHA - PASEP + AUX. MORADIA</v>
      </c>
      <c r="G544" s="19" t="str">
        <f>IFERROR(VLOOKUP($B544,'Tabelas auxiliares'!$A$67:$C$107,2,FALSE),"")</f>
        <v>FOLHA DE PAGAMENTO - BENEFÍCIOS</v>
      </c>
      <c r="H544" s="19" t="str">
        <f>IFERROR(VLOOKUP($B544,'Tabelas auxiliares'!$A$67:$C$107,3,FALSE),"")</f>
        <v xml:space="preserve">AUXILIO FUNERAL / CONTRATACAO POR TEMPO DETERMINADO / BENEF.ASSIST. DO SERVIDOR E DO MILITAR / AUXILIO-ALIMENTACAO / AUXILIO-TRANSPORTE / INDENIZACOES E RESTITUICOES / DESPESAS DE EXERCICIOS ANTERIORES </v>
      </c>
      <c r="I544" s="128" t="s">
        <v>2584</v>
      </c>
      <c r="J544" s="128" t="s">
        <v>2555</v>
      </c>
      <c r="K544" s="128" t="s">
        <v>2898</v>
      </c>
      <c r="L544" s="128" t="s">
        <v>2557</v>
      </c>
      <c r="M544" s="128" t="s">
        <v>604</v>
      </c>
      <c r="N544" s="128" t="s">
        <v>109</v>
      </c>
      <c r="O544" s="128" t="s">
        <v>631</v>
      </c>
      <c r="P544" s="128" t="s">
        <v>632</v>
      </c>
      <c r="Q544" s="128" t="s">
        <v>603</v>
      </c>
      <c r="R544" s="128" t="s">
        <v>604</v>
      </c>
      <c r="S544" s="128" t="s">
        <v>605</v>
      </c>
      <c r="T544" s="128" t="s">
        <v>626</v>
      </c>
      <c r="U544" s="128" t="s">
        <v>119</v>
      </c>
      <c r="V544" s="128" t="s">
        <v>1041</v>
      </c>
      <c r="W544" s="128" t="s">
        <v>1042</v>
      </c>
      <c r="X544" s="128" t="s">
        <v>2899</v>
      </c>
      <c r="Y544" s="19" t="str">
        <f t="shared" si="14"/>
        <v>3</v>
      </c>
      <c r="Z544" s="19" t="str">
        <f>IF(T544="","",IF(AND(T544&lt;&gt;'Tabelas auxiliares'!$B$241,T544&lt;&gt;'Tabelas auxiliares'!$B$242,T544&lt;&gt;'Tabelas auxiliares'!$C$241,T544&lt;&gt;'Tabelas auxiliares'!$C$242,T544&lt;&gt;'Tabelas auxiliares'!$D$241),"FOLHA DE PESSOAL",IF(Y544='Tabelas auxiliares'!$A$242,"CUSTEIO",IF(Y544='Tabelas auxiliares'!$A$241,"INVESTIMENTO","ERRO - VERIFICAR"))))</f>
        <v>FOLHA DE PESSOAL</v>
      </c>
      <c r="AA544" s="30">
        <f t="shared" si="15"/>
        <v>65499.99</v>
      </c>
      <c r="AB544" s="130"/>
      <c r="AC544" s="130"/>
      <c r="AD544" s="12">
        <v>65499.99</v>
      </c>
      <c r="AE544" s="36"/>
      <c r="AF544" s="36"/>
      <c r="AG544" s="36"/>
      <c r="AH544" s="36"/>
      <c r="AI544" s="36"/>
      <c r="AJ544" s="36"/>
      <c r="AK544" s="36"/>
      <c r="AL544" s="36"/>
      <c r="AM544" s="36"/>
      <c r="AN544" s="36"/>
      <c r="AO544" s="36"/>
      <c r="AP544" s="36"/>
    </row>
    <row r="545" spans="1:42" x14ac:dyDescent="0.25">
      <c r="A545" t="s">
        <v>591</v>
      </c>
      <c r="B545" t="s">
        <v>253</v>
      </c>
      <c r="C545" t="s">
        <v>592</v>
      </c>
      <c r="D545" t="s">
        <v>83</v>
      </c>
      <c r="E545" t="s">
        <v>100</v>
      </c>
      <c r="F545" s="19" t="str">
        <f>IFERROR(VLOOKUP(D545,'Tabelas auxiliares'!$A$3:$B$63,2,FALSE),"")</f>
        <v>SUGEPE-FOLHA - PASEP + AUX. MORADIA</v>
      </c>
      <c r="G545" s="19" t="str">
        <f>IFERROR(VLOOKUP($B545,'Tabelas auxiliares'!$A$67:$C$107,2,FALSE),"")</f>
        <v>FOLHA DE PAGAMENTO - BENEFÍCIOS</v>
      </c>
      <c r="H545" s="19" t="str">
        <f>IFERROR(VLOOKUP($B545,'Tabelas auxiliares'!$A$67:$C$107,3,FALSE),"")</f>
        <v xml:space="preserve">AUXILIO FUNERAL / CONTRATACAO POR TEMPO DETERMINADO / BENEF.ASSIST. DO SERVIDOR E DO MILITAR / AUXILIO-ALIMENTACAO / AUXILIO-TRANSPORTE / INDENIZACOES E RESTITUICOES / DESPESAS DE EXERCICIOS ANTERIORES </v>
      </c>
      <c r="I545" s="128" t="s">
        <v>2584</v>
      </c>
      <c r="J545" s="128" t="s">
        <v>2555</v>
      </c>
      <c r="K545" s="128" t="s">
        <v>2900</v>
      </c>
      <c r="L545" s="128" t="s">
        <v>2557</v>
      </c>
      <c r="M545" s="128" t="s">
        <v>604</v>
      </c>
      <c r="N545" s="128" t="s">
        <v>109</v>
      </c>
      <c r="O545" s="128" t="s">
        <v>615</v>
      </c>
      <c r="P545" s="128" t="s">
        <v>629</v>
      </c>
      <c r="Q545" s="128" t="s">
        <v>603</v>
      </c>
      <c r="R545" s="128" t="s">
        <v>604</v>
      </c>
      <c r="S545" s="128" t="s">
        <v>605</v>
      </c>
      <c r="T545" s="128" t="s">
        <v>626</v>
      </c>
      <c r="U545" s="128" t="s">
        <v>121</v>
      </c>
      <c r="V545" s="128" t="s">
        <v>1043</v>
      </c>
      <c r="W545" s="128" t="s">
        <v>1044</v>
      </c>
      <c r="X545" s="128" t="s">
        <v>2901</v>
      </c>
      <c r="Y545" s="19" t="str">
        <f t="shared" si="14"/>
        <v>3</v>
      </c>
      <c r="Z545" s="19" t="str">
        <f>IF(T545="","",IF(AND(T545&lt;&gt;'Tabelas auxiliares'!$B$241,T545&lt;&gt;'Tabelas auxiliares'!$B$242,T545&lt;&gt;'Tabelas auxiliares'!$C$241,T545&lt;&gt;'Tabelas auxiliares'!$C$242,T545&lt;&gt;'Tabelas auxiliares'!$D$241),"FOLHA DE PESSOAL",IF(Y545='Tabelas auxiliares'!$A$242,"CUSTEIO",IF(Y545='Tabelas auxiliares'!$A$241,"INVESTIMENTO","ERRO - VERIFICAR"))))</f>
        <v>FOLHA DE PESSOAL</v>
      </c>
      <c r="AA545" s="30">
        <f t="shared" si="15"/>
        <v>3491.28</v>
      </c>
      <c r="AB545" s="130"/>
      <c r="AC545" s="130"/>
      <c r="AD545" s="12">
        <v>3491.28</v>
      </c>
      <c r="AE545" s="36"/>
      <c r="AF545" s="36"/>
      <c r="AG545" s="36"/>
      <c r="AH545" s="36"/>
      <c r="AI545" s="36"/>
      <c r="AJ545" s="36"/>
      <c r="AK545" s="36"/>
      <c r="AL545" s="36"/>
      <c r="AM545" s="36"/>
      <c r="AN545" s="36"/>
      <c r="AO545" s="36"/>
      <c r="AP545" s="36"/>
    </row>
    <row r="546" spans="1:42" x14ac:dyDescent="0.25">
      <c r="A546" t="s">
        <v>591</v>
      </c>
      <c r="B546" t="s">
        <v>253</v>
      </c>
      <c r="C546" t="s">
        <v>592</v>
      </c>
      <c r="D546" t="s">
        <v>83</v>
      </c>
      <c r="E546" t="s">
        <v>100</v>
      </c>
      <c r="F546" s="19" t="str">
        <f>IFERROR(VLOOKUP(D546,'Tabelas auxiliares'!$A$3:$B$63,2,FALSE),"")</f>
        <v>SUGEPE-FOLHA - PASEP + AUX. MORADIA</v>
      </c>
      <c r="G546" s="19" t="str">
        <f>IFERROR(VLOOKUP($B546,'Tabelas auxiliares'!$A$67:$C$107,2,FALSE),"")</f>
        <v>FOLHA DE PAGAMENTO - BENEFÍCIOS</v>
      </c>
      <c r="H546" s="19" t="str">
        <f>IFERROR(VLOOKUP($B546,'Tabelas auxiliares'!$A$67:$C$107,3,FALSE),"")</f>
        <v xml:space="preserve">AUXILIO FUNERAL / CONTRATACAO POR TEMPO DETERMINADO / BENEF.ASSIST. DO SERVIDOR E DO MILITAR / AUXILIO-ALIMENTACAO / AUXILIO-TRANSPORTE / INDENIZACOES E RESTITUICOES / DESPESAS DE EXERCICIOS ANTERIORES </v>
      </c>
      <c r="I546" s="128" t="s">
        <v>2584</v>
      </c>
      <c r="J546" s="128" t="s">
        <v>2555</v>
      </c>
      <c r="K546" s="128" t="s">
        <v>2902</v>
      </c>
      <c r="L546" s="128" t="s">
        <v>2557</v>
      </c>
      <c r="M546" s="128" t="s">
        <v>604</v>
      </c>
      <c r="N546" s="128" t="s">
        <v>109</v>
      </c>
      <c r="O546" s="128" t="s">
        <v>617</v>
      </c>
      <c r="P546" s="128" t="s">
        <v>630</v>
      </c>
      <c r="Q546" s="128" t="s">
        <v>603</v>
      </c>
      <c r="R546" s="128" t="s">
        <v>604</v>
      </c>
      <c r="S546" s="128" t="s">
        <v>605</v>
      </c>
      <c r="T546" s="128" t="s">
        <v>626</v>
      </c>
      <c r="U546" s="128" t="s">
        <v>118</v>
      </c>
      <c r="V546" s="128" t="s">
        <v>1045</v>
      </c>
      <c r="W546" s="128" t="s">
        <v>1046</v>
      </c>
      <c r="X546" s="128" t="s">
        <v>2903</v>
      </c>
      <c r="Y546" s="19" t="str">
        <f t="shared" si="14"/>
        <v>3</v>
      </c>
      <c r="Z546" s="19" t="str">
        <f>IF(T546="","",IF(AND(T546&lt;&gt;'Tabelas auxiliares'!$B$241,T546&lt;&gt;'Tabelas auxiliares'!$B$242,T546&lt;&gt;'Tabelas auxiliares'!$C$241,T546&lt;&gt;'Tabelas auxiliares'!$C$242,T546&lt;&gt;'Tabelas auxiliares'!$D$241),"FOLHA DE PESSOAL",IF(Y546='Tabelas auxiliares'!$A$242,"CUSTEIO",IF(Y546='Tabelas auxiliares'!$A$241,"INVESTIMENTO","ERRO - VERIFICAR"))))</f>
        <v>FOLHA DE PESSOAL</v>
      </c>
      <c r="AA546" s="30">
        <f t="shared" si="15"/>
        <v>3267.69</v>
      </c>
      <c r="AB546" s="130"/>
      <c r="AC546" s="130"/>
      <c r="AD546" s="12">
        <v>3267.69</v>
      </c>
      <c r="AE546" s="36"/>
      <c r="AF546" s="36"/>
      <c r="AG546" s="36"/>
      <c r="AH546" s="36"/>
      <c r="AI546" s="36"/>
      <c r="AJ546" s="36"/>
      <c r="AK546" s="36"/>
      <c r="AL546" s="36"/>
      <c r="AM546" s="36"/>
      <c r="AN546" s="36"/>
      <c r="AO546" s="36"/>
      <c r="AP546" s="36"/>
    </row>
    <row r="547" spans="1:42" x14ac:dyDescent="0.25">
      <c r="A547" t="s">
        <v>591</v>
      </c>
      <c r="B547" t="s">
        <v>253</v>
      </c>
      <c r="C547" t="s">
        <v>592</v>
      </c>
      <c r="D547" t="s">
        <v>83</v>
      </c>
      <c r="E547" t="s">
        <v>100</v>
      </c>
      <c r="F547" s="19" t="str">
        <f>IFERROR(VLOOKUP(D547,'Tabelas auxiliares'!$A$3:$B$63,2,FALSE),"")</f>
        <v>SUGEPE-FOLHA - PASEP + AUX. MORADIA</v>
      </c>
      <c r="G547" s="19" t="str">
        <f>IFERROR(VLOOKUP($B547,'Tabelas auxiliares'!$A$67:$C$107,2,FALSE),"")</f>
        <v>FOLHA DE PAGAMENTO - BENEFÍCIOS</v>
      </c>
      <c r="H547" s="19" t="str">
        <f>IFERROR(VLOOKUP($B547,'Tabelas auxiliares'!$A$67:$C$107,3,FALSE),"")</f>
        <v xml:space="preserve">AUXILIO FUNERAL / CONTRATACAO POR TEMPO DETERMINADO / BENEF.ASSIST. DO SERVIDOR E DO MILITAR / AUXILIO-ALIMENTACAO / AUXILIO-TRANSPORTE / INDENIZACOES E RESTITUICOES / DESPESAS DE EXERCICIOS ANTERIORES </v>
      </c>
      <c r="I547" s="128" t="s">
        <v>2584</v>
      </c>
      <c r="J547" s="128" t="s">
        <v>2555</v>
      </c>
      <c r="K547" s="128" t="s">
        <v>2904</v>
      </c>
      <c r="L547" s="128" t="s">
        <v>2557</v>
      </c>
      <c r="M547" s="128" t="s">
        <v>604</v>
      </c>
      <c r="N547" s="128" t="s">
        <v>109</v>
      </c>
      <c r="O547" s="128" t="s">
        <v>633</v>
      </c>
      <c r="P547" s="128" t="s">
        <v>634</v>
      </c>
      <c r="Q547" s="128" t="s">
        <v>603</v>
      </c>
      <c r="R547" s="128" t="s">
        <v>604</v>
      </c>
      <c r="S547" s="128" t="s">
        <v>605</v>
      </c>
      <c r="T547" s="128" t="s">
        <v>626</v>
      </c>
      <c r="U547" s="128" t="s">
        <v>123</v>
      </c>
      <c r="V547" s="128" t="s">
        <v>1047</v>
      </c>
      <c r="W547" s="128" t="s">
        <v>1048</v>
      </c>
      <c r="X547" s="128" t="s">
        <v>2905</v>
      </c>
      <c r="Y547" s="19" t="str">
        <f t="shared" si="14"/>
        <v>3</v>
      </c>
      <c r="Z547" s="19" t="str">
        <f>IF(T547="","",IF(AND(T547&lt;&gt;'Tabelas auxiliares'!$B$241,T547&lt;&gt;'Tabelas auxiliares'!$B$242,T547&lt;&gt;'Tabelas auxiliares'!$C$241,T547&lt;&gt;'Tabelas auxiliares'!$C$242,T547&lt;&gt;'Tabelas auxiliares'!$D$241),"FOLHA DE PESSOAL",IF(Y547='Tabelas auxiliares'!$A$242,"CUSTEIO",IF(Y547='Tabelas auxiliares'!$A$241,"INVESTIMENTO","ERRO - VERIFICAR"))))</f>
        <v>FOLHA DE PESSOAL</v>
      </c>
      <c r="AA547" s="30">
        <f t="shared" si="15"/>
        <v>718.58</v>
      </c>
      <c r="AB547" s="130"/>
      <c r="AC547" s="130"/>
      <c r="AD547" s="12">
        <v>718.58</v>
      </c>
      <c r="AE547" s="36"/>
      <c r="AF547" s="36"/>
      <c r="AG547" s="36"/>
      <c r="AH547" s="36"/>
      <c r="AI547" s="36"/>
      <c r="AJ547" s="36"/>
      <c r="AK547" s="36"/>
      <c r="AL547" s="36"/>
      <c r="AM547" s="36"/>
      <c r="AN547" s="36"/>
      <c r="AO547" s="36"/>
      <c r="AP547" s="36"/>
    </row>
    <row r="548" spans="1:42" x14ac:dyDescent="0.25">
      <c r="A548" t="s">
        <v>591</v>
      </c>
      <c r="B548" t="s">
        <v>253</v>
      </c>
      <c r="C548" t="s">
        <v>592</v>
      </c>
      <c r="D548" t="s">
        <v>83</v>
      </c>
      <c r="E548" t="s">
        <v>100</v>
      </c>
      <c r="F548" s="19" t="str">
        <f>IFERROR(VLOOKUP(D548,'Tabelas auxiliares'!$A$3:$B$63,2,FALSE),"")</f>
        <v>SUGEPE-FOLHA - PASEP + AUX. MORADIA</v>
      </c>
      <c r="G548" s="19" t="str">
        <f>IFERROR(VLOOKUP($B548,'Tabelas auxiliares'!$A$67:$C$107,2,FALSE),"")</f>
        <v>FOLHA DE PAGAMENTO - BENEFÍCIOS</v>
      </c>
      <c r="H548" s="19" t="str">
        <f>IFERROR(VLOOKUP($B548,'Tabelas auxiliares'!$A$67:$C$107,3,FALSE),"")</f>
        <v xml:space="preserve">AUXILIO FUNERAL / CONTRATACAO POR TEMPO DETERMINADO / BENEF.ASSIST. DO SERVIDOR E DO MILITAR / AUXILIO-ALIMENTACAO / AUXILIO-TRANSPORTE / INDENIZACOES E RESTITUICOES / DESPESAS DE EXERCICIOS ANTERIORES </v>
      </c>
      <c r="I548" s="128" t="s">
        <v>2584</v>
      </c>
      <c r="J548" s="128" t="s">
        <v>2555</v>
      </c>
      <c r="K548" s="128" t="s">
        <v>2906</v>
      </c>
      <c r="L548" s="128" t="s">
        <v>2557</v>
      </c>
      <c r="M548" s="128" t="s">
        <v>604</v>
      </c>
      <c r="N548" s="128" t="s">
        <v>109</v>
      </c>
      <c r="O548" s="128" t="s">
        <v>615</v>
      </c>
      <c r="P548" s="128" t="s">
        <v>629</v>
      </c>
      <c r="Q548" s="128" t="s">
        <v>603</v>
      </c>
      <c r="R548" s="128" t="s">
        <v>604</v>
      </c>
      <c r="S548" s="128" t="s">
        <v>605</v>
      </c>
      <c r="T548" s="128" t="s">
        <v>626</v>
      </c>
      <c r="U548" s="128" t="s">
        <v>121</v>
      </c>
      <c r="V548" s="128" t="s">
        <v>1049</v>
      </c>
      <c r="W548" s="128" t="s">
        <v>1050</v>
      </c>
      <c r="X548" s="128" t="s">
        <v>2907</v>
      </c>
      <c r="Y548" s="19" t="str">
        <f t="shared" si="14"/>
        <v>3</v>
      </c>
      <c r="Z548" s="19" t="str">
        <f>IF(T548="","",IF(AND(T548&lt;&gt;'Tabelas auxiliares'!$B$241,T548&lt;&gt;'Tabelas auxiliares'!$B$242,T548&lt;&gt;'Tabelas auxiliares'!$C$241,T548&lt;&gt;'Tabelas auxiliares'!$C$242,T548&lt;&gt;'Tabelas auxiliares'!$D$241),"FOLHA DE PESSOAL",IF(Y548='Tabelas auxiliares'!$A$242,"CUSTEIO",IF(Y548='Tabelas auxiliares'!$A$241,"INVESTIMENTO","ERRO - VERIFICAR"))))</f>
        <v>FOLHA DE PESSOAL</v>
      </c>
      <c r="AA548" s="30">
        <f t="shared" si="15"/>
        <v>87961.23</v>
      </c>
      <c r="AB548" s="130"/>
      <c r="AC548" s="130"/>
      <c r="AD548" s="12">
        <v>87961.23</v>
      </c>
      <c r="AE548" s="36"/>
      <c r="AF548" s="36"/>
      <c r="AG548" s="36"/>
      <c r="AH548" s="36"/>
      <c r="AI548" s="36"/>
      <c r="AJ548" s="36"/>
      <c r="AK548" s="36"/>
      <c r="AL548" s="36"/>
      <c r="AM548" s="36"/>
      <c r="AN548" s="36"/>
      <c r="AO548" s="36"/>
      <c r="AP548" s="36"/>
    </row>
    <row r="549" spans="1:42" x14ac:dyDescent="0.25">
      <c r="A549" t="s">
        <v>591</v>
      </c>
      <c r="B549" t="s">
        <v>253</v>
      </c>
      <c r="C549" t="s">
        <v>592</v>
      </c>
      <c r="D549" t="s">
        <v>83</v>
      </c>
      <c r="E549" t="s">
        <v>100</v>
      </c>
      <c r="F549" s="19" t="str">
        <f>IFERROR(VLOOKUP(D549,'Tabelas auxiliares'!$A$3:$B$63,2,FALSE),"")</f>
        <v>SUGEPE-FOLHA - PASEP + AUX. MORADIA</v>
      </c>
      <c r="G549" s="19" t="str">
        <f>IFERROR(VLOOKUP($B549,'Tabelas auxiliares'!$A$67:$C$107,2,FALSE),"")</f>
        <v>FOLHA DE PAGAMENTO - BENEFÍCIOS</v>
      </c>
      <c r="H549" s="19" t="str">
        <f>IFERROR(VLOOKUP($B549,'Tabelas auxiliares'!$A$67:$C$107,3,FALSE),"")</f>
        <v xml:space="preserve">AUXILIO FUNERAL / CONTRATACAO POR TEMPO DETERMINADO / BENEF.ASSIST. DO SERVIDOR E DO MILITAR / AUXILIO-ALIMENTACAO / AUXILIO-TRANSPORTE / INDENIZACOES E RESTITUICOES / DESPESAS DE EXERCICIOS ANTERIORES </v>
      </c>
      <c r="I549" s="128" t="s">
        <v>2584</v>
      </c>
      <c r="J549" s="128" t="s">
        <v>2555</v>
      </c>
      <c r="K549" s="128" t="s">
        <v>2908</v>
      </c>
      <c r="L549" s="128" t="s">
        <v>2557</v>
      </c>
      <c r="M549" s="128" t="s">
        <v>604</v>
      </c>
      <c r="N549" s="128" t="s">
        <v>109</v>
      </c>
      <c r="O549" s="128" t="s">
        <v>631</v>
      </c>
      <c r="P549" s="128" t="s">
        <v>632</v>
      </c>
      <c r="Q549" s="128" t="s">
        <v>603</v>
      </c>
      <c r="R549" s="128" t="s">
        <v>604</v>
      </c>
      <c r="S549" s="128" t="s">
        <v>605</v>
      </c>
      <c r="T549" s="128" t="s">
        <v>626</v>
      </c>
      <c r="U549" s="128" t="s">
        <v>119</v>
      </c>
      <c r="V549" s="128" t="s">
        <v>1051</v>
      </c>
      <c r="W549" s="128" t="s">
        <v>1052</v>
      </c>
      <c r="X549" s="128" t="s">
        <v>2909</v>
      </c>
      <c r="Y549" s="19" t="str">
        <f t="shared" si="14"/>
        <v>3</v>
      </c>
      <c r="Z549" s="19" t="str">
        <f>IF(T549="","",IF(AND(T549&lt;&gt;'Tabelas auxiliares'!$B$241,T549&lt;&gt;'Tabelas auxiliares'!$B$242,T549&lt;&gt;'Tabelas auxiliares'!$C$241,T549&lt;&gt;'Tabelas auxiliares'!$C$242,T549&lt;&gt;'Tabelas auxiliares'!$D$241),"FOLHA DE PESSOAL",IF(Y549='Tabelas auxiliares'!$A$242,"CUSTEIO",IF(Y549='Tabelas auxiliares'!$A$241,"INVESTIMENTO","ERRO - VERIFICAR"))))</f>
        <v>FOLHA DE PESSOAL</v>
      </c>
      <c r="AA549" s="30">
        <f t="shared" si="15"/>
        <v>1478363.63</v>
      </c>
      <c r="AB549" s="130"/>
      <c r="AC549" s="130"/>
      <c r="AD549" s="12">
        <v>1478363.63</v>
      </c>
      <c r="AE549" s="36"/>
      <c r="AF549" s="36"/>
      <c r="AG549" s="36"/>
      <c r="AH549" s="36"/>
      <c r="AI549" s="36"/>
      <c r="AJ549" s="36"/>
      <c r="AK549" s="36"/>
      <c r="AL549" s="36"/>
      <c r="AM549" s="36"/>
      <c r="AN549" s="36"/>
      <c r="AO549" s="36"/>
      <c r="AP549" s="36"/>
    </row>
    <row r="550" spans="1:42" x14ac:dyDescent="0.25">
      <c r="A550" t="s">
        <v>591</v>
      </c>
      <c r="B550" t="s">
        <v>253</v>
      </c>
      <c r="C550" t="s">
        <v>592</v>
      </c>
      <c r="D550" t="s">
        <v>83</v>
      </c>
      <c r="E550" t="s">
        <v>100</v>
      </c>
      <c r="F550" s="19" t="str">
        <f>IFERROR(VLOOKUP(D550,'Tabelas auxiliares'!$A$3:$B$63,2,FALSE),"")</f>
        <v>SUGEPE-FOLHA - PASEP + AUX. MORADIA</v>
      </c>
      <c r="G550" s="19" t="str">
        <f>IFERROR(VLOOKUP($B550,'Tabelas auxiliares'!$A$67:$C$107,2,FALSE),"")</f>
        <v>FOLHA DE PAGAMENTO - BENEFÍCIOS</v>
      </c>
      <c r="H550" s="19" t="str">
        <f>IFERROR(VLOOKUP($B550,'Tabelas auxiliares'!$A$67:$C$107,3,FALSE),"")</f>
        <v xml:space="preserve">AUXILIO FUNERAL / CONTRATACAO POR TEMPO DETERMINADO / BENEF.ASSIST. DO SERVIDOR E DO MILITAR / AUXILIO-ALIMENTACAO / AUXILIO-TRANSPORTE / INDENIZACOES E RESTITUICOES / DESPESAS DE EXERCICIOS ANTERIORES </v>
      </c>
      <c r="I550" s="128" t="s">
        <v>2584</v>
      </c>
      <c r="J550" s="128" t="s">
        <v>2555</v>
      </c>
      <c r="K550" s="128" t="s">
        <v>2910</v>
      </c>
      <c r="L550" s="128" t="s">
        <v>2557</v>
      </c>
      <c r="M550" s="128" t="s">
        <v>604</v>
      </c>
      <c r="N550" s="128" t="s">
        <v>109</v>
      </c>
      <c r="O550" s="128" t="s">
        <v>617</v>
      </c>
      <c r="P550" s="128" t="s">
        <v>630</v>
      </c>
      <c r="Q550" s="128" t="s">
        <v>603</v>
      </c>
      <c r="R550" s="128" t="s">
        <v>604</v>
      </c>
      <c r="S550" s="128" t="s">
        <v>605</v>
      </c>
      <c r="T550" s="128" t="s">
        <v>626</v>
      </c>
      <c r="U550" s="128" t="s">
        <v>118</v>
      </c>
      <c r="V550" s="128" t="s">
        <v>1053</v>
      </c>
      <c r="W550" s="128" t="s">
        <v>1054</v>
      </c>
      <c r="X550" s="128" t="s">
        <v>2911</v>
      </c>
      <c r="Y550" s="19" t="str">
        <f t="shared" si="14"/>
        <v>3</v>
      </c>
      <c r="Z550" s="19" t="str">
        <f>IF(T550="","",IF(AND(T550&lt;&gt;'Tabelas auxiliares'!$B$241,T550&lt;&gt;'Tabelas auxiliares'!$B$242,T550&lt;&gt;'Tabelas auxiliares'!$C$241,T550&lt;&gt;'Tabelas auxiliares'!$C$242,T550&lt;&gt;'Tabelas auxiliares'!$D$241),"FOLHA DE PESSOAL",IF(Y550='Tabelas auxiliares'!$A$242,"CUSTEIO",IF(Y550='Tabelas auxiliares'!$A$241,"INVESTIMENTO","ERRO - VERIFICAR"))))</f>
        <v>FOLHA DE PESSOAL</v>
      </c>
      <c r="AA550" s="30">
        <f t="shared" si="15"/>
        <v>141928.39000000001</v>
      </c>
      <c r="AB550" s="130"/>
      <c r="AC550" s="130"/>
      <c r="AD550" s="12">
        <v>141928.39000000001</v>
      </c>
      <c r="AE550" s="36"/>
      <c r="AF550" s="36"/>
      <c r="AG550" s="36"/>
      <c r="AH550" s="36"/>
      <c r="AI550" s="36"/>
      <c r="AJ550" s="36"/>
      <c r="AK550" s="36"/>
      <c r="AL550" s="36"/>
      <c r="AM550" s="36"/>
      <c r="AN550" s="36"/>
      <c r="AO550" s="36"/>
      <c r="AP550" s="36"/>
    </row>
    <row r="551" spans="1:42" x14ac:dyDescent="0.25">
      <c r="A551" t="s">
        <v>591</v>
      </c>
      <c r="B551" t="s">
        <v>253</v>
      </c>
      <c r="C551" t="s">
        <v>592</v>
      </c>
      <c r="D551" t="s">
        <v>83</v>
      </c>
      <c r="E551" t="s">
        <v>100</v>
      </c>
      <c r="F551" s="19" t="str">
        <f>IFERROR(VLOOKUP(D551,'Tabelas auxiliares'!$A$3:$B$63,2,FALSE),"")</f>
        <v>SUGEPE-FOLHA - PASEP + AUX. MORADIA</v>
      </c>
      <c r="G551" s="19" t="str">
        <f>IFERROR(VLOOKUP($B551,'Tabelas auxiliares'!$A$67:$C$107,2,FALSE),"")</f>
        <v>FOLHA DE PAGAMENTO - BENEFÍCIOS</v>
      </c>
      <c r="H551" s="19" t="str">
        <f>IFERROR(VLOOKUP($B551,'Tabelas auxiliares'!$A$67:$C$107,3,FALSE),"")</f>
        <v xml:space="preserve">AUXILIO FUNERAL / CONTRATACAO POR TEMPO DETERMINADO / BENEF.ASSIST. DO SERVIDOR E DO MILITAR / AUXILIO-ALIMENTACAO / AUXILIO-TRANSPORTE / INDENIZACOES E RESTITUICOES / DESPESAS DE EXERCICIOS ANTERIORES </v>
      </c>
      <c r="I551" s="128" t="s">
        <v>2584</v>
      </c>
      <c r="J551" s="128" t="s">
        <v>2555</v>
      </c>
      <c r="K551" s="128" t="s">
        <v>2912</v>
      </c>
      <c r="L551" s="128" t="s">
        <v>2557</v>
      </c>
      <c r="M551" s="128" t="s">
        <v>604</v>
      </c>
      <c r="N551" s="128" t="s">
        <v>109</v>
      </c>
      <c r="O551" s="128" t="s">
        <v>615</v>
      </c>
      <c r="P551" s="128" t="s">
        <v>629</v>
      </c>
      <c r="Q551" s="128" t="s">
        <v>603</v>
      </c>
      <c r="R551" s="128" t="s">
        <v>604</v>
      </c>
      <c r="S551" s="128" t="s">
        <v>605</v>
      </c>
      <c r="T551" s="128" t="s">
        <v>626</v>
      </c>
      <c r="U551" s="128" t="s">
        <v>121</v>
      </c>
      <c r="V551" s="128" t="s">
        <v>1059</v>
      </c>
      <c r="W551" s="128" t="s">
        <v>1060</v>
      </c>
      <c r="X551" s="128" t="s">
        <v>2913</v>
      </c>
      <c r="Y551" s="19" t="str">
        <f t="shared" si="14"/>
        <v>3</v>
      </c>
      <c r="Z551" s="19" t="str">
        <f>IF(T551="","",IF(AND(T551&lt;&gt;'Tabelas auxiliares'!$B$241,T551&lt;&gt;'Tabelas auxiliares'!$B$242,T551&lt;&gt;'Tabelas auxiliares'!$C$241,T551&lt;&gt;'Tabelas auxiliares'!$C$242,T551&lt;&gt;'Tabelas auxiliares'!$D$241),"FOLHA DE PESSOAL",IF(Y551='Tabelas auxiliares'!$A$242,"CUSTEIO",IF(Y551='Tabelas auxiliares'!$A$241,"INVESTIMENTO","ERRO - VERIFICAR"))))</f>
        <v>FOLHA DE PESSOAL</v>
      </c>
      <c r="AA551" s="30">
        <f t="shared" si="15"/>
        <v>5207.3100000000004</v>
      </c>
      <c r="AB551" s="130"/>
      <c r="AC551" s="130"/>
      <c r="AD551" s="12">
        <v>5207.3100000000004</v>
      </c>
      <c r="AE551" s="36"/>
      <c r="AF551" s="36"/>
      <c r="AG551" s="36"/>
      <c r="AH551" s="36"/>
      <c r="AI551" s="36"/>
      <c r="AJ551" s="36"/>
      <c r="AK551" s="36"/>
      <c r="AL551" s="36"/>
      <c r="AM551" s="36"/>
      <c r="AN551" s="36"/>
      <c r="AO551" s="36"/>
      <c r="AP551" s="36"/>
    </row>
    <row r="552" spans="1:42" x14ac:dyDescent="0.25">
      <c r="A552" t="s">
        <v>591</v>
      </c>
      <c r="B552" t="s">
        <v>253</v>
      </c>
      <c r="C552" t="s">
        <v>592</v>
      </c>
      <c r="D552" t="s">
        <v>83</v>
      </c>
      <c r="E552" t="s">
        <v>100</v>
      </c>
      <c r="F552" s="19" t="str">
        <f>IFERROR(VLOOKUP(D552,'Tabelas auxiliares'!$A$3:$B$63,2,FALSE),"")</f>
        <v>SUGEPE-FOLHA - PASEP + AUX. MORADIA</v>
      </c>
      <c r="G552" s="19" t="str">
        <f>IFERROR(VLOOKUP($B552,'Tabelas auxiliares'!$A$67:$C$107,2,FALSE),"")</f>
        <v>FOLHA DE PAGAMENTO - BENEFÍCIOS</v>
      </c>
      <c r="H552" s="19" t="str">
        <f>IFERROR(VLOOKUP($B552,'Tabelas auxiliares'!$A$67:$C$107,3,FALSE),"")</f>
        <v xml:space="preserve">AUXILIO FUNERAL / CONTRATACAO POR TEMPO DETERMINADO / BENEF.ASSIST. DO SERVIDOR E DO MILITAR / AUXILIO-ALIMENTACAO / AUXILIO-TRANSPORTE / INDENIZACOES E RESTITUICOES / DESPESAS DE EXERCICIOS ANTERIORES </v>
      </c>
      <c r="I552" s="128" t="s">
        <v>2584</v>
      </c>
      <c r="J552" s="128" t="s">
        <v>2555</v>
      </c>
      <c r="K552" s="128" t="s">
        <v>2914</v>
      </c>
      <c r="L552" s="128" t="s">
        <v>2557</v>
      </c>
      <c r="M552" s="128" t="s">
        <v>604</v>
      </c>
      <c r="N552" s="128" t="s">
        <v>111</v>
      </c>
      <c r="O552" s="128" t="s">
        <v>615</v>
      </c>
      <c r="P552" s="128" t="s">
        <v>628</v>
      </c>
      <c r="Q552" s="128" t="s">
        <v>603</v>
      </c>
      <c r="R552" s="128" t="s">
        <v>604</v>
      </c>
      <c r="S552" s="128" t="s">
        <v>605</v>
      </c>
      <c r="T552" s="128" t="s">
        <v>626</v>
      </c>
      <c r="U552" s="128" t="s">
        <v>122</v>
      </c>
      <c r="V552" s="128" t="s">
        <v>1061</v>
      </c>
      <c r="W552" s="128" t="s">
        <v>1062</v>
      </c>
      <c r="X552" s="128" t="s">
        <v>2915</v>
      </c>
      <c r="Y552" s="19" t="str">
        <f t="shared" si="14"/>
        <v>3</v>
      </c>
      <c r="Z552" s="19" t="str">
        <f>IF(T552="","",IF(AND(T552&lt;&gt;'Tabelas auxiliares'!$B$241,T552&lt;&gt;'Tabelas auxiliares'!$B$242,T552&lt;&gt;'Tabelas auxiliares'!$C$241,T552&lt;&gt;'Tabelas auxiliares'!$C$242,T552&lt;&gt;'Tabelas auxiliares'!$D$241),"FOLHA DE PESSOAL",IF(Y552='Tabelas auxiliares'!$A$242,"CUSTEIO",IF(Y552='Tabelas auxiliares'!$A$241,"INVESTIMENTO","ERRO - VERIFICAR"))))</f>
        <v>FOLHA DE PESSOAL</v>
      </c>
      <c r="AA552" s="30">
        <f t="shared" si="15"/>
        <v>2862.18</v>
      </c>
      <c r="AB552" s="130"/>
      <c r="AC552" s="130"/>
      <c r="AD552" s="12">
        <v>2862.18</v>
      </c>
      <c r="AE552" s="36"/>
      <c r="AF552" s="36"/>
      <c r="AG552" s="36"/>
      <c r="AH552" s="36"/>
      <c r="AI552" s="36"/>
      <c r="AJ552" s="36"/>
      <c r="AK552" s="36"/>
      <c r="AL552" s="36"/>
      <c r="AM552" s="36"/>
      <c r="AN552" s="36"/>
      <c r="AO552" s="36"/>
      <c r="AP552" s="36"/>
    </row>
    <row r="553" spans="1:42" x14ac:dyDescent="0.25">
      <c r="A553" t="s">
        <v>591</v>
      </c>
      <c r="B553" t="s">
        <v>253</v>
      </c>
      <c r="C553" t="s">
        <v>592</v>
      </c>
      <c r="D553" t="s">
        <v>83</v>
      </c>
      <c r="E553" t="s">
        <v>100</v>
      </c>
      <c r="F553" s="19" t="str">
        <f>IFERROR(VLOOKUP(D553,'Tabelas auxiliares'!$A$3:$B$63,2,FALSE),"")</f>
        <v>SUGEPE-FOLHA - PASEP + AUX. MORADIA</v>
      </c>
      <c r="G553" s="19" t="str">
        <f>IFERROR(VLOOKUP($B553,'Tabelas auxiliares'!$A$67:$C$107,2,FALSE),"")</f>
        <v>FOLHA DE PAGAMENTO - BENEFÍCIOS</v>
      </c>
      <c r="H553" s="19" t="str">
        <f>IFERROR(VLOOKUP($B553,'Tabelas auxiliares'!$A$67:$C$107,3,FALSE),"")</f>
        <v xml:space="preserve">AUXILIO FUNERAL / CONTRATACAO POR TEMPO DETERMINADO / BENEF.ASSIST. DO SERVIDOR E DO MILITAR / AUXILIO-ALIMENTACAO / AUXILIO-TRANSPORTE / INDENIZACOES E RESTITUICOES / DESPESAS DE EXERCICIOS ANTERIORES </v>
      </c>
      <c r="I553" s="128" t="s">
        <v>2584</v>
      </c>
      <c r="J553" s="128" t="s">
        <v>2555</v>
      </c>
      <c r="K553" s="128" t="s">
        <v>2916</v>
      </c>
      <c r="L553" s="128" t="s">
        <v>2557</v>
      </c>
      <c r="M553" s="128" t="s">
        <v>604</v>
      </c>
      <c r="N553" s="128" t="s">
        <v>111</v>
      </c>
      <c r="O553" s="128" t="s">
        <v>104</v>
      </c>
      <c r="P553" s="128" t="s">
        <v>1372</v>
      </c>
      <c r="Q553" s="128" t="s">
        <v>603</v>
      </c>
      <c r="R553" s="128" t="s">
        <v>604</v>
      </c>
      <c r="S553" s="128" t="s">
        <v>605</v>
      </c>
      <c r="T553" s="128" t="s">
        <v>626</v>
      </c>
      <c r="U553" s="128" t="s">
        <v>1373</v>
      </c>
      <c r="V553" s="128" t="s">
        <v>960</v>
      </c>
      <c r="W553" s="128" t="s">
        <v>961</v>
      </c>
      <c r="X553" s="128" t="s">
        <v>2917</v>
      </c>
      <c r="Y553" s="19" t="str">
        <f t="shared" si="14"/>
        <v>3</v>
      </c>
      <c r="Z553" s="19" t="str">
        <f>IF(T553="","",IF(AND(T553&lt;&gt;'Tabelas auxiliares'!$B$241,T553&lt;&gt;'Tabelas auxiliares'!$B$242,T553&lt;&gt;'Tabelas auxiliares'!$C$241,T553&lt;&gt;'Tabelas auxiliares'!$C$242,T553&lt;&gt;'Tabelas auxiliares'!$D$241),"FOLHA DE PESSOAL",IF(Y553='Tabelas auxiliares'!$A$242,"CUSTEIO",IF(Y553='Tabelas auxiliares'!$A$241,"INVESTIMENTO","ERRO - VERIFICAR"))))</f>
        <v>FOLHA DE PESSOAL</v>
      </c>
      <c r="AA553" s="30">
        <f t="shared" si="15"/>
        <v>991.61</v>
      </c>
      <c r="AB553" s="130"/>
      <c r="AC553" s="130"/>
      <c r="AD553" s="12">
        <v>991.61</v>
      </c>
      <c r="AE553" s="36"/>
      <c r="AF553" s="36"/>
      <c r="AG553" s="36"/>
      <c r="AH553" s="36"/>
      <c r="AI553" s="36"/>
      <c r="AJ553" s="36"/>
      <c r="AK553" s="36"/>
      <c r="AL553" s="36"/>
      <c r="AM553" s="36"/>
      <c r="AN553" s="36"/>
      <c r="AO553" s="36"/>
      <c r="AP553" s="36"/>
    </row>
    <row r="554" spans="1:42" x14ac:dyDescent="0.25">
      <c r="A554" t="s">
        <v>591</v>
      </c>
      <c r="B554" t="s">
        <v>253</v>
      </c>
      <c r="C554" t="s">
        <v>592</v>
      </c>
      <c r="D554" t="s">
        <v>83</v>
      </c>
      <c r="E554" t="s">
        <v>100</v>
      </c>
      <c r="F554" s="19" t="str">
        <f>IFERROR(VLOOKUP(D554,'Tabelas auxiliares'!$A$3:$B$63,2,FALSE),"")</f>
        <v>SUGEPE-FOLHA - PASEP + AUX. MORADIA</v>
      </c>
      <c r="G554" s="19" t="str">
        <f>IFERROR(VLOOKUP($B554,'Tabelas auxiliares'!$A$67:$C$107,2,FALSE),"")</f>
        <v>FOLHA DE PAGAMENTO - BENEFÍCIOS</v>
      </c>
      <c r="H554" s="19" t="str">
        <f>IFERROR(VLOOKUP($B554,'Tabelas auxiliares'!$A$67:$C$107,3,FALSE),"")</f>
        <v xml:space="preserve">AUXILIO FUNERAL / CONTRATACAO POR TEMPO DETERMINADO / BENEF.ASSIST. DO SERVIDOR E DO MILITAR / AUXILIO-ALIMENTACAO / AUXILIO-TRANSPORTE / INDENIZACOES E RESTITUICOES / DESPESAS DE EXERCICIOS ANTERIORES </v>
      </c>
      <c r="I554" s="128" t="s">
        <v>2584</v>
      </c>
      <c r="J554" s="128" t="s">
        <v>2555</v>
      </c>
      <c r="K554" s="128" t="s">
        <v>2918</v>
      </c>
      <c r="L554" s="128" t="s">
        <v>2557</v>
      </c>
      <c r="M554" s="128" t="s">
        <v>604</v>
      </c>
      <c r="N554" s="128" t="s">
        <v>111</v>
      </c>
      <c r="O554" s="128" t="s">
        <v>615</v>
      </c>
      <c r="P554" s="128" t="s">
        <v>628</v>
      </c>
      <c r="Q554" s="128" t="s">
        <v>603</v>
      </c>
      <c r="R554" s="128" t="s">
        <v>604</v>
      </c>
      <c r="S554" s="128" t="s">
        <v>605</v>
      </c>
      <c r="T554" s="128" t="s">
        <v>626</v>
      </c>
      <c r="U554" s="128" t="s">
        <v>122</v>
      </c>
      <c r="V554" s="128" t="s">
        <v>960</v>
      </c>
      <c r="W554" s="128" t="s">
        <v>961</v>
      </c>
      <c r="X554" s="128" t="s">
        <v>2919</v>
      </c>
      <c r="Y554" s="19" t="str">
        <f t="shared" si="14"/>
        <v>3</v>
      </c>
      <c r="Z554" s="19" t="str">
        <f>IF(T554="","",IF(AND(T554&lt;&gt;'Tabelas auxiliares'!$B$241,T554&lt;&gt;'Tabelas auxiliares'!$B$242,T554&lt;&gt;'Tabelas auxiliares'!$C$241,T554&lt;&gt;'Tabelas auxiliares'!$C$242,T554&lt;&gt;'Tabelas auxiliares'!$D$241),"FOLHA DE PESSOAL",IF(Y554='Tabelas auxiliares'!$A$242,"CUSTEIO",IF(Y554='Tabelas auxiliares'!$A$241,"INVESTIMENTO","ERRO - VERIFICAR"))))</f>
        <v>FOLHA DE PESSOAL</v>
      </c>
      <c r="AA554" s="30">
        <f t="shared" si="15"/>
        <v>252578.78</v>
      </c>
      <c r="AB554" s="130"/>
      <c r="AC554" s="130"/>
      <c r="AD554" s="12">
        <v>252578.78</v>
      </c>
      <c r="AE554" s="36"/>
      <c r="AF554" s="36"/>
      <c r="AG554" s="36"/>
      <c r="AH554" s="36"/>
      <c r="AI554" s="36"/>
      <c r="AJ554" s="36"/>
      <c r="AK554" s="36"/>
      <c r="AL554" s="36"/>
      <c r="AM554" s="36"/>
      <c r="AN554" s="36"/>
      <c r="AO554" s="36"/>
      <c r="AP554" s="36"/>
    </row>
    <row r="555" spans="1:42" x14ac:dyDescent="0.25">
      <c r="A555" t="s">
        <v>591</v>
      </c>
      <c r="B555" t="s">
        <v>253</v>
      </c>
      <c r="C555" t="s">
        <v>592</v>
      </c>
      <c r="D555" t="s">
        <v>83</v>
      </c>
      <c r="E555" t="s">
        <v>100</v>
      </c>
      <c r="F555" s="19" t="str">
        <f>IFERROR(VLOOKUP(D555,'Tabelas auxiliares'!$A$3:$B$63,2,FALSE),"")</f>
        <v>SUGEPE-FOLHA - PASEP + AUX. MORADIA</v>
      </c>
      <c r="G555" s="19" t="str">
        <f>IFERROR(VLOOKUP($B555,'Tabelas auxiliares'!$A$67:$C$107,2,FALSE),"")</f>
        <v>FOLHA DE PAGAMENTO - BENEFÍCIOS</v>
      </c>
      <c r="H555" s="19" t="str">
        <f>IFERROR(VLOOKUP($B555,'Tabelas auxiliares'!$A$67:$C$107,3,FALSE),"")</f>
        <v xml:space="preserve">AUXILIO FUNERAL / CONTRATACAO POR TEMPO DETERMINADO / BENEF.ASSIST. DO SERVIDOR E DO MILITAR / AUXILIO-ALIMENTACAO / AUXILIO-TRANSPORTE / INDENIZACOES E RESTITUICOES / DESPESAS DE EXERCICIOS ANTERIORES </v>
      </c>
      <c r="I555" s="128" t="s">
        <v>2118</v>
      </c>
      <c r="J555" s="128" t="s">
        <v>2920</v>
      </c>
      <c r="K555" s="128" t="s">
        <v>2921</v>
      </c>
      <c r="L555" s="128" t="s">
        <v>2922</v>
      </c>
      <c r="M555" s="128" t="s">
        <v>959</v>
      </c>
      <c r="N555" s="128" t="s">
        <v>111</v>
      </c>
      <c r="O555" s="128" t="s">
        <v>615</v>
      </c>
      <c r="P555" s="128" t="s">
        <v>628</v>
      </c>
      <c r="Q555" s="128" t="s">
        <v>603</v>
      </c>
      <c r="R555" s="128" t="s">
        <v>604</v>
      </c>
      <c r="S555" s="128" t="s">
        <v>605</v>
      </c>
      <c r="T555" s="128" t="s">
        <v>626</v>
      </c>
      <c r="U555" s="128" t="s">
        <v>122</v>
      </c>
      <c r="V555" s="128" t="s">
        <v>960</v>
      </c>
      <c r="W555" s="128" t="s">
        <v>961</v>
      </c>
      <c r="X555" s="128" t="s">
        <v>2923</v>
      </c>
      <c r="Y555" s="19" t="str">
        <f t="shared" si="14"/>
        <v>3</v>
      </c>
      <c r="Z555" s="19" t="str">
        <f>IF(T555="","",IF(AND(T555&lt;&gt;'Tabelas auxiliares'!$B$241,T555&lt;&gt;'Tabelas auxiliares'!$B$242,T555&lt;&gt;'Tabelas auxiliares'!$C$241,T555&lt;&gt;'Tabelas auxiliares'!$C$242,T555&lt;&gt;'Tabelas auxiliares'!$D$241),"FOLHA DE PESSOAL",IF(Y555='Tabelas auxiliares'!$A$242,"CUSTEIO",IF(Y555='Tabelas auxiliares'!$A$241,"INVESTIMENTO","ERRO - VERIFICAR"))))</f>
        <v>FOLHA DE PESSOAL</v>
      </c>
      <c r="AA555" s="30">
        <f t="shared" si="15"/>
        <v>6001.94</v>
      </c>
      <c r="AB555" s="130"/>
      <c r="AC555" s="130"/>
      <c r="AD555" s="12">
        <v>6001.94</v>
      </c>
      <c r="AE555" s="36"/>
      <c r="AF555" s="36"/>
      <c r="AG555" s="36"/>
      <c r="AH555" s="36"/>
      <c r="AI555" s="36"/>
      <c r="AJ555" s="36"/>
      <c r="AK555" s="36"/>
      <c r="AL555" s="36"/>
      <c r="AM555" s="36"/>
      <c r="AN555" s="36"/>
      <c r="AO555" s="36"/>
      <c r="AP555" s="36"/>
    </row>
    <row r="556" spans="1:42" x14ac:dyDescent="0.25">
      <c r="A556" t="s">
        <v>591</v>
      </c>
      <c r="B556" t="s">
        <v>253</v>
      </c>
      <c r="C556" t="s">
        <v>592</v>
      </c>
      <c r="D556" t="s">
        <v>83</v>
      </c>
      <c r="E556" t="s">
        <v>100</v>
      </c>
      <c r="F556" s="19" t="str">
        <f>IFERROR(VLOOKUP(D556,'Tabelas auxiliares'!$A$3:$B$63,2,FALSE),"")</f>
        <v>SUGEPE-FOLHA - PASEP + AUX. MORADIA</v>
      </c>
      <c r="G556" s="19" t="str">
        <f>IFERROR(VLOOKUP($B556,'Tabelas auxiliares'!$A$67:$C$107,2,FALSE),"")</f>
        <v>FOLHA DE PAGAMENTO - BENEFÍCIOS</v>
      </c>
      <c r="H556" s="19" t="str">
        <f>IFERROR(VLOOKUP($B556,'Tabelas auxiliares'!$A$67:$C$107,3,FALSE),"")</f>
        <v xml:space="preserve">AUXILIO FUNERAL / CONTRATACAO POR TEMPO DETERMINADO / BENEF.ASSIST. DO SERVIDOR E DO MILITAR / AUXILIO-ALIMENTACAO / AUXILIO-TRANSPORTE / INDENIZACOES E RESTITUICOES / DESPESAS DE EXERCICIOS ANTERIORES </v>
      </c>
      <c r="I556" s="128" t="s">
        <v>1977</v>
      </c>
      <c r="J556" s="128" t="s">
        <v>2605</v>
      </c>
      <c r="K556" s="128" t="s">
        <v>2924</v>
      </c>
      <c r="L556" s="128" t="s">
        <v>2607</v>
      </c>
      <c r="M556" s="128" t="s">
        <v>604</v>
      </c>
      <c r="N556" s="128" t="s">
        <v>109</v>
      </c>
      <c r="O556" s="128" t="s">
        <v>631</v>
      </c>
      <c r="P556" s="128" t="s">
        <v>632</v>
      </c>
      <c r="Q556" s="128" t="s">
        <v>603</v>
      </c>
      <c r="R556" s="128" t="s">
        <v>604</v>
      </c>
      <c r="S556" s="128" t="s">
        <v>605</v>
      </c>
      <c r="T556" s="128" t="s">
        <v>626</v>
      </c>
      <c r="U556" s="128" t="s">
        <v>119</v>
      </c>
      <c r="V556" s="128" t="s">
        <v>1041</v>
      </c>
      <c r="W556" s="128" t="s">
        <v>1042</v>
      </c>
      <c r="X556" s="128" t="s">
        <v>2925</v>
      </c>
      <c r="Y556" s="19" t="str">
        <f t="shared" ref="Y556:Y619" si="16">LEFT(V556,1)</f>
        <v>3</v>
      </c>
      <c r="Z556" s="19" t="str">
        <f>IF(T556="","",IF(AND(T556&lt;&gt;'Tabelas auxiliares'!$B$241,T556&lt;&gt;'Tabelas auxiliares'!$B$242,T556&lt;&gt;'Tabelas auxiliares'!$C$241,T556&lt;&gt;'Tabelas auxiliares'!$C$242,T556&lt;&gt;'Tabelas auxiliares'!$D$241),"FOLHA DE PESSOAL",IF(Y556='Tabelas auxiliares'!$A$242,"CUSTEIO",IF(Y556='Tabelas auxiliares'!$A$241,"INVESTIMENTO","ERRO - VERIFICAR"))))</f>
        <v>FOLHA DE PESSOAL</v>
      </c>
      <c r="AA556" s="30">
        <f t="shared" si="15"/>
        <v>74568.149999999994</v>
      </c>
      <c r="AB556" s="130"/>
      <c r="AC556" s="130"/>
      <c r="AD556" s="12">
        <v>74568.149999999994</v>
      </c>
      <c r="AE556" s="36"/>
      <c r="AF556" s="36"/>
      <c r="AG556" s="36"/>
      <c r="AH556" s="36"/>
      <c r="AI556" s="36"/>
      <c r="AJ556" s="36"/>
      <c r="AK556" s="36"/>
      <c r="AL556" s="36"/>
      <c r="AM556" s="36"/>
      <c r="AN556" s="36"/>
      <c r="AO556" s="36"/>
      <c r="AP556" s="36"/>
    </row>
    <row r="557" spans="1:42" x14ac:dyDescent="0.25">
      <c r="A557" t="s">
        <v>591</v>
      </c>
      <c r="B557" t="s">
        <v>253</v>
      </c>
      <c r="C557" t="s">
        <v>592</v>
      </c>
      <c r="D557" t="s">
        <v>83</v>
      </c>
      <c r="E557" t="s">
        <v>100</v>
      </c>
      <c r="F557" s="19" t="str">
        <f>IFERROR(VLOOKUP(D557,'Tabelas auxiliares'!$A$3:$B$63,2,FALSE),"")</f>
        <v>SUGEPE-FOLHA - PASEP + AUX. MORADIA</v>
      </c>
      <c r="G557" s="19" t="str">
        <f>IFERROR(VLOOKUP($B557,'Tabelas auxiliares'!$A$67:$C$107,2,FALSE),"")</f>
        <v>FOLHA DE PAGAMENTO - BENEFÍCIOS</v>
      </c>
      <c r="H557" s="19" t="str">
        <f>IFERROR(VLOOKUP($B557,'Tabelas auxiliares'!$A$67:$C$107,3,FALSE),"")</f>
        <v xml:space="preserve">AUXILIO FUNERAL / CONTRATACAO POR TEMPO DETERMINADO / BENEF.ASSIST. DO SERVIDOR E DO MILITAR / AUXILIO-ALIMENTACAO / AUXILIO-TRANSPORTE / INDENIZACOES E RESTITUICOES / DESPESAS DE EXERCICIOS ANTERIORES </v>
      </c>
      <c r="I557" s="128" t="s">
        <v>1977</v>
      </c>
      <c r="J557" s="128" t="s">
        <v>2605</v>
      </c>
      <c r="K557" s="128" t="s">
        <v>2926</v>
      </c>
      <c r="L557" s="128" t="s">
        <v>2607</v>
      </c>
      <c r="M557" s="128" t="s">
        <v>604</v>
      </c>
      <c r="N557" s="128" t="s">
        <v>109</v>
      </c>
      <c r="O557" s="128" t="s">
        <v>615</v>
      </c>
      <c r="P557" s="128" t="s">
        <v>629</v>
      </c>
      <c r="Q557" s="128" t="s">
        <v>603</v>
      </c>
      <c r="R557" s="128" t="s">
        <v>604</v>
      </c>
      <c r="S557" s="128" t="s">
        <v>605</v>
      </c>
      <c r="T557" s="128" t="s">
        <v>626</v>
      </c>
      <c r="U557" s="128" t="s">
        <v>121</v>
      </c>
      <c r="V557" s="128" t="s">
        <v>1043</v>
      </c>
      <c r="W557" s="128" t="s">
        <v>1044</v>
      </c>
      <c r="X557" s="128" t="s">
        <v>2927</v>
      </c>
      <c r="Y557" s="19" t="str">
        <f t="shared" si="16"/>
        <v>3</v>
      </c>
      <c r="Z557" s="19" t="str">
        <f>IF(T557="","",IF(AND(T557&lt;&gt;'Tabelas auxiliares'!$B$241,T557&lt;&gt;'Tabelas auxiliares'!$B$242,T557&lt;&gt;'Tabelas auxiliares'!$C$241,T557&lt;&gt;'Tabelas auxiliares'!$C$242,T557&lt;&gt;'Tabelas auxiliares'!$D$241),"FOLHA DE PESSOAL",IF(Y557='Tabelas auxiliares'!$A$242,"CUSTEIO",IF(Y557='Tabelas auxiliares'!$A$241,"INVESTIMENTO","ERRO - VERIFICAR"))))</f>
        <v>FOLHA DE PESSOAL</v>
      </c>
      <c r="AA557" s="30">
        <f t="shared" ref="AA557:AA620" si="17">IF(AB557+AC557+AD557&lt;&gt;0,AB557+AC557+AD557,"")</f>
        <v>3054.87</v>
      </c>
      <c r="AB557" s="130"/>
      <c r="AC557" s="130"/>
      <c r="AD557" s="12">
        <v>3054.87</v>
      </c>
      <c r="AE557" s="36"/>
      <c r="AF557" s="36"/>
      <c r="AG557" s="36"/>
      <c r="AH557" s="36"/>
      <c r="AI557" s="36"/>
      <c r="AJ557" s="36"/>
      <c r="AK557" s="36"/>
      <c r="AL557" s="36"/>
      <c r="AM557" s="36"/>
      <c r="AN557" s="36"/>
      <c r="AO557" s="36"/>
      <c r="AP557" s="36"/>
    </row>
    <row r="558" spans="1:42" x14ac:dyDescent="0.25">
      <c r="A558" t="s">
        <v>591</v>
      </c>
      <c r="B558" t="s">
        <v>253</v>
      </c>
      <c r="C558" t="s">
        <v>592</v>
      </c>
      <c r="D558" t="s">
        <v>83</v>
      </c>
      <c r="E558" t="s">
        <v>100</v>
      </c>
      <c r="F558" s="19" t="str">
        <f>IFERROR(VLOOKUP(D558,'Tabelas auxiliares'!$A$3:$B$63,2,FALSE),"")</f>
        <v>SUGEPE-FOLHA - PASEP + AUX. MORADIA</v>
      </c>
      <c r="G558" s="19" t="str">
        <f>IFERROR(VLOOKUP($B558,'Tabelas auxiliares'!$A$67:$C$107,2,FALSE),"")</f>
        <v>FOLHA DE PAGAMENTO - BENEFÍCIOS</v>
      </c>
      <c r="H558" s="19" t="str">
        <f>IFERROR(VLOOKUP($B558,'Tabelas auxiliares'!$A$67:$C$107,3,FALSE),"")</f>
        <v xml:space="preserve">AUXILIO FUNERAL / CONTRATACAO POR TEMPO DETERMINADO / BENEF.ASSIST. DO SERVIDOR E DO MILITAR / AUXILIO-ALIMENTACAO / AUXILIO-TRANSPORTE / INDENIZACOES E RESTITUICOES / DESPESAS DE EXERCICIOS ANTERIORES </v>
      </c>
      <c r="I558" s="128" t="s">
        <v>1977</v>
      </c>
      <c r="J558" s="128" t="s">
        <v>2605</v>
      </c>
      <c r="K558" s="128" t="s">
        <v>2928</v>
      </c>
      <c r="L558" s="128" t="s">
        <v>2607</v>
      </c>
      <c r="M558" s="128" t="s">
        <v>604</v>
      </c>
      <c r="N558" s="128" t="s">
        <v>109</v>
      </c>
      <c r="O558" s="128" t="s">
        <v>617</v>
      </c>
      <c r="P558" s="128" t="s">
        <v>630</v>
      </c>
      <c r="Q558" s="128" t="s">
        <v>603</v>
      </c>
      <c r="R558" s="128" t="s">
        <v>604</v>
      </c>
      <c r="S558" s="128" t="s">
        <v>605</v>
      </c>
      <c r="T558" s="128" t="s">
        <v>626</v>
      </c>
      <c r="U558" s="128" t="s">
        <v>118</v>
      </c>
      <c r="V558" s="128" t="s">
        <v>1045</v>
      </c>
      <c r="W558" s="128" t="s">
        <v>1046</v>
      </c>
      <c r="X558" s="128" t="s">
        <v>2929</v>
      </c>
      <c r="Y558" s="19" t="str">
        <f t="shared" si="16"/>
        <v>3</v>
      </c>
      <c r="Z558" s="19" t="str">
        <f>IF(T558="","",IF(AND(T558&lt;&gt;'Tabelas auxiliares'!$B$241,T558&lt;&gt;'Tabelas auxiliares'!$B$242,T558&lt;&gt;'Tabelas auxiliares'!$C$241,T558&lt;&gt;'Tabelas auxiliares'!$C$242,T558&lt;&gt;'Tabelas auxiliares'!$D$241),"FOLHA DE PESSOAL",IF(Y558='Tabelas auxiliares'!$A$242,"CUSTEIO",IF(Y558='Tabelas auxiliares'!$A$241,"INVESTIMENTO","ERRO - VERIFICAR"))))</f>
        <v>FOLHA DE PESSOAL</v>
      </c>
      <c r="AA558" s="30">
        <f t="shared" si="17"/>
        <v>2839.14</v>
      </c>
      <c r="AB558" s="130"/>
      <c r="AC558" s="130"/>
      <c r="AD558" s="12">
        <v>2839.14</v>
      </c>
      <c r="AE558" s="36"/>
      <c r="AF558" s="36"/>
      <c r="AG558" s="36"/>
      <c r="AH558" s="36"/>
      <c r="AI558" s="36"/>
      <c r="AJ558" s="36"/>
      <c r="AK558" s="36"/>
      <c r="AL558" s="36"/>
      <c r="AM558" s="36"/>
      <c r="AN558" s="36"/>
      <c r="AO558" s="36"/>
      <c r="AP558" s="36"/>
    </row>
    <row r="559" spans="1:42" x14ac:dyDescent="0.25">
      <c r="A559" t="s">
        <v>591</v>
      </c>
      <c r="B559" t="s">
        <v>253</v>
      </c>
      <c r="C559" t="s">
        <v>592</v>
      </c>
      <c r="D559" t="s">
        <v>83</v>
      </c>
      <c r="E559" t="s">
        <v>100</v>
      </c>
      <c r="F559" s="19" t="str">
        <f>IFERROR(VLOOKUP(D559,'Tabelas auxiliares'!$A$3:$B$63,2,FALSE),"")</f>
        <v>SUGEPE-FOLHA - PASEP + AUX. MORADIA</v>
      </c>
      <c r="G559" s="19" t="str">
        <f>IFERROR(VLOOKUP($B559,'Tabelas auxiliares'!$A$67:$C$107,2,FALSE),"")</f>
        <v>FOLHA DE PAGAMENTO - BENEFÍCIOS</v>
      </c>
      <c r="H559" s="19" t="str">
        <f>IFERROR(VLOOKUP($B559,'Tabelas auxiliares'!$A$67:$C$107,3,FALSE),"")</f>
        <v xml:space="preserve">AUXILIO FUNERAL / CONTRATACAO POR TEMPO DETERMINADO / BENEF.ASSIST. DO SERVIDOR E DO MILITAR / AUXILIO-ALIMENTACAO / AUXILIO-TRANSPORTE / INDENIZACOES E RESTITUICOES / DESPESAS DE EXERCICIOS ANTERIORES </v>
      </c>
      <c r="I559" s="128" t="s">
        <v>1977</v>
      </c>
      <c r="J559" s="128" t="s">
        <v>2605</v>
      </c>
      <c r="K559" s="128" t="s">
        <v>2930</v>
      </c>
      <c r="L559" s="128" t="s">
        <v>2607</v>
      </c>
      <c r="M559" s="128" t="s">
        <v>604</v>
      </c>
      <c r="N559" s="128" t="s">
        <v>109</v>
      </c>
      <c r="O559" s="128" t="s">
        <v>633</v>
      </c>
      <c r="P559" s="128" t="s">
        <v>634</v>
      </c>
      <c r="Q559" s="128" t="s">
        <v>603</v>
      </c>
      <c r="R559" s="128" t="s">
        <v>604</v>
      </c>
      <c r="S559" s="128" t="s">
        <v>605</v>
      </c>
      <c r="T559" s="128" t="s">
        <v>626</v>
      </c>
      <c r="U559" s="128" t="s">
        <v>123</v>
      </c>
      <c r="V559" s="128" t="s">
        <v>1047</v>
      </c>
      <c r="W559" s="128" t="s">
        <v>1048</v>
      </c>
      <c r="X559" s="128" t="s">
        <v>2931</v>
      </c>
      <c r="Y559" s="19" t="str">
        <f t="shared" si="16"/>
        <v>3</v>
      </c>
      <c r="Z559" s="19" t="str">
        <f>IF(T559="","",IF(AND(T559&lt;&gt;'Tabelas auxiliares'!$B$241,T559&lt;&gt;'Tabelas auxiliares'!$B$242,T559&lt;&gt;'Tabelas auxiliares'!$C$241,T559&lt;&gt;'Tabelas auxiliares'!$C$242,T559&lt;&gt;'Tabelas auxiliares'!$D$241),"FOLHA DE PESSOAL",IF(Y559='Tabelas auxiliares'!$A$242,"CUSTEIO",IF(Y559='Tabelas auxiliares'!$A$241,"INVESTIMENTO","ERRO - VERIFICAR"))))</f>
        <v>FOLHA DE PESSOAL</v>
      </c>
      <c r="AA559" s="30">
        <f t="shared" si="17"/>
        <v>2155.7399999999998</v>
      </c>
      <c r="AB559" s="130"/>
      <c r="AC559" s="130"/>
      <c r="AD559" s="12">
        <v>2155.7399999999998</v>
      </c>
      <c r="AE559" s="36"/>
      <c r="AF559" s="36"/>
      <c r="AG559" s="36"/>
      <c r="AH559" s="36"/>
      <c r="AI559" s="36"/>
      <c r="AJ559" s="36"/>
      <c r="AK559" s="36"/>
      <c r="AL559" s="36"/>
      <c r="AM559" s="36"/>
      <c r="AN559" s="36"/>
      <c r="AO559" s="36"/>
      <c r="AP559" s="36"/>
    </row>
    <row r="560" spans="1:42" x14ac:dyDescent="0.25">
      <c r="A560" t="s">
        <v>591</v>
      </c>
      <c r="B560" t="s">
        <v>253</v>
      </c>
      <c r="C560" t="s">
        <v>592</v>
      </c>
      <c r="D560" t="s">
        <v>83</v>
      </c>
      <c r="E560" t="s">
        <v>100</v>
      </c>
      <c r="F560" s="19" t="str">
        <f>IFERROR(VLOOKUP(D560,'Tabelas auxiliares'!$A$3:$B$63,2,FALSE),"")</f>
        <v>SUGEPE-FOLHA - PASEP + AUX. MORADIA</v>
      </c>
      <c r="G560" s="19" t="str">
        <f>IFERROR(VLOOKUP($B560,'Tabelas auxiliares'!$A$67:$C$107,2,FALSE),"")</f>
        <v>FOLHA DE PAGAMENTO - BENEFÍCIOS</v>
      </c>
      <c r="H560" s="19" t="str">
        <f>IFERROR(VLOOKUP($B560,'Tabelas auxiliares'!$A$67:$C$107,3,FALSE),"")</f>
        <v xml:space="preserve">AUXILIO FUNERAL / CONTRATACAO POR TEMPO DETERMINADO / BENEF.ASSIST. DO SERVIDOR E DO MILITAR / AUXILIO-ALIMENTACAO / AUXILIO-TRANSPORTE / INDENIZACOES E RESTITUICOES / DESPESAS DE EXERCICIOS ANTERIORES </v>
      </c>
      <c r="I560" s="128" t="s">
        <v>1977</v>
      </c>
      <c r="J560" s="128" t="s">
        <v>2605</v>
      </c>
      <c r="K560" s="128" t="s">
        <v>2932</v>
      </c>
      <c r="L560" s="128" t="s">
        <v>2607</v>
      </c>
      <c r="M560" s="128" t="s">
        <v>604</v>
      </c>
      <c r="N560" s="128" t="s">
        <v>109</v>
      </c>
      <c r="O560" s="128" t="s">
        <v>615</v>
      </c>
      <c r="P560" s="128" t="s">
        <v>629</v>
      </c>
      <c r="Q560" s="128" t="s">
        <v>603</v>
      </c>
      <c r="R560" s="128" t="s">
        <v>604</v>
      </c>
      <c r="S560" s="128" t="s">
        <v>605</v>
      </c>
      <c r="T560" s="128" t="s">
        <v>626</v>
      </c>
      <c r="U560" s="128" t="s">
        <v>121</v>
      </c>
      <c r="V560" s="128" t="s">
        <v>1049</v>
      </c>
      <c r="W560" s="128" t="s">
        <v>1050</v>
      </c>
      <c r="X560" s="128" t="s">
        <v>2933</v>
      </c>
      <c r="Y560" s="19" t="str">
        <f t="shared" si="16"/>
        <v>3</v>
      </c>
      <c r="Z560" s="19" t="str">
        <f>IF(T560="","",IF(AND(T560&lt;&gt;'Tabelas auxiliares'!$B$241,T560&lt;&gt;'Tabelas auxiliares'!$B$242,T560&lt;&gt;'Tabelas auxiliares'!$C$241,T560&lt;&gt;'Tabelas auxiliares'!$C$242,T560&lt;&gt;'Tabelas auxiliares'!$D$241),"FOLHA DE PESSOAL",IF(Y560='Tabelas auxiliares'!$A$242,"CUSTEIO",IF(Y560='Tabelas auxiliares'!$A$241,"INVESTIMENTO","ERRO - VERIFICAR"))))</f>
        <v>FOLHA DE PESSOAL</v>
      </c>
      <c r="AA560" s="30">
        <f t="shared" si="17"/>
        <v>89125.02</v>
      </c>
      <c r="AB560" s="130"/>
      <c r="AC560" s="130"/>
      <c r="AD560" s="12">
        <v>89125.02</v>
      </c>
      <c r="AE560" s="36"/>
      <c r="AF560" s="36"/>
      <c r="AG560" s="36"/>
      <c r="AH560" s="36"/>
      <c r="AI560" s="36"/>
      <c r="AJ560" s="36"/>
      <c r="AK560" s="36"/>
      <c r="AL560" s="36"/>
      <c r="AM560" s="36"/>
      <c r="AN560" s="36"/>
      <c r="AO560" s="36"/>
      <c r="AP560" s="36"/>
    </row>
    <row r="561" spans="1:42" x14ac:dyDescent="0.25">
      <c r="A561" t="s">
        <v>591</v>
      </c>
      <c r="B561" t="s">
        <v>253</v>
      </c>
      <c r="C561" t="s">
        <v>592</v>
      </c>
      <c r="D561" t="s">
        <v>83</v>
      </c>
      <c r="E561" t="s">
        <v>100</v>
      </c>
      <c r="F561" s="19" t="str">
        <f>IFERROR(VLOOKUP(D561,'Tabelas auxiliares'!$A$3:$B$63,2,FALSE),"")</f>
        <v>SUGEPE-FOLHA - PASEP + AUX. MORADIA</v>
      </c>
      <c r="G561" s="19" t="str">
        <f>IFERROR(VLOOKUP($B561,'Tabelas auxiliares'!$A$67:$C$107,2,FALSE),"")</f>
        <v>FOLHA DE PAGAMENTO - BENEFÍCIOS</v>
      </c>
      <c r="H561" s="19" t="str">
        <f>IFERROR(VLOOKUP($B561,'Tabelas auxiliares'!$A$67:$C$107,3,FALSE),"")</f>
        <v xml:space="preserve">AUXILIO FUNERAL / CONTRATACAO POR TEMPO DETERMINADO / BENEF.ASSIST. DO SERVIDOR E DO MILITAR / AUXILIO-ALIMENTACAO / AUXILIO-TRANSPORTE / INDENIZACOES E RESTITUICOES / DESPESAS DE EXERCICIOS ANTERIORES </v>
      </c>
      <c r="I561" s="128" t="s">
        <v>1977</v>
      </c>
      <c r="J561" s="128" t="s">
        <v>2605</v>
      </c>
      <c r="K561" s="128" t="s">
        <v>2934</v>
      </c>
      <c r="L561" s="128" t="s">
        <v>2607</v>
      </c>
      <c r="M561" s="128" t="s">
        <v>604</v>
      </c>
      <c r="N561" s="128" t="s">
        <v>109</v>
      </c>
      <c r="O561" s="128" t="s">
        <v>631</v>
      </c>
      <c r="P561" s="128" t="s">
        <v>632</v>
      </c>
      <c r="Q561" s="128" t="s">
        <v>603</v>
      </c>
      <c r="R561" s="128" t="s">
        <v>604</v>
      </c>
      <c r="S561" s="128" t="s">
        <v>605</v>
      </c>
      <c r="T561" s="128" t="s">
        <v>626</v>
      </c>
      <c r="U561" s="128" t="s">
        <v>119</v>
      </c>
      <c r="V561" s="128" t="s">
        <v>1051</v>
      </c>
      <c r="W561" s="128" t="s">
        <v>1052</v>
      </c>
      <c r="X561" s="128" t="s">
        <v>2935</v>
      </c>
      <c r="Y561" s="19" t="str">
        <f t="shared" si="16"/>
        <v>3</v>
      </c>
      <c r="Z561" s="19" t="str">
        <f>IF(T561="","",IF(AND(T561&lt;&gt;'Tabelas auxiliares'!$B$241,T561&lt;&gt;'Tabelas auxiliares'!$B$242,T561&lt;&gt;'Tabelas auxiliares'!$C$241,T561&lt;&gt;'Tabelas auxiliares'!$C$242,T561&lt;&gt;'Tabelas auxiliares'!$D$241),"FOLHA DE PESSOAL",IF(Y561='Tabelas auxiliares'!$A$242,"CUSTEIO",IF(Y561='Tabelas auxiliares'!$A$241,"INVESTIMENTO","ERRO - VERIFICAR"))))</f>
        <v>FOLHA DE PESSOAL</v>
      </c>
      <c r="AA561" s="30">
        <f t="shared" si="17"/>
        <v>1466253.07</v>
      </c>
      <c r="AB561" s="130"/>
      <c r="AC561" s="130"/>
      <c r="AD561" s="12">
        <v>1466253.07</v>
      </c>
      <c r="AE561" s="36"/>
      <c r="AF561" s="36"/>
      <c r="AG561" s="36"/>
      <c r="AH561" s="36"/>
      <c r="AI561" s="36"/>
      <c r="AJ561" s="36"/>
      <c r="AK561" s="36"/>
      <c r="AL561" s="36"/>
      <c r="AM561" s="36"/>
      <c r="AN561" s="36"/>
      <c r="AO561" s="36"/>
      <c r="AP561" s="36"/>
    </row>
    <row r="562" spans="1:42" x14ac:dyDescent="0.25">
      <c r="A562" t="s">
        <v>591</v>
      </c>
      <c r="B562" t="s">
        <v>253</v>
      </c>
      <c r="C562" t="s">
        <v>592</v>
      </c>
      <c r="D562" t="s">
        <v>83</v>
      </c>
      <c r="E562" t="s">
        <v>100</v>
      </c>
      <c r="F562" s="19" t="str">
        <f>IFERROR(VLOOKUP(D562,'Tabelas auxiliares'!$A$3:$B$63,2,FALSE),"")</f>
        <v>SUGEPE-FOLHA - PASEP + AUX. MORADIA</v>
      </c>
      <c r="G562" s="19" t="str">
        <f>IFERROR(VLOOKUP($B562,'Tabelas auxiliares'!$A$67:$C$107,2,FALSE),"")</f>
        <v>FOLHA DE PAGAMENTO - BENEFÍCIOS</v>
      </c>
      <c r="H562" s="19" t="str">
        <f>IFERROR(VLOOKUP($B562,'Tabelas auxiliares'!$A$67:$C$107,3,FALSE),"")</f>
        <v xml:space="preserve">AUXILIO FUNERAL / CONTRATACAO POR TEMPO DETERMINADO / BENEF.ASSIST. DO SERVIDOR E DO MILITAR / AUXILIO-ALIMENTACAO / AUXILIO-TRANSPORTE / INDENIZACOES E RESTITUICOES / DESPESAS DE EXERCICIOS ANTERIORES </v>
      </c>
      <c r="I562" s="128" t="s">
        <v>1977</v>
      </c>
      <c r="J562" s="128" t="s">
        <v>2605</v>
      </c>
      <c r="K562" s="128" t="s">
        <v>2936</v>
      </c>
      <c r="L562" s="128" t="s">
        <v>2607</v>
      </c>
      <c r="M562" s="128" t="s">
        <v>604</v>
      </c>
      <c r="N562" s="128" t="s">
        <v>109</v>
      </c>
      <c r="O562" s="128" t="s">
        <v>617</v>
      </c>
      <c r="P562" s="128" t="s">
        <v>630</v>
      </c>
      <c r="Q562" s="128" t="s">
        <v>603</v>
      </c>
      <c r="R562" s="128" t="s">
        <v>604</v>
      </c>
      <c r="S562" s="128" t="s">
        <v>605</v>
      </c>
      <c r="T562" s="128" t="s">
        <v>626</v>
      </c>
      <c r="U562" s="128" t="s">
        <v>118</v>
      </c>
      <c r="V562" s="128" t="s">
        <v>1053</v>
      </c>
      <c r="W562" s="128" t="s">
        <v>1054</v>
      </c>
      <c r="X562" s="128" t="s">
        <v>2937</v>
      </c>
      <c r="Y562" s="19" t="str">
        <f t="shared" si="16"/>
        <v>3</v>
      </c>
      <c r="Z562" s="19" t="str">
        <f>IF(T562="","",IF(AND(T562&lt;&gt;'Tabelas auxiliares'!$B$241,T562&lt;&gt;'Tabelas auxiliares'!$B$242,T562&lt;&gt;'Tabelas auxiliares'!$C$241,T562&lt;&gt;'Tabelas auxiliares'!$C$242,T562&lt;&gt;'Tabelas auxiliares'!$D$241),"FOLHA DE PESSOAL",IF(Y562='Tabelas auxiliares'!$A$242,"CUSTEIO",IF(Y562='Tabelas auxiliares'!$A$241,"INVESTIMENTO","ERRO - VERIFICAR"))))</f>
        <v>FOLHA DE PESSOAL</v>
      </c>
      <c r="AA562" s="30">
        <f t="shared" si="17"/>
        <v>161685.64000000001</v>
      </c>
      <c r="AB562" s="130"/>
      <c r="AC562" s="130"/>
      <c r="AD562" s="12">
        <v>161685.64000000001</v>
      </c>
      <c r="AE562" s="36"/>
      <c r="AF562" s="36"/>
      <c r="AG562" s="36"/>
      <c r="AH562" s="36"/>
      <c r="AI562" s="36"/>
      <c r="AJ562" s="36"/>
      <c r="AK562" s="36"/>
      <c r="AL562" s="36"/>
      <c r="AM562" s="36"/>
      <c r="AN562" s="36"/>
      <c r="AO562" s="36"/>
      <c r="AP562" s="36"/>
    </row>
    <row r="563" spans="1:42" x14ac:dyDescent="0.25">
      <c r="A563" t="s">
        <v>591</v>
      </c>
      <c r="B563" t="s">
        <v>253</v>
      </c>
      <c r="C563" t="s">
        <v>592</v>
      </c>
      <c r="D563" t="s">
        <v>83</v>
      </c>
      <c r="E563" t="s">
        <v>100</v>
      </c>
      <c r="F563" s="19" t="str">
        <f>IFERROR(VLOOKUP(D563,'Tabelas auxiliares'!$A$3:$B$63,2,FALSE),"")</f>
        <v>SUGEPE-FOLHA - PASEP + AUX. MORADIA</v>
      </c>
      <c r="G563" s="19" t="str">
        <f>IFERROR(VLOOKUP($B563,'Tabelas auxiliares'!$A$67:$C$107,2,FALSE),"")</f>
        <v>FOLHA DE PAGAMENTO - BENEFÍCIOS</v>
      </c>
      <c r="H563" s="19" t="str">
        <f>IFERROR(VLOOKUP($B563,'Tabelas auxiliares'!$A$67:$C$107,3,FALSE),"")</f>
        <v xml:space="preserve">AUXILIO FUNERAL / CONTRATACAO POR TEMPO DETERMINADO / BENEF.ASSIST. DO SERVIDOR E DO MILITAR / AUXILIO-ALIMENTACAO / AUXILIO-TRANSPORTE / INDENIZACOES E RESTITUICOES / DESPESAS DE EXERCICIOS ANTERIORES </v>
      </c>
      <c r="I563" s="128" t="s">
        <v>1977</v>
      </c>
      <c r="J563" s="128" t="s">
        <v>2605</v>
      </c>
      <c r="K563" s="128" t="s">
        <v>2938</v>
      </c>
      <c r="L563" s="128" t="s">
        <v>2607</v>
      </c>
      <c r="M563" s="128" t="s">
        <v>604</v>
      </c>
      <c r="N563" s="128" t="s">
        <v>111</v>
      </c>
      <c r="O563" s="128" t="s">
        <v>104</v>
      </c>
      <c r="P563" s="128" t="s">
        <v>1372</v>
      </c>
      <c r="Q563" s="128" t="s">
        <v>603</v>
      </c>
      <c r="R563" s="128" t="s">
        <v>604</v>
      </c>
      <c r="S563" s="128" t="s">
        <v>605</v>
      </c>
      <c r="T563" s="128" t="s">
        <v>626</v>
      </c>
      <c r="U563" s="128" t="s">
        <v>1373</v>
      </c>
      <c r="V563" s="128" t="s">
        <v>960</v>
      </c>
      <c r="W563" s="128" t="s">
        <v>961</v>
      </c>
      <c r="X563" s="128" t="s">
        <v>2939</v>
      </c>
      <c r="Y563" s="19" t="str">
        <f t="shared" si="16"/>
        <v>3</v>
      </c>
      <c r="Z563" s="19" t="str">
        <f>IF(T563="","",IF(AND(T563&lt;&gt;'Tabelas auxiliares'!$B$241,T563&lt;&gt;'Tabelas auxiliares'!$B$242,T563&lt;&gt;'Tabelas auxiliares'!$C$241,T563&lt;&gt;'Tabelas auxiliares'!$C$242,T563&lt;&gt;'Tabelas auxiliares'!$D$241),"FOLHA DE PESSOAL",IF(Y563='Tabelas auxiliares'!$A$242,"CUSTEIO",IF(Y563='Tabelas auxiliares'!$A$241,"INVESTIMENTO","ERRO - VERIFICAR"))))</f>
        <v>FOLHA DE PESSOAL</v>
      </c>
      <c r="AA563" s="30">
        <f t="shared" si="17"/>
        <v>991.61</v>
      </c>
      <c r="AB563" s="130"/>
      <c r="AC563" s="130"/>
      <c r="AD563" s="12">
        <v>991.61</v>
      </c>
      <c r="AE563" s="36"/>
      <c r="AF563" s="36"/>
      <c r="AG563" s="36"/>
      <c r="AH563" s="36"/>
      <c r="AI563" s="36"/>
      <c r="AJ563" s="36"/>
      <c r="AK563" s="36"/>
      <c r="AL563" s="36"/>
      <c r="AM563" s="36"/>
      <c r="AN563" s="36"/>
      <c r="AO563" s="36"/>
      <c r="AP563" s="36"/>
    </row>
    <row r="564" spans="1:42" x14ac:dyDescent="0.25">
      <c r="A564" t="s">
        <v>591</v>
      </c>
      <c r="B564" t="s">
        <v>253</v>
      </c>
      <c r="C564" t="s">
        <v>592</v>
      </c>
      <c r="D564" t="s">
        <v>83</v>
      </c>
      <c r="E564" t="s">
        <v>100</v>
      </c>
      <c r="F564" s="19" t="str">
        <f>IFERROR(VLOOKUP(D564,'Tabelas auxiliares'!$A$3:$B$63,2,FALSE),"")</f>
        <v>SUGEPE-FOLHA - PASEP + AUX. MORADIA</v>
      </c>
      <c r="G564" s="19" t="str">
        <f>IFERROR(VLOOKUP($B564,'Tabelas auxiliares'!$A$67:$C$107,2,FALSE),"")</f>
        <v>FOLHA DE PAGAMENTO - BENEFÍCIOS</v>
      </c>
      <c r="H564" s="19" t="str">
        <f>IFERROR(VLOOKUP($B564,'Tabelas auxiliares'!$A$67:$C$107,3,FALSE),"")</f>
        <v xml:space="preserve">AUXILIO FUNERAL / CONTRATACAO POR TEMPO DETERMINADO / BENEF.ASSIST. DO SERVIDOR E DO MILITAR / AUXILIO-ALIMENTACAO / AUXILIO-TRANSPORTE / INDENIZACOES E RESTITUICOES / DESPESAS DE EXERCICIOS ANTERIORES </v>
      </c>
      <c r="I564" s="128" t="s">
        <v>1977</v>
      </c>
      <c r="J564" s="128" t="s">
        <v>2605</v>
      </c>
      <c r="K564" s="128" t="s">
        <v>2940</v>
      </c>
      <c r="L564" s="128" t="s">
        <v>2607</v>
      </c>
      <c r="M564" s="128" t="s">
        <v>604</v>
      </c>
      <c r="N564" s="128" t="s">
        <v>111</v>
      </c>
      <c r="O564" s="128" t="s">
        <v>615</v>
      </c>
      <c r="P564" s="128" t="s">
        <v>628</v>
      </c>
      <c r="Q564" s="128" t="s">
        <v>603</v>
      </c>
      <c r="R564" s="128" t="s">
        <v>604</v>
      </c>
      <c r="S564" s="128" t="s">
        <v>605</v>
      </c>
      <c r="T564" s="128" t="s">
        <v>626</v>
      </c>
      <c r="U564" s="128" t="s">
        <v>122</v>
      </c>
      <c r="V564" s="128" t="s">
        <v>960</v>
      </c>
      <c r="W564" s="128" t="s">
        <v>961</v>
      </c>
      <c r="X564" s="128" t="s">
        <v>2941</v>
      </c>
      <c r="Y564" s="19" t="str">
        <f t="shared" si="16"/>
        <v>3</v>
      </c>
      <c r="Z564" s="19" t="str">
        <f>IF(T564="","",IF(AND(T564&lt;&gt;'Tabelas auxiliares'!$B$241,T564&lt;&gt;'Tabelas auxiliares'!$B$242,T564&lt;&gt;'Tabelas auxiliares'!$C$241,T564&lt;&gt;'Tabelas auxiliares'!$C$242,T564&lt;&gt;'Tabelas auxiliares'!$D$241),"FOLHA DE PESSOAL",IF(Y564='Tabelas auxiliares'!$A$242,"CUSTEIO",IF(Y564='Tabelas auxiliares'!$A$241,"INVESTIMENTO","ERRO - VERIFICAR"))))</f>
        <v>FOLHA DE PESSOAL</v>
      </c>
      <c r="AA564" s="30">
        <f t="shared" si="17"/>
        <v>220594.22</v>
      </c>
      <c r="AB564" s="130"/>
      <c r="AC564" s="130"/>
      <c r="AD564" s="12">
        <v>220594.22</v>
      </c>
      <c r="AE564" s="36"/>
      <c r="AF564" s="36"/>
      <c r="AG564" s="36"/>
      <c r="AH564" s="36"/>
      <c r="AI564" s="36"/>
      <c r="AJ564" s="36"/>
      <c r="AK564" s="36"/>
      <c r="AL564" s="36"/>
      <c r="AM564" s="36"/>
      <c r="AN564" s="36"/>
      <c r="AO564" s="36"/>
      <c r="AP564" s="36"/>
    </row>
    <row r="565" spans="1:42" x14ac:dyDescent="0.25">
      <c r="A565" t="s">
        <v>591</v>
      </c>
      <c r="B565" t="s">
        <v>253</v>
      </c>
      <c r="C565" t="s">
        <v>592</v>
      </c>
      <c r="D565" t="s">
        <v>83</v>
      </c>
      <c r="E565" t="s">
        <v>100</v>
      </c>
      <c r="F565" s="19" t="str">
        <f>IFERROR(VLOOKUP(D565,'Tabelas auxiliares'!$A$3:$B$63,2,FALSE),"")</f>
        <v>SUGEPE-FOLHA - PASEP + AUX. MORADIA</v>
      </c>
      <c r="G565" s="19" t="str">
        <f>IFERROR(VLOOKUP($B565,'Tabelas auxiliares'!$A$67:$C$107,2,FALSE),"")</f>
        <v>FOLHA DE PAGAMENTO - BENEFÍCIOS</v>
      </c>
      <c r="H565" s="19" t="str">
        <f>IFERROR(VLOOKUP($B565,'Tabelas auxiliares'!$A$67:$C$107,3,FALSE),"")</f>
        <v xml:space="preserve">AUXILIO FUNERAL / CONTRATACAO POR TEMPO DETERMINADO / BENEF.ASSIST. DO SERVIDOR E DO MILITAR / AUXILIO-ALIMENTACAO / AUXILIO-TRANSPORTE / INDENIZACOES E RESTITUICOES / DESPESAS DE EXERCICIOS ANTERIORES </v>
      </c>
      <c r="I565" s="128" t="s">
        <v>1573</v>
      </c>
      <c r="J565" s="128" t="s">
        <v>2942</v>
      </c>
      <c r="K565" s="128" t="s">
        <v>2943</v>
      </c>
      <c r="L565" s="128" t="s">
        <v>2944</v>
      </c>
      <c r="M565" s="128" t="s">
        <v>959</v>
      </c>
      <c r="N565" s="128" t="s">
        <v>111</v>
      </c>
      <c r="O565" s="128" t="s">
        <v>615</v>
      </c>
      <c r="P565" s="128" t="s">
        <v>628</v>
      </c>
      <c r="Q565" s="128" t="s">
        <v>603</v>
      </c>
      <c r="R565" s="128" t="s">
        <v>604</v>
      </c>
      <c r="S565" s="128" t="s">
        <v>605</v>
      </c>
      <c r="T565" s="128" t="s">
        <v>626</v>
      </c>
      <c r="U565" s="128" t="s">
        <v>122</v>
      </c>
      <c r="V565" s="128" t="s">
        <v>960</v>
      </c>
      <c r="W565" s="128" t="s">
        <v>961</v>
      </c>
      <c r="X565" s="128" t="s">
        <v>2945</v>
      </c>
      <c r="Y565" s="19" t="str">
        <f t="shared" si="16"/>
        <v>3</v>
      </c>
      <c r="Z565" s="19" t="str">
        <f>IF(T565="","",IF(AND(T565&lt;&gt;'Tabelas auxiliares'!$B$241,T565&lt;&gt;'Tabelas auxiliares'!$B$242,T565&lt;&gt;'Tabelas auxiliares'!$C$241,T565&lt;&gt;'Tabelas auxiliares'!$C$242,T565&lt;&gt;'Tabelas auxiliares'!$D$241),"FOLHA DE PESSOAL",IF(Y565='Tabelas auxiliares'!$A$242,"CUSTEIO",IF(Y565='Tabelas auxiliares'!$A$241,"INVESTIMENTO","ERRO - VERIFICAR"))))</f>
        <v>FOLHA DE PESSOAL</v>
      </c>
      <c r="AA565" s="30">
        <f t="shared" si="17"/>
        <v>7880.49</v>
      </c>
      <c r="AB565" s="130"/>
      <c r="AC565" s="130"/>
      <c r="AD565" s="12">
        <v>7880.49</v>
      </c>
      <c r="AE565" s="36"/>
      <c r="AF565" s="36"/>
      <c r="AG565" s="36"/>
      <c r="AH565" s="36"/>
      <c r="AI565" s="36"/>
      <c r="AJ565" s="36"/>
      <c r="AK565" s="36"/>
      <c r="AL565" s="36"/>
      <c r="AM565" s="36"/>
      <c r="AN565" s="36"/>
      <c r="AO565" s="36"/>
      <c r="AP565" s="36"/>
    </row>
    <row r="566" spans="1:42" x14ac:dyDescent="0.25">
      <c r="A566" t="s">
        <v>591</v>
      </c>
      <c r="B566" t="s">
        <v>253</v>
      </c>
      <c r="C566" t="s">
        <v>592</v>
      </c>
      <c r="D566" t="s">
        <v>83</v>
      </c>
      <c r="E566" t="s">
        <v>100</v>
      </c>
      <c r="F566" s="19" t="str">
        <f>IFERROR(VLOOKUP(D566,'Tabelas auxiliares'!$A$3:$B$63,2,FALSE),"")</f>
        <v>SUGEPE-FOLHA - PASEP + AUX. MORADIA</v>
      </c>
      <c r="G566" s="19" t="str">
        <f>IFERROR(VLOOKUP($B566,'Tabelas auxiliares'!$A$67:$C$107,2,FALSE),"")</f>
        <v>FOLHA DE PAGAMENTO - BENEFÍCIOS</v>
      </c>
      <c r="H566" s="19" t="str">
        <f>IFERROR(VLOOKUP($B566,'Tabelas auxiliares'!$A$67:$C$107,3,FALSE),"")</f>
        <v xml:space="preserve">AUXILIO FUNERAL / CONTRATACAO POR TEMPO DETERMINADO / BENEF.ASSIST. DO SERVIDOR E DO MILITAR / AUXILIO-ALIMENTACAO / AUXILIO-TRANSPORTE / INDENIZACOES E RESTITUICOES / DESPESAS DE EXERCICIOS ANTERIORES </v>
      </c>
      <c r="I566" s="128" t="s">
        <v>2124</v>
      </c>
      <c r="J566" s="128" t="s">
        <v>2920</v>
      </c>
      <c r="K566" s="128" t="s">
        <v>2946</v>
      </c>
      <c r="L566" s="128" t="s">
        <v>2947</v>
      </c>
      <c r="M566" s="128" t="s">
        <v>959</v>
      </c>
      <c r="N566" s="128" t="s">
        <v>111</v>
      </c>
      <c r="O566" s="128" t="s">
        <v>615</v>
      </c>
      <c r="P566" s="128" t="s">
        <v>628</v>
      </c>
      <c r="Q566" s="128" t="s">
        <v>603</v>
      </c>
      <c r="R566" s="128" t="s">
        <v>604</v>
      </c>
      <c r="S566" s="128" t="s">
        <v>605</v>
      </c>
      <c r="T566" s="128" t="s">
        <v>626</v>
      </c>
      <c r="U566" s="128" t="s">
        <v>122</v>
      </c>
      <c r="V566" s="128" t="s">
        <v>960</v>
      </c>
      <c r="W566" s="128" t="s">
        <v>961</v>
      </c>
      <c r="X566" s="128" t="s">
        <v>2948</v>
      </c>
      <c r="Y566" s="19" t="str">
        <f t="shared" si="16"/>
        <v>3</v>
      </c>
      <c r="Z566" s="19" t="str">
        <f>IF(T566="","",IF(AND(T566&lt;&gt;'Tabelas auxiliares'!$B$241,T566&lt;&gt;'Tabelas auxiliares'!$B$242,T566&lt;&gt;'Tabelas auxiliares'!$C$241,T566&lt;&gt;'Tabelas auxiliares'!$C$242,T566&lt;&gt;'Tabelas auxiliares'!$D$241),"FOLHA DE PESSOAL",IF(Y566='Tabelas auxiliares'!$A$242,"CUSTEIO",IF(Y566='Tabelas auxiliares'!$A$241,"INVESTIMENTO","ERRO - VERIFICAR"))))</f>
        <v>FOLHA DE PESSOAL</v>
      </c>
      <c r="AA566" s="30">
        <f t="shared" si="17"/>
        <v>1411.63</v>
      </c>
      <c r="AB566" s="130"/>
      <c r="AC566" s="130"/>
      <c r="AD566" s="12">
        <v>1411.63</v>
      </c>
      <c r="AE566" s="36"/>
      <c r="AF566" s="36"/>
      <c r="AG566" s="36"/>
      <c r="AH566" s="36"/>
      <c r="AI566" s="36"/>
      <c r="AJ566" s="36"/>
      <c r="AK566" s="36"/>
      <c r="AL566" s="36"/>
      <c r="AM566" s="36"/>
      <c r="AN566" s="36"/>
      <c r="AO566" s="36"/>
      <c r="AP566" s="36"/>
    </row>
    <row r="567" spans="1:42" x14ac:dyDescent="0.25">
      <c r="A567" t="s">
        <v>591</v>
      </c>
      <c r="B567" t="s">
        <v>253</v>
      </c>
      <c r="C567" t="s">
        <v>592</v>
      </c>
      <c r="D567" t="s">
        <v>83</v>
      </c>
      <c r="E567" t="s">
        <v>100</v>
      </c>
      <c r="F567" s="19" t="str">
        <f>IFERROR(VLOOKUP(D567,'Tabelas auxiliares'!$A$3:$B$63,2,FALSE),"")</f>
        <v>SUGEPE-FOLHA - PASEP + AUX. MORADIA</v>
      </c>
      <c r="G567" s="19" t="str">
        <f>IFERROR(VLOOKUP($B567,'Tabelas auxiliares'!$A$67:$C$107,2,FALSE),"")</f>
        <v>FOLHA DE PAGAMENTO - BENEFÍCIOS</v>
      </c>
      <c r="H567" s="19" t="str">
        <f>IFERROR(VLOOKUP($B567,'Tabelas auxiliares'!$A$67:$C$107,3,FALSE),"")</f>
        <v xml:space="preserve">AUXILIO FUNERAL / CONTRATACAO POR TEMPO DETERMINADO / BENEF.ASSIST. DO SERVIDOR E DO MILITAR / AUXILIO-ALIMENTACAO / AUXILIO-TRANSPORTE / INDENIZACOES E RESTITUICOES / DESPESAS DE EXERCICIOS ANTERIORES </v>
      </c>
      <c r="I567" s="128" t="s">
        <v>2660</v>
      </c>
      <c r="J567" s="128" t="s">
        <v>2677</v>
      </c>
      <c r="K567" s="128" t="s">
        <v>2949</v>
      </c>
      <c r="L567" s="128" t="s">
        <v>2663</v>
      </c>
      <c r="M567" s="128" t="s">
        <v>604</v>
      </c>
      <c r="N567" s="128" t="s">
        <v>109</v>
      </c>
      <c r="O567" s="128" t="s">
        <v>631</v>
      </c>
      <c r="P567" s="128" t="s">
        <v>632</v>
      </c>
      <c r="Q567" s="128" t="s">
        <v>603</v>
      </c>
      <c r="R567" s="128" t="s">
        <v>604</v>
      </c>
      <c r="S567" s="128" t="s">
        <v>605</v>
      </c>
      <c r="T567" s="128" t="s">
        <v>626</v>
      </c>
      <c r="U567" s="128" t="s">
        <v>119</v>
      </c>
      <c r="V567" s="128" t="s">
        <v>1041</v>
      </c>
      <c r="W567" s="128" t="s">
        <v>1042</v>
      </c>
      <c r="X567" s="128" t="s">
        <v>2950</v>
      </c>
      <c r="Y567" s="19" t="str">
        <f t="shared" si="16"/>
        <v>3</v>
      </c>
      <c r="Z567" s="19" t="str">
        <f>IF(T567="","",IF(AND(T567&lt;&gt;'Tabelas auxiliares'!$B$241,T567&lt;&gt;'Tabelas auxiliares'!$B$242,T567&lt;&gt;'Tabelas auxiliares'!$C$241,T567&lt;&gt;'Tabelas auxiliares'!$C$242,T567&lt;&gt;'Tabelas auxiliares'!$D$241),"FOLHA DE PESSOAL",IF(Y567='Tabelas auxiliares'!$A$242,"CUSTEIO",IF(Y567='Tabelas auxiliares'!$A$241,"INVESTIMENTO","ERRO - VERIFICAR"))))</f>
        <v>FOLHA DE PESSOAL</v>
      </c>
      <c r="AA567" s="30">
        <f t="shared" si="17"/>
        <v>58636.36</v>
      </c>
      <c r="AB567" s="130"/>
      <c r="AC567" s="130"/>
      <c r="AD567" s="12">
        <v>58636.36</v>
      </c>
      <c r="AE567" s="36"/>
      <c r="AF567" s="36"/>
      <c r="AG567" s="36"/>
      <c r="AH567" s="36"/>
      <c r="AI567" s="36"/>
      <c r="AJ567" s="36"/>
      <c r="AK567" s="36"/>
      <c r="AL567" s="36"/>
      <c r="AM567" s="36"/>
      <c r="AN567" s="36"/>
      <c r="AO567" s="36"/>
      <c r="AP567" s="36"/>
    </row>
    <row r="568" spans="1:42" x14ac:dyDescent="0.25">
      <c r="A568" t="s">
        <v>591</v>
      </c>
      <c r="B568" t="s">
        <v>253</v>
      </c>
      <c r="C568" t="s">
        <v>592</v>
      </c>
      <c r="D568" t="s">
        <v>83</v>
      </c>
      <c r="E568" t="s">
        <v>100</v>
      </c>
      <c r="F568" s="19" t="str">
        <f>IFERROR(VLOOKUP(D568,'Tabelas auxiliares'!$A$3:$B$63,2,FALSE),"")</f>
        <v>SUGEPE-FOLHA - PASEP + AUX. MORADIA</v>
      </c>
      <c r="G568" s="19" t="str">
        <f>IFERROR(VLOOKUP($B568,'Tabelas auxiliares'!$A$67:$C$107,2,FALSE),"")</f>
        <v>FOLHA DE PAGAMENTO - BENEFÍCIOS</v>
      </c>
      <c r="H568" s="19" t="str">
        <f>IFERROR(VLOOKUP($B568,'Tabelas auxiliares'!$A$67:$C$107,3,FALSE),"")</f>
        <v xml:space="preserve">AUXILIO FUNERAL / CONTRATACAO POR TEMPO DETERMINADO / BENEF.ASSIST. DO SERVIDOR E DO MILITAR / AUXILIO-ALIMENTACAO / AUXILIO-TRANSPORTE / INDENIZACOES E RESTITUICOES / DESPESAS DE EXERCICIOS ANTERIORES </v>
      </c>
      <c r="I568" s="128" t="s">
        <v>2660</v>
      </c>
      <c r="J568" s="128" t="s">
        <v>2677</v>
      </c>
      <c r="K568" s="128" t="s">
        <v>2951</v>
      </c>
      <c r="L568" s="128" t="s">
        <v>2663</v>
      </c>
      <c r="M568" s="128" t="s">
        <v>604</v>
      </c>
      <c r="N568" s="128" t="s">
        <v>109</v>
      </c>
      <c r="O568" s="128" t="s">
        <v>615</v>
      </c>
      <c r="P568" s="128" t="s">
        <v>629</v>
      </c>
      <c r="Q568" s="128" t="s">
        <v>603</v>
      </c>
      <c r="R568" s="128" t="s">
        <v>604</v>
      </c>
      <c r="S568" s="128" t="s">
        <v>605</v>
      </c>
      <c r="T568" s="128" t="s">
        <v>626</v>
      </c>
      <c r="U568" s="128" t="s">
        <v>121</v>
      </c>
      <c r="V568" s="128" t="s">
        <v>1043</v>
      </c>
      <c r="W568" s="128" t="s">
        <v>1044</v>
      </c>
      <c r="X568" s="128" t="s">
        <v>2952</v>
      </c>
      <c r="Y568" s="19" t="str">
        <f t="shared" si="16"/>
        <v>3</v>
      </c>
      <c r="Z568" s="19" t="str">
        <f>IF(T568="","",IF(AND(T568&lt;&gt;'Tabelas auxiliares'!$B$241,T568&lt;&gt;'Tabelas auxiliares'!$B$242,T568&lt;&gt;'Tabelas auxiliares'!$C$241,T568&lt;&gt;'Tabelas auxiliares'!$C$242,T568&lt;&gt;'Tabelas auxiliares'!$D$241),"FOLHA DE PESSOAL",IF(Y568='Tabelas auxiliares'!$A$242,"CUSTEIO",IF(Y568='Tabelas auxiliares'!$A$241,"INVESTIMENTO","ERRO - VERIFICAR"))))</f>
        <v>FOLHA DE PESSOAL</v>
      </c>
      <c r="AA568" s="30">
        <f t="shared" si="17"/>
        <v>2618.46</v>
      </c>
      <c r="AB568" s="130"/>
      <c r="AC568" s="130"/>
      <c r="AD568" s="12">
        <v>2618.46</v>
      </c>
      <c r="AE568" s="36"/>
      <c r="AF568" s="36"/>
      <c r="AG568" s="36"/>
      <c r="AH568" s="36"/>
      <c r="AI568" s="36"/>
      <c r="AJ568" s="36"/>
      <c r="AK568" s="36"/>
      <c r="AL568" s="36"/>
      <c r="AM568" s="36"/>
      <c r="AN568" s="36"/>
      <c r="AO568" s="36"/>
      <c r="AP568" s="36"/>
    </row>
    <row r="569" spans="1:42" x14ac:dyDescent="0.25">
      <c r="A569" t="s">
        <v>591</v>
      </c>
      <c r="B569" t="s">
        <v>253</v>
      </c>
      <c r="C569" t="s">
        <v>592</v>
      </c>
      <c r="D569" t="s">
        <v>83</v>
      </c>
      <c r="E569" t="s">
        <v>100</v>
      </c>
      <c r="F569" s="19" t="str">
        <f>IFERROR(VLOOKUP(D569,'Tabelas auxiliares'!$A$3:$B$63,2,FALSE),"")</f>
        <v>SUGEPE-FOLHA - PASEP + AUX. MORADIA</v>
      </c>
      <c r="G569" s="19" t="str">
        <f>IFERROR(VLOOKUP($B569,'Tabelas auxiliares'!$A$67:$C$107,2,FALSE),"")</f>
        <v>FOLHA DE PAGAMENTO - BENEFÍCIOS</v>
      </c>
      <c r="H569" s="19" t="str">
        <f>IFERROR(VLOOKUP($B569,'Tabelas auxiliares'!$A$67:$C$107,3,FALSE),"")</f>
        <v xml:space="preserve">AUXILIO FUNERAL / CONTRATACAO POR TEMPO DETERMINADO / BENEF.ASSIST. DO SERVIDOR E DO MILITAR / AUXILIO-ALIMENTACAO / AUXILIO-TRANSPORTE / INDENIZACOES E RESTITUICOES / DESPESAS DE EXERCICIOS ANTERIORES </v>
      </c>
      <c r="I569" s="128" t="s">
        <v>2660</v>
      </c>
      <c r="J569" s="128" t="s">
        <v>2677</v>
      </c>
      <c r="K569" s="128" t="s">
        <v>2953</v>
      </c>
      <c r="L569" s="128" t="s">
        <v>2663</v>
      </c>
      <c r="M569" s="128" t="s">
        <v>604</v>
      </c>
      <c r="N569" s="128" t="s">
        <v>109</v>
      </c>
      <c r="O569" s="128" t="s">
        <v>617</v>
      </c>
      <c r="P569" s="128" t="s">
        <v>630</v>
      </c>
      <c r="Q569" s="128" t="s">
        <v>603</v>
      </c>
      <c r="R569" s="128" t="s">
        <v>604</v>
      </c>
      <c r="S569" s="128" t="s">
        <v>605</v>
      </c>
      <c r="T569" s="128" t="s">
        <v>626</v>
      </c>
      <c r="U569" s="128" t="s">
        <v>118</v>
      </c>
      <c r="V569" s="128" t="s">
        <v>1045</v>
      </c>
      <c r="W569" s="128" t="s">
        <v>1046</v>
      </c>
      <c r="X569" s="128" t="s">
        <v>2954</v>
      </c>
      <c r="Y569" s="19" t="str">
        <f t="shared" si="16"/>
        <v>3</v>
      </c>
      <c r="Z569" s="19" t="str">
        <f>IF(T569="","",IF(AND(T569&lt;&gt;'Tabelas auxiliares'!$B$241,T569&lt;&gt;'Tabelas auxiliares'!$B$242,T569&lt;&gt;'Tabelas auxiliares'!$C$241,T569&lt;&gt;'Tabelas auxiliares'!$C$242,T569&lt;&gt;'Tabelas auxiliares'!$D$241),"FOLHA DE PESSOAL",IF(Y569='Tabelas auxiliares'!$A$242,"CUSTEIO",IF(Y569='Tabelas auxiliares'!$A$241,"INVESTIMENTO","ERRO - VERIFICAR"))))</f>
        <v>FOLHA DE PESSOAL</v>
      </c>
      <c r="AA569" s="30">
        <f t="shared" si="17"/>
        <v>1779.1</v>
      </c>
      <c r="AB569" s="130"/>
      <c r="AC569" s="130"/>
      <c r="AD569" s="12">
        <v>1779.1</v>
      </c>
      <c r="AE569" s="36"/>
      <c r="AF569" s="36"/>
      <c r="AG569" s="36"/>
      <c r="AH569" s="36"/>
      <c r="AI569" s="36"/>
      <c r="AJ569" s="36"/>
      <c r="AK569" s="36"/>
      <c r="AL569" s="36"/>
      <c r="AM569" s="36"/>
      <c r="AN569" s="36"/>
      <c r="AO569" s="36"/>
      <c r="AP569" s="36"/>
    </row>
    <row r="570" spans="1:42" x14ac:dyDescent="0.25">
      <c r="A570" t="s">
        <v>591</v>
      </c>
      <c r="B570" t="s">
        <v>253</v>
      </c>
      <c r="C570" t="s">
        <v>592</v>
      </c>
      <c r="D570" t="s">
        <v>83</v>
      </c>
      <c r="E570" t="s">
        <v>100</v>
      </c>
      <c r="F570" s="19" t="str">
        <f>IFERROR(VLOOKUP(D570,'Tabelas auxiliares'!$A$3:$B$63,2,FALSE),"")</f>
        <v>SUGEPE-FOLHA - PASEP + AUX. MORADIA</v>
      </c>
      <c r="G570" s="19" t="str">
        <f>IFERROR(VLOOKUP($B570,'Tabelas auxiliares'!$A$67:$C$107,2,FALSE),"")</f>
        <v>FOLHA DE PAGAMENTO - BENEFÍCIOS</v>
      </c>
      <c r="H570" s="19" t="str">
        <f>IFERROR(VLOOKUP($B570,'Tabelas auxiliares'!$A$67:$C$107,3,FALSE),"")</f>
        <v xml:space="preserve">AUXILIO FUNERAL / CONTRATACAO POR TEMPO DETERMINADO / BENEF.ASSIST. DO SERVIDOR E DO MILITAR / AUXILIO-ALIMENTACAO / AUXILIO-TRANSPORTE / INDENIZACOES E RESTITUICOES / DESPESAS DE EXERCICIOS ANTERIORES </v>
      </c>
      <c r="I570" s="128" t="s">
        <v>2660</v>
      </c>
      <c r="J570" s="128" t="s">
        <v>2677</v>
      </c>
      <c r="K570" s="128" t="s">
        <v>2955</v>
      </c>
      <c r="L570" s="128" t="s">
        <v>2663</v>
      </c>
      <c r="M570" s="128" t="s">
        <v>604</v>
      </c>
      <c r="N570" s="128" t="s">
        <v>109</v>
      </c>
      <c r="O570" s="128" t="s">
        <v>633</v>
      </c>
      <c r="P570" s="128" t="s">
        <v>634</v>
      </c>
      <c r="Q570" s="128" t="s">
        <v>603</v>
      </c>
      <c r="R570" s="128" t="s">
        <v>604</v>
      </c>
      <c r="S570" s="128" t="s">
        <v>605</v>
      </c>
      <c r="T570" s="128" t="s">
        <v>626</v>
      </c>
      <c r="U570" s="128" t="s">
        <v>123</v>
      </c>
      <c r="V570" s="128" t="s">
        <v>1047</v>
      </c>
      <c r="W570" s="128" t="s">
        <v>1048</v>
      </c>
      <c r="X570" s="128" t="s">
        <v>2956</v>
      </c>
      <c r="Y570" s="19" t="str">
        <f t="shared" si="16"/>
        <v>3</v>
      </c>
      <c r="Z570" s="19" t="str">
        <f>IF(T570="","",IF(AND(T570&lt;&gt;'Tabelas auxiliares'!$B$241,T570&lt;&gt;'Tabelas auxiliares'!$B$242,T570&lt;&gt;'Tabelas auxiliares'!$C$241,T570&lt;&gt;'Tabelas auxiliares'!$C$242,T570&lt;&gt;'Tabelas auxiliares'!$D$241),"FOLHA DE PESSOAL",IF(Y570='Tabelas auxiliares'!$A$242,"CUSTEIO",IF(Y570='Tabelas auxiliares'!$A$241,"INVESTIMENTO","ERRO - VERIFICAR"))))</f>
        <v>FOLHA DE PESSOAL</v>
      </c>
      <c r="AA570" s="30">
        <f t="shared" si="17"/>
        <v>718.58</v>
      </c>
      <c r="AB570" s="130"/>
      <c r="AC570" s="130"/>
      <c r="AD570" s="12">
        <v>718.58</v>
      </c>
      <c r="AE570" s="36"/>
      <c r="AF570" s="36"/>
      <c r="AG570" s="36"/>
      <c r="AH570" s="36"/>
      <c r="AI570" s="36"/>
      <c r="AJ570" s="36"/>
      <c r="AK570" s="36"/>
      <c r="AL570" s="36"/>
      <c r="AM570" s="36"/>
      <c r="AN570" s="36"/>
      <c r="AO570" s="36"/>
      <c r="AP570" s="36"/>
    </row>
    <row r="571" spans="1:42" x14ac:dyDescent="0.25">
      <c r="A571" t="s">
        <v>591</v>
      </c>
      <c r="B571" t="s">
        <v>253</v>
      </c>
      <c r="C571" t="s">
        <v>592</v>
      </c>
      <c r="D571" t="s">
        <v>83</v>
      </c>
      <c r="E571" t="s">
        <v>100</v>
      </c>
      <c r="F571" s="19" t="str">
        <f>IFERROR(VLOOKUP(D571,'Tabelas auxiliares'!$A$3:$B$63,2,FALSE),"")</f>
        <v>SUGEPE-FOLHA - PASEP + AUX. MORADIA</v>
      </c>
      <c r="G571" s="19" t="str">
        <f>IFERROR(VLOOKUP($B571,'Tabelas auxiliares'!$A$67:$C$107,2,FALSE),"")</f>
        <v>FOLHA DE PAGAMENTO - BENEFÍCIOS</v>
      </c>
      <c r="H571" s="19" t="str">
        <f>IFERROR(VLOOKUP($B571,'Tabelas auxiliares'!$A$67:$C$107,3,FALSE),"")</f>
        <v xml:space="preserve">AUXILIO FUNERAL / CONTRATACAO POR TEMPO DETERMINADO / BENEF.ASSIST. DO SERVIDOR E DO MILITAR / AUXILIO-ALIMENTACAO / AUXILIO-TRANSPORTE / INDENIZACOES E RESTITUICOES / DESPESAS DE EXERCICIOS ANTERIORES </v>
      </c>
      <c r="I571" s="128" t="s">
        <v>2660</v>
      </c>
      <c r="J571" s="128" t="s">
        <v>2677</v>
      </c>
      <c r="K571" s="128" t="s">
        <v>2957</v>
      </c>
      <c r="L571" s="128" t="s">
        <v>2663</v>
      </c>
      <c r="M571" s="128" t="s">
        <v>604</v>
      </c>
      <c r="N571" s="128" t="s">
        <v>109</v>
      </c>
      <c r="O571" s="128" t="s">
        <v>615</v>
      </c>
      <c r="P571" s="128" t="s">
        <v>629</v>
      </c>
      <c r="Q571" s="128" t="s">
        <v>603</v>
      </c>
      <c r="R571" s="128" t="s">
        <v>604</v>
      </c>
      <c r="S571" s="128" t="s">
        <v>605</v>
      </c>
      <c r="T571" s="128" t="s">
        <v>626</v>
      </c>
      <c r="U571" s="128" t="s">
        <v>121</v>
      </c>
      <c r="V571" s="128" t="s">
        <v>1049</v>
      </c>
      <c r="W571" s="128" t="s">
        <v>1050</v>
      </c>
      <c r="X571" s="128" t="s">
        <v>2958</v>
      </c>
      <c r="Y571" s="19" t="str">
        <f t="shared" si="16"/>
        <v>3</v>
      </c>
      <c r="Z571" s="19" t="str">
        <f>IF(T571="","",IF(AND(T571&lt;&gt;'Tabelas auxiliares'!$B$241,T571&lt;&gt;'Tabelas auxiliares'!$B$242,T571&lt;&gt;'Tabelas auxiliares'!$C$241,T571&lt;&gt;'Tabelas auxiliares'!$C$242,T571&lt;&gt;'Tabelas auxiliares'!$D$241),"FOLHA DE PESSOAL",IF(Y571='Tabelas auxiliares'!$A$242,"CUSTEIO",IF(Y571='Tabelas auxiliares'!$A$241,"INVESTIMENTO","ERRO - VERIFICAR"))))</f>
        <v>FOLHA DE PESSOAL</v>
      </c>
      <c r="AA571" s="30">
        <f t="shared" si="17"/>
        <v>85124.56</v>
      </c>
      <c r="AB571" s="130"/>
      <c r="AC571" s="130"/>
      <c r="AD571" s="12">
        <v>85124.56</v>
      </c>
      <c r="AE571" s="36"/>
      <c r="AF571" s="36"/>
      <c r="AG571" s="36"/>
      <c r="AH571" s="36"/>
      <c r="AI571" s="36"/>
      <c r="AJ571" s="36"/>
      <c r="AK571" s="36"/>
      <c r="AL571" s="36"/>
      <c r="AM571" s="36"/>
      <c r="AN571" s="36"/>
      <c r="AO571" s="36"/>
      <c r="AP571" s="36"/>
    </row>
    <row r="572" spans="1:42" x14ac:dyDescent="0.25">
      <c r="A572" t="s">
        <v>591</v>
      </c>
      <c r="B572" t="s">
        <v>253</v>
      </c>
      <c r="C572" t="s">
        <v>592</v>
      </c>
      <c r="D572" t="s">
        <v>83</v>
      </c>
      <c r="E572" t="s">
        <v>100</v>
      </c>
      <c r="F572" s="19" t="str">
        <f>IFERROR(VLOOKUP(D572,'Tabelas auxiliares'!$A$3:$B$63,2,FALSE),"")</f>
        <v>SUGEPE-FOLHA - PASEP + AUX. MORADIA</v>
      </c>
      <c r="G572" s="19" t="str">
        <f>IFERROR(VLOOKUP($B572,'Tabelas auxiliares'!$A$67:$C$107,2,FALSE),"")</f>
        <v>FOLHA DE PAGAMENTO - BENEFÍCIOS</v>
      </c>
      <c r="H572" s="19" t="str">
        <f>IFERROR(VLOOKUP($B572,'Tabelas auxiliares'!$A$67:$C$107,3,FALSE),"")</f>
        <v xml:space="preserve">AUXILIO FUNERAL / CONTRATACAO POR TEMPO DETERMINADO / BENEF.ASSIST. DO SERVIDOR E DO MILITAR / AUXILIO-ALIMENTACAO / AUXILIO-TRANSPORTE / INDENIZACOES E RESTITUICOES / DESPESAS DE EXERCICIOS ANTERIORES </v>
      </c>
      <c r="I572" s="128" t="s">
        <v>2660</v>
      </c>
      <c r="J572" s="128" t="s">
        <v>2677</v>
      </c>
      <c r="K572" s="128" t="s">
        <v>2959</v>
      </c>
      <c r="L572" s="128" t="s">
        <v>2663</v>
      </c>
      <c r="M572" s="128" t="s">
        <v>604</v>
      </c>
      <c r="N572" s="128" t="s">
        <v>109</v>
      </c>
      <c r="O572" s="128" t="s">
        <v>631</v>
      </c>
      <c r="P572" s="128" t="s">
        <v>632</v>
      </c>
      <c r="Q572" s="128" t="s">
        <v>603</v>
      </c>
      <c r="R572" s="128" t="s">
        <v>604</v>
      </c>
      <c r="S572" s="128" t="s">
        <v>605</v>
      </c>
      <c r="T572" s="128" t="s">
        <v>626</v>
      </c>
      <c r="U572" s="128" t="s">
        <v>119</v>
      </c>
      <c r="V572" s="128" t="s">
        <v>1051</v>
      </c>
      <c r="W572" s="128" t="s">
        <v>1052</v>
      </c>
      <c r="X572" s="128" t="s">
        <v>2960</v>
      </c>
      <c r="Y572" s="19" t="str">
        <f t="shared" si="16"/>
        <v>3</v>
      </c>
      <c r="Z572" s="19" t="str">
        <f>IF(T572="","",IF(AND(T572&lt;&gt;'Tabelas auxiliares'!$B$241,T572&lt;&gt;'Tabelas auxiliares'!$B$242,T572&lt;&gt;'Tabelas auxiliares'!$C$241,T572&lt;&gt;'Tabelas auxiliares'!$C$242,T572&lt;&gt;'Tabelas auxiliares'!$D$241),"FOLHA DE PESSOAL",IF(Y572='Tabelas auxiliares'!$A$242,"CUSTEIO",IF(Y572='Tabelas auxiliares'!$A$241,"INVESTIMENTO","ERRO - VERIFICAR"))))</f>
        <v>FOLHA DE PESSOAL</v>
      </c>
      <c r="AA572" s="30">
        <f t="shared" si="17"/>
        <v>1468236.07</v>
      </c>
      <c r="AB572" s="130"/>
      <c r="AC572" s="130"/>
      <c r="AD572" s="12">
        <v>1468236.07</v>
      </c>
      <c r="AE572" s="36"/>
      <c r="AF572" s="36"/>
      <c r="AG572" s="36"/>
      <c r="AH572" s="36"/>
      <c r="AI572" s="36"/>
      <c r="AJ572" s="36"/>
      <c r="AK572" s="36"/>
      <c r="AL572" s="36"/>
      <c r="AM572" s="36"/>
      <c r="AN572" s="36"/>
      <c r="AO572" s="36"/>
      <c r="AP572" s="36"/>
    </row>
    <row r="573" spans="1:42" x14ac:dyDescent="0.25">
      <c r="A573" t="s">
        <v>591</v>
      </c>
      <c r="B573" t="s">
        <v>253</v>
      </c>
      <c r="C573" t="s">
        <v>592</v>
      </c>
      <c r="D573" t="s">
        <v>83</v>
      </c>
      <c r="E573" t="s">
        <v>100</v>
      </c>
      <c r="F573" s="19" t="str">
        <f>IFERROR(VLOOKUP(D573,'Tabelas auxiliares'!$A$3:$B$63,2,FALSE),"")</f>
        <v>SUGEPE-FOLHA - PASEP + AUX. MORADIA</v>
      </c>
      <c r="G573" s="19" t="str">
        <f>IFERROR(VLOOKUP($B573,'Tabelas auxiliares'!$A$67:$C$107,2,FALSE),"")</f>
        <v>FOLHA DE PAGAMENTO - BENEFÍCIOS</v>
      </c>
      <c r="H573" s="19" t="str">
        <f>IFERROR(VLOOKUP($B573,'Tabelas auxiliares'!$A$67:$C$107,3,FALSE),"")</f>
        <v xml:space="preserve">AUXILIO FUNERAL / CONTRATACAO POR TEMPO DETERMINADO / BENEF.ASSIST. DO SERVIDOR E DO MILITAR / AUXILIO-ALIMENTACAO / AUXILIO-TRANSPORTE / INDENIZACOES E RESTITUICOES / DESPESAS DE EXERCICIOS ANTERIORES </v>
      </c>
      <c r="I573" s="128" t="s">
        <v>2660</v>
      </c>
      <c r="J573" s="128" t="s">
        <v>2677</v>
      </c>
      <c r="K573" s="128" t="s">
        <v>2961</v>
      </c>
      <c r="L573" s="128" t="s">
        <v>2663</v>
      </c>
      <c r="M573" s="128" t="s">
        <v>604</v>
      </c>
      <c r="N573" s="128" t="s">
        <v>109</v>
      </c>
      <c r="O573" s="128" t="s">
        <v>617</v>
      </c>
      <c r="P573" s="128" t="s">
        <v>630</v>
      </c>
      <c r="Q573" s="128" t="s">
        <v>603</v>
      </c>
      <c r="R573" s="128" t="s">
        <v>604</v>
      </c>
      <c r="S573" s="128" t="s">
        <v>605</v>
      </c>
      <c r="T573" s="128" t="s">
        <v>626</v>
      </c>
      <c r="U573" s="128" t="s">
        <v>118</v>
      </c>
      <c r="V573" s="128" t="s">
        <v>1053</v>
      </c>
      <c r="W573" s="128" t="s">
        <v>1054</v>
      </c>
      <c r="X573" s="128" t="s">
        <v>2962</v>
      </c>
      <c r="Y573" s="19" t="str">
        <f t="shared" si="16"/>
        <v>3</v>
      </c>
      <c r="Z573" s="19" t="str">
        <f>IF(T573="","",IF(AND(T573&lt;&gt;'Tabelas auxiliares'!$B$241,T573&lt;&gt;'Tabelas auxiliares'!$B$242,T573&lt;&gt;'Tabelas auxiliares'!$C$241,T573&lt;&gt;'Tabelas auxiliares'!$C$242,T573&lt;&gt;'Tabelas auxiliares'!$D$241),"FOLHA DE PESSOAL",IF(Y573='Tabelas auxiliares'!$A$242,"CUSTEIO",IF(Y573='Tabelas auxiliares'!$A$241,"INVESTIMENTO","ERRO - VERIFICAR"))))</f>
        <v>FOLHA DE PESSOAL</v>
      </c>
      <c r="AA573" s="30">
        <f t="shared" si="17"/>
        <v>22153.43</v>
      </c>
      <c r="AB573" s="130"/>
      <c r="AC573" s="130"/>
      <c r="AD573" s="12">
        <v>22153.43</v>
      </c>
      <c r="AE573" s="36"/>
      <c r="AF573" s="36"/>
      <c r="AG573" s="36"/>
      <c r="AH573" s="36"/>
      <c r="AI573" s="36"/>
      <c r="AJ573" s="36"/>
      <c r="AK573" s="36"/>
      <c r="AL573" s="36"/>
      <c r="AM573" s="36"/>
      <c r="AN573" s="36"/>
      <c r="AO573" s="36"/>
      <c r="AP573" s="36"/>
    </row>
    <row r="574" spans="1:42" x14ac:dyDescent="0.25">
      <c r="A574" t="s">
        <v>591</v>
      </c>
      <c r="B574" t="s">
        <v>253</v>
      </c>
      <c r="C574" t="s">
        <v>592</v>
      </c>
      <c r="D574" t="s">
        <v>83</v>
      </c>
      <c r="E574" t="s">
        <v>100</v>
      </c>
      <c r="F574" s="19" t="str">
        <f>IFERROR(VLOOKUP(D574,'Tabelas auxiliares'!$A$3:$B$63,2,FALSE),"")</f>
        <v>SUGEPE-FOLHA - PASEP + AUX. MORADIA</v>
      </c>
      <c r="G574" s="19" t="str">
        <f>IFERROR(VLOOKUP($B574,'Tabelas auxiliares'!$A$67:$C$107,2,FALSE),"")</f>
        <v>FOLHA DE PAGAMENTO - BENEFÍCIOS</v>
      </c>
      <c r="H574" s="19" t="str">
        <f>IFERROR(VLOOKUP($B574,'Tabelas auxiliares'!$A$67:$C$107,3,FALSE),"")</f>
        <v xml:space="preserve">AUXILIO FUNERAL / CONTRATACAO POR TEMPO DETERMINADO / BENEF.ASSIST. DO SERVIDOR E DO MILITAR / AUXILIO-ALIMENTACAO / AUXILIO-TRANSPORTE / INDENIZACOES E RESTITUICOES / DESPESAS DE EXERCICIOS ANTERIORES </v>
      </c>
      <c r="I574" s="128" t="s">
        <v>2660</v>
      </c>
      <c r="J574" s="128" t="s">
        <v>2677</v>
      </c>
      <c r="K574" s="128" t="s">
        <v>2963</v>
      </c>
      <c r="L574" s="128" t="s">
        <v>2663</v>
      </c>
      <c r="M574" s="128" t="s">
        <v>604</v>
      </c>
      <c r="N574" s="128" t="s">
        <v>109</v>
      </c>
      <c r="O574" s="128" t="s">
        <v>615</v>
      </c>
      <c r="P574" s="128" t="s">
        <v>629</v>
      </c>
      <c r="Q574" s="128" t="s">
        <v>603</v>
      </c>
      <c r="R574" s="128" t="s">
        <v>604</v>
      </c>
      <c r="S574" s="128" t="s">
        <v>605</v>
      </c>
      <c r="T574" s="128" t="s">
        <v>626</v>
      </c>
      <c r="U574" s="128" t="s">
        <v>121</v>
      </c>
      <c r="V574" s="128" t="s">
        <v>1059</v>
      </c>
      <c r="W574" s="128" t="s">
        <v>1060</v>
      </c>
      <c r="X574" s="128" t="s">
        <v>2964</v>
      </c>
      <c r="Y574" s="19" t="str">
        <f t="shared" si="16"/>
        <v>3</v>
      </c>
      <c r="Z574" s="19" t="str">
        <f>IF(T574="","",IF(AND(T574&lt;&gt;'Tabelas auxiliares'!$B$241,T574&lt;&gt;'Tabelas auxiliares'!$B$242,T574&lt;&gt;'Tabelas auxiliares'!$C$241,T574&lt;&gt;'Tabelas auxiliares'!$C$242,T574&lt;&gt;'Tabelas auxiliares'!$D$241),"FOLHA DE PESSOAL",IF(Y574='Tabelas auxiliares'!$A$242,"CUSTEIO",IF(Y574='Tabelas auxiliares'!$A$241,"INVESTIMENTO","ERRO - VERIFICAR"))))</f>
        <v>FOLHA DE PESSOAL</v>
      </c>
      <c r="AA574" s="30">
        <f t="shared" si="17"/>
        <v>7781.13</v>
      </c>
      <c r="AB574" s="130"/>
      <c r="AC574" s="130"/>
      <c r="AD574" s="12">
        <v>7781.13</v>
      </c>
      <c r="AE574" s="36"/>
      <c r="AF574" s="36"/>
      <c r="AG574" s="36"/>
      <c r="AH574" s="36"/>
      <c r="AI574" s="36"/>
      <c r="AJ574" s="36"/>
      <c r="AK574" s="36"/>
      <c r="AL574" s="36"/>
      <c r="AM574" s="36"/>
      <c r="AN574" s="36"/>
      <c r="AO574" s="36"/>
      <c r="AP574" s="36"/>
    </row>
    <row r="575" spans="1:42" x14ac:dyDescent="0.25">
      <c r="A575" t="s">
        <v>591</v>
      </c>
      <c r="B575" t="s">
        <v>253</v>
      </c>
      <c r="C575" t="s">
        <v>592</v>
      </c>
      <c r="D575" t="s">
        <v>83</v>
      </c>
      <c r="E575" t="s">
        <v>100</v>
      </c>
      <c r="F575" s="19" t="str">
        <f>IFERROR(VLOOKUP(D575,'Tabelas auxiliares'!$A$3:$B$63,2,FALSE),"")</f>
        <v>SUGEPE-FOLHA - PASEP + AUX. MORADIA</v>
      </c>
      <c r="G575" s="19" t="str">
        <f>IFERROR(VLOOKUP($B575,'Tabelas auxiliares'!$A$67:$C$107,2,FALSE),"")</f>
        <v>FOLHA DE PAGAMENTO - BENEFÍCIOS</v>
      </c>
      <c r="H575" s="19" t="str">
        <f>IFERROR(VLOOKUP($B575,'Tabelas auxiliares'!$A$67:$C$107,3,FALSE),"")</f>
        <v xml:space="preserve">AUXILIO FUNERAL / CONTRATACAO POR TEMPO DETERMINADO / BENEF.ASSIST. DO SERVIDOR E DO MILITAR / AUXILIO-ALIMENTACAO / AUXILIO-TRANSPORTE / INDENIZACOES E RESTITUICOES / DESPESAS DE EXERCICIOS ANTERIORES </v>
      </c>
      <c r="I575" s="128" t="s">
        <v>2660</v>
      </c>
      <c r="J575" s="128" t="s">
        <v>2677</v>
      </c>
      <c r="K575" s="128" t="s">
        <v>2965</v>
      </c>
      <c r="L575" s="128" t="s">
        <v>2663</v>
      </c>
      <c r="M575" s="128" t="s">
        <v>604</v>
      </c>
      <c r="N575" s="128" t="s">
        <v>111</v>
      </c>
      <c r="O575" s="128" t="s">
        <v>104</v>
      </c>
      <c r="P575" s="128" t="s">
        <v>1372</v>
      </c>
      <c r="Q575" s="128" t="s">
        <v>603</v>
      </c>
      <c r="R575" s="128" t="s">
        <v>604</v>
      </c>
      <c r="S575" s="128" t="s">
        <v>605</v>
      </c>
      <c r="T575" s="128" t="s">
        <v>626</v>
      </c>
      <c r="U575" s="128" t="s">
        <v>1373</v>
      </c>
      <c r="V575" s="128" t="s">
        <v>960</v>
      </c>
      <c r="W575" s="128" t="s">
        <v>961</v>
      </c>
      <c r="X575" s="128" t="s">
        <v>2966</v>
      </c>
      <c r="Y575" s="19" t="str">
        <f t="shared" si="16"/>
        <v>3</v>
      </c>
      <c r="Z575" s="19" t="str">
        <f>IF(T575="","",IF(AND(T575&lt;&gt;'Tabelas auxiliares'!$B$241,T575&lt;&gt;'Tabelas auxiliares'!$B$242,T575&lt;&gt;'Tabelas auxiliares'!$C$241,T575&lt;&gt;'Tabelas auxiliares'!$C$242,T575&lt;&gt;'Tabelas auxiliares'!$D$241),"FOLHA DE PESSOAL",IF(Y575='Tabelas auxiliares'!$A$242,"CUSTEIO",IF(Y575='Tabelas auxiliares'!$A$241,"INVESTIMENTO","ERRO - VERIFICAR"))))</f>
        <v>FOLHA DE PESSOAL</v>
      </c>
      <c r="AA575" s="30">
        <f t="shared" si="17"/>
        <v>1171.99</v>
      </c>
      <c r="AB575" s="130"/>
      <c r="AC575" s="130"/>
      <c r="AD575" s="12">
        <v>1171.99</v>
      </c>
      <c r="AE575" s="36"/>
      <c r="AF575" s="36"/>
      <c r="AG575" s="36"/>
      <c r="AH575" s="36"/>
      <c r="AI575" s="36"/>
      <c r="AJ575" s="36"/>
      <c r="AK575" s="36"/>
      <c r="AL575" s="36"/>
      <c r="AM575" s="36"/>
      <c r="AN575" s="36"/>
      <c r="AO575" s="36"/>
      <c r="AP575" s="36"/>
    </row>
    <row r="576" spans="1:42" x14ac:dyDescent="0.25">
      <c r="A576" t="s">
        <v>591</v>
      </c>
      <c r="B576" t="s">
        <v>253</v>
      </c>
      <c r="C576" t="s">
        <v>592</v>
      </c>
      <c r="D576" t="s">
        <v>83</v>
      </c>
      <c r="E576" t="s">
        <v>100</v>
      </c>
      <c r="F576" s="19" t="str">
        <f>IFERROR(VLOOKUP(D576,'Tabelas auxiliares'!$A$3:$B$63,2,FALSE),"")</f>
        <v>SUGEPE-FOLHA - PASEP + AUX. MORADIA</v>
      </c>
      <c r="G576" s="19" t="str">
        <f>IFERROR(VLOOKUP($B576,'Tabelas auxiliares'!$A$67:$C$107,2,FALSE),"")</f>
        <v>FOLHA DE PAGAMENTO - BENEFÍCIOS</v>
      </c>
      <c r="H576" s="19" t="str">
        <f>IFERROR(VLOOKUP($B576,'Tabelas auxiliares'!$A$67:$C$107,3,FALSE),"")</f>
        <v xml:space="preserve">AUXILIO FUNERAL / CONTRATACAO POR TEMPO DETERMINADO / BENEF.ASSIST. DO SERVIDOR E DO MILITAR / AUXILIO-ALIMENTACAO / AUXILIO-TRANSPORTE / INDENIZACOES E RESTITUICOES / DESPESAS DE EXERCICIOS ANTERIORES </v>
      </c>
      <c r="I576" s="128" t="s">
        <v>2660</v>
      </c>
      <c r="J576" s="128" t="s">
        <v>2677</v>
      </c>
      <c r="K576" s="128" t="s">
        <v>2967</v>
      </c>
      <c r="L576" s="128" t="s">
        <v>2663</v>
      </c>
      <c r="M576" s="128" t="s">
        <v>604</v>
      </c>
      <c r="N576" s="128" t="s">
        <v>111</v>
      </c>
      <c r="O576" s="128" t="s">
        <v>615</v>
      </c>
      <c r="P576" s="128" t="s">
        <v>628</v>
      </c>
      <c r="Q576" s="128" t="s">
        <v>603</v>
      </c>
      <c r="R576" s="128" t="s">
        <v>604</v>
      </c>
      <c r="S576" s="128" t="s">
        <v>605</v>
      </c>
      <c r="T576" s="128" t="s">
        <v>626</v>
      </c>
      <c r="U576" s="128" t="s">
        <v>122</v>
      </c>
      <c r="V576" s="128" t="s">
        <v>960</v>
      </c>
      <c r="W576" s="128" t="s">
        <v>961</v>
      </c>
      <c r="X576" s="128" t="s">
        <v>2968</v>
      </c>
      <c r="Y576" s="19" t="str">
        <f t="shared" si="16"/>
        <v>3</v>
      </c>
      <c r="Z576" s="19" t="str">
        <f>IF(T576="","",IF(AND(T576&lt;&gt;'Tabelas auxiliares'!$B$241,T576&lt;&gt;'Tabelas auxiliares'!$B$242,T576&lt;&gt;'Tabelas auxiliares'!$C$241,T576&lt;&gt;'Tabelas auxiliares'!$C$242,T576&lt;&gt;'Tabelas auxiliares'!$D$241),"FOLHA DE PESSOAL",IF(Y576='Tabelas auxiliares'!$A$242,"CUSTEIO",IF(Y576='Tabelas auxiliares'!$A$241,"INVESTIMENTO","ERRO - VERIFICAR"))))</f>
        <v>FOLHA DE PESSOAL</v>
      </c>
      <c r="AA576" s="30">
        <f t="shared" si="17"/>
        <v>236646.58</v>
      </c>
      <c r="AB576" s="130">
        <v>174.06</v>
      </c>
      <c r="AC576" s="130"/>
      <c r="AD576" s="12">
        <v>236472.52</v>
      </c>
      <c r="AE576" s="36"/>
      <c r="AF576" s="36"/>
      <c r="AG576" s="36"/>
      <c r="AH576" s="36"/>
      <c r="AI576" s="36"/>
      <c r="AJ576" s="36"/>
      <c r="AK576" s="36"/>
      <c r="AL576" s="36"/>
      <c r="AM576" s="36"/>
      <c r="AN576" s="36"/>
      <c r="AO576" s="36"/>
      <c r="AP576" s="36"/>
    </row>
    <row r="577" spans="1:42" x14ac:dyDescent="0.25">
      <c r="A577" t="s">
        <v>591</v>
      </c>
      <c r="B577" t="s">
        <v>253</v>
      </c>
      <c r="C577" t="s">
        <v>592</v>
      </c>
      <c r="D577" t="s">
        <v>83</v>
      </c>
      <c r="E577" t="s">
        <v>100</v>
      </c>
      <c r="F577" s="19" t="str">
        <f>IFERROR(VLOOKUP(D577,'Tabelas auxiliares'!$A$3:$B$63,2,FALSE),"")</f>
        <v>SUGEPE-FOLHA - PASEP + AUX. MORADIA</v>
      </c>
      <c r="G577" s="19" t="str">
        <f>IFERROR(VLOOKUP($B577,'Tabelas auxiliares'!$A$67:$C$107,2,FALSE),"")</f>
        <v>FOLHA DE PAGAMENTO - BENEFÍCIOS</v>
      </c>
      <c r="H577" s="19" t="str">
        <f>IFERROR(VLOOKUP($B577,'Tabelas auxiliares'!$A$67:$C$107,3,FALSE),"")</f>
        <v xml:space="preserve">AUXILIO FUNERAL / CONTRATACAO POR TEMPO DETERMINADO / BENEF.ASSIST. DO SERVIDOR E DO MILITAR / AUXILIO-ALIMENTACAO / AUXILIO-TRANSPORTE / INDENIZACOES E RESTITUICOES / DESPESAS DE EXERCICIOS ANTERIORES </v>
      </c>
      <c r="I577" s="128" t="s">
        <v>1703</v>
      </c>
      <c r="J577" s="128" t="s">
        <v>2969</v>
      </c>
      <c r="K577" s="128" t="s">
        <v>2970</v>
      </c>
      <c r="L577" s="128" t="s">
        <v>2971</v>
      </c>
      <c r="M577" s="128" t="s">
        <v>959</v>
      </c>
      <c r="N577" s="128" t="s">
        <v>111</v>
      </c>
      <c r="O577" s="128" t="s">
        <v>615</v>
      </c>
      <c r="P577" s="128" t="s">
        <v>628</v>
      </c>
      <c r="Q577" s="128" t="s">
        <v>603</v>
      </c>
      <c r="R577" s="128" t="s">
        <v>604</v>
      </c>
      <c r="S577" s="128" t="s">
        <v>605</v>
      </c>
      <c r="T577" s="128" t="s">
        <v>626</v>
      </c>
      <c r="U577" s="128" t="s">
        <v>122</v>
      </c>
      <c r="V577" s="128" t="s">
        <v>960</v>
      </c>
      <c r="W577" s="128" t="s">
        <v>961</v>
      </c>
      <c r="X577" s="128" t="s">
        <v>2972</v>
      </c>
      <c r="Y577" s="19" t="str">
        <f t="shared" si="16"/>
        <v>3</v>
      </c>
      <c r="Z577" s="19" t="str">
        <f>IF(T577="","",IF(AND(T577&lt;&gt;'Tabelas auxiliares'!$B$241,T577&lt;&gt;'Tabelas auxiliares'!$B$242,T577&lt;&gt;'Tabelas auxiliares'!$C$241,T577&lt;&gt;'Tabelas auxiliares'!$C$242,T577&lt;&gt;'Tabelas auxiliares'!$D$241),"FOLHA DE PESSOAL",IF(Y577='Tabelas auxiliares'!$A$242,"CUSTEIO",IF(Y577='Tabelas auxiliares'!$A$241,"INVESTIMENTO","ERRO - VERIFICAR"))))</f>
        <v>FOLHA DE PESSOAL</v>
      </c>
      <c r="AA577" s="30">
        <f t="shared" si="17"/>
        <v>8872.52</v>
      </c>
      <c r="AB577" s="130">
        <v>479.15</v>
      </c>
      <c r="AC577" s="130"/>
      <c r="AD577" s="12">
        <v>8393.3700000000008</v>
      </c>
      <c r="AE577" s="36"/>
      <c r="AF577" s="36"/>
      <c r="AG577" s="36"/>
      <c r="AH577" s="36"/>
      <c r="AI577" s="36"/>
      <c r="AJ577" s="36"/>
      <c r="AK577" s="36"/>
      <c r="AL577" s="36"/>
      <c r="AM577" s="36"/>
      <c r="AN577" s="36"/>
      <c r="AO577" s="36"/>
      <c r="AP577" s="36"/>
    </row>
    <row r="578" spans="1:42" x14ac:dyDescent="0.25">
      <c r="A578" t="s">
        <v>591</v>
      </c>
      <c r="B578" t="s">
        <v>253</v>
      </c>
      <c r="C578" t="s">
        <v>592</v>
      </c>
      <c r="D578" t="s">
        <v>83</v>
      </c>
      <c r="E578" t="s">
        <v>100</v>
      </c>
      <c r="F578" s="19" t="str">
        <f>IFERROR(VLOOKUP(D578,'Tabelas auxiliares'!$A$3:$B$63,2,FALSE),"")</f>
        <v>SUGEPE-FOLHA - PASEP + AUX. MORADIA</v>
      </c>
      <c r="G578" s="19" t="str">
        <f>IFERROR(VLOOKUP($B578,'Tabelas auxiliares'!$A$67:$C$107,2,FALSE),"")</f>
        <v>FOLHA DE PAGAMENTO - BENEFÍCIOS</v>
      </c>
      <c r="H578" s="19" t="str">
        <f>IFERROR(VLOOKUP($B578,'Tabelas auxiliares'!$A$67:$C$107,3,FALSE),"")</f>
        <v xml:space="preserve">AUXILIO FUNERAL / CONTRATACAO POR TEMPO DETERMINADO / BENEF.ASSIST. DO SERVIDOR E DO MILITAR / AUXILIO-ALIMENTACAO / AUXILIO-TRANSPORTE / INDENIZACOES E RESTITUICOES / DESPESAS DE EXERCICIOS ANTERIORES </v>
      </c>
      <c r="I578" s="128" t="s">
        <v>2080</v>
      </c>
      <c r="J578" s="128" t="s">
        <v>2724</v>
      </c>
      <c r="K578" s="128" t="s">
        <v>2973</v>
      </c>
      <c r="L578" s="128" t="s">
        <v>2733</v>
      </c>
      <c r="M578" s="128" t="s">
        <v>604</v>
      </c>
      <c r="N578" s="128" t="s">
        <v>109</v>
      </c>
      <c r="O578" s="128" t="s">
        <v>631</v>
      </c>
      <c r="P578" s="128" t="s">
        <v>632</v>
      </c>
      <c r="Q578" s="128" t="s">
        <v>603</v>
      </c>
      <c r="R578" s="128" t="s">
        <v>604</v>
      </c>
      <c r="S578" s="128" t="s">
        <v>605</v>
      </c>
      <c r="T578" s="128" t="s">
        <v>626</v>
      </c>
      <c r="U578" s="128" t="s">
        <v>119</v>
      </c>
      <c r="V578" s="128" t="s">
        <v>1041</v>
      </c>
      <c r="W578" s="128" t="s">
        <v>1042</v>
      </c>
      <c r="X578" s="128" t="s">
        <v>2974</v>
      </c>
      <c r="Y578" s="19" t="str">
        <f t="shared" si="16"/>
        <v>3</v>
      </c>
      <c r="Z578" s="19" t="str">
        <f>IF(T578="","",IF(AND(T578&lt;&gt;'Tabelas auxiliares'!$B$241,T578&lt;&gt;'Tabelas auxiliares'!$B$242,T578&lt;&gt;'Tabelas auxiliares'!$C$241,T578&lt;&gt;'Tabelas auxiliares'!$C$242,T578&lt;&gt;'Tabelas auxiliares'!$D$241),"FOLHA DE PESSOAL",IF(Y578='Tabelas auxiliares'!$A$242,"CUSTEIO",IF(Y578='Tabelas auxiliares'!$A$241,"INVESTIMENTO","ERRO - VERIFICAR"))))</f>
        <v>FOLHA DE PESSOAL</v>
      </c>
      <c r="AA578" s="30">
        <f t="shared" si="17"/>
        <v>76363.63</v>
      </c>
      <c r="AB578" s="130">
        <v>2000</v>
      </c>
      <c r="AC578" s="130"/>
      <c r="AD578" s="12">
        <v>74363.63</v>
      </c>
      <c r="AE578" s="36"/>
      <c r="AF578" s="36"/>
      <c r="AG578" s="36"/>
      <c r="AH578" s="36"/>
      <c r="AI578" s="36"/>
      <c r="AJ578" s="36"/>
      <c r="AK578" s="36"/>
      <c r="AL578" s="36"/>
      <c r="AM578" s="36"/>
      <c r="AN578" s="36"/>
      <c r="AO578" s="36"/>
      <c r="AP578" s="36"/>
    </row>
    <row r="579" spans="1:42" x14ac:dyDescent="0.25">
      <c r="A579" t="s">
        <v>591</v>
      </c>
      <c r="B579" t="s">
        <v>253</v>
      </c>
      <c r="C579" t="s">
        <v>592</v>
      </c>
      <c r="D579" t="s">
        <v>83</v>
      </c>
      <c r="E579" t="s">
        <v>100</v>
      </c>
      <c r="F579" s="19" t="str">
        <f>IFERROR(VLOOKUP(D579,'Tabelas auxiliares'!$A$3:$B$63,2,FALSE),"")</f>
        <v>SUGEPE-FOLHA - PASEP + AUX. MORADIA</v>
      </c>
      <c r="G579" s="19" t="str">
        <f>IFERROR(VLOOKUP($B579,'Tabelas auxiliares'!$A$67:$C$107,2,FALSE),"")</f>
        <v>FOLHA DE PAGAMENTO - BENEFÍCIOS</v>
      </c>
      <c r="H579" s="19" t="str">
        <f>IFERROR(VLOOKUP($B579,'Tabelas auxiliares'!$A$67:$C$107,3,FALSE),"")</f>
        <v xml:space="preserve">AUXILIO FUNERAL / CONTRATACAO POR TEMPO DETERMINADO / BENEF.ASSIST. DO SERVIDOR E DO MILITAR / AUXILIO-ALIMENTACAO / AUXILIO-TRANSPORTE / INDENIZACOES E RESTITUICOES / DESPESAS DE EXERCICIOS ANTERIORES </v>
      </c>
      <c r="I579" s="128" t="s">
        <v>2080</v>
      </c>
      <c r="J579" s="128" t="s">
        <v>2724</v>
      </c>
      <c r="K579" s="128" t="s">
        <v>2975</v>
      </c>
      <c r="L579" s="128" t="s">
        <v>2733</v>
      </c>
      <c r="M579" s="128" t="s">
        <v>604</v>
      </c>
      <c r="N579" s="128" t="s">
        <v>109</v>
      </c>
      <c r="O579" s="128" t="s">
        <v>615</v>
      </c>
      <c r="P579" s="128" t="s">
        <v>629</v>
      </c>
      <c r="Q579" s="128" t="s">
        <v>603</v>
      </c>
      <c r="R579" s="128" t="s">
        <v>604</v>
      </c>
      <c r="S579" s="128" t="s">
        <v>605</v>
      </c>
      <c r="T579" s="128" t="s">
        <v>626</v>
      </c>
      <c r="U579" s="128" t="s">
        <v>121</v>
      </c>
      <c r="V579" s="128" t="s">
        <v>1043</v>
      </c>
      <c r="W579" s="128" t="s">
        <v>1044</v>
      </c>
      <c r="X579" s="128" t="s">
        <v>2976</v>
      </c>
      <c r="Y579" s="19" t="str">
        <f t="shared" si="16"/>
        <v>3</v>
      </c>
      <c r="Z579" s="19" t="str">
        <f>IF(T579="","",IF(AND(T579&lt;&gt;'Tabelas auxiliares'!$B$241,T579&lt;&gt;'Tabelas auxiliares'!$B$242,T579&lt;&gt;'Tabelas auxiliares'!$C$241,T579&lt;&gt;'Tabelas auxiliares'!$C$242,T579&lt;&gt;'Tabelas auxiliares'!$D$241),"FOLHA DE PESSOAL",IF(Y579='Tabelas auxiliares'!$A$242,"CUSTEIO",IF(Y579='Tabelas auxiliares'!$A$241,"INVESTIMENTO","ERRO - VERIFICAR"))))</f>
        <v>FOLHA DE PESSOAL</v>
      </c>
      <c r="AA579" s="30">
        <f t="shared" si="17"/>
        <v>2909.4</v>
      </c>
      <c r="AB579" s="130">
        <v>290.94</v>
      </c>
      <c r="AC579" s="130"/>
      <c r="AD579" s="12">
        <v>2618.46</v>
      </c>
      <c r="AE579" s="36"/>
      <c r="AF579" s="36"/>
      <c r="AG579" s="36"/>
      <c r="AH579" s="36"/>
      <c r="AI579" s="36"/>
      <c r="AJ579" s="36"/>
      <c r="AK579" s="36"/>
      <c r="AL579" s="36"/>
      <c r="AM579" s="36"/>
      <c r="AN579" s="36"/>
      <c r="AO579" s="36"/>
      <c r="AP579" s="36"/>
    </row>
    <row r="580" spans="1:42" x14ac:dyDescent="0.25">
      <c r="A580" t="s">
        <v>591</v>
      </c>
      <c r="B580" t="s">
        <v>253</v>
      </c>
      <c r="C580" t="s">
        <v>592</v>
      </c>
      <c r="D580" t="s">
        <v>83</v>
      </c>
      <c r="E580" t="s">
        <v>100</v>
      </c>
      <c r="F580" s="19" t="str">
        <f>IFERROR(VLOOKUP(D580,'Tabelas auxiliares'!$A$3:$B$63,2,FALSE),"")</f>
        <v>SUGEPE-FOLHA - PASEP + AUX. MORADIA</v>
      </c>
      <c r="G580" s="19" t="str">
        <f>IFERROR(VLOOKUP($B580,'Tabelas auxiliares'!$A$67:$C$107,2,FALSE),"")</f>
        <v>FOLHA DE PAGAMENTO - BENEFÍCIOS</v>
      </c>
      <c r="H580" s="19" t="str">
        <f>IFERROR(VLOOKUP($B580,'Tabelas auxiliares'!$A$67:$C$107,3,FALSE),"")</f>
        <v xml:space="preserve">AUXILIO FUNERAL / CONTRATACAO POR TEMPO DETERMINADO / BENEF.ASSIST. DO SERVIDOR E DO MILITAR / AUXILIO-ALIMENTACAO / AUXILIO-TRANSPORTE / INDENIZACOES E RESTITUICOES / DESPESAS DE EXERCICIOS ANTERIORES </v>
      </c>
      <c r="I580" s="128" t="s">
        <v>2080</v>
      </c>
      <c r="J580" s="128" t="s">
        <v>2724</v>
      </c>
      <c r="K580" s="128" t="s">
        <v>2977</v>
      </c>
      <c r="L580" s="128" t="s">
        <v>2733</v>
      </c>
      <c r="M580" s="128" t="s">
        <v>604</v>
      </c>
      <c r="N580" s="128" t="s">
        <v>109</v>
      </c>
      <c r="O580" s="128" t="s">
        <v>617</v>
      </c>
      <c r="P580" s="128" t="s">
        <v>630</v>
      </c>
      <c r="Q580" s="128" t="s">
        <v>603</v>
      </c>
      <c r="R580" s="128" t="s">
        <v>604</v>
      </c>
      <c r="S580" s="128" t="s">
        <v>605</v>
      </c>
      <c r="T580" s="128" t="s">
        <v>626</v>
      </c>
      <c r="U580" s="128" t="s">
        <v>118</v>
      </c>
      <c r="V580" s="128" t="s">
        <v>1045</v>
      </c>
      <c r="W580" s="128" t="s">
        <v>1046</v>
      </c>
      <c r="X580" s="128" t="s">
        <v>2978</v>
      </c>
      <c r="Y580" s="19" t="str">
        <f t="shared" si="16"/>
        <v>3</v>
      </c>
      <c r="Z580" s="19" t="str">
        <f>IF(T580="","",IF(AND(T580&lt;&gt;'Tabelas auxiliares'!$B$241,T580&lt;&gt;'Tabelas auxiliares'!$B$242,T580&lt;&gt;'Tabelas auxiliares'!$C$241,T580&lt;&gt;'Tabelas auxiliares'!$C$242,T580&lt;&gt;'Tabelas auxiliares'!$D$241),"FOLHA DE PESSOAL",IF(Y580='Tabelas auxiliares'!$A$242,"CUSTEIO",IF(Y580='Tabelas auxiliares'!$A$241,"INVESTIMENTO","ERRO - VERIFICAR"))))</f>
        <v>FOLHA DE PESSOAL</v>
      </c>
      <c r="AA580" s="30">
        <f t="shared" si="17"/>
        <v>2817.73</v>
      </c>
      <c r="AB580" s="130">
        <v>1865</v>
      </c>
      <c r="AC580" s="130"/>
      <c r="AD580" s="12">
        <v>952.73</v>
      </c>
      <c r="AE580" s="36"/>
      <c r="AF580" s="36"/>
      <c r="AG580" s="36"/>
      <c r="AH580" s="36"/>
      <c r="AI580" s="36"/>
      <c r="AJ580" s="36"/>
      <c r="AK580" s="36"/>
      <c r="AL580" s="36"/>
      <c r="AM580" s="36"/>
      <c r="AN580" s="36"/>
      <c r="AO580" s="36"/>
      <c r="AP580" s="36"/>
    </row>
    <row r="581" spans="1:42" x14ac:dyDescent="0.25">
      <c r="A581" t="s">
        <v>591</v>
      </c>
      <c r="B581" t="s">
        <v>253</v>
      </c>
      <c r="C581" t="s">
        <v>592</v>
      </c>
      <c r="D581" t="s">
        <v>83</v>
      </c>
      <c r="E581" t="s">
        <v>100</v>
      </c>
      <c r="F581" s="19" t="str">
        <f>IFERROR(VLOOKUP(D581,'Tabelas auxiliares'!$A$3:$B$63,2,FALSE),"")</f>
        <v>SUGEPE-FOLHA - PASEP + AUX. MORADIA</v>
      </c>
      <c r="G581" s="19" t="str">
        <f>IFERROR(VLOOKUP($B581,'Tabelas auxiliares'!$A$67:$C$107,2,FALSE),"")</f>
        <v>FOLHA DE PAGAMENTO - BENEFÍCIOS</v>
      </c>
      <c r="H581" s="19" t="str">
        <f>IFERROR(VLOOKUP($B581,'Tabelas auxiliares'!$A$67:$C$107,3,FALSE),"")</f>
        <v xml:space="preserve">AUXILIO FUNERAL / CONTRATACAO POR TEMPO DETERMINADO / BENEF.ASSIST. DO SERVIDOR E DO MILITAR / AUXILIO-ALIMENTACAO / AUXILIO-TRANSPORTE / INDENIZACOES E RESTITUICOES / DESPESAS DE EXERCICIOS ANTERIORES </v>
      </c>
      <c r="I581" s="128" t="s">
        <v>2080</v>
      </c>
      <c r="J581" s="128" t="s">
        <v>2724</v>
      </c>
      <c r="K581" s="128" t="s">
        <v>2979</v>
      </c>
      <c r="L581" s="128" t="s">
        <v>2733</v>
      </c>
      <c r="M581" s="128" t="s">
        <v>604</v>
      </c>
      <c r="N581" s="128" t="s">
        <v>109</v>
      </c>
      <c r="O581" s="128" t="s">
        <v>615</v>
      </c>
      <c r="P581" s="128" t="s">
        <v>629</v>
      </c>
      <c r="Q581" s="128" t="s">
        <v>603</v>
      </c>
      <c r="R581" s="128" t="s">
        <v>604</v>
      </c>
      <c r="S581" s="128" t="s">
        <v>605</v>
      </c>
      <c r="T581" s="128" t="s">
        <v>626</v>
      </c>
      <c r="U581" s="128" t="s">
        <v>121</v>
      </c>
      <c r="V581" s="128" t="s">
        <v>1049</v>
      </c>
      <c r="W581" s="128" t="s">
        <v>1050</v>
      </c>
      <c r="X581" s="128" t="s">
        <v>2980</v>
      </c>
      <c r="Y581" s="19" t="str">
        <f t="shared" si="16"/>
        <v>3</v>
      </c>
      <c r="Z581" s="19" t="str">
        <f>IF(T581="","",IF(AND(T581&lt;&gt;'Tabelas auxiliares'!$B$241,T581&lt;&gt;'Tabelas auxiliares'!$B$242,T581&lt;&gt;'Tabelas auxiliares'!$C$241,T581&lt;&gt;'Tabelas auxiliares'!$C$242,T581&lt;&gt;'Tabelas auxiliares'!$D$241),"FOLHA DE PESSOAL",IF(Y581='Tabelas auxiliares'!$A$242,"CUSTEIO",IF(Y581='Tabelas auxiliares'!$A$241,"INVESTIMENTO","ERRO - VERIFICAR"))))</f>
        <v>FOLHA DE PESSOAL</v>
      </c>
      <c r="AA581" s="30">
        <f t="shared" si="17"/>
        <v>89706.5</v>
      </c>
      <c r="AB581" s="130">
        <v>8364.2099999999991</v>
      </c>
      <c r="AC581" s="130"/>
      <c r="AD581" s="12">
        <v>81342.289999999994</v>
      </c>
      <c r="AE581" s="36"/>
      <c r="AF581" s="36"/>
      <c r="AG581" s="36"/>
      <c r="AH581" s="36"/>
      <c r="AI581" s="36"/>
      <c r="AJ581" s="36"/>
      <c r="AK581" s="36"/>
      <c r="AL581" s="36"/>
      <c r="AM581" s="36"/>
      <c r="AN581" s="36"/>
      <c r="AO581" s="36"/>
      <c r="AP581" s="36"/>
    </row>
    <row r="582" spans="1:42" x14ac:dyDescent="0.25">
      <c r="A582" t="s">
        <v>591</v>
      </c>
      <c r="B582" t="s">
        <v>253</v>
      </c>
      <c r="C582" t="s">
        <v>592</v>
      </c>
      <c r="D582" t="s">
        <v>83</v>
      </c>
      <c r="E582" t="s">
        <v>100</v>
      </c>
      <c r="F582" s="19" t="str">
        <f>IFERROR(VLOOKUP(D582,'Tabelas auxiliares'!$A$3:$B$63,2,FALSE),"")</f>
        <v>SUGEPE-FOLHA - PASEP + AUX. MORADIA</v>
      </c>
      <c r="G582" s="19" t="str">
        <f>IFERROR(VLOOKUP($B582,'Tabelas auxiliares'!$A$67:$C$107,2,FALSE),"")</f>
        <v>FOLHA DE PAGAMENTO - BENEFÍCIOS</v>
      </c>
      <c r="H582" s="19" t="str">
        <f>IFERROR(VLOOKUP($B582,'Tabelas auxiliares'!$A$67:$C$107,3,FALSE),"")</f>
        <v xml:space="preserve">AUXILIO FUNERAL / CONTRATACAO POR TEMPO DETERMINADO / BENEF.ASSIST. DO SERVIDOR E DO MILITAR / AUXILIO-ALIMENTACAO / AUXILIO-TRANSPORTE / INDENIZACOES E RESTITUICOES / DESPESAS DE EXERCICIOS ANTERIORES </v>
      </c>
      <c r="I582" s="128" t="s">
        <v>2080</v>
      </c>
      <c r="J582" s="128" t="s">
        <v>2724</v>
      </c>
      <c r="K582" s="128" t="s">
        <v>2981</v>
      </c>
      <c r="L582" s="128" t="s">
        <v>2733</v>
      </c>
      <c r="M582" s="128" t="s">
        <v>604</v>
      </c>
      <c r="N582" s="128" t="s">
        <v>109</v>
      </c>
      <c r="O582" s="128" t="s">
        <v>631</v>
      </c>
      <c r="P582" s="128" t="s">
        <v>632</v>
      </c>
      <c r="Q582" s="128" t="s">
        <v>603</v>
      </c>
      <c r="R582" s="128" t="s">
        <v>604</v>
      </c>
      <c r="S582" s="128" t="s">
        <v>605</v>
      </c>
      <c r="T582" s="128" t="s">
        <v>626</v>
      </c>
      <c r="U582" s="128" t="s">
        <v>119</v>
      </c>
      <c r="V582" s="128" t="s">
        <v>1051</v>
      </c>
      <c r="W582" s="128" t="s">
        <v>1052</v>
      </c>
      <c r="X582" s="128" t="s">
        <v>2982</v>
      </c>
      <c r="Y582" s="19" t="str">
        <f t="shared" si="16"/>
        <v>3</v>
      </c>
      <c r="Z582" s="19" t="str">
        <f>IF(T582="","",IF(AND(T582&lt;&gt;'Tabelas auxiliares'!$B$241,T582&lt;&gt;'Tabelas auxiliares'!$B$242,T582&lt;&gt;'Tabelas auxiliares'!$C$241,T582&lt;&gt;'Tabelas auxiliares'!$C$242,T582&lt;&gt;'Tabelas auxiliares'!$D$241),"FOLHA DE PESSOAL",IF(Y582='Tabelas auxiliares'!$A$242,"CUSTEIO",IF(Y582='Tabelas auxiliares'!$A$241,"INVESTIMENTO","ERRO - VERIFICAR"))))</f>
        <v>FOLHA DE PESSOAL</v>
      </c>
      <c r="AA582" s="30">
        <f t="shared" si="17"/>
        <v>1465227.26</v>
      </c>
      <c r="AB582" s="130">
        <v>8851.4699999999993</v>
      </c>
      <c r="AC582" s="130"/>
      <c r="AD582" s="12">
        <v>1456375.79</v>
      </c>
      <c r="AE582" s="36"/>
    </row>
    <row r="583" spans="1:42" x14ac:dyDescent="0.25">
      <c r="A583" t="s">
        <v>591</v>
      </c>
      <c r="B583" t="s">
        <v>253</v>
      </c>
      <c r="C583" t="s">
        <v>592</v>
      </c>
      <c r="D583" t="s">
        <v>83</v>
      </c>
      <c r="E583" t="s">
        <v>100</v>
      </c>
      <c r="F583" s="19" t="str">
        <f>IFERROR(VLOOKUP(D583,'Tabelas auxiliares'!$A$3:$B$63,2,FALSE),"")</f>
        <v>SUGEPE-FOLHA - PASEP + AUX. MORADIA</v>
      </c>
      <c r="G583" s="19" t="str">
        <f>IFERROR(VLOOKUP($B583,'Tabelas auxiliares'!$A$67:$C$107,2,FALSE),"")</f>
        <v>FOLHA DE PAGAMENTO - BENEFÍCIOS</v>
      </c>
      <c r="H583" s="19" t="str">
        <f>IFERROR(VLOOKUP($B583,'Tabelas auxiliares'!$A$67:$C$107,3,FALSE),"")</f>
        <v xml:space="preserve">AUXILIO FUNERAL / CONTRATACAO POR TEMPO DETERMINADO / BENEF.ASSIST. DO SERVIDOR E DO MILITAR / AUXILIO-ALIMENTACAO / AUXILIO-TRANSPORTE / INDENIZACOES E RESTITUICOES / DESPESAS DE EXERCICIOS ANTERIORES </v>
      </c>
      <c r="I583" s="128" t="s">
        <v>2080</v>
      </c>
      <c r="J583" s="128" t="s">
        <v>2724</v>
      </c>
      <c r="K583" s="128" t="s">
        <v>2983</v>
      </c>
      <c r="L583" s="128" t="s">
        <v>2733</v>
      </c>
      <c r="M583" s="128" t="s">
        <v>604</v>
      </c>
      <c r="N583" s="128" t="s">
        <v>109</v>
      </c>
      <c r="O583" s="128" t="s">
        <v>617</v>
      </c>
      <c r="P583" s="128" t="s">
        <v>630</v>
      </c>
      <c r="Q583" s="128" t="s">
        <v>603</v>
      </c>
      <c r="R583" s="128" t="s">
        <v>604</v>
      </c>
      <c r="S583" s="128" t="s">
        <v>605</v>
      </c>
      <c r="T583" s="128" t="s">
        <v>626</v>
      </c>
      <c r="U583" s="128" t="s">
        <v>118</v>
      </c>
      <c r="V583" s="128" t="s">
        <v>1053</v>
      </c>
      <c r="W583" s="128" t="s">
        <v>1054</v>
      </c>
      <c r="X583" s="128" t="s">
        <v>2984</v>
      </c>
      <c r="Y583" s="19" t="str">
        <f t="shared" si="16"/>
        <v>3</v>
      </c>
      <c r="Z583" s="19" t="str">
        <f>IF(T583="","",IF(AND(T583&lt;&gt;'Tabelas auxiliares'!$B$241,T583&lt;&gt;'Tabelas auxiliares'!$B$242,T583&lt;&gt;'Tabelas auxiliares'!$C$241,T583&lt;&gt;'Tabelas auxiliares'!$C$242,T583&lt;&gt;'Tabelas auxiliares'!$D$241),"FOLHA DE PESSOAL",IF(Y583='Tabelas auxiliares'!$A$242,"CUSTEIO",IF(Y583='Tabelas auxiliares'!$A$241,"INVESTIMENTO","ERRO - VERIFICAR"))))</f>
        <v>FOLHA DE PESSOAL</v>
      </c>
      <c r="AA583" s="30">
        <f t="shared" si="17"/>
        <v>170360.46000000002</v>
      </c>
      <c r="AB583" s="130">
        <v>91702.32</v>
      </c>
      <c r="AC583" s="130"/>
      <c r="AD583" s="12">
        <v>78658.14</v>
      </c>
      <c r="AE583" s="36"/>
    </row>
    <row r="584" spans="1:42" x14ac:dyDescent="0.25">
      <c r="A584" t="s">
        <v>591</v>
      </c>
      <c r="B584" t="s">
        <v>253</v>
      </c>
      <c r="C584" t="s">
        <v>592</v>
      </c>
      <c r="D584" t="s">
        <v>83</v>
      </c>
      <c r="E584" t="s">
        <v>100</v>
      </c>
      <c r="F584" s="19" t="str">
        <f>IFERROR(VLOOKUP(D584,'Tabelas auxiliares'!$A$3:$B$63,2,FALSE),"")</f>
        <v>SUGEPE-FOLHA - PASEP + AUX. MORADIA</v>
      </c>
      <c r="G584" s="19" t="str">
        <f>IFERROR(VLOOKUP($B584,'Tabelas auxiliares'!$A$67:$C$107,2,FALSE),"")</f>
        <v>FOLHA DE PAGAMENTO - BENEFÍCIOS</v>
      </c>
      <c r="H584" s="19" t="str">
        <f>IFERROR(VLOOKUP($B584,'Tabelas auxiliares'!$A$67:$C$107,3,FALSE),"")</f>
        <v xml:space="preserve">AUXILIO FUNERAL / CONTRATACAO POR TEMPO DETERMINADO / BENEF.ASSIST. DO SERVIDOR E DO MILITAR / AUXILIO-ALIMENTACAO / AUXILIO-TRANSPORTE / INDENIZACOES E RESTITUICOES / DESPESAS DE EXERCICIOS ANTERIORES </v>
      </c>
      <c r="I584" s="128" t="s">
        <v>2080</v>
      </c>
      <c r="J584" s="128" t="s">
        <v>2724</v>
      </c>
      <c r="K584" s="128" t="s">
        <v>2985</v>
      </c>
      <c r="L584" s="128" t="s">
        <v>2733</v>
      </c>
      <c r="M584" s="128" t="s">
        <v>604</v>
      </c>
      <c r="N584" s="128" t="s">
        <v>111</v>
      </c>
      <c r="O584" s="128" t="s">
        <v>615</v>
      </c>
      <c r="P584" s="128" t="s">
        <v>628</v>
      </c>
      <c r="Q584" s="128" t="s">
        <v>603</v>
      </c>
      <c r="R584" s="128" t="s">
        <v>604</v>
      </c>
      <c r="S584" s="128" t="s">
        <v>605</v>
      </c>
      <c r="T584" s="128" t="s">
        <v>626</v>
      </c>
      <c r="U584" s="128" t="s">
        <v>122</v>
      </c>
      <c r="V584" s="128" t="s">
        <v>1061</v>
      </c>
      <c r="W584" s="128" t="s">
        <v>1062</v>
      </c>
      <c r="X584" s="128" t="s">
        <v>2986</v>
      </c>
      <c r="Y584" s="19" t="str">
        <f t="shared" si="16"/>
        <v>3</v>
      </c>
      <c r="Z584" s="19" t="str">
        <f>IF(T584="","",IF(AND(T584&lt;&gt;'Tabelas auxiliares'!$B$241,T584&lt;&gt;'Tabelas auxiliares'!$B$242,T584&lt;&gt;'Tabelas auxiliares'!$C$241,T584&lt;&gt;'Tabelas auxiliares'!$C$242,T584&lt;&gt;'Tabelas auxiliares'!$D$241),"FOLHA DE PESSOAL",IF(Y584='Tabelas auxiliares'!$A$242,"CUSTEIO",IF(Y584='Tabelas auxiliares'!$A$241,"INVESTIMENTO","ERRO - VERIFICAR"))))</f>
        <v>FOLHA DE PESSOAL</v>
      </c>
      <c r="AA584" s="30">
        <f t="shared" si="17"/>
        <v>5580.12</v>
      </c>
      <c r="AB584" s="130"/>
      <c r="AC584" s="130"/>
      <c r="AD584" s="12">
        <v>5580.12</v>
      </c>
      <c r="AE584" s="36"/>
    </row>
    <row r="585" spans="1:42" x14ac:dyDescent="0.25">
      <c r="A585" t="s">
        <v>591</v>
      </c>
      <c r="B585" t="s">
        <v>253</v>
      </c>
      <c r="C585" t="s">
        <v>592</v>
      </c>
      <c r="D585" t="s">
        <v>83</v>
      </c>
      <c r="E585" t="s">
        <v>100</v>
      </c>
      <c r="F585" s="19" t="str">
        <f>IFERROR(VLOOKUP(D585,'Tabelas auxiliares'!$A$3:$B$63,2,FALSE),"")</f>
        <v>SUGEPE-FOLHA - PASEP + AUX. MORADIA</v>
      </c>
      <c r="G585" s="19" t="str">
        <f>IFERROR(VLOOKUP($B585,'Tabelas auxiliares'!$A$67:$C$107,2,FALSE),"")</f>
        <v>FOLHA DE PAGAMENTO - BENEFÍCIOS</v>
      </c>
      <c r="H585" s="19" t="str">
        <f>IFERROR(VLOOKUP($B585,'Tabelas auxiliares'!$A$67:$C$107,3,FALSE),"")</f>
        <v xml:space="preserve">AUXILIO FUNERAL / CONTRATACAO POR TEMPO DETERMINADO / BENEF.ASSIST. DO SERVIDOR E DO MILITAR / AUXILIO-ALIMENTACAO / AUXILIO-TRANSPORTE / INDENIZACOES E RESTITUICOES / DESPESAS DE EXERCICIOS ANTERIORES </v>
      </c>
      <c r="I585" s="128" t="s">
        <v>2080</v>
      </c>
      <c r="J585" s="128" t="s">
        <v>2724</v>
      </c>
      <c r="K585" s="128" t="s">
        <v>2987</v>
      </c>
      <c r="L585" s="128" t="s">
        <v>2733</v>
      </c>
      <c r="M585" s="128" t="s">
        <v>604</v>
      </c>
      <c r="N585" s="128" t="s">
        <v>111</v>
      </c>
      <c r="O585" s="128" t="s">
        <v>104</v>
      </c>
      <c r="P585" s="128" t="s">
        <v>1372</v>
      </c>
      <c r="Q585" s="128" t="s">
        <v>603</v>
      </c>
      <c r="R585" s="128" t="s">
        <v>604</v>
      </c>
      <c r="S585" s="128" t="s">
        <v>605</v>
      </c>
      <c r="T585" s="128" t="s">
        <v>626</v>
      </c>
      <c r="U585" s="128" t="s">
        <v>1373</v>
      </c>
      <c r="V585" s="128" t="s">
        <v>960</v>
      </c>
      <c r="W585" s="128" t="s">
        <v>961</v>
      </c>
      <c r="X585" s="128" t="s">
        <v>2988</v>
      </c>
      <c r="Y585" s="19" t="str">
        <f t="shared" si="16"/>
        <v>3</v>
      </c>
      <c r="Z585" s="19" t="str">
        <f>IF(T585="","",IF(AND(T585&lt;&gt;'Tabelas auxiliares'!$B$241,T585&lt;&gt;'Tabelas auxiliares'!$B$242,T585&lt;&gt;'Tabelas auxiliares'!$C$241,T585&lt;&gt;'Tabelas auxiliares'!$C$242,T585&lt;&gt;'Tabelas auxiliares'!$D$241),"FOLHA DE PESSOAL",IF(Y585='Tabelas auxiliares'!$A$242,"CUSTEIO",IF(Y585='Tabelas auxiliares'!$A$241,"INVESTIMENTO","ERRO - VERIFICAR"))))</f>
        <v>FOLHA DE PESSOAL</v>
      </c>
      <c r="AA585" s="30">
        <f t="shared" si="17"/>
        <v>1226.8900000000001</v>
      </c>
      <c r="AB585" s="130"/>
      <c r="AC585" s="130"/>
      <c r="AD585" s="12">
        <v>1226.8900000000001</v>
      </c>
      <c r="AE585" s="36"/>
    </row>
    <row r="586" spans="1:42" x14ac:dyDescent="0.25">
      <c r="A586" t="s">
        <v>591</v>
      </c>
      <c r="B586" t="s">
        <v>253</v>
      </c>
      <c r="C586" t="s">
        <v>592</v>
      </c>
      <c r="D586" t="s">
        <v>83</v>
      </c>
      <c r="E586" t="s">
        <v>100</v>
      </c>
      <c r="F586" s="19" t="str">
        <f>IFERROR(VLOOKUP(D586,'Tabelas auxiliares'!$A$3:$B$63,2,FALSE),"")</f>
        <v>SUGEPE-FOLHA - PASEP + AUX. MORADIA</v>
      </c>
      <c r="G586" s="19" t="str">
        <f>IFERROR(VLOOKUP($B586,'Tabelas auxiliares'!$A$67:$C$107,2,FALSE),"")</f>
        <v>FOLHA DE PAGAMENTO - BENEFÍCIOS</v>
      </c>
      <c r="H586" s="19" t="str">
        <f>IFERROR(VLOOKUP($B586,'Tabelas auxiliares'!$A$67:$C$107,3,FALSE),"")</f>
        <v xml:space="preserve">AUXILIO FUNERAL / CONTRATACAO POR TEMPO DETERMINADO / BENEF.ASSIST. DO SERVIDOR E DO MILITAR / AUXILIO-ALIMENTACAO / AUXILIO-TRANSPORTE / INDENIZACOES E RESTITUICOES / DESPESAS DE EXERCICIOS ANTERIORES </v>
      </c>
      <c r="I586" s="128" t="s">
        <v>2080</v>
      </c>
      <c r="J586" s="128" t="s">
        <v>2724</v>
      </c>
      <c r="K586" s="128" t="s">
        <v>2989</v>
      </c>
      <c r="L586" s="128" t="s">
        <v>2733</v>
      </c>
      <c r="M586" s="128" t="s">
        <v>604</v>
      </c>
      <c r="N586" s="128" t="s">
        <v>111</v>
      </c>
      <c r="O586" s="128" t="s">
        <v>615</v>
      </c>
      <c r="P586" s="128" t="s">
        <v>628</v>
      </c>
      <c r="Q586" s="128" t="s">
        <v>603</v>
      </c>
      <c r="R586" s="128" t="s">
        <v>604</v>
      </c>
      <c r="S586" s="128" t="s">
        <v>605</v>
      </c>
      <c r="T586" s="128" t="s">
        <v>626</v>
      </c>
      <c r="U586" s="128" t="s">
        <v>122</v>
      </c>
      <c r="V586" s="128" t="s">
        <v>960</v>
      </c>
      <c r="W586" s="128" t="s">
        <v>961</v>
      </c>
      <c r="X586" s="128" t="s">
        <v>2990</v>
      </c>
      <c r="Y586" s="19" t="str">
        <f t="shared" si="16"/>
        <v>3</v>
      </c>
      <c r="Z586" s="19" t="str">
        <f>IF(T586="","",IF(AND(T586&lt;&gt;'Tabelas auxiliares'!$B$241,T586&lt;&gt;'Tabelas auxiliares'!$B$242,T586&lt;&gt;'Tabelas auxiliares'!$C$241,T586&lt;&gt;'Tabelas auxiliares'!$C$242,T586&lt;&gt;'Tabelas auxiliares'!$D$241),"FOLHA DE PESSOAL",IF(Y586='Tabelas auxiliares'!$A$242,"CUSTEIO",IF(Y586='Tabelas auxiliares'!$A$241,"INVESTIMENTO","ERRO - VERIFICAR"))))</f>
        <v>FOLHA DE PESSOAL</v>
      </c>
      <c r="AA586" s="30">
        <f t="shared" si="17"/>
        <v>231040.90999999997</v>
      </c>
      <c r="AB586" s="130">
        <v>3113.86</v>
      </c>
      <c r="AC586" s="130"/>
      <c r="AD586" s="12">
        <v>227927.05</v>
      </c>
      <c r="AE586" s="36"/>
    </row>
    <row r="587" spans="1:42" x14ac:dyDescent="0.25">
      <c r="A587" t="s">
        <v>591</v>
      </c>
      <c r="B587" t="s">
        <v>253</v>
      </c>
      <c r="C587" t="s">
        <v>592</v>
      </c>
      <c r="D587" t="s">
        <v>83</v>
      </c>
      <c r="E587" t="s">
        <v>100</v>
      </c>
      <c r="F587" s="19" t="str">
        <f>IFERROR(VLOOKUP(D587,'Tabelas auxiliares'!$A$3:$B$63,2,FALSE),"")</f>
        <v>SUGEPE-FOLHA - PASEP + AUX. MORADIA</v>
      </c>
      <c r="G587" s="19" t="str">
        <f>IFERROR(VLOOKUP($B587,'Tabelas auxiliares'!$A$67:$C$107,2,FALSE),"")</f>
        <v>FOLHA DE PAGAMENTO - BENEFÍCIOS</v>
      </c>
      <c r="H587" s="19" t="str">
        <f>IFERROR(VLOOKUP($B587,'Tabelas auxiliares'!$A$67:$C$107,3,FALSE),"")</f>
        <v xml:space="preserve">AUXILIO FUNERAL / CONTRATACAO POR TEMPO DETERMINADO / BENEF.ASSIST. DO SERVIDOR E DO MILITAR / AUXILIO-ALIMENTACAO / AUXILIO-TRANSPORTE / INDENIZACOES E RESTITUICOES / DESPESAS DE EXERCICIOS ANTERIORES </v>
      </c>
      <c r="I587" s="128" t="s">
        <v>2327</v>
      </c>
      <c r="J587" s="128" t="s">
        <v>2991</v>
      </c>
      <c r="K587" s="128" t="s">
        <v>2992</v>
      </c>
      <c r="L587" s="128" t="s">
        <v>2993</v>
      </c>
      <c r="M587" s="128" t="s">
        <v>959</v>
      </c>
      <c r="N587" s="128" t="s">
        <v>111</v>
      </c>
      <c r="O587" s="128" t="s">
        <v>615</v>
      </c>
      <c r="P587" s="128" t="s">
        <v>628</v>
      </c>
      <c r="Q587" s="128" t="s">
        <v>603</v>
      </c>
      <c r="R587" s="128" t="s">
        <v>604</v>
      </c>
      <c r="S587" s="128" t="s">
        <v>605</v>
      </c>
      <c r="T587" s="128" t="s">
        <v>626</v>
      </c>
      <c r="U587" s="128" t="s">
        <v>122</v>
      </c>
      <c r="V587" s="128" t="s">
        <v>960</v>
      </c>
      <c r="W587" s="128" t="s">
        <v>961</v>
      </c>
      <c r="X587" s="128" t="s">
        <v>2994</v>
      </c>
      <c r="Y587" s="19" t="str">
        <f t="shared" si="16"/>
        <v>3</v>
      </c>
      <c r="Z587" s="19" t="str">
        <f>IF(T587="","",IF(AND(T587&lt;&gt;'Tabelas auxiliares'!$B$241,T587&lt;&gt;'Tabelas auxiliares'!$B$242,T587&lt;&gt;'Tabelas auxiliares'!$C$241,T587&lt;&gt;'Tabelas auxiliares'!$C$242,T587&lt;&gt;'Tabelas auxiliares'!$D$241),"FOLHA DE PESSOAL",IF(Y587='Tabelas auxiliares'!$A$242,"CUSTEIO",IF(Y587='Tabelas auxiliares'!$A$241,"INVESTIMENTO","ERRO - VERIFICAR"))))</f>
        <v>FOLHA DE PESSOAL</v>
      </c>
      <c r="AA587" s="30">
        <f t="shared" si="17"/>
        <v>10122.18</v>
      </c>
      <c r="AB587" s="130"/>
      <c r="AC587" s="130"/>
      <c r="AD587" s="12">
        <v>10122.18</v>
      </c>
      <c r="AE587" s="36"/>
    </row>
    <row r="588" spans="1:42" x14ac:dyDescent="0.25">
      <c r="A588" t="s">
        <v>591</v>
      </c>
      <c r="B588" t="s">
        <v>253</v>
      </c>
      <c r="C588" t="s">
        <v>592</v>
      </c>
      <c r="D588" t="s">
        <v>83</v>
      </c>
      <c r="E588" t="s">
        <v>100</v>
      </c>
      <c r="F588" s="19" t="str">
        <f>IFERROR(VLOOKUP(D588,'Tabelas auxiliares'!$A$3:$B$63,2,FALSE),"")</f>
        <v>SUGEPE-FOLHA - PASEP + AUX. MORADIA</v>
      </c>
      <c r="G588" s="19" t="str">
        <f>IFERROR(VLOOKUP($B588,'Tabelas auxiliares'!$A$67:$C$107,2,FALSE),"")</f>
        <v>FOLHA DE PAGAMENTO - BENEFÍCIOS</v>
      </c>
      <c r="H588" s="19" t="str">
        <f>IFERROR(VLOOKUP($B588,'Tabelas auxiliares'!$A$67:$C$107,3,FALSE),"")</f>
        <v xml:space="preserve">AUXILIO FUNERAL / CONTRATACAO POR TEMPO DETERMINADO / BENEF.ASSIST. DO SERVIDOR E DO MILITAR / AUXILIO-ALIMENTACAO / AUXILIO-TRANSPORTE / INDENIZACOES E RESTITUICOES / DESPESAS DE EXERCICIOS ANTERIORES </v>
      </c>
      <c r="I588" s="128" t="s">
        <v>1761</v>
      </c>
      <c r="J588" s="128" t="s">
        <v>2713</v>
      </c>
      <c r="K588" s="128" t="s">
        <v>2995</v>
      </c>
      <c r="L588" s="128" t="s">
        <v>2996</v>
      </c>
      <c r="M588" s="128" t="s">
        <v>604</v>
      </c>
      <c r="N588" s="128" t="s">
        <v>111</v>
      </c>
      <c r="O588" s="128" t="s">
        <v>615</v>
      </c>
      <c r="P588" s="128" t="s">
        <v>628</v>
      </c>
      <c r="Q588" s="128" t="s">
        <v>603</v>
      </c>
      <c r="R588" s="128" t="s">
        <v>604</v>
      </c>
      <c r="S588" s="128" t="s">
        <v>605</v>
      </c>
      <c r="T588" s="128" t="s">
        <v>626</v>
      </c>
      <c r="U588" s="128" t="s">
        <v>122</v>
      </c>
      <c r="V588" s="128" t="s">
        <v>960</v>
      </c>
      <c r="W588" s="128" t="s">
        <v>961</v>
      </c>
      <c r="X588" s="128" t="s">
        <v>2997</v>
      </c>
      <c r="Y588" s="19" t="str">
        <f t="shared" si="16"/>
        <v>3</v>
      </c>
      <c r="Z588" s="19" t="str">
        <f>IF(T588="","",IF(AND(T588&lt;&gt;'Tabelas auxiliares'!$B$241,T588&lt;&gt;'Tabelas auxiliares'!$B$242,T588&lt;&gt;'Tabelas auxiliares'!$C$241,T588&lt;&gt;'Tabelas auxiliares'!$C$242,T588&lt;&gt;'Tabelas auxiliares'!$D$241),"FOLHA DE PESSOAL",IF(Y588='Tabelas auxiliares'!$A$242,"CUSTEIO",IF(Y588='Tabelas auxiliares'!$A$241,"INVESTIMENTO","ERRO - VERIFICAR"))))</f>
        <v>FOLHA DE PESSOAL</v>
      </c>
      <c r="AA588" s="30">
        <f t="shared" si="17"/>
        <v>117.42</v>
      </c>
      <c r="AB588" s="130"/>
      <c r="AC588" s="130"/>
      <c r="AD588" s="12">
        <v>117.42</v>
      </c>
      <c r="AE588" s="36"/>
    </row>
    <row r="589" spans="1:42" x14ac:dyDescent="0.25">
      <c r="A589" t="s">
        <v>591</v>
      </c>
      <c r="B589" t="s">
        <v>253</v>
      </c>
      <c r="C589" t="s">
        <v>592</v>
      </c>
      <c r="D589" t="s">
        <v>83</v>
      </c>
      <c r="E589" t="s">
        <v>100</v>
      </c>
      <c r="F589" s="19" t="str">
        <f>IFERROR(VLOOKUP(D589,'Tabelas auxiliares'!$A$3:$B$63,2,FALSE),"")</f>
        <v>SUGEPE-FOLHA - PASEP + AUX. MORADIA</v>
      </c>
      <c r="G589" s="19" t="str">
        <f>IFERROR(VLOOKUP($B589,'Tabelas auxiliares'!$A$67:$C$107,2,FALSE),"")</f>
        <v>FOLHA DE PAGAMENTO - BENEFÍCIOS</v>
      </c>
      <c r="H589" s="19" t="str">
        <f>IFERROR(VLOOKUP($B589,'Tabelas auxiliares'!$A$67:$C$107,3,FALSE),"")</f>
        <v xml:space="preserve">AUXILIO FUNERAL / CONTRATACAO POR TEMPO DETERMINADO / BENEF.ASSIST. DO SERVIDOR E DO MILITAR / AUXILIO-ALIMENTACAO / AUXILIO-TRANSPORTE / INDENIZACOES E RESTITUICOES / DESPESAS DE EXERCICIOS ANTERIORES </v>
      </c>
      <c r="I589" s="128" t="s">
        <v>1905</v>
      </c>
      <c r="J589" s="128" t="s">
        <v>2775</v>
      </c>
      <c r="K589" s="128" t="s">
        <v>2998</v>
      </c>
      <c r="L589" s="128" t="s">
        <v>2777</v>
      </c>
      <c r="M589" s="128" t="s">
        <v>604</v>
      </c>
      <c r="N589" s="128" t="s">
        <v>109</v>
      </c>
      <c r="O589" s="128" t="s">
        <v>631</v>
      </c>
      <c r="P589" s="128" t="s">
        <v>632</v>
      </c>
      <c r="Q589" s="128" t="s">
        <v>603</v>
      </c>
      <c r="R589" s="128" t="s">
        <v>604</v>
      </c>
      <c r="S589" s="128" t="s">
        <v>605</v>
      </c>
      <c r="T589" s="128" t="s">
        <v>626</v>
      </c>
      <c r="U589" s="128" t="s">
        <v>119</v>
      </c>
      <c r="V589" s="128" t="s">
        <v>1041</v>
      </c>
      <c r="W589" s="128" t="s">
        <v>1042</v>
      </c>
      <c r="X589" s="128" t="s">
        <v>2999</v>
      </c>
      <c r="Y589" s="19" t="str">
        <f t="shared" si="16"/>
        <v>3</v>
      </c>
      <c r="Z589" s="19" t="str">
        <f>IF(T589="","",IF(AND(T589&lt;&gt;'Tabelas auxiliares'!$B$241,T589&lt;&gt;'Tabelas auxiliares'!$B$242,T589&lt;&gt;'Tabelas auxiliares'!$C$241,T589&lt;&gt;'Tabelas auxiliares'!$C$242,T589&lt;&gt;'Tabelas auxiliares'!$D$241),"FOLHA DE PESSOAL",IF(Y589='Tabelas auxiliares'!$A$242,"CUSTEIO",IF(Y589='Tabelas auxiliares'!$A$241,"INVESTIMENTO","ERRO - VERIFICAR"))))</f>
        <v>FOLHA DE PESSOAL</v>
      </c>
      <c r="AA589" s="30">
        <f t="shared" si="17"/>
        <v>70999.989999999991</v>
      </c>
      <c r="AB589" s="130">
        <v>2181.81</v>
      </c>
      <c r="AC589" s="130"/>
      <c r="AD589" s="12">
        <v>68818.179999999993</v>
      </c>
      <c r="AE589" s="36"/>
    </row>
    <row r="590" spans="1:42" x14ac:dyDescent="0.25">
      <c r="A590" t="s">
        <v>591</v>
      </c>
      <c r="B590" t="s">
        <v>253</v>
      </c>
      <c r="C590" t="s">
        <v>592</v>
      </c>
      <c r="D590" t="s">
        <v>83</v>
      </c>
      <c r="E590" t="s">
        <v>100</v>
      </c>
      <c r="F590" s="19" t="str">
        <f>IFERROR(VLOOKUP(D590,'Tabelas auxiliares'!$A$3:$B$63,2,FALSE),"")</f>
        <v>SUGEPE-FOLHA - PASEP + AUX. MORADIA</v>
      </c>
      <c r="G590" s="19" t="str">
        <f>IFERROR(VLOOKUP($B590,'Tabelas auxiliares'!$A$67:$C$107,2,FALSE),"")</f>
        <v>FOLHA DE PAGAMENTO - BENEFÍCIOS</v>
      </c>
      <c r="H590" s="19" t="str">
        <f>IFERROR(VLOOKUP($B590,'Tabelas auxiliares'!$A$67:$C$107,3,FALSE),"")</f>
        <v xml:space="preserve">AUXILIO FUNERAL / CONTRATACAO POR TEMPO DETERMINADO / BENEF.ASSIST. DO SERVIDOR E DO MILITAR / AUXILIO-ALIMENTACAO / AUXILIO-TRANSPORTE / INDENIZACOES E RESTITUICOES / DESPESAS DE EXERCICIOS ANTERIORES </v>
      </c>
      <c r="I590" s="128" t="s">
        <v>1905</v>
      </c>
      <c r="J590" s="128" t="s">
        <v>2775</v>
      </c>
      <c r="K590" s="128" t="s">
        <v>3000</v>
      </c>
      <c r="L590" s="128" t="s">
        <v>2777</v>
      </c>
      <c r="M590" s="128" t="s">
        <v>604</v>
      </c>
      <c r="N590" s="128" t="s">
        <v>109</v>
      </c>
      <c r="O590" s="128" t="s">
        <v>615</v>
      </c>
      <c r="P590" s="128" t="s">
        <v>629</v>
      </c>
      <c r="Q590" s="128" t="s">
        <v>603</v>
      </c>
      <c r="R590" s="128" t="s">
        <v>604</v>
      </c>
      <c r="S590" s="128" t="s">
        <v>605</v>
      </c>
      <c r="T590" s="128" t="s">
        <v>626</v>
      </c>
      <c r="U590" s="128" t="s">
        <v>121</v>
      </c>
      <c r="V590" s="128" t="s">
        <v>1043</v>
      </c>
      <c r="W590" s="128" t="s">
        <v>1044</v>
      </c>
      <c r="X590" s="128" t="s">
        <v>3001</v>
      </c>
      <c r="Y590" s="19" t="str">
        <f t="shared" si="16"/>
        <v>3</v>
      </c>
      <c r="Z590" s="19" t="str">
        <f>IF(T590="","",IF(AND(T590&lt;&gt;'Tabelas auxiliares'!$B$241,T590&lt;&gt;'Tabelas auxiliares'!$B$242,T590&lt;&gt;'Tabelas auxiliares'!$C$241,T590&lt;&gt;'Tabelas auxiliares'!$C$242,T590&lt;&gt;'Tabelas auxiliares'!$D$241),"FOLHA DE PESSOAL",IF(Y590='Tabelas auxiliares'!$A$242,"CUSTEIO",IF(Y590='Tabelas auxiliares'!$A$241,"INVESTIMENTO","ERRO - VERIFICAR"))))</f>
        <v>FOLHA DE PESSOAL</v>
      </c>
      <c r="AA590" s="30">
        <f t="shared" si="17"/>
        <v>4364.1000000000004</v>
      </c>
      <c r="AB590" s="130">
        <v>436.41</v>
      </c>
      <c r="AC590" s="130"/>
      <c r="AD590" s="12">
        <v>3927.69</v>
      </c>
      <c r="AE590" s="36"/>
    </row>
    <row r="591" spans="1:42" x14ac:dyDescent="0.25">
      <c r="A591" t="s">
        <v>591</v>
      </c>
      <c r="B591" t="s">
        <v>253</v>
      </c>
      <c r="C591" t="s">
        <v>592</v>
      </c>
      <c r="D591" t="s">
        <v>83</v>
      </c>
      <c r="E591" t="s">
        <v>100</v>
      </c>
      <c r="F591" s="19" t="str">
        <f>IFERROR(VLOOKUP(D591,'Tabelas auxiliares'!$A$3:$B$63,2,FALSE),"")</f>
        <v>SUGEPE-FOLHA - PASEP + AUX. MORADIA</v>
      </c>
      <c r="G591" s="19" t="str">
        <f>IFERROR(VLOOKUP($B591,'Tabelas auxiliares'!$A$67:$C$107,2,FALSE),"")</f>
        <v>FOLHA DE PAGAMENTO - BENEFÍCIOS</v>
      </c>
      <c r="H591" s="19" t="str">
        <f>IFERROR(VLOOKUP($B591,'Tabelas auxiliares'!$A$67:$C$107,3,FALSE),"")</f>
        <v xml:space="preserve">AUXILIO FUNERAL / CONTRATACAO POR TEMPO DETERMINADO / BENEF.ASSIST. DO SERVIDOR E DO MILITAR / AUXILIO-ALIMENTACAO / AUXILIO-TRANSPORTE / INDENIZACOES E RESTITUICOES / DESPESAS DE EXERCICIOS ANTERIORES </v>
      </c>
      <c r="I591" s="128" t="s">
        <v>1905</v>
      </c>
      <c r="J591" s="128" t="s">
        <v>2775</v>
      </c>
      <c r="K591" s="128" t="s">
        <v>3002</v>
      </c>
      <c r="L591" s="128" t="s">
        <v>2777</v>
      </c>
      <c r="M591" s="128" t="s">
        <v>604</v>
      </c>
      <c r="N591" s="128" t="s">
        <v>109</v>
      </c>
      <c r="O591" s="128" t="s">
        <v>617</v>
      </c>
      <c r="P591" s="128" t="s">
        <v>630</v>
      </c>
      <c r="Q591" s="128" t="s">
        <v>603</v>
      </c>
      <c r="R591" s="128" t="s">
        <v>604</v>
      </c>
      <c r="S591" s="128" t="s">
        <v>605</v>
      </c>
      <c r="T591" s="128" t="s">
        <v>626</v>
      </c>
      <c r="U591" s="128" t="s">
        <v>118</v>
      </c>
      <c r="V591" s="128" t="s">
        <v>1045</v>
      </c>
      <c r="W591" s="128" t="s">
        <v>1046</v>
      </c>
      <c r="X591" s="128" t="s">
        <v>3003</v>
      </c>
      <c r="Y591" s="19" t="str">
        <f t="shared" si="16"/>
        <v>3</v>
      </c>
      <c r="Z591" s="19" t="str">
        <f>IF(T591="","",IF(AND(T591&lt;&gt;'Tabelas auxiliares'!$B$241,T591&lt;&gt;'Tabelas auxiliares'!$B$242,T591&lt;&gt;'Tabelas auxiliares'!$C$241,T591&lt;&gt;'Tabelas auxiliares'!$C$242,T591&lt;&gt;'Tabelas auxiliares'!$D$241),"FOLHA DE PESSOAL",IF(Y591='Tabelas auxiliares'!$A$242,"CUSTEIO",IF(Y591='Tabelas auxiliares'!$A$241,"INVESTIMENTO","ERRO - VERIFICAR"))))</f>
        <v>FOLHA DE PESSOAL</v>
      </c>
      <c r="AA591" s="30">
        <f t="shared" si="17"/>
        <v>3877.79</v>
      </c>
      <c r="AB591" s="130">
        <v>115.06</v>
      </c>
      <c r="AC591" s="130"/>
      <c r="AD591" s="12">
        <v>3762.73</v>
      </c>
      <c r="AE591" s="36"/>
    </row>
    <row r="592" spans="1:42" x14ac:dyDescent="0.25">
      <c r="A592" t="s">
        <v>591</v>
      </c>
      <c r="B592" t="s">
        <v>253</v>
      </c>
      <c r="C592" t="s">
        <v>592</v>
      </c>
      <c r="D592" t="s">
        <v>83</v>
      </c>
      <c r="E592" t="s">
        <v>100</v>
      </c>
      <c r="F592" s="19" t="str">
        <f>IFERROR(VLOOKUP(D592,'Tabelas auxiliares'!$A$3:$B$63,2,FALSE),"")</f>
        <v>SUGEPE-FOLHA - PASEP + AUX. MORADIA</v>
      </c>
      <c r="G592" s="19" t="str">
        <f>IFERROR(VLOOKUP($B592,'Tabelas auxiliares'!$A$67:$C$107,2,FALSE),"")</f>
        <v>FOLHA DE PAGAMENTO - BENEFÍCIOS</v>
      </c>
      <c r="H592" s="19" t="str">
        <f>IFERROR(VLOOKUP($B592,'Tabelas auxiliares'!$A$67:$C$107,3,FALSE),"")</f>
        <v xml:space="preserve">AUXILIO FUNERAL / CONTRATACAO POR TEMPO DETERMINADO / BENEF.ASSIST. DO SERVIDOR E DO MILITAR / AUXILIO-ALIMENTACAO / AUXILIO-TRANSPORTE / INDENIZACOES E RESTITUICOES / DESPESAS DE EXERCICIOS ANTERIORES </v>
      </c>
      <c r="I592" s="128" t="s">
        <v>1905</v>
      </c>
      <c r="J592" s="128" t="s">
        <v>2775</v>
      </c>
      <c r="K592" s="128" t="s">
        <v>3004</v>
      </c>
      <c r="L592" s="128" t="s">
        <v>2777</v>
      </c>
      <c r="M592" s="128" t="s">
        <v>604</v>
      </c>
      <c r="N592" s="128" t="s">
        <v>109</v>
      </c>
      <c r="O592" s="128" t="s">
        <v>633</v>
      </c>
      <c r="P592" s="128" t="s">
        <v>634</v>
      </c>
      <c r="Q592" s="128" t="s">
        <v>603</v>
      </c>
      <c r="R592" s="128" t="s">
        <v>604</v>
      </c>
      <c r="S592" s="128" t="s">
        <v>605</v>
      </c>
      <c r="T592" s="128" t="s">
        <v>626</v>
      </c>
      <c r="U592" s="128" t="s">
        <v>123</v>
      </c>
      <c r="V592" s="128" t="s">
        <v>1047</v>
      </c>
      <c r="W592" s="128" t="s">
        <v>1048</v>
      </c>
      <c r="X592" s="128" t="s">
        <v>3005</v>
      </c>
      <c r="Y592" s="19" t="str">
        <f t="shared" si="16"/>
        <v>3</v>
      </c>
      <c r="Z592" s="19" t="str">
        <f>IF(T592="","",IF(AND(T592&lt;&gt;'Tabelas auxiliares'!$B$241,T592&lt;&gt;'Tabelas auxiliares'!$B$242,T592&lt;&gt;'Tabelas auxiliares'!$C$241,T592&lt;&gt;'Tabelas auxiliares'!$C$242,T592&lt;&gt;'Tabelas auxiliares'!$D$241),"FOLHA DE PESSOAL",IF(Y592='Tabelas auxiliares'!$A$242,"CUSTEIO",IF(Y592='Tabelas auxiliares'!$A$241,"INVESTIMENTO","ERRO - VERIFICAR"))))</f>
        <v>FOLHA DE PESSOAL</v>
      </c>
      <c r="AA592" s="30">
        <f t="shared" si="17"/>
        <v>1437.16</v>
      </c>
      <c r="AB592" s="130"/>
      <c r="AC592" s="130"/>
      <c r="AD592" s="12">
        <v>1437.16</v>
      </c>
      <c r="AE592" s="36"/>
    </row>
    <row r="593" spans="1:31" x14ac:dyDescent="0.25">
      <c r="A593" t="s">
        <v>591</v>
      </c>
      <c r="B593" t="s">
        <v>253</v>
      </c>
      <c r="C593" t="s">
        <v>592</v>
      </c>
      <c r="D593" t="s">
        <v>83</v>
      </c>
      <c r="E593" t="s">
        <v>100</v>
      </c>
      <c r="F593" s="19" t="str">
        <f>IFERROR(VLOOKUP(D593,'Tabelas auxiliares'!$A$3:$B$63,2,FALSE),"")</f>
        <v>SUGEPE-FOLHA - PASEP + AUX. MORADIA</v>
      </c>
      <c r="G593" s="19" t="str">
        <f>IFERROR(VLOOKUP($B593,'Tabelas auxiliares'!$A$67:$C$107,2,FALSE),"")</f>
        <v>FOLHA DE PAGAMENTO - BENEFÍCIOS</v>
      </c>
      <c r="H593" s="19" t="str">
        <f>IFERROR(VLOOKUP($B593,'Tabelas auxiliares'!$A$67:$C$107,3,FALSE),"")</f>
        <v xml:space="preserve">AUXILIO FUNERAL / CONTRATACAO POR TEMPO DETERMINADO / BENEF.ASSIST. DO SERVIDOR E DO MILITAR / AUXILIO-ALIMENTACAO / AUXILIO-TRANSPORTE / INDENIZACOES E RESTITUICOES / DESPESAS DE EXERCICIOS ANTERIORES </v>
      </c>
      <c r="I593" s="128" t="s">
        <v>1905</v>
      </c>
      <c r="J593" s="128" t="s">
        <v>2775</v>
      </c>
      <c r="K593" s="128" t="s">
        <v>3006</v>
      </c>
      <c r="L593" s="128" t="s">
        <v>2777</v>
      </c>
      <c r="M593" s="128" t="s">
        <v>604</v>
      </c>
      <c r="N593" s="128" t="s">
        <v>109</v>
      </c>
      <c r="O593" s="128" t="s">
        <v>615</v>
      </c>
      <c r="P593" s="128" t="s">
        <v>629</v>
      </c>
      <c r="Q593" s="128" t="s">
        <v>603</v>
      </c>
      <c r="R593" s="128" t="s">
        <v>604</v>
      </c>
      <c r="S593" s="128" t="s">
        <v>605</v>
      </c>
      <c r="T593" s="128" t="s">
        <v>626</v>
      </c>
      <c r="U593" s="128" t="s">
        <v>121</v>
      </c>
      <c r="V593" s="128" t="s">
        <v>1049</v>
      </c>
      <c r="W593" s="128" t="s">
        <v>1050</v>
      </c>
      <c r="X593" s="128" t="s">
        <v>3007</v>
      </c>
      <c r="Y593" s="19" t="str">
        <f t="shared" si="16"/>
        <v>3</v>
      </c>
      <c r="Z593" s="19" t="str">
        <f>IF(T593="","",IF(AND(T593&lt;&gt;'Tabelas auxiliares'!$B$241,T593&lt;&gt;'Tabelas auxiliares'!$B$242,T593&lt;&gt;'Tabelas auxiliares'!$C$241,T593&lt;&gt;'Tabelas auxiliares'!$C$242,T593&lt;&gt;'Tabelas auxiliares'!$D$241),"FOLHA DE PESSOAL",IF(Y593='Tabelas auxiliares'!$A$242,"CUSTEIO",IF(Y593='Tabelas auxiliares'!$A$241,"INVESTIMENTO","ERRO - VERIFICAR"))))</f>
        <v>FOLHA DE PESSOAL</v>
      </c>
      <c r="AA593" s="30">
        <f t="shared" si="17"/>
        <v>93585.7</v>
      </c>
      <c r="AB593" s="130">
        <v>8776.3700000000008</v>
      </c>
      <c r="AC593" s="130"/>
      <c r="AD593" s="12">
        <v>84809.33</v>
      </c>
      <c r="AE593" s="36"/>
    </row>
    <row r="594" spans="1:31" x14ac:dyDescent="0.25">
      <c r="A594" t="s">
        <v>591</v>
      </c>
      <c r="B594" t="s">
        <v>253</v>
      </c>
      <c r="C594" t="s">
        <v>592</v>
      </c>
      <c r="D594" t="s">
        <v>83</v>
      </c>
      <c r="E594" t="s">
        <v>100</v>
      </c>
      <c r="F594" s="19" t="str">
        <f>IFERROR(VLOOKUP(D594,'Tabelas auxiliares'!$A$3:$B$63,2,FALSE),"")</f>
        <v>SUGEPE-FOLHA - PASEP + AUX. MORADIA</v>
      </c>
      <c r="G594" s="19" t="str">
        <f>IFERROR(VLOOKUP($B594,'Tabelas auxiliares'!$A$67:$C$107,2,FALSE),"")</f>
        <v>FOLHA DE PAGAMENTO - BENEFÍCIOS</v>
      </c>
      <c r="H594" s="19" t="str">
        <f>IFERROR(VLOOKUP($B594,'Tabelas auxiliares'!$A$67:$C$107,3,FALSE),"")</f>
        <v xml:space="preserve">AUXILIO FUNERAL / CONTRATACAO POR TEMPO DETERMINADO / BENEF.ASSIST. DO SERVIDOR E DO MILITAR / AUXILIO-ALIMENTACAO / AUXILIO-TRANSPORTE / INDENIZACOES E RESTITUICOES / DESPESAS DE EXERCICIOS ANTERIORES </v>
      </c>
      <c r="I594" s="128" t="s">
        <v>1905</v>
      </c>
      <c r="J594" s="128" t="s">
        <v>2775</v>
      </c>
      <c r="K594" s="128" t="s">
        <v>3008</v>
      </c>
      <c r="L594" s="128" t="s">
        <v>2777</v>
      </c>
      <c r="M594" s="128" t="s">
        <v>604</v>
      </c>
      <c r="N594" s="128" t="s">
        <v>109</v>
      </c>
      <c r="O594" s="128" t="s">
        <v>631</v>
      </c>
      <c r="P594" s="128" t="s">
        <v>632</v>
      </c>
      <c r="Q594" s="128" t="s">
        <v>603</v>
      </c>
      <c r="R594" s="128" t="s">
        <v>604</v>
      </c>
      <c r="S594" s="128" t="s">
        <v>605</v>
      </c>
      <c r="T594" s="128" t="s">
        <v>626</v>
      </c>
      <c r="U594" s="128" t="s">
        <v>119</v>
      </c>
      <c r="V594" s="128" t="s">
        <v>1051</v>
      </c>
      <c r="W594" s="128" t="s">
        <v>1052</v>
      </c>
      <c r="X594" s="128" t="s">
        <v>3009</v>
      </c>
      <c r="Y594" s="19" t="str">
        <f t="shared" si="16"/>
        <v>3</v>
      </c>
      <c r="Z594" s="19" t="str">
        <f>IF(T594="","",IF(AND(T594&lt;&gt;'Tabelas auxiliares'!$B$241,T594&lt;&gt;'Tabelas auxiliares'!$B$242,T594&lt;&gt;'Tabelas auxiliares'!$C$241,T594&lt;&gt;'Tabelas auxiliares'!$C$242,T594&lt;&gt;'Tabelas auxiliares'!$D$241),"FOLHA DE PESSOAL",IF(Y594='Tabelas auxiliares'!$A$242,"CUSTEIO",IF(Y594='Tabelas auxiliares'!$A$241,"INVESTIMENTO","ERRO - VERIFICAR"))))</f>
        <v>FOLHA DE PESSOAL</v>
      </c>
      <c r="AA594" s="30">
        <f t="shared" si="17"/>
        <v>1469499.98</v>
      </c>
      <c r="AB594" s="130">
        <v>6072.69</v>
      </c>
      <c r="AC594" s="130"/>
      <c r="AD594" s="12">
        <v>1463427.29</v>
      </c>
      <c r="AE594" s="36"/>
    </row>
    <row r="595" spans="1:31" x14ac:dyDescent="0.25">
      <c r="A595" t="s">
        <v>591</v>
      </c>
      <c r="B595" t="s">
        <v>253</v>
      </c>
      <c r="C595" t="s">
        <v>592</v>
      </c>
      <c r="D595" t="s">
        <v>83</v>
      </c>
      <c r="E595" t="s">
        <v>100</v>
      </c>
      <c r="F595" s="19" t="str">
        <f>IFERROR(VLOOKUP(D595,'Tabelas auxiliares'!$A$3:$B$63,2,FALSE),"")</f>
        <v>SUGEPE-FOLHA - PASEP + AUX. MORADIA</v>
      </c>
      <c r="G595" s="19" t="str">
        <f>IFERROR(VLOOKUP($B595,'Tabelas auxiliares'!$A$67:$C$107,2,FALSE),"")</f>
        <v>FOLHA DE PAGAMENTO - BENEFÍCIOS</v>
      </c>
      <c r="H595" s="19" t="str">
        <f>IFERROR(VLOOKUP($B595,'Tabelas auxiliares'!$A$67:$C$107,3,FALSE),"")</f>
        <v xml:space="preserve">AUXILIO FUNERAL / CONTRATACAO POR TEMPO DETERMINADO / BENEF.ASSIST. DO SERVIDOR E DO MILITAR / AUXILIO-ALIMENTACAO / AUXILIO-TRANSPORTE / INDENIZACOES E RESTITUICOES / DESPESAS DE EXERCICIOS ANTERIORES </v>
      </c>
      <c r="I595" s="128" t="s">
        <v>1905</v>
      </c>
      <c r="J595" s="128" t="s">
        <v>2775</v>
      </c>
      <c r="K595" s="128" t="s">
        <v>3010</v>
      </c>
      <c r="L595" s="128" t="s">
        <v>2777</v>
      </c>
      <c r="M595" s="128" t="s">
        <v>604</v>
      </c>
      <c r="N595" s="128" t="s">
        <v>109</v>
      </c>
      <c r="O595" s="128" t="s">
        <v>617</v>
      </c>
      <c r="P595" s="128" t="s">
        <v>630</v>
      </c>
      <c r="Q595" s="128" t="s">
        <v>603</v>
      </c>
      <c r="R595" s="128" t="s">
        <v>604</v>
      </c>
      <c r="S595" s="128" t="s">
        <v>605</v>
      </c>
      <c r="T595" s="128" t="s">
        <v>626</v>
      </c>
      <c r="U595" s="128" t="s">
        <v>118</v>
      </c>
      <c r="V595" s="128" t="s">
        <v>1053</v>
      </c>
      <c r="W595" s="128" t="s">
        <v>1054</v>
      </c>
      <c r="X595" s="128" t="s">
        <v>3011</v>
      </c>
      <c r="Y595" s="19" t="str">
        <f t="shared" si="16"/>
        <v>3</v>
      </c>
      <c r="Z595" s="19" t="str">
        <f>IF(T595="","",IF(AND(T595&lt;&gt;'Tabelas auxiliares'!$B$241,T595&lt;&gt;'Tabelas auxiliares'!$B$242,T595&lt;&gt;'Tabelas auxiliares'!$C$241,T595&lt;&gt;'Tabelas auxiliares'!$C$242,T595&lt;&gt;'Tabelas auxiliares'!$D$241),"FOLHA DE PESSOAL",IF(Y595='Tabelas auxiliares'!$A$242,"CUSTEIO",IF(Y595='Tabelas auxiliares'!$A$241,"INVESTIMENTO","ERRO - VERIFICAR"))))</f>
        <v>FOLHA DE PESSOAL</v>
      </c>
      <c r="AA595" s="30">
        <f t="shared" si="17"/>
        <v>189265.25</v>
      </c>
      <c r="AB595" s="130">
        <v>67502</v>
      </c>
      <c r="AC595" s="130"/>
      <c r="AD595" s="12">
        <v>121763.25</v>
      </c>
      <c r="AE595" s="36"/>
    </row>
    <row r="596" spans="1:31" x14ac:dyDescent="0.25">
      <c r="A596" t="s">
        <v>591</v>
      </c>
      <c r="B596" t="s">
        <v>253</v>
      </c>
      <c r="C596" t="s">
        <v>592</v>
      </c>
      <c r="D596" t="s">
        <v>83</v>
      </c>
      <c r="E596" t="s">
        <v>100</v>
      </c>
      <c r="F596" s="19" t="str">
        <f>IFERROR(VLOOKUP(D596,'Tabelas auxiliares'!$A$3:$B$63,2,FALSE),"")</f>
        <v>SUGEPE-FOLHA - PASEP + AUX. MORADIA</v>
      </c>
      <c r="G596" s="19" t="str">
        <f>IFERROR(VLOOKUP($B596,'Tabelas auxiliares'!$A$67:$C$107,2,FALSE),"")</f>
        <v>FOLHA DE PAGAMENTO - BENEFÍCIOS</v>
      </c>
      <c r="H596" s="19" t="str">
        <f>IFERROR(VLOOKUP($B596,'Tabelas auxiliares'!$A$67:$C$107,3,FALSE),"")</f>
        <v xml:space="preserve">AUXILIO FUNERAL / CONTRATACAO POR TEMPO DETERMINADO / BENEF.ASSIST. DO SERVIDOR E DO MILITAR / AUXILIO-ALIMENTACAO / AUXILIO-TRANSPORTE / INDENIZACOES E RESTITUICOES / DESPESAS DE EXERCICIOS ANTERIORES </v>
      </c>
      <c r="I596" s="128" t="s">
        <v>1905</v>
      </c>
      <c r="J596" s="128" t="s">
        <v>2775</v>
      </c>
      <c r="K596" s="128" t="s">
        <v>3012</v>
      </c>
      <c r="L596" s="128" t="s">
        <v>2777</v>
      </c>
      <c r="M596" s="128" t="s">
        <v>604</v>
      </c>
      <c r="N596" s="128" t="s">
        <v>111</v>
      </c>
      <c r="O596" s="128" t="s">
        <v>104</v>
      </c>
      <c r="P596" s="128" t="s">
        <v>1372</v>
      </c>
      <c r="Q596" s="128" t="s">
        <v>603</v>
      </c>
      <c r="R596" s="128" t="s">
        <v>604</v>
      </c>
      <c r="S596" s="128" t="s">
        <v>605</v>
      </c>
      <c r="T596" s="128" t="s">
        <v>626</v>
      </c>
      <c r="U596" s="128" t="s">
        <v>1373</v>
      </c>
      <c r="V596" s="128" t="s">
        <v>960</v>
      </c>
      <c r="W596" s="128" t="s">
        <v>961</v>
      </c>
      <c r="X596" s="128" t="s">
        <v>3013</v>
      </c>
      <c r="Y596" s="19" t="str">
        <f t="shared" si="16"/>
        <v>3</v>
      </c>
      <c r="Z596" s="19" t="str">
        <f>IF(T596="","",IF(AND(T596&lt;&gt;'Tabelas auxiliares'!$B$241,T596&lt;&gt;'Tabelas auxiliares'!$B$242,T596&lt;&gt;'Tabelas auxiliares'!$C$241,T596&lt;&gt;'Tabelas auxiliares'!$C$242,T596&lt;&gt;'Tabelas auxiliares'!$D$241),"FOLHA DE PESSOAL",IF(Y596='Tabelas auxiliares'!$A$242,"CUSTEIO",IF(Y596='Tabelas auxiliares'!$A$241,"INVESTIMENTO","ERRO - VERIFICAR"))))</f>
        <v>FOLHA DE PESSOAL</v>
      </c>
      <c r="AA596" s="30">
        <f t="shared" si="17"/>
        <v>1226.8900000000001</v>
      </c>
      <c r="AB596" s="130"/>
      <c r="AC596" s="130"/>
      <c r="AD596" s="12">
        <v>1226.8900000000001</v>
      </c>
      <c r="AE596" s="36"/>
    </row>
    <row r="597" spans="1:31" x14ac:dyDescent="0.25">
      <c r="A597" t="s">
        <v>591</v>
      </c>
      <c r="B597" t="s">
        <v>253</v>
      </c>
      <c r="C597" t="s">
        <v>592</v>
      </c>
      <c r="D597" t="s">
        <v>83</v>
      </c>
      <c r="E597" t="s">
        <v>100</v>
      </c>
      <c r="F597" s="19" t="str">
        <f>IFERROR(VLOOKUP(D597,'Tabelas auxiliares'!$A$3:$B$63,2,FALSE),"")</f>
        <v>SUGEPE-FOLHA - PASEP + AUX. MORADIA</v>
      </c>
      <c r="G597" s="19" t="str">
        <f>IFERROR(VLOOKUP($B597,'Tabelas auxiliares'!$A$67:$C$107,2,FALSE),"")</f>
        <v>FOLHA DE PAGAMENTO - BENEFÍCIOS</v>
      </c>
      <c r="H597" s="19" t="str">
        <f>IFERROR(VLOOKUP($B597,'Tabelas auxiliares'!$A$67:$C$107,3,FALSE),"")</f>
        <v xml:space="preserve">AUXILIO FUNERAL / CONTRATACAO POR TEMPO DETERMINADO / BENEF.ASSIST. DO SERVIDOR E DO MILITAR / AUXILIO-ALIMENTACAO / AUXILIO-TRANSPORTE / INDENIZACOES E RESTITUICOES / DESPESAS DE EXERCICIOS ANTERIORES </v>
      </c>
      <c r="I597" s="128" t="s">
        <v>1905</v>
      </c>
      <c r="J597" s="128" t="s">
        <v>2775</v>
      </c>
      <c r="K597" s="128" t="s">
        <v>3014</v>
      </c>
      <c r="L597" s="128" t="s">
        <v>2777</v>
      </c>
      <c r="M597" s="128" t="s">
        <v>604</v>
      </c>
      <c r="N597" s="128" t="s">
        <v>111</v>
      </c>
      <c r="O597" s="128" t="s">
        <v>615</v>
      </c>
      <c r="P597" s="128" t="s">
        <v>628</v>
      </c>
      <c r="Q597" s="128" t="s">
        <v>603</v>
      </c>
      <c r="R597" s="128" t="s">
        <v>604</v>
      </c>
      <c r="S597" s="128" t="s">
        <v>605</v>
      </c>
      <c r="T597" s="128" t="s">
        <v>626</v>
      </c>
      <c r="U597" s="128" t="s">
        <v>122</v>
      </c>
      <c r="V597" s="128" t="s">
        <v>960</v>
      </c>
      <c r="W597" s="128" t="s">
        <v>961</v>
      </c>
      <c r="X597" s="128" t="s">
        <v>3015</v>
      </c>
      <c r="Y597" s="19" t="str">
        <f t="shared" si="16"/>
        <v>3</v>
      </c>
      <c r="Z597" s="19" t="str">
        <f>IF(T597="","",IF(AND(T597&lt;&gt;'Tabelas auxiliares'!$B$241,T597&lt;&gt;'Tabelas auxiliares'!$B$242,T597&lt;&gt;'Tabelas auxiliares'!$C$241,T597&lt;&gt;'Tabelas auxiliares'!$C$242,T597&lt;&gt;'Tabelas auxiliares'!$D$241),"FOLHA DE PESSOAL",IF(Y597='Tabelas auxiliares'!$A$242,"CUSTEIO",IF(Y597='Tabelas auxiliares'!$A$241,"INVESTIMENTO","ERRO - VERIFICAR"))))</f>
        <v>FOLHA DE PESSOAL</v>
      </c>
      <c r="AA597" s="30">
        <f t="shared" si="17"/>
        <v>231805.19999999998</v>
      </c>
      <c r="AB597" s="130">
        <v>4585.83</v>
      </c>
      <c r="AC597" s="130"/>
      <c r="AD597" s="12">
        <v>227219.37</v>
      </c>
      <c r="AE597" s="36"/>
    </row>
    <row r="598" spans="1:31" x14ac:dyDescent="0.25">
      <c r="A598" t="s">
        <v>591</v>
      </c>
      <c r="B598" t="s">
        <v>253</v>
      </c>
      <c r="C598" t="s">
        <v>592</v>
      </c>
      <c r="D598" t="s">
        <v>83</v>
      </c>
      <c r="E598" t="s">
        <v>100</v>
      </c>
      <c r="F598" s="19" t="str">
        <f>IFERROR(VLOOKUP(D598,'Tabelas auxiliares'!$A$3:$B$63,2,FALSE),"")</f>
        <v>SUGEPE-FOLHA - PASEP + AUX. MORADIA</v>
      </c>
      <c r="G598" s="19" t="str">
        <f>IFERROR(VLOOKUP($B598,'Tabelas auxiliares'!$A$67:$C$107,2,FALSE),"")</f>
        <v>FOLHA DE PAGAMENTO - BENEFÍCIOS</v>
      </c>
      <c r="H598" s="19" t="str">
        <f>IFERROR(VLOOKUP($B598,'Tabelas auxiliares'!$A$67:$C$107,3,FALSE),"")</f>
        <v xml:space="preserve">AUXILIO FUNERAL / CONTRATACAO POR TEMPO DETERMINADO / BENEF.ASSIST. DO SERVIDOR E DO MILITAR / AUXILIO-ALIMENTACAO / AUXILIO-TRANSPORTE / INDENIZACOES E RESTITUICOES / DESPESAS DE EXERCICIOS ANTERIORES </v>
      </c>
      <c r="I598" s="128" t="s">
        <v>1563</v>
      </c>
      <c r="J598" s="128" t="s">
        <v>2775</v>
      </c>
      <c r="K598" s="128" t="s">
        <v>3016</v>
      </c>
      <c r="L598" s="128" t="s">
        <v>2777</v>
      </c>
      <c r="M598" s="128" t="s">
        <v>604</v>
      </c>
      <c r="N598" s="128" t="s">
        <v>111</v>
      </c>
      <c r="O598" s="128" t="s">
        <v>615</v>
      </c>
      <c r="P598" s="128" t="s">
        <v>628</v>
      </c>
      <c r="Q598" s="128" t="s">
        <v>603</v>
      </c>
      <c r="R598" s="128" t="s">
        <v>604</v>
      </c>
      <c r="S598" s="128" t="s">
        <v>605</v>
      </c>
      <c r="T598" s="128" t="s">
        <v>626</v>
      </c>
      <c r="U598" s="128" t="s">
        <v>122</v>
      </c>
      <c r="V598" s="128" t="s">
        <v>1061</v>
      </c>
      <c r="W598" s="128" t="s">
        <v>1062</v>
      </c>
      <c r="X598" s="128" t="s">
        <v>3017</v>
      </c>
      <c r="Y598" s="19" t="str">
        <f t="shared" si="16"/>
        <v>3</v>
      </c>
      <c r="Z598" s="19" t="str">
        <f>IF(T598="","",IF(AND(T598&lt;&gt;'Tabelas auxiliares'!$B$241,T598&lt;&gt;'Tabelas auxiliares'!$B$242,T598&lt;&gt;'Tabelas auxiliares'!$C$241,T598&lt;&gt;'Tabelas auxiliares'!$C$242,T598&lt;&gt;'Tabelas auxiliares'!$D$241),"FOLHA DE PESSOAL",IF(Y598='Tabelas auxiliares'!$A$242,"CUSTEIO",IF(Y598='Tabelas auxiliares'!$A$241,"INVESTIMENTO","ERRO - VERIFICAR"))))</f>
        <v>FOLHA DE PESSOAL</v>
      </c>
      <c r="AA598" s="30">
        <f t="shared" si="17"/>
        <v>2681.2</v>
      </c>
      <c r="AB598" s="130"/>
      <c r="AC598" s="130"/>
      <c r="AD598" s="12">
        <v>2681.2</v>
      </c>
      <c r="AE598" s="36"/>
    </row>
    <row r="599" spans="1:31" x14ac:dyDescent="0.25">
      <c r="A599" t="s">
        <v>591</v>
      </c>
      <c r="B599" t="s">
        <v>228</v>
      </c>
      <c r="C599" t="s">
        <v>592</v>
      </c>
      <c r="D599" t="s">
        <v>10</v>
      </c>
      <c r="E599" t="s">
        <v>100</v>
      </c>
      <c r="F599" s="19" t="str">
        <f>IFERROR(VLOOKUP(D599,'Tabelas auxiliares'!$A$3:$B$63,2,FALSE),"")</f>
        <v>GABINETE REITORIA</v>
      </c>
      <c r="G599" s="19" t="str">
        <f>IFERROR(VLOOKUP($B599,'Tabelas auxiliares'!$A$67:$C$107,2,FALSE),"")</f>
        <v>INTERNACIONALIZAÇÃO</v>
      </c>
      <c r="H599" s="19" t="str">
        <f>IFERROR(VLOOKUP($B599,'Tabelas auxiliares'!$A$67:$C$107,3,FALSE),"")</f>
        <v>DIARIAS INTERNACIONAIS / PASSAGENS AEREAS INTERNACIONAIS / AUXILIO PARA EVENTOS INTERNACIONAIS / INSCRICAO PARA  EVENTOS INTERNACIONAIS / ANUIDADES ARI / ENCARGO DE CURSOS E CONCURSOS ARI / CURSOS DE LINGUAS NETEL</v>
      </c>
      <c r="I599" s="128" t="s">
        <v>1949</v>
      </c>
      <c r="J599" s="128" t="s">
        <v>3018</v>
      </c>
      <c r="K599" s="128" t="s">
        <v>3019</v>
      </c>
      <c r="L599" s="128" t="s">
        <v>3020</v>
      </c>
      <c r="M599" s="128" t="s">
        <v>604</v>
      </c>
      <c r="N599" s="128" t="s">
        <v>638</v>
      </c>
      <c r="O599" s="128" t="s">
        <v>614</v>
      </c>
      <c r="P599" s="128" t="s">
        <v>1357</v>
      </c>
      <c r="Q599" s="128" t="s">
        <v>603</v>
      </c>
      <c r="R599" s="128" t="s">
        <v>604</v>
      </c>
      <c r="S599" s="128" t="s">
        <v>605</v>
      </c>
      <c r="T599" s="128" t="s">
        <v>145</v>
      </c>
      <c r="U599" s="128" t="s">
        <v>1358</v>
      </c>
      <c r="V599" s="128" t="s">
        <v>1066</v>
      </c>
      <c r="W599" s="128" t="s">
        <v>1067</v>
      </c>
      <c r="X599" s="128" t="s">
        <v>3021</v>
      </c>
      <c r="Y599" s="19" t="str">
        <f t="shared" si="16"/>
        <v>3</v>
      </c>
      <c r="Z599" s="19" t="str">
        <f>IF(T599="","",IF(AND(T599&lt;&gt;'Tabelas auxiliares'!$B$241,T599&lt;&gt;'Tabelas auxiliares'!$B$242,T599&lt;&gt;'Tabelas auxiliares'!$C$241,T599&lt;&gt;'Tabelas auxiliares'!$C$242,T599&lt;&gt;'Tabelas auxiliares'!$D$241),"FOLHA DE PESSOAL",IF(Y599='Tabelas auxiliares'!$A$242,"CUSTEIO",IF(Y599='Tabelas auxiliares'!$A$241,"INVESTIMENTO","ERRO - VERIFICAR"))))</f>
        <v>CUSTEIO</v>
      </c>
      <c r="AA599" s="30">
        <f t="shared" si="17"/>
        <v>32000</v>
      </c>
      <c r="AB599" s="130">
        <v>11274.03</v>
      </c>
      <c r="AC599" s="130"/>
      <c r="AD599" s="12">
        <v>20725.97</v>
      </c>
      <c r="AE599" s="36"/>
    </row>
    <row r="600" spans="1:31" x14ac:dyDescent="0.25">
      <c r="A600" t="s">
        <v>591</v>
      </c>
      <c r="B600" t="s">
        <v>228</v>
      </c>
      <c r="C600" t="s">
        <v>592</v>
      </c>
      <c r="D600" t="s">
        <v>34</v>
      </c>
      <c r="E600" t="s">
        <v>100</v>
      </c>
      <c r="F600" s="19" t="str">
        <f>IFERROR(VLOOKUP(D600,'Tabelas auxiliares'!$A$3:$B$63,2,FALSE),"")</f>
        <v>CECS - CENTRO DE ENG., MODELAGEM E CIÊNCIAS SOCIAIS APLICADAS</v>
      </c>
      <c r="G600" s="19" t="str">
        <f>IFERROR(VLOOKUP($B600,'Tabelas auxiliares'!$A$67:$C$107,2,FALSE),"")</f>
        <v>INTERNACIONALIZAÇÃO</v>
      </c>
      <c r="H600" s="19" t="str">
        <f>IFERROR(VLOOKUP($B600,'Tabelas auxiliares'!$A$67:$C$107,3,FALSE),"")</f>
        <v>DIARIAS INTERNACIONAIS / PASSAGENS AEREAS INTERNACIONAIS / AUXILIO PARA EVENTOS INTERNACIONAIS / INSCRICAO PARA  EVENTOS INTERNACIONAIS / ANUIDADES ARI / ENCARGO DE CURSOS E CONCURSOS ARI / CURSOS DE LINGUAS NETEL</v>
      </c>
      <c r="I600" s="128" t="s">
        <v>2453</v>
      </c>
      <c r="J600" s="128" t="s">
        <v>3022</v>
      </c>
      <c r="K600" s="128" t="s">
        <v>3023</v>
      </c>
      <c r="L600" s="128" t="s">
        <v>3024</v>
      </c>
      <c r="M600" s="128" t="s">
        <v>604</v>
      </c>
      <c r="N600" s="128" t="s">
        <v>638</v>
      </c>
      <c r="O600" s="128" t="s">
        <v>614</v>
      </c>
      <c r="P600" s="128" t="s">
        <v>1357</v>
      </c>
      <c r="Q600" s="128" t="s">
        <v>603</v>
      </c>
      <c r="R600" s="128" t="s">
        <v>604</v>
      </c>
      <c r="S600" s="128" t="s">
        <v>605</v>
      </c>
      <c r="T600" s="128" t="s">
        <v>145</v>
      </c>
      <c r="U600" s="128" t="s">
        <v>1358</v>
      </c>
      <c r="V600" s="128" t="s">
        <v>3025</v>
      </c>
      <c r="W600" s="128" t="s">
        <v>3026</v>
      </c>
      <c r="X600" s="128" t="s">
        <v>3027</v>
      </c>
      <c r="Y600" s="19" t="str">
        <f t="shared" si="16"/>
        <v>3</v>
      </c>
      <c r="Z600" s="19" t="str">
        <f>IF(T600="","",IF(AND(T600&lt;&gt;'Tabelas auxiliares'!$B$241,T600&lt;&gt;'Tabelas auxiliares'!$B$242,T600&lt;&gt;'Tabelas auxiliares'!$C$241,T600&lt;&gt;'Tabelas auxiliares'!$C$242,T600&lt;&gt;'Tabelas auxiliares'!$D$241),"FOLHA DE PESSOAL",IF(Y600='Tabelas auxiliares'!$A$242,"CUSTEIO",IF(Y600='Tabelas auxiliares'!$A$241,"INVESTIMENTO","ERRO - VERIFICAR"))))</f>
        <v>CUSTEIO</v>
      </c>
      <c r="AA600" s="30">
        <f t="shared" si="17"/>
        <v>2500</v>
      </c>
      <c r="AB600" s="130">
        <v>704.25</v>
      </c>
      <c r="AC600" s="130"/>
      <c r="AD600" s="12">
        <v>1795.75</v>
      </c>
      <c r="AE600" s="36"/>
    </row>
    <row r="601" spans="1:31" x14ac:dyDescent="0.25">
      <c r="A601" t="s">
        <v>591</v>
      </c>
      <c r="B601" t="s">
        <v>228</v>
      </c>
      <c r="C601" t="s">
        <v>592</v>
      </c>
      <c r="D601" t="s">
        <v>34</v>
      </c>
      <c r="E601" t="s">
        <v>100</v>
      </c>
      <c r="F601" s="19" t="str">
        <f>IFERROR(VLOOKUP(D601,'Tabelas auxiliares'!$A$3:$B$63,2,FALSE),"")</f>
        <v>CECS - CENTRO DE ENG., MODELAGEM E CIÊNCIAS SOCIAIS APLICADAS</v>
      </c>
      <c r="G601" s="19" t="str">
        <f>IFERROR(VLOOKUP($B601,'Tabelas auxiliares'!$A$67:$C$107,2,FALSE),"")</f>
        <v>INTERNACIONALIZAÇÃO</v>
      </c>
      <c r="H601" s="19" t="str">
        <f>IFERROR(VLOOKUP($B601,'Tabelas auxiliares'!$A$67:$C$107,3,FALSE),"")</f>
        <v>DIARIAS INTERNACIONAIS / PASSAGENS AEREAS INTERNACIONAIS / AUXILIO PARA EVENTOS INTERNACIONAIS / INSCRICAO PARA  EVENTOS INTERNACIONAIS / ANUIDADES ARI / ENCARGO DE CURSOS E CONCURSOS ARI / CURSOS DE LINGUAS NETEL</v>
      </c>
      <c r="I601" s="128" t="s">
        <v>1657</v>
      </c>
      <c r="J601" s="128" t="s">
        <v>3028</v>
      </c>
      <c r="K601" s="128" t="s">
        <v>3029</v>
      </c>
      <c r="L601" s="128" t="s">
        <v>3030</v>
      </c>
      <c r="M601" s="128" t="s">
        <v>604</v>
      </c>
      <c r="N601" s="128" t="s">
        <v>638</v>
      </c>
      <c r="O601" s="128" t="s">
        <v>614</v>
      </c>
      <c r="P601" s="128" t="s">
        <v>1357</v>
      </c>
      <c r="Q601" s="128" t="s">
        <v>603</v>
      </c>
      <c r="R601" s="128" t="s">
        <v>604</v>
      </c>
      <c r="S601" s="128" t="s">
        <v>605</v>
      </c>
      <c r="T601" s="128" t="s">
        <v>145</v>
      </c>
      <c r="U601" s="128" t="s">
        <v>1358</v>
      </c>
      <c r="V601" s="128" t="s">
        <v>1066</v>
      </c>
      <c r="W601" s="128" t="s">
        <v>1067</v>
      </c>
      <c r="X601" s="128" t="s">
        <v>3031</v>
      </c>
      <c r="Y601" s="19" t="str">
        <f t="shared" si="16"/>
        <v>3</v>
      </c>
      <c r="Z601" s="19" t="str">
        <f>IF(T601="","",IF(AND(T601&lt;&gt;'Tabelas auxiliares'!$B$241,T601&lt;&gt;'Tabelas auxiliares'!$B$242,T601&lt;&gt;'Tabelas auxiliares'!$C$241,T601&lt;&gt;'Tabelas auxiliares'!$C$242,T601&lt;&gt;'Tabelas auxiliares'!$D$241),"FOLHA DE PESSOAL",IF(Y601='Tabelas auxiliares'!$A$242,"CUSTEIO",IF(Y601='Tabelas auxiliares'!$A$241,"INVESTIMENTO","ERRO - VERIFICAR"))))</f>
        <v>CUSTEIO</v>
      </c>
      <c r="AA601" s="30">
        <f t="shared" si="17"/>
        <v>20000</v>
      </c>
      <c r="AB601" s="130">
        <v>13916.91</v>
      </c>
      <c r="AC601" s="130"/>
      <c r="AD601" s="12">
        <v>6083.09</v>
      </c>
      <c r="AE601" s="36"/>
    </row>
    <row r="602" spans="1:31" x14ac:dyDescent="0.25">
      <c r="A602" t="s">
        <v>591</v>
      </c>
      <c r="B602" t="s">
        <v>228</v>
      </c>
      <c r="C602" t="s">
        <v>592</v>
      </c>
      <c r="D602" t="s">
        <v>38</v>
      </c>
      <c r="E602" t="s">
        <v>100</v>
      </c>
      <c r="F602" s="19" t="str">
        <f>IFERROR(VLOOKUP(D602,'Tabelas auxiliares'!$A$3:$B$63,2,FALSE),"")</f>
        <v>CMCC - CENTRO DE MATEMÁTICA, COMPUTAÇÃO E COGNIÇÃO</v>
      </c>
      <c r="G602" s="19" t="str">
        <f>IFERROR(VLOOKUP($B602,'Tabelas auxiliares'!$A$67:$C$107,2,FALSE),"")</f>
        <v>INTERNACIONALIZAÇÃO</v>
      </c>
      <c r="H602" s="19" t="str">
        <f>IFERROR(VLOOKUP($B602,'Tabelas auxiliares'!$A$67:$C$107,3,FALSE),"")</f>
        <v>DIARIAS INTERNACIONAIS / PASSAGENS AEREAS INTERNACIONAIS / AUXILIO PARA EVENTOS INTERNACIONAIS / INSCRICAO PARA  EVENTOS INTERNACIONAIS / ANUIDADES ARI / ENCARGO DE CURSOS E CONCURSOS ARI / CURSOS DE LINGUAS NETEL</v>
      </c>
      <c r="I602" s="128" t="s">
        <v>2118</v>
      </c>
      <c r="J602" s="128" t="s">
        <v>3032</v>
      </c>
      <c r="K602" s="128" t="s">
        <v>3033</v>
      </c>
      <c r="L602" s="128" t="s">
        <v>3034</v>
      </c>
      <c r="M602" s="128" t="s">
        <v>604</v>
      </c>
      <c r="N602" s="128" t="s">
        <v>638</v>
      </c>
      <c r="O602" s="128" t="s">
        <v>614</v>
      </c>
      <c r="P602" s="128" t="s">
        <v>1357</v>
      </c>
      <c r="Q602" s="128" t="s">
        <v>603</v>
      </c>
      <c r="R602" s="128" t="s">
        <v>604</v>
      </c>
      <c r="S602" s="128" t="s">
        <v>605</v>
      </c>
      <c r="T602" s="128" t="s">
        <v>145</v>
      </c>
      <c r="U602" s="128" t="s">
        <v>1358</v>
      </c>
      <c r="V602" s="128" t="s">
        <v>1066</v>
      </c>
      <c r="W602" s="128" t="s">
        <v>1067</v>
      </c>
      <c r="X602" s="128" t="s">
        <v>3035</v>
      </c>
      <c r="Y602" s="19" t="str">
        <f t="shared" si="16"/>
        <v>3</v>
      </c>
      <c r="Z602" s="19" t="str">
        <f>IF(T602="","",IF(AND(T602&lt;&gt;'Tabelas auxiliares'!$B$241,T602&lt;&gt;'Tabelas auxiliares'!$B$242,T602&lt;&gt;'Tabelas auxiliares'!$C$241,T602&lt;&gt;'Tabelas auxiliares'!$C$242,T602&lt;&gt;'Tabelas auxiliares'!$D$241),"FOLHA DE PESSOAL",IF(Y602='Tabelas auxiliares'!$A$242,"CUSTEIO",IF(Y602='Tabelas auxiliares'!$A$241,"INVESTIMENTO","ERRO - VERIFICAR"))))</f>
        <v>CUSTEIO</v>
      </c>
      <c r="AA602" s="30">
        <f t="shared" si="17"/>
        <v>8000</v>
      </c>
      <c r="AB602" s="130">
        <v>6318.27</v>
      </c>
      <c r="AC602" s="130"/>
      <c r="AD602" s="12">
        <v>1681.73</v>
      </c>
      <c r="AE602" s="36"/>
    </row>
    <row r="603" spans="1:31" x14ac:dyDescent="0.25">
      <c r="A603" t="s">
        <v>591</v>
      </c>
      <c r="B603" t="s">
        <v>228</v>
      </c>
      <c r="C603" t="s">
        <v>592</v>
      </c>
      <c r="D603" t="s">
        <v>42</v>
      </c>
      <c r="E603" t="s">
        <v>100</v>
      </c>
      <c r="F603" s="19" t="str">
        <f>IFERROR(VLOOKUP(D603,'Tabelas auxiliares'!$A$3:$B$63,2,FALSE),"")</f>
        <v>CCNH - CENTRO DE CIÊNCIAS NATURAIS E HUMANAS</v>
      </c>
      <c r="G603" s="19" t="str">
        <f>IFERROR(VLOOKUP($B603,'Tabelas auxiliares'!$A$67:$C$107,2,FALSE),"")</f>
        <v>INTERNACIONALIZAÇÃO</v>
      </c>
      <c r="H603" s="19" t="str">
        <f>IFERROR(VLOOKUP($B603,'Tabelas auxiliares'!$A$67:$C$107,3,FALSE),"")</f>
        <v>DIARIAS INTERNACIONAIS / PASSAGENS AEREAS INTERNACIONAIS / AUXILIO PARA EVENTOS INTERNACIONAIS / INSCRICAO PARA  EVENTOS INTERNACIONAIS / ANUIDADES ARI / ENCARGO DE CURSOS E CONCURSOS ARI / CURSOS DE LINGUAS NETEL</v>
      </c>
      <c r="I603" s="128" t="s">
        <v>1437</v>
      </c>
      <c r="J603" s="128" t="s">
        <v>3036</v>
      </c>
      <c r="K603" s="128" t="s">
        <v>3037</v>
      </c>
      <c r="L603" s="128" t="s">
        <v>3038</v>
      </c>
      <c r="M603" s="128" t="s">
        <v>604</v>
      </c>
      <c r="N603" s="128" t="s">
        <v>638</v>
      </c>
      <c r="O603" s="128" t="s">
        <v>614</v>
      </c>
      <c r="P603" s="128" t="s">
        <v>1357</v>
      </c>
      <c r="Q603" s="128" t="s">
        <v>603</v>
      </c>
      <c r="R603" s="128" t="s">
        <v>604</v>
      </c>
      <c r="S603" s="128" t="s">
        <v>605</v>
      </c>
      <c r="T603" s="128" t="s">
        <v>145</v>
      </c>
      <c r="U603" s="128" t="s">
        <v>1358</v>
      </c>
      <c r="V603" s="128" t="s">
        <v>1066</v>
      </c>
      <c r="W603" s="128" t="s">
        <v>1067</v>
      </c>
      <c r="X603" s="128" t="s">
        <v>3039</v>
      </c>
      <c r="Y603" s="19" t="str">
        <f t="shared" si="16"/>
        <v>3</v>
      </c>
      <c r="Z603" s="19" t="str">
        <f>IF(T603="","",IF(AND(T603&lt;&gt;'Tabelas auxiliares'!$B$241,T603&lt;&gt;'Tabelas auxiliares'!$B$242,T603&lt;&gt;'Tabelas auxiliares'!$C$241,T603&lt;&gt;'Tabelas auxiliares'!$C$242,T603&lt;&gt;'Tabelas auxiliares'!$D$241),"FOLHA DE PESSOAL",IF(Y603='Tabelas auxiliares'!$A$242,"CUSTEIO",IF(Y603='Tabelas auxiliares'!$A$241,"INVESTIMENTO","ERRO - VERIFICAR"))))</f>
        <v>CUSTEIO</v>
      </c>
      <c r="AA603" s="30">
        <f t="shared" si="17"/>
        <v>10000</v>
      </c>
      <c r="AB603" s="130">
        <v>10000</v>
      </c>
      <c r="AC603" s="130"/>
      <c r="AD603" s="12"/>
      <c r="AE603" s="36"/>
    </row>
    <row r="604" spans="1:31" x14ac:dyDescent="0.25">
      <c r="A604" t="s">
        <v>591</v>
      </c>
      <c r="B604" t="s">
        <v>228</v>
      </c>
      <c r="C604" t="s">
        <v>592</v>
      </c>
      <c r="D604" t="s">
        <v>64</v>
      </c>
      <c r="E604" t="s">
        <v>100</v>
      </c>
      <c r="F604" s="19" t="str">
        <f>IFERROR(VLOOKUP(D604,'Tabelas auxiliares'!$A$3:$B$63,2,FALSE),"")</f>
        <v>ARI - ASSESSORIA DE RELAÇÕES INTERNACIONAIS</v>
      </c>
      <c r="G604" s="19" t="str">
        <f>IFERROR(VLOOKUP($B604,'Tabelas auxiliares'!$A$67:$C$107,2,FALSE),"")</f>
        <v>INTERNACIONALIZAÇÃO</v>
      </c>
      <c r="H604" s="19" t="str">
        <f>IFERROR(VLOOKUP($B604,'Tabelas auxiliares'!$A$67:$C$107,3,FALSE),"")</f>
        <v>DIARIAS INTERNACIONAIS / PASSAGENS AEREAS INTERNACIONAIS / AUXILIO PARA EVENTOS INTERNACIONAIS / INSCRICAO PARA  EVENTOS INTERNACIONAIS / ANUIDADES ARI / ENCARGO DE CURSOS E CONCURSOS ARI / CURSOS DE LINGUAS NETEL</v>
      </c>
      <c r="I604" s="128" t="s">
        <v>3040</v>
      </c>
      <c r="J604" s="128" t="s">
        <v>3041</v>
      </c>
      <c r="K604" s="128" t="s">
        <v>3042</v>
      </c>
      <c r="L604" s="128" t="s">
        <v>3043</v>
      </c>
      <c r="M604" s="128" t="s">
        <v>604</v>
      </c>
      <c r="N604" s="128" t="s">
        <v>638</v>
      </c>
      <c r="O604" s="128" t="s">
        <v>614</v>
      </c>
      <c r="P604" s="128" t="s">
        <v>1357</v>
      </c>
      <c r="Q604" s="128" t="s">
        <v>603</v>
      </c>
      <c r="R604" s="128" t="s">
        <v>604</v>
      </c>
      <c r="S604" s="128" t="s">
        <v>605</v>
      </c>
      <c r="T604" s="128" t="s">
        <v>145</v>
      </c>
      <c r="U604" s="128" t="s">
        <v>1358</v>
      </c>
      <c r="V604" s="128" t="s">
        <v>1066</v>
      </c>
      <c r="W604" s="128" t="s">
        <v>1067</v>
      </c>
      <c r="X604" s="128" t="s">
        <v>3044</v>
      </c>
      <c r="Y604" s="19" t="str">
        <f t="shared" si="16"/>
        <v>3</v>
      </c>
      <c r="Z604" s="19" t="str">
        <f>IF(T604="","",IF(AND(T604&lt;&gt;'Tabelas auxiliares'!$B$241,T604&lt;&gt;'Tabelas auxiliares'!$B$242,T604&lt;&gt;'Tabelas auxiliares'!$C$241,T604&lt;&gt;'Tabelas auxiliares'!$C$242,T604&lt;&gt;'Tabelas auxiliares'!$D$241),"FOLHA DE PESSOAL",IF(Y604='Tabelas auxiliares'!$A$242,"CUSTEIO",IF(Y604='Tabelas auxiliares'!$A$241,"INVESTIMENTO","ERRO - VERIFICAR"))))</f>
        <v>CUSTEIO</v>
      </c>
      <c r="AA604" s="30">
        <f t="shared" si="17"/>
        <v>36000</v>
      </c>
      <c r="AB604" s="130">
        <v>932.76</v>
      </c>
      <c r="AC604" s="130"/>
      <c r="AD604" s="12">
        <v>35067.24</v>
      </c>
      <c r="AE604" s="36"/>
    </row>
    <row r="605" spans="1:31" x14ac:dyDescent="0.25">
      <c r="A605" t="s">
        <v>591</v>
      </c>
      <c r="B605" t="s">
        <v>228</v>
      </c>
      <c r="C605" t="s">
        <v>592</v>
      </c>
      <c r="D605" t="s">
        <v>64</v>
      </c>
      <c r="E605" t="s">
        <v>100</v>
      </c>
      <c r="F605" s="19" t="str">
        <f>IFERROR(VLOOKUP(D605,'Tabelas auxiliares'!$A$3:$B$63,2,FALSE),"")</f>
        <v>ARI - ASSESSORIA DE RELAÇÕES INTERNACIONAIS</v>
      </c>
      <c r="G605" s="19" t="str">
        <f>IFERROR(VLOOKUP($B605,'Tabelas auxiliares'!$A$67:$C$107,2,FALSE),"")</f>
        <v>INTERNACIONALIZAÇÃO</v>
      </c>
      <c r="H605" s="19" t="str">
        <f>IFERROR(VLOOKUP($B605,'Tabelas auxiliares'!$A$67:$C$107,3,FALSE),"")</f>
        <v>DIARIAS INTERNACIONAIS / PASSAGENS AEREAS INTERNACIONAIS / AUXILIO PARA EVENTOS INTERNACIONAIS / INSCRICAO PARA  EVENTOS INTERNACIONAIS / ANUIDADES ARI / ENCARGO DE CURSOS E CONCURSOS ARI / CURSOS DE LINGUAS NETEL</v>
      </c>
      <c r="I605" s="128" t="s">
        <v>2104</v>
      </c>
      <c r="J605" s="128" t="s">
        <v>3045</v>
      </c>
      <c r="K605" s="128" t="s">
        <v>3046</v>
      </c>
      <c r="L605" s="128" t="s">
        <v>3047</v>
      </c>
      <c r="M605" s="128" t="s">
        <v>604</v>
      </c>
      <c r="N605" s="128" t="s">
        <v>1364</v>
      </c>
      <c r="O605" s="128" t="s">
        <v>614</v>
      </c>
      <c r="P605" s="128" t="s">
        <v>1365</v>
      </c>
      <c r="Q605" s="128" t="s">
        <v>603</v>
      </c>
      <c r="R605" s="128" t="s">
        <v>604</v>
      </c>
      <c r="S605" s="128" t="s">
        <v>605</v>
      </c>
      <c r="T605" s="128" t="s">
        <v>145</v>
      </c>
      <c r="U605" s="128" t="s">
        <v>1366</v>
      </c>
      <c r="V605" s="128" t="s">
        <v>850</v>
      </c>
      <c r="W605" s="128" t="s">
        <v>851</v>
      </c>
      <c r="X605" s="128" t="s">
        <v>3048</v>
      </c>
      <c r="Y605" s="19" t="str">
        <f t="shared" si="16"/>
        <v>3</v>
      </c>
      <c r="Z605" s="19" t="str">
        <f>IF(T605="","",IF(AND(T605&lt;&gt;'Tabelas auxiliares'!$B$241,T605&lt;&gt;'Tabelas auxiliares'!$B$242,T605&lt;&gt;'Tabelas auxiliares'!$C$241,T605&lt;&gt;'Tabelas auxiliares'!$C$242,T605&lt;&gt;'Tabelas auxiliares'!$D$241),"FOLHA DE PESSOAL",IF(Y605='Tabelas auxiliares'!$A$242,"CUSTEIO",IF(Y605='Tabelas auxiliares'!$A$241,"INVESTIMENTO","ERRO - VERIFICAR"))))</f>
        <v>CUSTEIO</v>
      </c>
      <c r="AA605" s="30">
        <f t="shared" si="17"/>
        <v>2975</v>
      </c>
      <c r="AB605" s="130"/>
      <c r="AC605" s="130"/>
      <c r="AD605" s="12">
        <v>2975</v>
      </c>
      <c r="AE605" s="36"/>
    </row>
    <row r="606" spans="1:31" x14ac:dyDescent="0.25">
      <c r="A606" t="s">
        <v>591</v>
      </c>
      <c r="B606" t="s">
        <v>228</v>
      </c>
      <c r="C606" t="s">
        <v>592</v>
      </c>
      <c r="D606" t="s">
        <v>64</v>
      </c>
      <c r="E606" t="s">
        <v>100</v>
      </c>
      <c r="F606" s="19" t="str">
        <f>IFERROR(VLOOKUP(D606,'Tabelas auxiliares'!$A$3:$B$63,2,FALSE),"")</f>
        <v>ARI - ASSESSORIA DE RELAÇÕES INTERNACIONAIS</v>
      </c>
      <c r="G606" s="19" t="str">
        <f>IFERROR(VLOOKUP($B606,'Tabelas auxiliares'!$A$67:$C$107,2,FALSE),"")</f>
        <v>INTERNACIONALIZAÇÃO</v>
      </c>
      <c r="H606" s="19" t="str">
        <f>IFERROR(VLOOKUP($B606,'Tabelas auxiliares'!$A$67:$C$107,3,FALSE),"")</f>
        <v>DIARIAS INTERNACIONAIS / PASSAGENS AEREAS INTERNACIONAIS / AUXILIO PARA EVENTOS INTERNACIONAIS / INSCRICAO PARA  EVENTOS INTERNACIONAIS / ANUIDADES ARI / ENCARGO DE CURSOS E CONCURSOS ARI / CURSOS DE LINGUAS NETEL</v>
      </c>
      <c r="I606" s="128" t="s">
        <v>2029</v>
      </c>
      <c r="J606" s="128" t="s">
        <v>3049</v>
      </c>
      <c r="K606" s="128" t="s">
        <v>3050</v>
      </c>
      <c r="L606" s="128" t="s">
        <v>3051</v>
      </c>
      <c r="M606" s="128" t="s">
        <v>1068</v>
      </c>
      <c r="N606" s="128" t="s">
        <v>1364</v>
      </c>
      <c r="O606" s="128" t="s">
        <v>614</v>
      </c>
      <c r="P606" s="128" t="s">
        <v>1365</v>
      </c>
      <c r="Q606" s="128" t="s">
        <v>603</v>
      </c>
      <c r="R606" s="128" t="s">
        <v>604</v>
      </c>
      <c r="S606" s="128" t="s">
        <v>605</v>
      </c>
      <c r="T606" s="128" t="s">
        <v>145</v>
      </c>
      <c r="U606" s="128" t="s">
        <v>1366</v>
      </c>
      <c r="V606" s="128" t="s">
        <v>863</v>
      </c>
      <c r="W606" s="128" t="s">
        <v>864</v>
      </c>
      <c r="X606" s="128" t="s">
        <v>3052</v>
      </c>
      <c r="Y606" s="19" t="str">
        <f t="shared" si="16"/>
        <v>3</v>
      </c>
      <c r="Z606" s="19" t="str">
        <f>IF(T606="","",IF(AND(T606&lt;&gt;'Tabelas auxiliares'!$B$241,T606&lt;&gt;'Tabelas auxiliares'!$B$242,T606&lt;&gt;'Tabelas auxiliares'!$C$241,T606&lt;&gt;'Tabelas auxiliares'!$C$242,T606&lt;&gt;'Tabelas auxiliares'!$D$241),"FOLHA DE PESSOAL",IF(Y606='Tabelas auxiliares'!$A$242,"CUSTEIO",IF(Y606='Tabelas auxiliares'!$A$241,"INVESTIMENTO","ERRO - VERIFICAR"))))</f>
        <v>CUSTEIO</v>
      </c>
      <c r="AA606" s="30">
        <f t="shared" si="17"/>
        <v>18941.330000000002</v>
      </c>
      <c r="AB606" s="130">
        <v>3737.49</v>
      </c>
      <c r="AC606" s="130"/>
      <c r="AD606" s="12">
        <v>15203.84</v>
      </c>
      <c r="AE606" s="36"/>
    </row>
    <row r="607" spans="1:31" x14ac:dyDescent="0.25">
      <c r="A607" t="s">
        <v>591</v>
      </c>
      <c r="B607" t="s">
        <v>228</v>
      </c>
      <c r="C607" t="s">
        <v>592</v>
      </c>
      <c r="D607" t="s">
        <v>64</v>
      </c>
      <c r="E607" t="s">
        <v>100</v>
      </c>
      <c r="F607" s="19" t="str">
        <f>IFERROR(VLOOKUP(D607,'Tabelas auxiliares'!$A$3:$B$63,2,FALSE),"")</f>
        <v>ARI - ASSESSORIA DE RELAÇÕES INTERNACIONAIS</v>
      </c>
      <c r="G607" s="19" t="str">
        <f>IFERROR(VLOOKUP($B607,'Tabelas auxiliares'!$A$67:$C$107,2,FALSE),"")</f>
        <v>INTERNACIONALIZAÇÃO</v>
      </c>
      <c r="H607" s="19" t="str">
        <f>IFERROR(VLOOKUP($B607,'Tabelas auxiliares'!$A$67:$C$107,3,FALSE),"")</f>
        <v>DIARIAS INTERNACIONAIS / PASSAGENS AEREAS INTERNACIONAIS / AUXILIO PARA EVENTOS INTERNACIONAIS / INSCRICAO PARA  EVENTOS INTERNACIONAIS / ANUIDADES ARI / ENCARGO DE CURSOS E CONCURSOS ARI / CURSOS DE LINGUAS NETEL</v>
      </c>
      <c r="I607" s="128" t="s">
        <v>2118</v>
      </c>
      <c r="J607" s="128" t="s">
        <v>3041</v>
      </c>
      <c r="K607" s="128" t="s">
        <v>3053</v>
      </c>
      <c r="L607" s="128" t="s">
        <v>3043</v>
      </c>
      <c r="M607" s="128" t="s">
        <v>604</v>
      </c>
      <c r="N607" s="128" t="s">
        <v>1364</v>
      </c>
      <c r="O607" s="128" t="s">
        <v>614</v>
      </c>
      <c r="P607" s="128" t="s">
        <v>1365</v>
      </c>
      <c r="Q607" s="128" t="s">
        <v>603</v>
      </c>
      <c r="R607" s="128" t="s">
        <v>604</v>
      </c>
      <c r="S607" s="128" t="s">
        <v>605</v>
      </c>
      <c r="T607" s="128" t="s">
        <v>145</v>
      </c>
      <c r="U607" s="128" t="s">
        <v>1366</v>
      </c>
      <c r="V607" s="128" t="s">
        <v>1066</v>
      </c>
      <c r="W607" s="128" t="s">
        <v>1067</v>
      </c>
      <c r="X607" s="128" t="s">
        <v>3054</v>
      </c>
      <c r="Y607" s="19" t="str">
        <f t="shared" si="16"/>
        <v>3</v>
      </c>
      <c r="Z607" s="19" t="str">
        <f>IF(T607="","",IF(AND(T607&lt;&gt;'Tabelas auxiliares'!$B$241,T607&lt;&gt;'Tabelas auxiliares'!$B$242,T607&lt;&gt;'Tabelas auxiliares'!$C$241,T607&lt;&gt;'Tabelas auxiliares'!$C$242,T607&lt;&gt;'Tabelas auxiliares'!$D$241),"FOLHA DE PESSOAL",IF(Y607='Tabelas auxiliares'!$A$242,"CUSTEIO",IF(Y607='Tabelas auxiliares'!$A$241,"INVESTIMENTO","ERRO - VERIFICAR"))))</f>
        <v>CUSTEIO</v>
      </c>
      <c r="AA607" s="30">
        <f t="shared" si="17"/>
        <v>82000</v>
      </c>
      <c r="AB607" s="130">
        <v>36207.519999999997</v>
      </c>
      <c r="AC607" s="130"/>
      <c r="AD607" s="12">
        <v>45792.480000000003</v>
      </c>
      <c r="AE607" s="36"/>
    </row>
    <row r="608" spans="1:31" x14ac:dyDescent="0.25">
      <c r="A608" t="s">
        <v>591</v>
      </c>
      <c r="B608" t="s">
        <v>228</v>
      </c>
      <c r="C608" t="s">
        <v>592</v>
      </c>
      <c r="D608" t="s">
        <v>64</v>
      </c>
      <c r="E608" t="s">
        <v>100</v>
      </c>
      <c r="F608" s="19" t="str">
        <f>IFERROR(VLOOKUP(D608,'Tabelas auxiliares'!$A$3:$B$63,2,FALSE),"")</f>
        <v>ARI - ASSESSORIA DE RELAÇÕES INTERNACIONAIS</v>
      </c>
      <c r="G608" s="19" t="str">
        <f>IFERROR(VLOOKUP($B608,'Tabelas auxiliares'!$A$67:$C$107,2,FALSE),"")</f>
        <v>INTERNACIONALIZAÇÃO</v>
      </c>
      <c r="H608" s="19" t="str">
        <f>IFERROR(VLOOKUP($B608,'Tabelas auxiliares'!$A$67:$C$107,3,FALSE),"")</f>
        <v>DIARIAS INTERNACIONAIS / PASSAGENS AEREAS INTERNACIONAIS / AUXILIO PARA EVENTOS INTERNACIONAIS / INSCRICAO PARA  EVENTOS INTERNACIONAIS / ANUIDADES ARI / ENCARGO DE CURSOS E CONCURSOS ARI / CURSOS DE LINGUAS NETEL</v>
      </c>
      <c r="I608" s="128" t="s">
        <v>1977</v>
      </c>
      <c r="J608" s="128" t="s">
        <v>3055</v>
      </c>
      <c r="K608" s="128" t="s">
        <v>3056</v>
      </c>
      <c r="L608" s="128" t="s">
        <v>3057</v>
      </c>
      <c r="M608" s="128" t="s">
        <v>604</v>
      </c>
      <c r="N608" s="128" t="s">
        <v>1364</v>
      </c>
      <c r="O608" s="128" t="s">
        <v>614</v>
      </c>
      <c r="P608" s="128" t="s">
        <v>1365</v>
      </c>
      <c r="Q608" s="128" t="s">
        <v>603</v>
      </c>
      <c r="R608" s="128" t="s">
        <v>604</v>
      </c>
      <c r="S608" s="128" t="s">
        <v>605</v>
      </c>
      <c r="T608" s="128" t="s">
        <v>145</v>
      </c>
      <c r="U608" s="128" t="s">
        <v>1366</v>
      </c>
      <c r="V608" s="128" t="s">
        <v>850</v>
      </c>
      <c r="W608" s="128" t="s">
        <v>851</v>
      </c>
      <c r="X608" s="128" t="s">
        <v>3058</v>
      </c>
      <c r="Y608" s="19" t="str">
        <f t="shared" si="16"/>
        <v>3</v>
      </c>
      <c r="Z608" s="19" t="str">
        <f>IF(T608="","",IF(AND(T608&lt;&gt;'Tabelas auxiliares'!$B$241,T608&lt;&gt;'Tabelas auxiliares'!$B$242,T608&lt;&gt;'Tabelas auxiliares'!$C$241,T608&lt;&gt;'Tabelas auxiliares'!$C$242,T608&lt;&gt;'Tabelas auxiliares'!$D$241),"FOLHA DE PESSOAL",IF(Y608='Tabelas auxiliares'!$A$242,"CUSTEIO",IF(Y608='Tabelas auxiliares'!$A$241,"INVESTIMENTO","ERRO - VERIFICAR"))))</f>
        <v>CUSTEIO</v>
      </c>
      <c r="AA608" s="30">
        <f t="shared" si="17"/>
        <v>2975</v>
      </c>
      <c r="AB608" s="130"/>
      <c r="AC608" s="130"/>
      <c r="AD608" s="12">
        <v>2975</v>
      </c>
      <c r="AE608" s="36"/>
    </row>
    <row r="609" spans="1:31" x14ac:dyDescent="0.25">
      <c r="A609" t="s">
        <v>591</v>
      </c>
      <c r="B609" t="s">
        <v>228</v>
      </c>
      <c r="C609" t="s">
        <v>592</v>
      </c>
      <c r="D609" t="s">
        <v>64</v>
      </c>
      <c r="E609" t="s">
        <v>100</v>
      </c>
      <c r="F609" s="19" t="str">
        <f>IFERROR(VLOOKUP(D609,'Tabelas auxiliares'!$A$3:$B$63,2,FALSE),"")</f>
        <v>ARI - ASSESSORIA DE RELAÇÕES INTERNACIONAIS</v>
      </c>
      <c r="G609" s="19" t="str">
        <f>IFERROR(VLOOKUP($B609,'Tabelas auxiliares'!$A$67:$C$107,2,FALSE),"")</f>
        <v>INTERNACIONALIZAÇÃO</v>
      </c>
      <c r="H609" s="19" t="str">
        <f>IFERROR(VLOOKUP($B609,'Tabelas auxiliares'!$A$67:$C$107,3,FALSE),"")</f>
        <v>DIARIAS INTERNACIONAIS / PASSAGENS AEREAS INTERNACIONAIS / AUXILIO PARA EVENTOS INTERNACIONAIS / INSCRICAO PARA  EVENTOS INTERNACIONAIS / ANUIDADES ARI / ENCARGO DE CURSOS E CONCURSOS ARI / CURSOS DE LINGUAS NETEL</v>
      </c>
      <c r="I609" s="128" t="s">
        <v>2281</v>
      </c>
      <c r="J609" s="128" t="s">
        <v>3059</v>
      </c>
      <c r="K609" s="128" t="s">
        <v>3060</v>
      </c>
      <c r="L609" s="128" t="s">
        <v>3061</v>
      </c>
      <c r="M609" s="128" t="s">
        <v>604</v>
      </c>
      <c r="N609" s="128" t="s">
        <v>1364</v>
      </c>
      <c r="O609" s="128" t="s">
        <v>614</v>
      </c>
      <c r="P609" s="128" t="s">
        <v>1365</v>
      </c>
      <c r="Q609" s="128" t="s">
        <v>603</v>
      </c>
      <c r="R609" s="128" t="s">
        <v>604</v>
      </c>
      <c r="S609" s="128" t="s">
        <v>605</v>
      </c>
      <c r="T609" s="128" t="s">
        <v>145</v>
      </c>
      <c r="U609" s="128" t="s">
        <v>1366</v>
      </c>
      <c r="V609" s="128" t="s">
        <v>850</v>
      </c>
      <c r="W609" s="128" t="s">
        <v>851</v>
      </c>
      <c r="X609" s="128" t="s">
        <v>3062</v>
      </c>
      <c r="Y609" s="19" t="str">
        <f t="shared" si="16"/>
        <v>3</v>
      </c>
      <c r="Z609" s="19" t="str">
        <f>IF(T609="","",IF(AND(T609&lt;&gt;'Tabelas auxiliares'!$B$241,T609&lt;&gt;'Tabelas auxiliares'!$B$242,T609&lt;&gt;'Tabelas auxiliares'!$C$241,T609&lt;&gt;'Tabelas auxiliares'!$C$242,T609&lt;&gt;'Tabelas auxiliares'!$D$241),"FOLHA DE PESSOAL",IF(Y609='Tabelas auxiliares'!$A$242,"CUSTEIO",IF(Y609='Tabelas auxiliares'!$A$241,"INVESTIMENTO","ERRO - VERIFICAR"))))</f>
        <v>CUSTEIO</v>
      </c>
      <c r="AA609" s="30">
        <f t="shared" si="17"/>
        <v>2975</v>
      </c>
      <c r="AB609" s="130"/>
      <c r="AC609" s="130"/>
      <c r="AD609" s="12">
        <v>2975</v>
      </c>
      <c r="AE609" s="36"/>
    </row>
    <row r="610" spans="1:31" x14ac:dyDescent="0.25">
      <c r="A610" t="s">
        <v>591</v>
      </c>
      <c r="B610" t="s">
        <v>228</v>
      </c>
      <c r="C610" t="s">
        <v>592</v>
      </c>
      <c r="D610" t="s">
        <v>64</v>
      </c>
      <c r="E610" t="s">
        <v>100</v>
      </c>
      <c r="F610" s="19" t="str">
        <f>IFERROR(VLOOKUP(D610,'Tabelas auxiliares'!$A$3:$B$63,2,FALSE),"")</f>
        <v>ARI - ASSESSORIA DE RELAÇÕES INTERNACIONAIS</v>
      </c>
      <c r="G610" s="19" t="str">
        <f>IFERROR(VLOOKUP($B610,'Tabelas auxiliares'!$A$67:$C$107,2,FALSE),"")</f>
        <v>INTERNACIONALIZAÇÃO</v>
      </c>
      <c r="H610" s="19" t="str">
        <f>IFERROR(VLOOKUP($B610,'Tabelas auxiliares'!$A$67:$C$107,3,FALSE),"")</f>
        <v>DIARIAS INTERNACIONAIS / PASSAGENS AEREAS INTERNACIONAIS / AUXILIO PARA EVENTOS INTERNACIONAIS / INSCRICAO PARA  EVENTOS INTERNACIONAIS / ANUIDADES ARI / ENCARGO DE CURSOS E CONCURSOS ARI / CURSOS DE LINGUAS NETEL</v>
      </c>
      <c r="I610" s="128" t="s">
        <v>1414</v>
      </c>
      <c r="J610" s="128" t="s">
        <v>3063</v>
      </c>
      <c r="K610" s="128" t="s">
        <v>3064</v>
      </c>
      <c r="L610" s="128" t="s">
        <v>3065</v>
      </c>
      <c r="M610" s="128" t="s">
        <v>1073</v>
      </c>
      <c r="N610" s="128" t="s">
        <v>1364</v>
      </c>
      <c r="O610" s="128" t="s">
        <v>614</v>
      </c>
      <c r="P610" s="128" t="s">
        <v>1365</v>
      </c>
      <c r="Q610" s="128" t="s">
        <v>603</v>
      </c>
      <c r="R610" s="128" t="s">
        <v>604</v>
      </c>
      <c r="S610" s="128" t="s">
        <v>605</v>
      </c>
      <c r="T610" s="128" t="s">
        <v>145</v>
      </c>
      <c r="U610" s="128" t="s">
        <v>1366</v>
      </c>
      <c r="V610" s="128" t="s">
        <v>863</v>
      </c>
      <c r="W610" s="128" t="s">
        <v>864</v>
      </c>
      <c r="X610" s="128" t="s">
        <v>3066</v>
      </c>
      <c r="Y610" s="19" t="str">
        <f t="shared" si="16"/>
        <v>3</v>
      </c>
      <c r="Z610" s="19" t="str">
        <f>IF(T610="","",IF(AND(T610&lt;&gt;'Tabelas auxiliares'!$B$241,T610&lt;&gt;'Tabelas auxiliares'!$B$242,T610&lt;&gt;'Tabelas auxiliares'!$C$241,T610&lt;&gt;'Tabelas auxiliares'!$C$242,T610&lt;&gt;'Tabelas auxiliares'!$D$241),"FOLHA DE PESSOAL",IF(Y610='Tabelas auxiliares'!$A$242,"CUSTEIO",IF(Y610='Tabelas auxiliares'!$A$241,"INVESTIMENTO","ERRO - VERIFICAR"))))</f>
        <v>CUSTEIO</v>
      </c>
      <c r="AA610" s="30">
        <f t="shared" si="17"/>
        <v>15392.33</v>
      </c>
      <c r="AB610" s="130">
        <v>15392.33</v>
      </c>
      <c r="AC610" s="130"/>
      <c r="AD610" s="12"/>
      <c r="AE610" s="36"/>
    </row>
    <row r="611" spans="1:31" x14ac:dyDescent="0.25">
      <c r="A611" t="s">
        <v>591</v>
      </c>
      <c r="B611" t="s">
        <v>228</v>
      </c>
      <c r="C611" t="s">
        <v>592</v>
      </c>
      <c r="D611" t="s">
        <v>64</v>
      </c>
      <c r="E611" t="s">
        <v>100</v>
      </c>
      <c r="F611" s="19" t="str">
        <f>IFERROR(VLOOKUP(D611,'Tabelas auxiliares'!$A$3:$B$63,2,FALSE),"")</f>
        <v>ARI - ASSESSORIA DE RELAÇÕES INTERNACIONAIS</v>
      </c>
      <c r="G611" s="19" t="str">
        <f>IFERROR(VLOOKUP($B611,'Tabelas auxiliares'!$A$67:$C$107,2,FALSE),"")</f>
        <v>INTERNACIONALIZAÇÃO</v>
      </c>
      <c r="H611" s="19" t="str">
        <f>IFERROR(VLOOKUP($B611,'Tabelas auxiliares'!$A$67:$C$107,3,FALSE),"")</f>
        <v>DIARIAS INTERNACIONAIS / PASSAGENS AEREAS INTERNACIONAIS / AUXILIO PARA EVENTOS INTERNACIONAIS / INSCRICAO PARA  EVENTOS INTERNACIONAIS / ANUIDADES ARI / ENCARGO DE CURSOS E CONCURSOS ARI / CURSOS DE LINGUAS NETEL</v>
      </c>
      <c r="I611" s="128" t="s">
        <v>3067</v>
      </c>
      <c r="J611" s="128" t="s">
        <v>3068</v>
      </c>
      <c r="K611" s="128" t="s">
        <v>3069</v>
      </c>
      <c r="L611" s="128" t="s">
        <v>3070</v>
      </c>
      <c r="M611" s="128" t="s">
        <v>604</v>
      </c>
      <c r="N611" s="128" t="s">
        <v>1364</v>
      </c>
      <c r="O611" s="128" t="s">
        <v>614</v>
      </c>
      <c r="P611" s="128" t="s">
        <v>1365</v>
      </c>
      <c r="Q611" s="128" t="s">
        <v>603</v>
      </c>
      <c r="R611" s="128" t="s">
        <v>604</v>
      </c>
      <c r="S611" s="128" t="s">
        <v>605</v>
      </c>
      <c r="T611" s="128" t="s">
        <v>145</v>
      </c>
      <c r="U611" s="128" t="s">
        <v>1366</v>
      </c>
      <c r="V611" s="128" t="s">
        <v>850</v>
      </c>
      <c r="W611" s="128" t="s">
        <v>851</v>
      </c>
      <c r="X611" s="128" t="s">
        <v>3071</v>
      </c>
      <c r="Y611" s="19" t="str">
        <f t="shared" si="16"/>
        <v>3</v>
      </c>
      <c r="Z611" s="19" t="str">
        <f>IF(T611="","",IF(AND(T611&lt;&gt;'Tabelas auxiliares'!$B$241,T611&lt;&gt;'Tabelas auxiliares'!$B$242,T611&lt;&gt;'Tabelas auxiliares'!$C$241,T611&lt;&gt;'Tabelas auxiliares'!$C$242,T611&lt;&gt;'Tabelas auxiliares'!$D$241),"FOLHA DE PESSOAL",IF(Y611='Tabelas auxiliares'!$A$242,"CUSTEIO",IF(Y611='Tabelas auxiliares'!$A$241,"INVESTIMENTO","ERRO - VERIFICAR"))))</f>
        <v>CUSTEIO</v>
      </c>
      <c r="AA611" s="30">
        <f t="shared" si="17"/>
        <v>2975</v>
      </c>
      <c r="AB611" s="130"/>
      <c r="AC611" s="130"/>
      <c r="AD611" s="12">
        <v>2975</v>
      </c>
      <c r="AE611" s="36"/>
    </row>
    <row r="612" spans="1:31" x14ac:dyDescent="0.25">
      <c r="A612" t="s">
        <v>591</v>
      </c>
      <c r="B612" t="s">
        <v>228</v>
      </c>
      <c r="C612" t="s">
        <v>592</v>
      </c>
      <c r="D612" t="s">
        <v>64</v>
      </c>
      <c r="E612" t="s">
        <v>100</v>
      </c>
      <c r="F612" s="19" t="str">
        <f>IFERROR(VLOOKUP(D612,'Tabelas auxiliares'!$A$3:$B$63,2,FALSE),"")</f>
        <v>ARI - ASSESSORIA DE RELAÇÕES INTERNACIONAIS</v>
      </c>
      <c r="G612" s="19" t="str">
        <f>IFERROR(VLOOKUP($B612,'Tabelas auxiliares'!$A$67:$C$107,2,FALSE),"")</f>
        <v>INTERNACIONALIZAÇÃO</v>
      </c>
      <c r="H612" s="19" t="str">
        <f>IFERROR(VLOOKUP($B612,'Tabelas auxiliares'!$A$67:$C$107,3,FALSE),"")</f>
        <v>DIARIAS INTERNACIONAIS / PASSAGENS AEREAS INTERNACIONAIS / AUXILIO PARA EVENTOS INTERNACIONAIS / INSCRICAO PARA  EVENTOS INTERNACIONAIS / ANUIDADES ARI / ENCARGO DE CURSOS E CONCURSOS ARI / CURSOS DE LINGUAS NETEL</v>
      </c>
      <c r="I612" s="128" t="s">
        <v>1556</v>
      </c>
      <c r="J612" s="128" t="s">
        <v>3072</v>
      </c>
      <c r="K612" s="128" t="s">
        <v>3073</v>
      </c>
      <c r="L612" s="128" t="s">
        <v>3074</v>
      </c>
      <c r="M612" s="128" t="s">
        <v>3075</v>
      </c>
      <c r="N612" s="128" t="s">
        <v>1364</v>
      </c>
      <c r="O612" s="128" t="s">
        <v>614</v>
      </c>
      <c r="P612" s="128" t="s">
        <v>1365</v>
      </c>
      <c r="Q612" s="128" t="s">
        <v>603</v>
      </c>
      <c r="R612" s="128" t="s">
        <v>604</v>
      </c>
      <c r="S612" s="128" t="s">
        <v>605</v>
      </c>
      <c r="T612" s="128" t="s">
        <v>145</v>
      </c>
      <c r="U612" s="128" t="s">
        <v>1366</v>
      </c>
      <c r="V612" s="128" t="s">
        <v>863</v>
      </c>
      <c r="W612" s="128" t="s">
        <v>864</v>
      </c>
      <c r="X612" s="128" t="s">
        <v>3076</v>
      </c>
      <c r="Y612" s="19" t="str">
        <f t="shared" si="16"/>
        <v>3</v>
      </c>
      <c r="Z612" s="19" t="str">
        <f>IF(T612="","",IF(AND(T612&lt;&gt;'Tabelas auxiliares'!$B$241,T612&lt;&gt;'Tabelas auxiliares'!$B$242,T612&lt;&gt;'Tabelas auxiliares'!$C$241,T612&lt;&gt;'Tabelas auxiliares'!$C$242,T612&lt;&gt;'Tabelas auxiliares'!$D$241),"FOLHA DE PESSOAL",IF(Y612='Tabelas auxiliares'!$A$242,"CUSTEIO",IF(Y612='Tabelas auxiliares'!$A$241,"INVESTIMENTO","ERRO - VERIFICAR"))))</f>
        <v>CUSTEIO</v>
      </c>
      <c r="AA612" s="30">
        <f t="shared" si="17"/>
        <v>1650</v>
      </c>
      <c r="AB612" s="130">
        <v>1650</v>
      </c>
      <c r="AC612" s="130"/>
      <c r="AD612" s="12"/>
      <c r="AE612" s="36"/>
    </row>
    <row r="613" spans="1:31" x14ac:dyDescent="0.25">
      <c r="A613" t="s">
        <v>591</v>
      </c>
      <c r="B613" t="s">
        <v>228</v>
      </c>
      <c r="C613" t="s">
        <v>592</v>
      </c>
      <c r="D613" t="s">
        <v>64</v>
      </c>
      <c r="E613" t="s">
        <v>100</v>
      </c>
      <c r="F613" s="19" t="str">
        <f>IFERROR(VLOOKUP(D613,'Tabelas auxiliares'!$A$3:$B$63,2,FALSE),"")</f>
        <v>ARI - ASSESSORIA DE RELAÇÕES INTERNACIONAIS</v>
      </c>
      <c r="G613" s="19" t="str">
        <f>IFERROR(VLOOKUP($B613,'Tabelas auxiliares'!$A$67:$C$107,2,FALSE),"")</f>
        <v>INTERNACIONALIZAÇÃO</v>
      </c>
      <c r="H613" s="19" t="str">
        <f>IFERROR(VLOOKUP($B613,'Tabelas auxiliares'!$A$67:$C$107,3,FALSE),"")</f>
        <v>DIARIAS INTERNACIONAIS / PASSAGENS AEREAS INTERNACIONAIS / AUXILIO PARA EVENTOS INTERNACIONAIS / INSCRICAO PARA  EVENTOS INTERNACIONAIS / ANUIDADES ARI / ENCARGO DE CURSOS E CONCURSOS ARI / CURSOS DE LINGUAS NETEL</v>
      </c>
      <c r="I613" s="128" t="s">
        <v>1801</v>
      </c>
      <c r="J613" s="128" t="s">
        <v>3077</v>
      </c>
      <c r="K613" s="128" t="s">
        <v>3078</v>
      </c>
      <c r="L613" s="128" t="s">
        <v>3079</v>
      </c>
      <c r="M613" s="128" t="s">
        <v>604</v>
      </c>
      <c r="N613" s="128" t="s">
        <v>1364</v>
      </c>
      <c r="O613" s="128" t="s">
        <v>614</v>
      </c>
      <c r="P613" s="128" t="s">
        <v>1365</v>
      </c>
      <c r="Q613" s="128" t="s">
        <v>603</v>
      </c>
      <c r="R613" s="128" t="s">
        <v>604</v>
      </c>
      <c r="S613" s="128" t="s">
        <v>605</v>
      </c>
      <c r="T613" s="128" t="s">
        <v>145</v>
      </c>
      <c r="U613" s="128" t="s">
        <v>1366</v>
      </c>
      <c r="V613" s="128" t="s">
        <v>850</v>
      </c>
      <c r="W613" s="128" t="s">
        <v>851</v>
      </c>
      <c r="X613" s="128" t="s">
        <v>3080</v>
      </c>
      <c r="Y613" s="19" t="str">
        <f t="shared" si="16"/>
        <v>3</v>
      </c>
      <c r="Z613" s="19" t="str">
        <f>IF(T613="","",IF(AND(T613&lt;&gt;'Tabelas auxiliares'!$B$241,T613&lt;&gt;'Tabelas auxiliares'!$B$242,T613&lt;&gt;'Tabelas auxiliares'!$C$241,T613&lt;&gt;'Tabelas auxiliares'!$C$242,T613&lt;&gt;'Tabelas auxiliares'!$D$241),"FOLHA DE PESSOAL",IF(Y613='Tabelas auxiliares'!$A$242,"CUSTEIO",IF(Y613='Tabelas auxiliares'!$A$241,"INVESTIMENTO","ERRO - VERIFICAR"))))</f>
        <v>CUSTEIO</v>
      </c>
      <c r="AA613" s="30">
        <f t="shared" si="17"/>
        <v>2975</v>
      </c>
      <c r="AB613" s="130"/>
      <c r="AC613" s="130"/>
      <c r="AD613" s="12">
        <v>2975</v>
      </c>
      <c r="AE613" s="36"/>
    </row>
    <row r="614" spans="1:31" x14ac:dyDescent="0.25">
      <c r="A614" t="s">
        <v>591</v>
      </c>
      <c r="B614" t="s">
        <v>228</v>
      </c>
      <c r="C614" t="s">
        <v>592</v>
      </c>
      <c r="D614" t="s">
        <v>64</v>
      </c>
      <c r="E614" t="s">
        <v>100</v>
      </c>
      <c r="F614" s="19" t="str">
        <f>IFERROR(VLOOKUP(D614,'Tabelas auxiliares'!$A$3:$B$63,2,FALSE),"")</f>
        <v>ARI - ASSESSORIA DE RELAÇÕES INTERNACIONAIS</v>
      </c>
      <c r="G614" s="19" t="str">
        <f>IFERROR(VLOOKUP($B614,'Tabelas auxiliares'!$A$67:$C$107,2,FALSE),"")</f>
        <v>INTERNACIONALIZAÇÃO</v>
      </c>
      <c r="H614" s="19" t="str">
        <f>IFERROR(VLOOKUP($B614,'Tabelas auxiliares'!$A$67:$C$107,3,FALSE),"")</f>
        <v>DIARIAS INTERNACIONAIS / PASSAGENS AEREAS INTERNACIONAIS / AUXILIO PARA EVENTOS INTERNACIONAIS / INSCRICAO PARA  EVENTOS INTERNACIONAIS / ANUIDADES ARI / ENCARGO DE CURSOS E CONCURSOS ARI / CURSOS DE LINGUAS NETEL</v>
      </c>
      <c r="I614" s="128" t="s">
        <v>1807</v>
      </c>
      <c r="J614" s="128" t="s">
        <v>3081</v>
      </c>
      <c r="K614" s="128" t="s">
        <v>3082</v>
      </c>
      <c r="L614" s="128" t="s">
        <v>3083</v>
      </c>
      <c r="M614" s="128" t="s">
        <v>604</v>
      </c>
      <c r="N614" s="128" t="s">
        <v>1364</v>
      </c>
      <c r="O614" s="128" t="s">
        <v>614</v>
      </c>
      <c r="P614" s="128" t="s">
        <v>1365</v>
      </c>
      <c r="Q614" s="128" t="s">
        <v>603</v>
      </c>
      <c r="R614" s="128" t="s">
        <v>604</v>
      </c>
      <c r="S614" s="128" t="s">
        <v>605</v>
      </c>
      <c r="T614" s="128" t="s">
        <v>145</v>
      </c>
      <c r="U614" s="128" t="s">
        <v>1366</v>
      </c>
      <c r="V614" s="128" t="s">
        <v>850</v>
      </c>
      <c r="W614" s="128" t="s">
        <v>851</v>
      </c>
      <c r="X614" s="128" t="s">
        <v>3084</v>
      </c>
      <c r="Y614" s="19" t="str">
        <f t="shared" si="16"/>
        <v>3</v>
      </c>
      <c r="Z614" s="19" t="str">
        <f>IF(T614="","",IF(AND(T614&lt;&gt;'Tabelas auxiliares'!$B$241,T614&lt;&gt;'Tabelas auxiliares'!$B$242,T614&lt;&gt;'Tabelas auxiliares'!$C$241,T614&lt;&gt;'Tabelas auxiliares'!$C$242,T614&lt;&gt;'Tabelas auxiliares'!$D$241),"FOLHA DE PESSOAL",IF(Y614='Tabelas auxiliares'!$A$242,"CUSTEIO",IF(Y614='Tabelas auxiliares'!$A$241,"INVESTIMENTO","ERRO - VERIFICAR"))))</f>
        <v>CUSTEIO</v>
      </c>
      <c r="AA614" s="30">
        <f t="shared" si="17"/>
        <v>2975</v>
      </c>
      <c r="AB614" s="130"/>
      <c r="AC614" s="130"/>
      <c r="AD614" s="12">
        <v>2975</v>
      </c>
      <c r="AE614" s="36"/>
    </row>
    <row r="615" spans="1:31" x14ac:dyDescent="0.25">
      <c r="A615" t="s">
        <v>591</v>
      </c>
      <c r="B615" t="s">
        <v>228</v>
      </c>
      <c r="C615" t="s">
        <v>594</v>
      </c>
      <c r="D615" t="s">
        <v>76</v>
      </c>
      <c r="E615" t="s">
        <v>100</v>
      </c>
      <c r="F615" s="19" t="str">
        <f>IFERROR(VLOOKUP(D615,'Tabelas auxiliares'!$A$3:$B$63,2,FALSE),"")</f>
        <v>NETEL - NÚCLEO EDUCACIONAL DE TECNOLOGIAS E LÍNGUAS</v>
      </c>
      <c r="G615" s="19" t="str">
        <f>IFERROR(VLOOKUP($B615,'Tabelas auxiliares'!$A$67:$C$107,2,FALSE),"")</f>
        <v>INTERNACIONALIZAÇÃO</v>
      </c>
      <c r="H615" s="19" t="str">
        <f>IFERROR(VLOOKUP($B615,'Tabelas auxiliares'!$A$67:$C$107,3,FALSE),"")</f>
        <v>DIARIAS INTERNACIONAIS / PASSAGENS AEREAS INTERNACIONAIS / AUXILIO PARA EVENTOS INTERNACIONAIS / INSCRICAO PARA  EVENTOS INTERNACIONAIS / ANUIDADES ARI / ENCARGO DE CURSOS E CONCURSOS ARI / CURSOS DE LINGUAS NETEL</v>
      </c>
      <c r="I615" s="128" t="s">
        <v>3085</v>
      </c>
      <c r="J615" s="128" t="s">
        <v>1079</v>
      </c>
      <c r="K615" s="128" t="s">
        <v>3086</v>
      </c>
      <c r="L615" s="128" t="s">
        <v>1080</v>
      </c>
      <c r="M615" s="128" t="s">
        <v>604</v>
      </c>
      <c r="N615" s="128" t="s">
        <v>1364</v>
      </c>
      <c r="O615" s="128" t="s">
        <v>620</v>
      </c>
      <c r="P615" s="128" t="s">
        <v>1081</v>
      </c>
      <c r="Q615" s="128" t="s">
        <v>603</v>
      </c>
      <c r="R615" s="128" t="s">
        <v>604</v>
      </c>
      <c r="S615" s="128" t="s">
        <v>605</v>
      </c>
      <c r="T615" s="128" t="s">
        <v>145</v>
      </c>
      <c r="U615" s="128" t="s">
        <v>1370</v>
      </c>
      <c r="V615" s="128" t="s">
        <v>645</v>
      </c>
      <c r="W615" s="128" t="s">
        <v>646</v>
      </c>
      <c r="X615" s="128" t="s">
        <v>3087</v>
      </c>
      <c r="Y615" s="19" t="str">
        <f t="shared" si="16"/>
        <v>3</v>
      </c>
      <c r="Z615" s="19" t="str">
        <f>IF(T615="","",IF(AND(T615&lt;&gt;'Tabelas auxiliares'!$B$241,T615&lt;&gt;'Tabelas auxiliares'!$B$242,T615&lt;&gt;'Tabelas auxiliares'!$C$241,T615&lt;&gt;'Tabelas auxiliares'!$C$242,T615&lt;&gt;'Tabelas auxiliares'!$D$241),"FOLHA DE PESSOAL",IF(Y615='Tabelas auxiliares'!$A$242,"CUSTEIO",IF(Y615='Tabelas auxiliares'!$A$241,"INVESTIMENTO","ERRO - VERIFICAR"))))</f>
        <v>CUSTEIO</v>
      </c>
      <c r="AA615" s="30">
        <f t="shared" si="17"/>
        <v>14300</v>
      </c>
      <c r="AB615" s="130">
        <v>1100</v>
      </c>
      <c r="AC615" s="130">
        <v>2200</v>
      </c>
      <c r="AD615" s="12">
        <v>11000</v>
      </c>
      <c r="AE615" s="36"/>
    </row>
    <row r="616" spans="1:31" x14ac:dyDescent="0.25">
      <c r="A616" t="s">
        <v>591</v>
      </c>
      <c r="B616" t="s">
        <v>1356</v>
      </c>
      <c r="C616" t="s">
        <v>592</v>
      </c>
      <c r="D616" t="s">
        <v>77</v>
      </c>
      <c r="E616" t="s">
        <v>100</v>
      </c>
      <c r="F616" s="19" t="str">
        <f>IFERROR(VLOOKUP(D616,'Tabelas auxiliares'!$A$3:$B$63,2,FALSE),"")</f>
        <v>AGÊNCIA DE INOVAÇÃO</v>
      </c>
      <c r="G616" s="19" t="str">
        <f>IFERROR(VLOOKUP($B616,'Tabelas auxiliares'!$A$67:$C$107,2,FALSE),"")</f>
        <v/>
      </c>
      <c r="H616" s="19" t="str">
        <f>IFERROR(VLOOKUP($B616,'Tabelas auxiliares'!$A$67:$C$107,3,FALSE),"")</f>
        <v/>
      </c>
      <c r="I616" s="128" t="s">
        <v>2124</v>
      </c>
      <c r="J616" s="128" t="s">
        <v>3088</v>
      </c>
      <c r="K616" s="128" t="s">
        <v>3089</v>
      </c>
      <c r="L616" s="128" t="s">
        <v>3090</v>
      </c>
      <c r="M616" s="128" t="s">
        <v>604</v>
      </c>
      <c r="N616" s="128" t="s">
        <v>638</v>
      </c>
      <c r="O616" s="128" t="s">
        <v>614</v>
      </c>
      <c r="P616" s="128" t="s">
        <v>1357</v>
      </c>
      <c r="Q616" s="128" t="s">
        <v>603</v>
      </c>
      <c r="R616" s="128" t="s">
        <v>604</v>
      </c>
      <c r="S616" s="128" t="s">
        <v>605</v>
      </c>
      <c r="T616" s="128" t="s">
        <v>145</v>
      </c>
      <c r="U616" s="128" t="s">
        <v>1358</v>
      </c>
      <c r="V616" s="128" t="s">
        <v>1066</v>
      </c>
      <c r="W616" s="128" t="s">
        <v>1067</v>
      </c>
      <c r="X616" s="128" t="s">
        <v>3091</v>
      </c>
      <c r="Y616" s="19" t="str">
        <f t="shared" si="16"/>
        <v>3</v>
      </c>
      <c r="Z616" s="19" t="str">
        <f>IF(T616="","",IF(AND(T616&lt;&gt;'Tabelas auxiliares'!$B$241,T616&lt;&gt;'Tabelas auxiliares'!$B$242,T616&lt;&gt;'Tabelas auxiliares'!$C$241,T616&lt;&gt;'Tabelas auxiliares'!$C$242,T616&lt;&gt;'Tabelas auxiliares'!$D$241),"FOLHA DE PESSOAL",IF(Y616='Tabelas auxiliares'!$A$242,"CUSTEIO",IF(Y616='Tabelas auxiliares'!$A$241,"INVESTIMENTO","ERRO - VERIFICAR"))))</f>
        <v>CUSTEIO</v>
      </c>
      <c r="AA616" s="30">
        <f t="shared" si="17"/>
        <v>4546.62</v>
      </c>
      <c r="AB616" s="130">
        <v>104.8</v>
      </c>
      <c r="AC616" s="130"/>
      <c r="AD616" s="12">
        <v>4441.82</v>
      </c>
      <c r="AE616" s="36"/>
    </row>
    <row r="617" spans="1:31" x14ac:dyDescent="0.25">
      <c r="A617" t="s">
        <v>591</v>
      </c>
      <c r="B617" t="s">
        <v>229</v>
      </c>
      <c r="C617" t="s">
        <v>592</v>
      </c>
      <c r="D617" t="s">
        <v>28</v>
      </c>
      <c r="E617" t="s">
        <v>100</v>
      </c>
      <c r="F617" s="19" t="str">
        <f>IFERROR(VLOOKUP(D617,'Tabelas auxiliares'!$A$3:$B$63,2,FALSE),"")</f>
        <v>PU - PREFEITURA UNIVERSITÁRIA</v>
      </c>
      <c r="G617" s="19" t="str">
        <f>IFERROR(VLOOKUP($B617,'Tabelas auxiliares'!$A$67:$C$107,2,FALSE),"")</f>
        <v>LIMPEZA E COPEIRAGEM</v>
      </c>
      <c r="H617" s="19" t="str">
        <f>IFERROR(VLOOKUP($B617,'Tabelas auxiliares'!$A$67:$C$107,3,FALSE),"")</f>
        <v>LIMPEZA / COPEIRAGEM / COLETA DE LIXO INFECTANTE /MATERIAIS DE LIMPEZA (PAPEL TOALHA, HIGIÊNICO) / COPA (AÇUCAR, CAFÉ, COPOS)/BOMBONAS RESÍDUOS QUÍMICOS</v>
      </c>
      <c r="I617" s="128" t="s">
        <v>1930</v>
      </c>
      <c r="J617" s="128" t="s">
        <v>3092</v>
      </c>
      <c r="K617" s="128" t="s">
        <v>3093</v>
      </c>
      <c r="L617" s="128" t="s">
        <v>3094</v>
      </c>
      <c r="M617" s="128" t="s">
        <v>1112</v>
      </c>
      <c r="N617" s="128" t="s">
        <v>638</v>
      </c>
      <c r="O617" s="128" t="s">
        <v>614</v>
      </c>
      <c r="P617" s="128" t="s">
        <v>1357</v>
      </c>
      <c r="Q617" s="128" t="s">
        <v>603</v>
      </c>
      <c r="R617" s="128" t="s">
        <v>604</v>
      </c>
      <c r="S617" s="128" t="s">
        <v>605</v>
      </c>
      <c r="T617" s="128" t="s">
        <v>145</v>
      </c>
      <c r="U617" s="128" t="s">
        <v>1358</v>
      </c>
      <c r="V617" s="128" t="s">
        <v>1088</v>
      </c>
      <c r="W617" s="128" t="s">
        <v>1089</v>
      </c>
      <c r="X617" s="128" t="s">
        <v>3095</v>
      </c>
      <c r="Y617" s="19" t="str">
        <f t="shared" si="16"/>
        <v>3</v>
      </c>
      <c r="Z617" s="19" t="str">
        <f>IF(T617="","",IF(AND(T617&lt;&gt;'Tabelas auxiliares'!$B$241,T617&lt;&gt;'Tabelas auxiliares'!$B$242,T617&lt;&gt;'Tabelas auxiliares'!$C$241,T617&lt;&gt;'Tabelas auxiliares'!$C$242,T617&lt;&gt;'Tabelas auxiliares'!$D$241),"FOLHA DE PESSOAL",IF(Y617='Tabelas auxiliares'!$A$242,"CUSTEIO",IF(Y617='Tabelas auxiliares'!$A$241,"INVESTIMENTO","ERRO - VERIFICAR"))))</f>
        <v>CUSTEIO</v>
      </c>
      <c r="AA617" s="30">
        <f t="shared" si="17"/>
        <v>8520</v>
      </c>
      <c r="AB617" s="130"/>
      <c r="AC617" s="130">
        <v>533.05999999999995</v>
      </c>
      <c r="AD617" s="12">
        <v>7986.94</v>
      </c>
      <c r="AE617" s="36"/>
    </row>
    <row r="618" spans="1:31" x14ac:dyDescent="0.25">
      <c r="A618" t="s">
        <v>591</v>
      </c>
      <c r="B618" t="s">
        <v>229</v>
      </c>
      <c r="C618" t="s">
        <v>592</v>
      </c>
      <c r="D618" t="s">
        <v>28</v>
      </c>
      <c r="E618" t="s">
        <v>100</v>
      </c>
      <c r="F618" s="19" t="str">
        <f>IFERROR(VLOOKUP(D618,'Tabelas auxiliares'!$A$3:$B$63,2,FALSE),"")</f>
        <v>PU - PREFEITURA UNIVERSITÁRIA</v>
      </c>
      <c r="G618" s="19" t="str">
        <f>IFERROR(VLOOKUP($B618,'Tabelas auxiliares'!$A$67:$C$107,2,FALSE),"")</f>
        <v>LIMPEZA E COPEIRAGEM</v>
      </c>
      <c r="H618" s="19" t="str">
        <f>IFERROR(VLOOKUP($B618,'Tabelas auxiliares'!$A$67:$C$107,3,FALSE),"")</f>
        <v>LIMPEZA / COPEIRAGEM / COLETA DE LIXO INFECTANTE /MATERIAIS DE LIMPEZA (PAPEL TOALHA, HIGIÊNICO) / COPA (AÇUCAR, CAFÉ, COPOS)/BOMBONAS RESÍDUOS QUÍMICOS</v>
      </c>
      <c r="I618" s="128" t="s">
        <v>3085</v>
      </c>
      <c r="J618" s="128" t="s">
        <v>3096</v>
      </c>
      <c r="K618" s="128" t="s">
        <v>3097</v>
      </c>
      <c r="L618" s="128" t="s">
        <v>3098</v>
      </c>
      <c r="M618" s="128" t="s">
        <v>3099</v>
      </c>
      <c r="N618" s="128" t="s">
        <v>638</v>
      </c>
      <c r="O618" s="128" t="s">
        <v>614</v>
      </c>
      <c r="P618" s="128" t="s">
        <v>1357</v>
      </c>
      <c r="Q618" s="128" t="s">
        <v>603</v>
      </c>
      <c r="R618" s="128" t="s">
        <v>604</v>
      </c>
      <c r="S618" s="128" t="s">
        <v>605</v>
      </c>
      <c r="T618" s="128" t="s">
        <v>145</v>
      </c>
      <c r="U618" s="128" t="s">
        <v>1358</v>
      </c>
      <c r="V618" s="128" t="s">
        <v>1085</v>
      </c>
      <c r="W618" s="128" t="s">
        <v>1086</v>
      </c>
      <c r="X618" s="128" t="s">
        <v>3100</v>
      </c>
      <c r="Y618" s="19" t="str">
        <f t="shared" si="16"/>
        <v>3</v>
      </c>
      <c r="Z618" s="19" t="str">
        <f>IF(T618="","",IF(AND(T618&lt;&gt;'Tabelas auxiliares'!$B$241,T618&lt;&gt;'Tabelas auxiliares'!$B$242,T618&lt;&gt;'Tabelas auxiliares'!$C$241,T618&lt;&gt;'Tabelas auxiliares'!$C$242,T618&lt;&gt;'Tabelas auxiliares'!$D$241),"FOLHA DE PESSOAL",IF(Y618='Tabelas auxiliares'!$A$242,"CUSTEIO",IF(Y618='Tabelas auxiliares'!$A$241,"INVESTIMENTO","ERRO - VERIFICAR"))))</f>
        <v>CUSTEIO</v>
      </c>
      <c r="AA618" s="30">
        <f t="shared" si="17"/>
        <v>6999</v>
      </c>
      <c r="AB618" s="130"/>
      <c r="AC618" s="130"/>
      <c r="AD618" s="12">
        <v>6999</v>
      </c>
      <c r="AE618" s="36"/>
    </row>
    <row r="619" spans="1:31" x14ac:dyDescent="0.25">
      <c r="A619" t="s">
        <v>591</v>
      </c>
      <c r="B619" t="s">
        <v>229</v>
      </c>
      <c r="C619" t="s">
        <v>592</v>
      </c>
      <c r="D619" t="s">
        <v>28</v>
      </c>
      <c r="E619" t="s">
        <v>100</v>
      </c>
      <c r="F619" s="19" t="str">
        <f>IFERROR(VLOOKUP(D619,'Tabelas auxiliares'!$A$3:$B$63,2,FALSE),"")</f>
        <v>PU - PREFEITURA UNIVERSITÁRIA</v>
      </c>
      <c r="G619" s="19" t="str">
        <f>IFERROR(VLOOKUP($B619,'Tabelas auxiliares'!$A$67:$C$107,2,FALSE),"")</f>
        <v>LIMPEZA E COPEIRAGEM</v>
      </c>
      <c r="H619" s="19" t="str">
        <f>IFERROR(VLOOKUP($B619,'Tabelas auxiliares'!$A$67:$C$107,3,FALSE),"")</f>
        <v>LIMPEZA / COPEIRAGEM / COLETA DE LIXO INFECTANTE /MATERIAIS DE LIMPEZA (PAPEL TOALHA, HIGIÊNICO) / COPA (AÇUCAR, CAFÉ, COPOS)/BOMBONAS RESÍDUOS QUÍMICOS</v>
      </c>
      <c r="I619" s="128" t="s">
        <v>3101</v>
      </c>
      <c r="J619" s="128" t="s">
        <v>3102</v>
      </c>
      <c r="K619" s="128" t="s">
        <v>3103</v>
      </c>
      <c r="L619" s="128" t="s">
        <v>909</v>
      </c>
      <c r="M619" s="128" t="s">
        <v>3104</v>
      </c>
      <c r="N619" s="128" t="s">
        <v>638</v>
      </c>
      <c r="O619" s="128" t="s">
        <v>614</v>
      </c>
      <c r="P619" s="128" t="s">
        <v>1357</v>
      </c>
      <c r="Q619" s="128" t="s">
        <v>603</v>
      </c>
      <c r="R619" s="128" t="s">
        <v>604</v>
      </c>
      <c r="S619" s="128" t="s">
        <v>605</v>
      </c>
      <c r="T619" s="128" t="s">
        <v>145</v>
      </c>
      <c r="U619" s="128" t="s">
        <v>1358</v>
      </c>
      <c r="V619" s="128" t="s">
        <v>1123</v>
      </c>
      <c r="W619" s="128" t="s">
        <v>1124</v>
      </c>
      <c r="X619" s="128" t="s">
        <v>3105</v>
      </c>
      <c r="Y619" s="19" t="str">
        <f t="shared" si="16"/>
        <v>3</v>
      </c>
      <c r="Z619" s="19" t="str">
        <f>IF(T619="","",IF(AND(T619&lt;&gt;'Tabelas auxiliares'!$B$241,T619&lt;&gt;'Tabelas auxiliares'!$B$242,T619&lt;&gt;'Tabelas auxiliares'!$C$241,T619&lt;&gt;'Tabelas auxiliares'!$C$242,T619&lt;&gt;'Tabelas auxiliares'!$D$241),"FOLHA DE PESSOAL",IF(Y619='Tabelas auxiliares'!$A$242,"CUSTEIO",IF(Y619='Tabelas auxiliares'!$A$241,"INVESTIMENTO","ERRO - VERIFICAR"))))</f>
        <v>CUSTEIO</v>
      </c>
      <c r="AA619" s="30">
        <f t="shared" si="17"/>
        <v>6022.5</v>
      </c>
      <c r="AB619" s="130"/>
      <c r="AC619" s="130"/>
      <c r="AD619" s="12">
        <v>6022.5</v>
      </c>
      <c r="AE619" s="36"/>
    </row>
    <row r="620" spans="1:31" x14ac:dyDescent="0.25">
      <c r="A620" t="s">
        <v>591</v>
      </c>
      <c r="B620" t="s">
        <v>229</v>
      </c>
      <c r="C620" t="s">
        <v>592</v>
      </c>
      <c r="D620" t="s">
        <v>28</v>
      </c>
      <c r="E620" t="s">
        <v>100</v>
      </c>
      <c r="F620" s="19" t="str">
        <f>IFERROR(VLOOKUP(D620,'Tabelas auxiliares'!$A$3:$B$63,2,FALSE),"")</f>
        <v>PU - PREFEITURA UNIVERSITÁRIA</v>
      </c>
      <c r="G620" s="19" t="str">
        <f>IFERROR(VLOOKUP($B620,'Tabelas auxiliares'!$A$67:$C$107,2,FALSE),"")</f>
        <v>LIMPEZA E COPEIRAGEM</v>
      </c>
      <c r="H620" s="19" t="str">
        <f>IFERROR(VLOOKUP($B620,'Tabelas auxiliares'!$A$67:$C$107,3,FALSE),"")</f>
        <v>LIMPEZA / COPEIRAGEM / COLETA DE LIXO INFECTANTE /MATERIAIS DE LIMPEZA (PAPEL TOALHA, HIGIÊNICO) / COPA (AÇUCAR, CAFÉ, COPOS)/BOMBONAS RESÍDUOS QUÍMICOS</v>
      </c>
      <c r="I620" s="128" t="s">
        <v>2249</v>
      </c>
      <c r="J620" s="128" t="s">
        <v>1107</v>
      </c>
      <c r="K620" s="128" t="s">
        <v>3106</v>
      </c>
      <c r="L620" s="128" t="s">
        <v>1109</v>
      </c>
      <c r="M620" s="128" t="s">
        <v>1110</v>
      </c>
      <c r="N620" s="128" t="s">
        <v>638</v>
      </c>
      <c r="O620" s="128" t="s">
        <v>614</v>
      </c>
      <c r="P620" s="128" t="s">
        <v>1357</v>
      </c>
      <c r="Q620" s="128" t="s">
        <v>603</v>
      </c>
      <c r="R620" s="128" t="s">
        <v>604</v>
      </c>
      <c r="S620" s="128" t="s">
        <v>605</v>
      </c>
      <c r="T620" s="128" t="s">
        <v>145</v>
      </c>
      <c r="U620" s="128" t="s">
        <v>1358</v>
      </c>
      <c r="V620" s="128" t="s">
        <v>1082</v>
      </c>
      <c r="W620" s="128" t="s">
        <v>1083</v>
      </c>
      <c r="X620" s="128" t="s">
        <v>3107</v>
      </c>
      <c r="Y620" s="19" t="str">
        <f t="shared" ref="Y620:Y683" si="18">LEFT(V620,1)</f>
        <v>3</v>
      </c>
      <c r="Z620" s="19" t="str">
        <f>IF(T620="","",IF(AND(T620&lt;&gt;'Tabelas auxiliares'!$B$241,T620&lt;&gt;'Tabelas auxiliares'!$B$242,T620&lt;&gt;'Tabelas auxiliares'!$C$241,T620&lt;&gt;'Tabelas auxiliares'!$C$242,T620&lt;&gt;'Tabelas auxiliares'!$D$241),"FOLHA DE PESSOAL",IF(Y620='Tabelas auxiliares'!$A$242,"CUSTEIO",IF(Y620='Tabelas auxiliares'!$A$241,"INVESTIMENTO","ERRO - VERIFICAR"))))</f>
        <v>CUSTEIO</v>
      </c>
      <c r="AA620" s="30">
        <f t="shared" si="17"/>
        <v>2455112.83</v>
      </c>
      <c r="AB620" s="130">
        <v>498990.38</v>
      </c>
      <c r="AC620" s="130">
        <v>140828.21</v>
      </c>
      <c r="AD620" s="12">
        <v>1815294.24</v>
      </c>
      <c r="AE620" s="36"/>
    </row>
    <row r="621" spans="1:31" x14ac:dyDescent="0.25">
      <c r="A621" t="s">
        <v>591</v>
      </c>
      <c r="B621" t="s">
        <v>229</v>
      </c>
      <c r="C621" t="s">
        <v>592</v>
      </c>
      <c r="D621" t="s">
        <v>28</v>
      </c>
      <c r="E621" t="s">
        <v>100</v>
      </c>
      <c r="F621" s="19" t="str">
        <f>IFERROR(VLOOKUP(D621,'Tabelas auxiliares'!$A$3:$B$63,2,FALSE),"")</f>
        <v>PU - PREFEITURA UNIVERSITÁRIA</v>
      </c>
      <c r="G621" s="19" t="str">
        <f>IFERROR(VLOOKUP($B621,'Tabelas auxiliares'!$A$67:$C$107,2,FALSE),"")</f>
        <v>LIMPEZA E COPEIRAGEM</v>
      </c>
      <c r="H621" s="19" t="str">
        <f>IFERROR(VLOOKUP($B621,'Tabelas auxiliares'!$A$67:$C$107,3,FALSE),"")</f>
        <v>LIMPEZA / COPEIRAGEM / COLETA DE LIXO INFECTANTE /MATERIAIS DE LIMPEZA (PAPEL TOALHA, HIGIÊNICO) / COPA (AÇUCAR, CAFÉ, COPOS)/BOMBONAS RESÍDUOS QUÍMICOS</v>
      </c>
      <c r="I621" s="128" t="s">
        <v>3108</v>
      </c>
      <c r="J621" s="128" t="s">
        <v>1093</v>
      </c>
      <c r="K621" s="128" t="s">
        <v>3109</v>
      </c>
      <c r="L621" s="128" t="s">
        <v>3110</v>
      </c>
      <c r="M621" s="128" t="s">
        <v>1095</v>
      </c>
      <c r="N621" s="128" t="s">
        <v>638</v>
      </c>
      <c r="O621" s="128" t="s">
        <v>614</v>
      </c>
      <c r="P621" s="128" t="s">
        <v>1357</v>
      </c>
      <c r="Q621" s="128" t="s">
        <v>603</v>
      </c>
      <c r="R621" s="128" t="s">
        <v>604</v>
      </c>
      <c r="S621" s="128" t="s">
        <v>605</v>
      </c>
      <c r="T621" s="128" t="s">
        <v>145</v>
      </c>
      <c r="U621" s="128" t="s">
        <v>1358</v>
      </c>
      <c r="V621" s="128" t="s">
        <v>1096</v>
      </c>
      <c r="W621" s="128" t="s">
        <v>1097</v>
      </c>
      <c r="X621" s="128" t="s">
        <v>3111</v>
      </c>
      <c r="Y621" s="19" t="str">
        <f t="shared" si="18"/>
        <v>3</v>
      </c>
      <c r="Z621" s="19" t="str">
        <f>IF(T621="","",IF(AND(T621&lt;&gt;'Tabelas auxiliares'!$B$241,T621&lt;&gt;'Tabelas auxiliares'!$B$242,T621&lt;&gt;'Tabelas auxiliares'!$C$241,T621&lt;&gt;'Tabelas auxiliares'!$C$242,T621&lt;&gt;'Tabelas auxiliares'!$D$241),"FOLHA DE PESSOAL",IF(Y621='Tabelas auxiliares'!$A$242,"CUSTEIO",IF(Y621='Tabelas auxiliares'!$A$241,"INVESTIMENTO","ERRO - VERIFICAR"))))</f>
        <v>CUSTEIO</v>
      </c>
      <c r="AA621" s="30">
        <f t="shared" ref="AA621:AA684" si="19">IF(AB621+AC621+AD621&lt;&gt;0,AB621+AC621+AD621,"")</f>
        <v>48000</v>
      </c>
      <c r="AB621" s="130">
        <v>6260.15</v>
      </c>
      <c r="AC621" s="130"/>
      <c r="AD621" s="12">
        <v>41739.85</v>
      </c>
      <c r="AE621" s="36"/>
    </row>
    <row r="622" spans="1:31" x14ac:dyDescent="0.25">
      <c r="A622" t="s">
        <v>591</v>
      </c>
      <c r="B622" t="s">
        <v>229</v>
      </c>
      <c r="C622" t="s">
        <v>592</v>
      </c>
      <c r="D622" t="s">
        <v>28</v>
      </c>
      <c r="E622" t="s">
        <v>100</v>
      </c>
      <c r="F622" s="19" t="str">
        <f>IFERROR(VLOOKUP(D622,'Tabelas auxiliares'!$A$3:$B$63,2,FALSE),"")</f>
        <v>PU - PREFEITURA UNIVERSITÁRIA</v>
      </c>
      <c r="G622" s="19" t="str">
        <f>IFERROR(VLOOKUP($B622,'Tabelas auxiliares'!$A$67:$C$107,2,FALSE),"")</f>
        <v>LIMPEZA E COPEIRAGEM</v>
      </c>
      <c r="H622" s="19" t="str">
        <f>IFERROR(VLOOKUP($B622,'Tabelas auxiliares'!$A$67:$C$107,3,FALSE),"")</f>
        <v>LIMPEZA / COPEIRAGEM / COLETA DE LIXO INFECTANTE /MATERIAIS DE LIMPEZA (PAPEL TOALHA, HIGIÊNICO) / COPA (AÇUCAR, CAFÉ, COPOS)/BOMBONAS RESÍDUOS QUÍMICOS</v>
      </c>
      <c r="I622" s="128" t="s">
        <v>3112</v>
      </c>
      <c r="J622" s="128" t="s">
        <v>3113</v>
      </c>
      <c r="K622" s="128" t="s">
        <v>3114</v>
      </c>
      <c r="L622" s="128" t="s">
        <v>3115</v>
      </c>
      <c r="M622" s="128" t="s">
        <v>3116</v>
      </c>
      <c r="N622" s="128" t="s">
        <v>638</v>
      </c>
      <c r="O622" s="128" t="s">
        <v>614</v>
      </c>
      <c r="P622" s="128" t="s">
        <v>1357</v>
      </c>
      <c r="Q622" s="128" t="s">
        <v>603</v>
      </c>
      <c r="R622" s="128" t="s">
        <v>604</v>
      </c>
      <c r="S622" s="128" t="s">
        <v>605</v>
      </c>
      <c r="T622" s="128" t="s">
        <v>145</v>
      </c>
      <c r="U622" s="128" t="s">
        <v>1358</v>
      </c>
      <c r="V622" s="128" t="s">
        <v>1104</v>
      </c>
      <c r="W622" s="128" t="s">
        <v>1105</v>
      </c>
      <c r="X622" s="128" t="s">
        <v>3117</v>
      </c>
      <c r="Y622" s="19" t="str">
        <f t="shared" si="18"/>
        <v>3</v>
      </c>
      <c r="Z622" s="19" t="str">
        <f>IF(T622="","",IF(AND(T622&lt;&gt;'Tabelas auxiliares'!$B$241,T622&lt;&gt;'Tabelas auxiliares'!$B$242,T622&lt;&gt;'Tabelas auxiliares'!$C$241,T622&lt;&gt;'Tabelas auxiliares'!$C$242,T622&lt;&gt;'Tabelas auxiliares'!$D$241),"FOLHA DE PESSOAL",IF(Y622='Tabelas auxiliares'!$A$242,"CUSTEIO",IF(Y622='Tabelas auxiliares'!$A$241,"INVESTIMENTO","ERRO - VERIFICAR"))))</f>
        <v>CUSTEIO</v>
      </c>
      <c r="AA622" s="30">
        <f t="shared" si="19"/>
        <v>47597.67</v>
      </c>
      <c r="AB622" s="130">
        <v>46270.39</v>
      </c>
      <c r="AC622" s="130">
        <v>170.44</v>
      </c>
      <c r="AD622" s="12">
        <v>1156.8399999999999</v>
      </c>
      <c r="AE622" s="36"/>
    </row>
    <row r="623" spans="1:31" x14ac:dyDescent="0.25">
      <c r="A623" t="s">
        <v>591</v>
      </c>
      <c r="B623" t="s">
        <v>229</v>
      </c>
      <c r="C623" t="s">
        <v>592</v>
      </c>
      <c r="D623" t="s">
        <v>28</v>
      </c>
      <c r="E623" t="s">
        <v>100</v>
      </c>
      <c r="F623" s="19" t="str">
        <f>IFERROR(VLOOKUP(D623,'Tabelas auxiliares'!$A$3:$B$63,2,FALSE),"")</f>
        <v>PU - PREFEITURA UNIVERSITÁRIA</v>
      </c>
      <c r="G623" s="19" t="str">
        <f>IFERROR(VLOOKUP($B623,'Tabelas auxiliares'!$A$67:$C$107,2,FALSE),"")</f>
        <v>LIMPEZA E COPEIRAGEM</v>
      </c>
      <c r="H623" s="19" t="str">
        <f>IFERROR(VLOOKUP($B623,'Tabelas auxiliares'!$A$67:$C$107,3,FALSE),"")</f>
        <v>LIMPEZA / COPEIRAGEM / COLETA DE LIXO INFECTANTE /MATERIAIS DE LIMPEZA (PAPEL TOALHA, HIGIÊNICO) / COPA (AÇUCAR, CAFÉ, COPOS)/BOMBONAS RESÍDUOS QUÍMICOS</v>
      </c>
      <c r="I623" s="128" t="s">
        <v>2012</v>
      </c>
      <c r="J623" s="128" t="s">
        <v>3118</v>
      </c>
      <c r="K623" s="128" t="s">
        <v>3119</v>
      </c>
      <c r="L623" s="128" t="s">
        <v>3120</v>
      </c>
      <c r="M623" s="128" t="s">
        <v>3121</v>
      </c>
      <c r="N623" s="128" t="s">
        <v>638</v>
      </c>
      <c r="O623" s="128" t="s">
        <v>614</v>
      </c>
      <c r="P623" s="128" t="s">
        <v>1357</v>
      </c>
      <c r="Q623" s="128" t="s">
        <v>603</v>
      </c>
      <c r="R623" s="128" t="s">
        <v>604</v>
      </c>
      <c r="S623" s="128" t="s">
        <v>605</v>
      </c>
      <c r="T623" s="128" t="s">
        <v>145</v>
      </c>
      <c r="U623" s="128" t="s">
        <v>1358</v>
      </c>
      <c r="V623" s="128" t="s">
        <v>1099</v>
      </c>
      <c r="W623" s="128" t="s">
        <v>1083</v>
      </c>
      <c r="X623" s="128" t="s">
        <v>3122</v>
      </c>
      <c r="Y623" s="19" t="str">
        <f t="shared" si="18"/>
        <v>3</v>
      </c>
      <c r="Z623" s="19" t="str">
        <f>IF(T623="","",IF(AND(T623&lt;&gt;'Tabelas auxiliares'!$B$241,T623&lt;&gt;'Tabelas auxiliares'!$B$242,T623&lt;&gt;'Tabelas auxiliares'!$C$241,T623&lt;&gt;'Tabelas auxiliares'!$C$242,T623&lt;&gt;'Tabelas auxiliares'!$D$241),"FOLHA DE PESSOAL",IF(Y623='Tabelas auxiliares'!$A$242,"CUSTEIO",IF(Y623='Tabelas auxiliares'!$A$241,"INVESTIMENTO","ERRO - VERIFICAR"))))</f>
        <v>CUSTEIO</v>
      </c>
      <c r="AA623" s="30">
        <f t="shared" si="19"/>
        <v>6353.1</v>
      </c>
      <c r="AB623" s="130">
        <v>6353.1</v>
      </c>
      <c r="AC623" s="130"/>
      <c r="AD623" s="12"/>
      <c r="AE623" s="36"/>
    </row>
    <row r="624" spans="1:31" x14ac:dyDescent="0.25">
      <c r="A624" t="s">
        <v>591</v>
      </c>
      <c r="B624" t="s">
        <v>229</v>
      </c>
      <c r="C624" t="s">
        <v>592</v>
      </c>
      <c r="D624" t="s">
        <v>28</v>
      </c>
      <c r="E624" t="s">
        <v>100</v>
      </c>
      <c r="F624" s="19" t="str">
        <f>IFERROR(VLOOKUP(D624,'Tabelas auxiliares'!$A$3:$B$63,2,FALSE),"")</f>
        <v>PU - PREFEITURA UNIVERSITÁRIA</v>
      </c>
      <c r="G624" s="19" t="str">
        <f>IFERROR(VLOOKUP($B624,'Tabelas auxiliares'!$A$67:$C$107,2,FALSE),"")</f>
        <v>LIMPEZA E COPEIRAGEM</v>
      </c>
      <c r="H624" s="19" t="str">
        <f>IFERROR(VLOOKUP($B624,'Tabelas auxiliares'!$A$67:$C$107,3,FALSE),"")</f>
        <v>LIMPEZA / COPEIRAGEM / COLETA DE LIXO INFECTANTE /MATERIAIS DE LIMPEZA (PAPEL TOALHA, HIGIÊNICO) / COPA (AÇUCAR, CAFÉ, COPOS)/BOMBONAS RESÍDUOS QUÍMICOS</v>
      </c>
      <c r="I624" s="128" t="s">
        <v>2012</v>
      </c>
      <c r="J624" s="128" t="s">
        <v>3123</v>
      </c>
      <c r="K624" s="128" t="s">
        <v>3124</v>
      </c>
      <c r="L624" s="128" t="s">
        <v>3125</v>
      </c>
      <c r="M624" s="128" t="s">
        <v>3126</v>
      </c>
      <c r="N624" s="128" t="s">
        <v>638</v>
      </c>
      <c r="O624" s="128" t="s">
        <v>614</v>
      </c>
      <c r="P624" s="128" t="s">
        <v>1357</v>
      </c>
      <c r="Q624" s="128" t="s">
        <v>603</v>
      </c>
      <c r="R624" s="128" t="s">
        <v>604</v>
      </c>
      <c r="S624" s="128" t="s">
        <v>605</v>
      </c>
      <c r="T624" s="128" t="s">
        <v>145</v>
      </c>
      <c r="U624" s="128" t="s">
        <v>1358</v>
      </c>
      <c r="V624" s="128" t="s">
        <v>746</v>
      </c>
      <c r="W624" s="128" t="s">
        <v>747</v>
      </c>
      <c r="X624" s="128" t="s">
        <v>3127</v>
      </c>
      <c r="Y624" s="19" t="str">
        <f t="shared" si="18"/>
        <v>3</v>
      </c>
      <c r="Z624" s="19" t="str">
        <f>IF(T624="","",IF(AND(T624&lt;&gt;'Tabelas auxiliares'!$B$241,T624&lt;&gt;'Tabelas auxiliares'!$B$242,T624&lt;&gt;'Tabelas auxiliares'!$C$241,T624&lt;&gt;'Tabelas auxiliares'!$C$242,T624&lt;&gt;'Tabelas auxiliares'!$D$241),"FOLHA DE PESSOAL",IF(Y624='Tabelas auxiliares'!$A$242,"CUSTEIO",IF(Y624='Tabelas auxiliares'!$A$241,"INVESTIMENTO","ERRO - VERIFICAR"))))</f>
        <v>CUSTEIO</v>
      </c>
      <c r="AA624" s="30">
        <f t="shared" si="19"/>
        <v>462.75</v>
      </c>
      <c r="AB624" s="130"/>
      <c r="AC624" s="130"/>
      <c r="AD624" s="12">
        <v>462.75</v>
      </c>
      <c r="AE624" s="36"/>
    </row>
    <row r="625" spans="1:31" x14ac:dyDescent="0.25">
      <c r="A625" t="s">
        <v>591</v>
      </c>
      <c r="B625" t="s">
        <v>229</v>
      </c>
      <c r="C625" t="s">
        <v>592</v>
      </c>
      <c r="D625" t="s">
        <v>28</v>
      </c>
      <c r="E625" t="s">
        <v>100</v>
      </c>
      <c r="F625" s="19" t="str">
        <f>IFERROR(VLOOKUP(D625,'Tabelas auxiliares'!$A$3:$B$63,2,FALSE),"")</f>
        <v>PU - PREFEITURA UNIVERSITÁRIA</v>
      </c>
      <c r="G625" s="19" t="str">
        <f>IFERROR(VLOOKUP($B625,'Tabelas auxiliares'!$A$67:$C$107,2,FALSE),"")</f>
        <v>LIMPEZA E COPEIRAGEM</v>
      </c>
      <c r="H625" s="19" t="str">
        <f>IFERROR(VLOOKUP($B625,'Tabelas auxiliares'!$A$67:$C$107,3,FALSE),"")</f>
        <v>LIMPEZA / COPEIRAGEM / COLETA DE LIXO INFECTANTE /MATERIAIS DE LIMPEZA (PAPEL TOALHA, HIGIÊNICO) / COPA (AÇUCAR, CAFÉ, COPOS)/BOMBONAS RESÍDUOS QUÍMICOS</v>
      </c>
      <c r="I625" s="128" t="s">
        <v>2124</v>
      </c>
      <c r="J625" s="128" t="s">
        <v>1093</v>
      </c>
      <c r="K625" s="128" t="s">
        <v>3128</v>
      </c>
      <c r="L625" s="128" t="s">
        <v>1094</v>
      </c>
      <c r="M625" s="128" t="s">
        <v>1095</v>
      </c>
      <c r="N625" s="128" t="s">
        <v>638</v>
      </c>
      <c r="O625" s="128" t="s">
        <v>614</v>
      </c>
      <c r="P625" s="128" t="s">
        <v>1357</v>
      </c>
      <c r="Q625" s="128" t="s">
        <v>603</v>
      </c>
      <c r="R625" s="128" t="s">
        <v>604</v>
      </c>
      <c r="S625" s="128" t="s">
        <v>605</v>
      </c>
      <c r="T625" s="128" t="s">
        <v>145</v>
      </c>
      <c r="U625" s="128" t="s">
        <v>1358</v>
      </c>
      <c r="V625" s="128" t="s">
        <v>1096</v>
      </c>
      <c r="W625" s="128" t="s">
        <v>1097</v>
      </c>
      <c r="X625" s="128" t="s">
        <v>3129</v>
      </c>
      <c r="Y625" s="19" t="str">
        <f t="shared" si="18"/>
        <v>3</v>
      </c>
      <c r="Z625" s="19" t="str">
        <f>IF(T625="","",IF(AND(T625&lt;&gt;'Tabelas auxiliares'!$B$241,T625&lt;&gt;'Tabelas auxiliares'!$B$242,T625&lt;&gt;'Tabelas auxiliares'!$C$241,T625&lt;&gt;'Tabelas auxiliares'!$C$242,T625&lt;&gt;'Tabelas auxiliares'!$D$241),"FOLHA DE PESSOAL",IF(Y625='Tabelas auxiliares'!$A$242,"CUSTEIO",IF(Y625='Tabelas auxiliares'!$A$241,"INVESTIMENTO","ERRO - VERIFICAR"))))</f>
        <v>CUSTEIO</v>
      </c>
      <c r="AA625" s="30">
        <f t="shared" si="19"/>
        <v>2795.83</v>
      </c>
      <c r="AB625" s="130">
        <v>713.33</v>
      </c>
      <c r="AC625" s="130">
        <v>196.79</v>
      </c>
      <c r="AD625" s="12">
        <v>1885.71</v>
      </c>
      <c r="AE625" s="36"/>
    </row>
    <row r="626" spans="1:31" x14ac:dyDescent="0.25">
      <c r="A626" t="s">
        <v>591</v>
      </c>
      <c r="B626" t="s">
        <v>229</v>
      </c>
      <c r="C626" t="s">
        <v>592</v>
      </c>
      <c r="D626" t="s">
        <v>28</v>
      </c>
      <c r="E626" t="s">
        <v>100</v>
      </c>
      <c r="F626" s="19" t="str">
        <f>IFERROR(VLOOKUP(D626,'Tabelas auxiliares'!$A$3:$B$63,2,FALSE),"")</f>
        <v>PU - PREFEITURA UNIVERSITÁRIA</v>
      </c>
      <c r="G626" s="19" t="str">
        <f>IFERROR(VLOOKUP($B626,'Tabelas auxiliares'!$A$67:$C$107,2,FALSE),"")</f>
        <v>LIMPEZA E COPEIRAGEM</v>
      </c>
      <c r="H626" s="19" t="str">
        <f>IFERROR(VLOOKUP($B626,'Tabelas auxiliares'!$A$67:$C$107,3,FALSE),"")</f>
        <v>LIMPEZA / COPEIRAGEM / COLETA DE LIXO INFECTANTE /MATERIAIS DE LIMPEZA (PAPEL TOALHA, HIGIÊNICO) / COPA (AÇUCAR, CAFÉ, COPOS)/BOMBONAS RESÍDUOS QUÍMICOS</v>
      </c>
      <c r="I626" s="128" t="s">
        <v>1921</v>
      </c>
      <c r="J626" s="128" t="s">
        <v>3130</v>
      </c>
      <c r="K626" s="128" t="s">
        <v>3131</v>
      </c>
      <c r="L626" s="128" t="s">
        <v>3132</v>
      </c>
      <c r="M626" s="128" t="s">
        <v>1098</v>
      </c>
      <c r="N626" s="128" t="s">
        <v>638</v>
      </c>
      <c r="O626" s="128" t="s">
        <v>614</v>
      </c>
      <c r="P626" s="128" t="s">
        <v>1357</v>
      </c>
      <c r="Q626" s="128" t="s">
        <v>603</v>
      </c>
      <c r="R626" s="128" t="s">
        <v>604</v>
      </c>
      <c r="S626" s="128" t="s">
        <v>605</v>
      </c>
      <c r="T626" s="128" t="s">
        <v>145</v>
      </c>
      <c r="U626" s="128" t="s">
        <v>1358</v>
      </c>
      <c r="V626" s="128" t="s">
        <v>1099</v>
      </c>
      <c r="W626" s="128" t="s">
        <v>1083</v>
      </c>
      <c r="X626" s="128" t="s">
        <v>3133</v>
      </c>
      <c r="Y626" s="19" t="str">
        <f t="shared" si="18"/>
        <v>3</v>
      </c>
      <c r="Z626" s="19" t="str">
        <f>IF(T626="","",IF(AND(T626&lt;&gt;'Tabelas auxiliares'!$B$241,T626&lt;&gt;'Tabelas auxiliares'!$B$242,T626&lt;&gt;'Tabelas auxiliares'!$C$241,T626&lt;&gt;'Tabelas auxiliares'!$C$242,T626&lt;&gt;'Tabelas auxiliares'!$D$241),"FOLHA DE PESSOAL",IF(Y626='Tabelas auxiliares'!$A$242,"CUSTEIO",IF(Y626='Tabelas auxiliares'!$A$241,"INVESTIMENTO","ERRO - VERIFICAR"))))</f>
        <v>CUSTEIO</v>
      </c>
      <c r="AA626" s="30">
        <f t="shared" si="19"/>
        <v>8826</v>
      </c>
      <c r="AB626" s="130">
        <v>8826</v>
      </c>
      <c r="AC626" s="130"/>
      <c r="AD626" s="12"/>
      <c r="AE626" s="36"/>
    </row>
    <row r="627" spans="1:31" x14ac:dyDescent="0.25">
      <c r="A627" t="s">
        <v>591</v>
      </c>
      <c r="B627" t="s">
        <v>229</v>
      </c>
      <c r="C627" t="s">
        <v>592</v>
      </c>
      <c r="D627" t="s">
        <v>28</v>
      </c>
      <c r="E627" t="s">
        <v>100</v>
      </c>
      <c r="F627" s="19" t="str">
        <f>IFERROR(VLOOKUP(D627,'Tabelas auxiliares'!$A$3:$B$63,2,FALSE),"")</f>
        <v>PU - PREFEITURA UNIVERSITÁRIA</v>
      </c>
      <c r="G627" s="19" t="str">
        <f>IFERROR(VLOOKUP($B627,'Tabelas auxiliares'!$A$67:$C$107,2,FALSE),"")</f>
        <v>LIMPEZA E COPEIRAGEM</v>
      </c>
      <c r="H627" s="19" t="str">
        <f>IFERROR(VLOOKUP($B627,'Tabelas auxiliares'!$A$67:$C$107,3,FALSE),"")</f>
        <v>LIMPEZA / COPEIRAGEM / COLETA DE LIXO INFECTANTE /MATERIAIS DE LIMPEZA (PAPEL TOALHA, HIGIÊNICO) / COPA (AÇUCAR, CAFÉ, COPOS)/BOMBONAS RESÍDUOS QUÍMICOS</v>
      </c>
      <c r="I627" s="128" t="s">
        <v>1921</v>
      </c>
      <c r="J627" s="128" t="s">
        <v>3134</v>
      </c>
      <c r="K627" s="128" t="s">
        <v>3135</v>
      </c>
      <c r="L627" s="128" t="s">
        <v>1084</v>
      </c>
      <c r="M627" s="128" t="s">
        <v>3136</v>
      </c>
      <c r="N627" s="128" t="s">
        <v>638</v>
      </c>
      <c r="O627" s="128" t="s">
        <v>614</v>
      </c>
      <c r="P627" s="128" t="s">
        <v>1357</v>
      </c>
      <c r="Q627" s="128" t="s">
        <v>603</v>
      </c>
      <c r="R627" s="128" t="s">
        <v>604</v>
      </c>
      <c r="S627" s="128" t="s">
        <v>605</v>
      </c>
      <c r="T627" s="128" t="s">
        <v>145</v>
      </c>
      <c r="U627" s="128" t="s">
        <v>1358</v>
      </c>
      <c r="V627" s="128" t="s">
        <v>746</v>
      </c>
      <c r="W627" s="128" t="s">
        <v>747</v>
      </c>
      <c r="X627" s="128" t="s">
        <v>3137</v>
      </c>
      <c r="Y627" s="19" t="str">
        <f t="shared" si="18"/>
        <v>3</v>
      </c>
      <c r="Z627" s="19" t="str">
        <f>IF(T627="","",IF(AND(T627&lt;&gt;'Tabelas auxiliares'!$B$241,T627&lt;&gt;'Tabelas auxiliares'!$B$242,T627&lt;&gt;'Tabelas auxiliares'!$C$241,T627&lt;&gt;'Tabelas auxiliares'!$C$242,T627&lt;&gt;'Tabelas auxiliares'!$D$241),"FOLHA DE PESSOAL",IF(Y627='Tabelas auxiliares'!$A$242,"CUSTEIO",IF(Y627='Tabelas auxiliares'!$A$241,"INVESTIMENTO","ERRO - VERIFICAR"))))</f>
        <v>CUSTEIO</v>
      </c>
      <c r="AA627" s="30">
        <f t="shared" si="19"/>
        <v>65235</v>
      </c>
      <c r="AB627" s="130"/>
      <c r="AC627" s="130"/>
      <c r="AD627" s="12">
        <v>65235</v>
      </c>
      <c r="AE627" s="36"/>
    </row>
    <row r="628" spans="1:31" x14ac:dyDescent="0.25">
      <c r="A628" t="s">
        <v>591</v>
      </c>
      <c r="B628" t="s">
        <v>229</v>
      </c>
      <c r="C628" t="s">
        <v>592</v>
      </c>
      <c r="D628" t="s">
        <v>28</v>
      </c>
      <c r="E628" t="s">
        <v>100</v>
      </c>
      <c r="F628" s="19" t="str">
        <f>IFERROR(VLOOKUP(D628,'Tabelas auxiliares'!$A$3:$B$63,2,FALSE),"")</f>
        <v>PU - PREFEITURA UNIVERSITÁRIA</v>
      </c>
      <c r="G628" s="19" t="str">
        <f>IFERROR(VLOOKUP($B628,'Tabelas auxiliares'!$A$67:$C$107,2,FALSE),"")</f>
        <v>LIMPEZA E COPEIRAGEM</v>
      </c>
      <c r="H628" s="19" t="str">
        <f>IFERROR(VLOOKUP($B628,'Tabelas auxiliares'!$A$67:$C$107,3,FALSE),"")</f>
        <v>LIMPEZA / COPEIRAGEM / COLETA DE LIXO INFECTANTE /MATERIAIS DE LIMPEZA (PAPEL TOALHA, HIGIÊNICO) / COPA (AÇUCAR, CAFÉ, COPOS)/BOMBONAS RESÍDUOS QUÍMICOS</v>
      </c>
      <c r="I628" s="128" t="s">
        <v>3138</v>
      </c>
      <c r="J628" s="128" t="s">
        <v>3134</v>
      </c>
      <c r="K628" s="128" t="s">
        <v>3139</v>
      </c>
      <c r="L628" s="128" t="s">
        <v>1084</v>
      </c>
      <c r="M628" s="128" t="s">
        <v>3140</v>
      </c>
      <c r="N628" s="128" t="s">
        <v>638</v>
      </c>
      <c r="O628" s="128" t="s">
        <v>614</v>
      </c>
      <c r="P628" s="128" t="s">
        <v>1357</v>
      </c>
      <c r="Q628" s="128" t="s">
        <v>603</v>
      </c>
      <c r="R628" s="128" t="s">
        <v>604</v>
      </c>
      <c r="S628" s="128" t="s">
        <v>676</v>
      </c>
      <c r="T628" s="128" t="s">
        <v>145</v>
      </c>
      <c r="U628" s="128" t="s">
        <v>1358</v>
      </c>
      <c r="V628" s="128" t="s">
        <v>746</v>
      </c>
      <c r="W628" s="128" t="s">
        <v>747</v>
      </c>
      <c r="X628" s="128" t="s">
        <v>3141</v>
      </c>
      <c r="Y628" s="19" t="str">
        <f t="shared" si="18"/>
        <v>3</v>
      </c>
      <c r="Z628" s="19" t="str">
        <f>IF(T628="","",IF(AND(T628&lt;&gt;'Tabelas auxiliares'!$B$241,T628&lt;&gt;'Tabelas auxiliares'!$B$242,T628&lt;&gt;'Tabelas auxiliares'!$C$241,T628&lt;&gt;'Tabelas auxiliares'!$C$242,T628&lt;&gt;'Tabelas auxiliares'!$D$241),"FOLHA DE PESSOAL",IF(Y628='Tabelas auxiliares'!$A$242,"CUSTEIO",IF(Y628='Tabelas auxiliares'!$A$241,"INVESTIMENTO","ERRO - VERIFICAR"))))</f>
        <v>CUSTEIO</v>
      </c>
      <c r="AA628" s="30">
        <f t="shared" si="19"/>
        <v>95000</v>
      </c>
      <c r="AB628" s="130">
        <v>25887.5</v>
      </c>
      <c r="AC628" s="130"/>
      <c r="AD628" s="12">
        <v>69112.5</v>
      </c>
      <c r="AE628" s="36"/>
    </row>
    <row r="629" spans="1:31" x14ac:dyDescent="0.25">
      <c r="A629" t="s">
        <v>591</v>
      </c>
      <c r="B629" t="s">
        <v>229</v>
      </c>
      <c r="C629" t="s">
        <v>592</v>
      </c>
      <c r="D629" t="s">
        <v>28</v>
      </c>
      <c r="E629" t="s">
        <v>100</v>
      </c>
      <c r="F629" s="19" t="str">
        <f>IFERROR(VLOOKUP(D629,'Tabelas auxiliares'!$A$3:$B$63,2,FALSE),"")</f>
        <v>PU - PREFEITURA UNIVERSITÁRIA</v>
      </c>
      <c r="G629" s="19" t="str">
        <f>IFERROR(VLOOKUP($B629,'Tabelas auxiliares'!$A$67:$C$107,2,FALSE),"")</f>
        <v>LIMPEZA E COPEIRAGEM</v>
      </c>
      <c r="H629" s="19" t="str">
        <f>IFERROR(VLOOKUP($B629,'Tabelas auxiliares'!$A$67:$C$107,3,FALSE),"")</f>
        <v>LIMPEZA / COPEIRAGEM / COLETA DE LIXO INFECTANTE /MATERIAIS DE LIMPEZA (PAPEL TOALHA, HIGIÊNICO) / COPA (AÇUCAR, CAFÉ, COPOS)/BOMBONAS RESÍDUOS QUÍMICOS</v>
      </c>
      <c r="I629" s="128" t="s">
        <v>1703</v>
      </c>
      <c r="J629" s="128" t="s">
        <v>3142</v>
      </c>
      <c r="K629" s="128" t="s">
        <v>3143</v>
      </c>
      <c r="L629" s="128" t="s">
        <v>3094</v>
      </c>
      <c r="M629" s="128" t="s">
        <v>1112</v>
      </c>
      <c r="N629" s="128" t="s">
        <v>638</v>
      </c>
      <c r="O629" s="128" t="s">
        <v>614</v>
      </c>
      <c r="P629" s="128" t="s">
        <v>1357</v>
      </c>
      <c r="Q629" s="128" t="s">
        <v>603</v>
      </c>
      <c r="R629" s="128" t="s">
        <v>604</v>
      </c>
      <c r="S629" s="128" t="s">
        <v>605</v>
      </c>
      <c r="T629" s="128" t="s">
        <v>145</v>
      </c>
      <c r="U629" s="128" t="s">
        <v>1358</v>
      </c>
      <c r="V629" s="128" t="s">
        <v>1088</v>
      </c>
      <c r="W629" s="128" t="s">
        <v>1089</v>
      </c>
      <c r="X629" s="128" t="s">
        <v>3144</v>
      </c>
      <c r="Y629" s="19" t="str">
        <f t="shared" si="18"/>
        <v>3</v>
      </c>
      <c r="Z629" s="19" t="str">
        <f>IF(T629="","",IF(AND(T629&lt;&gt;'Tabelas auxiliares'!$B$241,T629&lt;&gt;'Tabelas auxiliares'!$B$242,T629&lt;&gt;'Tabelas auxiliares'!$C$241,T629&lt;&gt;'Tabelas auxiliares'!$C$242,T629&lt;&gt;'Tabelas auxiliares'!$D$241),"FOLHA DE PESSOAL",IF(Y629='Tabelas auxiliares'!$A$242,"CUSTEIO",IF(Y629='Tabelas auxiliares'!$A$241,"INVESTIMENTO","ERRO - VERIFICAR"))))</f>
        <v>CUSTEIO</v>
      </c>
      <c r="AA629" s="30">
        <f t="shared" si="19"/>
        <v>17220</v>
      </c>
      <c r="AB629" s="130">
        <v>1510</v>
      </c>
      <c r="AC629" s="130"/>
      <c r="AD629" s="12">
        <v>15710</v>
      </c>
      <c r="AE629" s="36"/>
    </row>
    <row r="630" spans="1:31" x14ac:dyDescent="0.25">
      <c r="A630" t="s">
        <v>591</v>
      </c>
      <c r="B630" t="s">
        <v>229</v>
      </c>
      <c r="C630" t="s">
        <v>592</v>
      </c>
      <c r="D630" t="s">
        <v>28</v>
      </c>
      <c r="E630" t="s">
        <v>100</v>
      </c>
      <c r="F630" s="19" t="str">
        <f>IFERROR(VLOOKUP(D630,'Tabelas auxiliares'!$A$3:$B$63,2,FALSE),"")</f>
        <v>PU - PREFEITURA UNIVERSITÁRIA</v>
      </c>
      <c r="G630" s="19" t="str">
        <f>IFERROR(VLOOKUP($B630,'Tabelas auxiliares'!$A$67:$C$107,2,FALSE),"")</f>
        <v>LIMPEZA E COPEIRAGEM</v>
      </c>
      <c r="H630" s="19" t="str">
        <f>IFERROR(VLOOKUP($B630,'Tabelas auxiliares'!$A$67:$C$107,3,FALSE),"")</f>
        <v>LIMPEZA / COPEIRAGEM / COLETA DE LIXO INFECTANTE /MATERIAIS DE LIMPEZA (PAPEL TOALHA, HIGIÊNICO) / COPA (AÇUCAR, CAFÉ, COPOS)/BOMBONAS RESÍDUOS QUÍMICOS</v>
      </c>
      <c r="I630" s="128" t="s">
        <v>1510</v>
      </c>
      <c r="J630" s="128" t="s">
        <v>3145</v>
      </c>
      <c r="K630" s="128" t="s">
        <v>3146</v>
      </c>
      <c r="L630" s="128" t="s">
        <v>3147</v>
      </c>
      <c r="M630" s="128" t="s">
        <v>3148</v>
      </c>
      <c r="N630" s="128" t="s">
        <v>638</v>
      </c>
      <c r="O630" s="128" t="s">
        <v>614</v>
      </c>
      <c r="P630" s="128" t="s">
        <v>1357</v>
      </c>
      <c r="Q630" s="128" t="s">
        <v>603</v>
      </c>
      <c r="R630" s="128" t="s">
        <v>604</v>
      </c>
      <c r="S630" s="128" t="s">
        <v>605</v>
      </c>
      <c r="T630" s="128" t="s">
        <v>145</v>
      </c>
      <c r="U630" s="128" t="s">
        <v>1358</v>
      </c>
      <c r="V630" s="128" t="s">
        <v>1121</v>
      </c>
      <c r="W630" s="128" t="s">
        <v>1122</v>
      </c>
      <c r="X630" s="128" t="s">
        <v>3149</v>
      </c>
      <c r="Y630" s="19" t="str">
        <f t="shared" si="18"/>
        <v>3</v>
      </c>
      <c r="Z630" s="19" t="str">
        <f>IF(T630="","",IF(AND(T630&lt;&gt;'Tabelas auxiliares'!$B$241,T630&lt;&gt;'Tabelas auxiliares'!$B$242,T630&lt;&gt;'Tabelas auxiliares'!$C$241,T630&lt;&gt;'Tabelas auxiliares'!$C$242,T630&lt;&gt;'Tabelas auxiliares'!$D$241),"FOLHA DE PESSOAL",IF(Y630='Tabelas auxiliares'!$A$242,"CUSTEIO",IF(Y630='Tabelas auxiliares'!$A$241,"INVESTIMENTO","ERRO - VERIFICAR"))))</f>
        <v>CUSTEIO</v>
      </c>
      <c r="AA630" s="30">
        <f t="shared" si="19"/>
        <v>2579.4</v>
      </c>
      <c r="AB630" s="130"/>
      <c r="AC630" s="130"/>
      <c r="AD630" s="12">
        <v>2579.4</v>
      </c>
      <c r="AE630" s="36"/>
    </row>
    <row r="631" spans="1:31" x14ac:dyDescent="0.25">
      <c r="A631" t="s">
        <v>591</v>
      </c>
      <c r="B631" t="s">
        <v>229</v>
      </c>
      <c r="C631" t="s">
        <v>592</v>
      </c>
      <c r="D631" t="s">
        <v>28</v>
      </c>
      <c r="E631" t="s">
        <v>100</v>
      </c>
      <c r="F631" s="19" t="str">
        <f>IFERROR(VLOOKUP(D631,'Tabelas auxiliares'!$A$3:$B$63,2,FALSE),"")</f>
        <v>PU - PREFEITURA UNIVERSITÁRIA</v>
      </c>
      <c r="G631" s="19" t="str">
        <f>IFERROR(VLOOKUP($B631,'Tabelas auxiliares'!$A$67:$C$107,2,FALSE),"")</f>
        <v>LIMPEZA E COPEIRAGEM</v>
      </c>
      <c r="H631" s="19" t="str">
        <f>IFERROR(VLOOKUP($B631,'Tabelas auxiliares'!$A$67:$C$107,3,FALSE),"")</f>
        <v>LIMPEZA / COPEIRAGEM / COLETA DE LIXO INFECTANTE /MATERIAIS DE LIMPEZA (PAPEL TOALHA, HIGIÊNICO) / COPA (AÇUCAR, CAFÉ, COPOS)/BOMBONAS RESÍDUOS QUÍMICOS</v>
      </c>
      <c r="I631" s="128" t="s">
        <v>1510</v>
      </c>
      <c r="J631" s="128" t="s">
        <v>3145</v>
      </c>
      <c r="K631" s="128" t="s">
        <v>3150</v>
      </c>
      <c r="L631" s="128" t="s">
        <v>3147</v>
      </c>
      <c r="M631" s="128" t="s">
        <v>3151</v>
      </c>
      <c r="N631" s="128" t="s">
        <v>638</v>
      </c>
      <c r="O631" s="128" t="s">
        <v>614</v>
      </c>
      <c r="P631" s="128" t="s">
        <v>1357</v>
      </c>
      <c r="Q631" s="128" t="s">
        <v>603</v>
      </c>
      <c r="R631" s="128" t="s">
        <v>604</v>
      </c>
      <c r="S631" s="128" t="s">
        <v>605</v>
      </c>
      <c r="T631" s="128" t="s">
        <v>145</v>
      </c>
      <c r="U631" s="128" t="s">
        <v>1358</v>
      </c>
      <c r="V631" s="128" t="s">
        <v>746</v>
      </c>
      <c r="W631" s="128" t="s">
        <v>747</v>
      </c>
      <c r="X631" s="128" t="s">
        <v>3152</v>
      </c>
      <c r="Y631" s="19" t="str">
        <f t="shared" si="18"/>
        <v>3</v>
      </c>
      <c r="Z631" s="19" t="str">
        <f>IF(T631="","",IF(AND(T631&lt;&gt;'Tabelas auxiliares'!$B$241,T631&lt;&gt;'Tabelas auxiliares'!$B$242,T631&lt;&gt;'Tabelas auxiliares'!$C$241,T631&lt;&gt;'Tabelas auxiliares'!$C$242,T631&lt;&gt;'Tabelas auxiliares'!$D$241),"FOLHA DE PESSOAL",IF(Y631='Tabelas auxiliares'!$A$242,"CUSTEIO",IF(Y631='Tabelas auxiliares'!$A$241,"INVESTIMENTO","ERRO - VERIFICAR"))))</f>
        <v>CUSTEIO</v>
      </c>
      <c r="AA631" s="30">
        <f t="shared" si="19"/>
        <v>11343</v>
      </c>
      <c r="AB631" s="130"/>
      <c r="AC631" s="130"/>
      <c r="AD631" s="12">
        <v>11343</v>
      </c>
      <c r="AE631" s="36"/>
    </row>
    <row r="632" spans="1:31" x14ac:dyDescent="0.25">
      <c r="A632" t="s">
        <v>591</v>
      </c>
      <c r="B632" t="s">
        <v>229</v>
      </c>
      <c r="C632" t="s">
        <v>592</v>
      </c>
      <c r="D632" t="s">
        <v>28</v>
      </c>
      <c r="E632" t="s">
        <v>100</v>
      </c>
      <c r="F632" s="19" t="str">
        <f>IFERROR(VLOOKUP(D632,'Tabelas auxiliares'!$A$3:$B$63,2,FALSE),"")</f>
        <v>PU - PREFEITURA UNIVERSITÁRIA</v>
      </c>
      <c r="G632" s="19" t="str">
        <f>IFERROR(VLOOKUP($B632,'Tabelas auxiliares'!$A$67:$C$107,2,FALSE),"")</f>
        <v>LIMPEZA E COPEIRAGEM</v>
      </c>
      <c r="H632" s="19" t="str">
        <f>IFERROR(VLOOKUP($B632,'Tabelas auxiliares'!$A$67:$C$107,3,FALSE),"")</f>
        <v>LIMPEZA / COPEIRAGEM / COLETA DE LIXO INFECTANTE /MATERIAIS DE LIMPEZA (PAPEL TOALHA, HIGIÊNICO) / COPA (AÇUCAR, CAFÉ, COPOS)/BOMBONAS RESÍDUOS QUÍMICOS</v>
      </c>
      <c r="I632" s="128" t="s">
        <v>1510</v>
      </c>
      <c r="J632" s="128" t="s">
        <v>3145</v>
      </c>
      <c r="K632" s="128" t="s">
        <v>3153</v>
      </c>
      <c r="L632" s="128" t="s">
        <v>3147</v>
      </c>
      <c r="M632" s="128" t="s">
        <v>3154</v>
      </c>
      <c r="N632" s="128" t="s">
        <v>638</v>
      </c>
      <c r="O632" s="128" t="s">
        <v>614</v>
      </c>
      <c r="P632" s="128" t="s">
        <v>1357</v>
      </c>
      <c r="Q632" s="128" t="s">
        <v>603</v>
      </c>
      <c r="R632" s="128" t="s">
        <v>604</v>
      </c>
      <c r="S632" s="128" t="s">
        <v>605</v>
      </c>
      <c r="T632" s="128" t="s">
        <v>145</v>
      </c>
      <c r="U632" s="128" t="s">
        <v>1358</v>
      </c>
      <c r="V632" s="128" t="s">
        <v>746</v>
      </c>
      <c r="W632" s="128" t="s">
        <v>747</v>
      </c>
      <c r="X632" s="128" t="s">
        <v>3155</v>
      </c>
      <c r="Y632" s="19" t="str">
        <f t="shared" si="18"/>
        <v>3</v>
      </c>
      <c r="Z632" s="19" t="str">
        <f>IF(T632="","",IF(AND(T632&lt;&gt;'Tabelas auxiliares'!$B$241,T632&lt;&gt;'Tabelas auxiliares'!$B$242,T632&lt;&gt;'Tabelas auxiliares'!$C$241,T632&lt;&gt;'Tabelas auxiliares'!$C$242,T632&lt;&gt;'Tabelas auxiliares'!$D$241),"FOLHA DE PESSOAL",IF(Y632='Tabelas auxiliares'!$A$242,"CUSTEIO",IF(Y632='Tabelas auxiliares'!$A$241,"INVESTIMENTO","ERRO - VERIFICAR"))))</f>
        <v>CUSTEIO</v>
      </c>
      <c r="AA632" s="30">
        <f t="shared" si="19"/>
        <v>85</v>
      </c>
      <c r="AB632" s="130"/>
      <c r="AC632" s="130"/>
      <c r="AD632" s="12">
        <v>85</v>
      </c>
      <c r="AE632" s="36"/>
    </row>
    <row r="633" spans="1:31" x14ac:dyDescent="0.25">
      <c r="A633" t="s">
        <v>591</v>
      </c>
      <c r="B633" t="s">
        <v>229</v>
      </c>
      <c r="C633" t="s">
        <v>592</v>
      </c>
      <c r="D633" t="s">
        <v>28</v>
      </c>
      <c r="E633" t="s">
        <v>100</v>
      </c>
      <c r="F633" s="19" t="str">
        <f>IFERROR(VLOOKUP(D633,'Tabelas auxiliares'!$A$3:$B$63,2,FALSE),"")</f>
        <v>PU - PREFEITURA UNIVERSITÁRIA</v>
      </c>
      <c r="G633" s="19" t="str">
        <f>IFERROR(VLOOKUP($B633,'Tabelas auxiliares'!$A$67:$C$107,2,FALSE),"")</f>
        <v>LIMPEZA E COPEIRAGEM</v>
      </c>
      <c r="H633" s="19" t="str">
        <f>IFERROR(VLOOKUP($B633,'Tabelas auxiliares'!$A$67:$C$107,3,FALSE),"")</f>
        <v>LIMPEZA / COPEIRAGEM / COLETA DE LIXO INFECTANTE /MATERIAIS DE LIMPEZA (PAPEL TOALHA, HIGIÊNICO) / COPA (AÇUCAR, CAFÉ, COPOS)/BOMBONAS RESÍDUOS QUÍMICOS</v>
      </c>
      <c r="I633" s="128" t="s">
        <v>1510</v>
      </c>
      <c r="J633" s="128" t="s">
        <v>3145</v>
      </c>
      <c r="K633" s="128" t="s">
        <v>3156</v>
      </c>
      <c r="L633" s="128" t="s">
        <v>3147</v>
      </c>
      <c r="M633" s="128" t="s">
        <v>3157</v>
      </c>
      <c r="N633" s="128" t="s">
        <v>638</v>
      </c>
      <c r="O633" s="128" t="s">
        <v>614</v>
      </c>
      <c r="P633" s="128" t="s">
        <v>1357</v>
      </c>
      <c r="Q633" s="128" t="s">
        <v>603</v>
      </c>
      <c r="R633" s="128" t="s">
        <v>604</v>
      </c>
      <c r="S633" s="128" t="s">
        <v>605</v>
      </c>
      <c r="T633" s="128" t="s">
        <v>145</v>
      </c>
      <c r="U633" s="128" t="s">
        <v>1358</v>
      </c>
      <c r="V633" s="128" t="s">
        <v>1085</v>
      </c>
      <c r="W633" s="128" t="s">
        <v>1086</v>
      </c>
      <c r="X633" s="128" t="s">
        <v>3158</v>
      </c>
      <c r="Y633" s="19" t="str">
        <f t="shared" si="18"/>
        <v>3</v>
      </c>
      <c r="Z633" s="19" t="str">
        <f>IF(T633="","",IF(AND(T633&lt;&gt;'Tabelas auxiliares'!$B$241,T633&lt;&gt;'Tabelas auxiliares'!$B$242,T633&lt;&gt;'Tabelas auxiliares'!$C$241,T633&lt;&gt;'Tabelas auxiliares'!$C$242,T633&lt;&gt;'Tabelas auxiliares'!$D$241),"FOLHA DE PESSOAL",IF(Y633='Tabelas auxiliares'!$A$242,"CUSTEIO",IF(Y633='Tabelas auxiliares'!$A$241,"INVESTIMENTO","ERRO - VERIFICAR"))))</f>
        <v>CUSTEIO</v>
      </c>
      <c r="AA633" s="30">
        <f t="shared" si="19"/>
        <v>1000</v>
      </c>
      <c r="AB633" s="130"/>
      <c r="AC633" s="130"/>
      <c r="AD633" s="12">
        <v>1000</v>
      </c>
      <c r="AE633" s="36"/>
    </row>
    <row r="634" spans="1:31" x14ac:dyDescent="0.25">
      <c r="A634" t="s">
        <v>591</v>
      </c>
      <c r="B634" t="s">
        <v>229</v>
      </c>
      <c r="C634" t="s">
        <v>592</v>
      </c>
      <c r="D634" t="s">
        <v>28</v>
      </c>
      <c r="E634" t="s">
        <v>100</v>
      </c>
      <c r="F634" s="19" t="str">
        <f>IFERROR(VLOOKUP(D634,'Tabelas auxiliares'!$A$3:$B$63,2,FALSE),"")</f>
        <v>PU - PREFEITURA UNIVERSITÁRIA</v>
      </c>
      <c r="G634" s="19" t="str">
        <f>IFERROR(VLOOKUP($B634,'Tabelas auxiliares'!$A$67:$C$107,2,FALSE),"")</f>
        <v>LIMPEZA E COPEIRAGEM</v>
      </c>
      <c r="H634" s="19" t="str">
        <f>IFERROR(VLOOKUP($B634,'Tabelas auxiliares'!$A$67:$C$107,3,FALSE),"")</f>
        <v>LIMPEZA / COPEIRAGEM / COLETA DE LIXO INFECTANTE /MATERIAIS DE LIMPEZA (PAPEL TOALHA, HIGIÊNICO) / COPA (AÇUCAR, CAFÉ, COPOS)/BOMBONAS RESÍDUOS QUÍMICOS</v>
      </c>
      <c r="I634" s="128" t="s">
        <v>3159</v>
      </c>
      <c r="J634" s="128" t="s">
        <v>1107</v>
      </c>
      <c r="K634" s="128" t="s">
        <v>3160</v>
      </c>
      <c r="L634" s="128" t="s">
        <v>1109</v>
      </c>
      <c r="M634" s="128" t="s">
        <v>1110</v>
      </c>
      <c r="N634" s="128" t="s">
        <v>638</v>
      </c>
      <c r="O634" s="128" t="s">
        <v>614</v>
      </c>
      <c r="P634" s="128" t="s">
        <v>1357</v>
      </c>
      <c r="Q634" s="128" t="s">
        <v>603</v>
      </c>
      <c r="R634" s="128" t="s">
        <v>604</v>
      </c>
      <c r="S634" s="128" t="s">
        <v>605</v>
      </c>
      <c r="T634" s="128" t="s">
        <v>145</v>
      </c>
      <c r="U634" s="128" t="s">
        <v>1358</v>
      </c>
      <c r="V634" s="128" t="s">
        <v>1082</v>
      </c>
      <c r="W634" s="128" t="s">
        <v>1083</v>
      </c>
      <c r="X634" s="128" t="s">
        <v>3161</v>
      </c>
      <c r="Y634" s="19" t="str">
        <f t="shared" si="18"/>
        <v>3</v>
      </c>
      <c r="Z634" s="19" t="str">
        <f>IF(T634="","",IF(AND(T634&lt;&gt;'Tabelas auxiliares'!$B$241,T634&lt;&gt;'Tabelas auxiliares'!$B$242,T634&lt;&gt;'Tabelas auxiliares'!$C$241,T634&lt;&gt;'Tabelas auxiliares'!$C$242,T634&lt;&gt;'Tabelas auxiliares'!$D$241),"FOLHA DE PESSOAL",IF(Y634='Tabelas auxiliares'!$A$242,"CUSTEIO",IF(Y634='Tabelas auxiliares'!$A$241,"INVESTIMENTO","ERRO - VERIFICAR"))))</f>
        <v>CUSTEIO</v>
      </c>
      <c r="AA634" s="30">
        <f t="shared" si="19"/>
        <v>195122.38</v>
      </c>
      <c r="AB634" s="130">
        <v>195122.38</v>
      </c>
      <c r="AC634" s="130"/>
      <c r="AD634" s="12"/>
      <c r="AE634" s="36"/>
    </row>
    <row r="635" spans="1:31" x14ac:dyDescent="0.25">
      <c r="A635" t="s">
        <v>591</v>
      </c>
      <c r="B635" t="s">
        <v>229</v>
      </c>
      <c r="C635" t="s">
        <v>592</v>
      </c>
      <c r="D635" t="s">
        <v>28</v>
      </c>
      <c r="E635" t="s">
        <v>100</v>
      </c>
      <c r="F635" s="19" t="str">
        <f>IFERROR(VLOOKUP(D635,'Tabelas auxiliares'!$A$3:$B$63,2,FALSE),"")</f>
        <v>PU - PREFEITURA UNIVERSITÁRIA</v>
      </c>
      <c r="G635" s="19" t="str">
        <f>IFERROR(VLOOKUP($B635,'Tabelas auxiliares'!$A$67:$C$107,2,FALSE),"")</f>
        <v>LIMPEZA E COPEIRAGEM</v>
      </c>
      <c r="H635" s="19" t="str">
        <f>IFERROR(VLOOKUP($B635,'Tabelas auxiliares'!$A$67:$C$107,3,FALSE),"")</f>
        <v>LIMPEZA / COPEIRAGEM / COLETA DE LIXO INFECTANTE /MATERIAIS DE LIMPEZA (PAPEL TOALHA, HIGIÊNICO) / COPA (AÇUCAR, CAFÉ, COPOS)/BOMBONAS RESÍDUOS QUÍMICOS</v>
      </c>
      <c r="I635" s="128" t="s">
        <v>1482</v>
      </c>
      <c r="J635" s="128" t="s">
        <v>3102</v>
      </c>
      <c r="K635" s="128" t="s">
        <v>3162</v>
      </c>
      <c r="L635" s="128" t="s">
        <v>909</v>
      </c>
      <c r="M635" s="128" t="s">
        <v>3104</v>
      </c>
      <c r="N635" s="128" t="s">
        <v>638</v>
      </c>
      <c r="O635" s="128" t="s">
        <v>614</v>
      </c>
      <c r="P635" s="128" t="s">
        <v>1357</v>
      </c>
      <c r="Q635" s="128" t="s">
        <v>603</v>
      </c>
      <c r="R635" s="128" t="s">
        <v>604</v>
      </c>
      <c r="S635" s="128" t="s">
        <v>605</v>
      </c>
      <c r="T635" s="128" t="s">
        <v>145</v>
      </c>
      <c r="U635" s="128" t="s">
        <v>1358</v>
      </c>
      <c r="V635" s="128" t="s">
        <v>1123</v>
      </c>
      <c r="W635" s="128" t="s">
        <v>1124</v>
      </c>
      <c r="X635" s="128" t="s">
        <v>3163</v>
      </c>
      <c r="Y635" s="19" t="str">
        <f t="shared" si="18"/>
        <v>3</v>
      </c>
      <c r="Z635" s="19" t="str">
        <f>IF(T635="","",IF(AND(T635&lt;&gt;'Tabelas auxiliares'!$B$241,T635&lt;&gt;'Tabelas auxiliares'!$B$242,T635&lt;&gt;'Tabelas auxiliares'!$C$241,T635&lt;&gt;'Tabelas auxiliares'!$C$242,T635&lt;&gt;'Tabelas auxiliares'!$D$241),"FOLHA DE PESSOAL",IF(Y635='Tabelas auxiliares'!$A$242,"CUSTEIO",IF(Y635='Tabelas auxiliares'!$A$241,"INVESTIMENTO","ERRO - VERIFICAR"))))</f>
        <v>CUSTEIO</v>
      </c>
      <c r="AA635" s="30">
        <f t="shared" si="19"/>
        <v>5087</v>
      </c>
      <c r="AB635" s="130"/>
      <c r="AC635" s="130"/>
      <c r="AD635" s="12">
        <v>5087</v>
      </c>
      <c r="AE635" s="36"/>
    </row>
    <row r="636" spans="1:31" x14ac:dyDescent="0.25">
      <c r="A636" t="s">
        <v>591</v>
      </c>
      <c r="B636" t="s">
        <v>229</v>
      </c>
      <c r="C636" t="s">
        <v>592</v>
      </c>
      <c r="D636" t="s">
        <v>28</v>
      </c>
      <c r="E636" t="s">
        <v>100</v>
      </c>
      <c r="F636" s="19" t="str">
        <f>IFERROR(VLOOKUP(D636,'Tabelas auxiliares'!$A$3:$B$63,2,FALSE),"")</f>
        <v>PU - PREFEITURA UNIVERSITÁRIA</v>
      </c>
      <c r="G636" s="19" t="str">
        <f>IFERROR(VLOOKUP($B636,'Tabelas auxiliares'!$A$67:$C$107,2,FALSE),"")</f>
        <v>LIMPEZA E COPEIRAGEM</v>
      </c>
      <c r="H636" s="19" t="str">
        <f>IFERROR(VLOOKUP($B636,'Tabelas auxiliares'!$A$67:$C$107,3,FALSE),"")</f>
        <v>LIMPEZA / COPEIRAGEM / COLETA DE LIXO INFECTANTE /MATERIAIS DE LIMPEZA (PAPEL TOALHA, HIGIÊNICO) / COPA (AÇUCAR, CAFÉ, COPOS)/BOMBONAS RESÍDUOS QUÍMICOS</v>
      </c>
      <c r="I636" s="128" t="s">
        <v>1761</v>
      </c>
      <c r="J636" s="128" t="s">
        <v>3164</v>
      </c>
      <c r="K636" s="128" t="s">
        <v>3165</v>
      </c>
      <c r="L636" s="128" t="s">
        <v>3166</v>
      </c>
      <c r="M636" s="128" t="s">
        <v>3167</v>
      </c>
      <c r="N636" s="128" t="s">
        <v>638</v>
      </c>
      <c r="O636" s="128" t="s">
        <v>614</v>
      </c>
      <c r="P636" s="128" t="s">
        <v>1357</v>
      </c>
      <c r="Q636" s="128" t="s">
        <v>603</v>
      </c>
      <c r="R636" s="128" t="s">
        <v>604</v>
      </c>
      <c r="S636" s="128" t="s">
        <v>605</v>
      </c>
      <c r="T636" s="128" t="s">
        <v>145</v>
      </c>
      <c r="U636" s="128" t="s">
        <v>1358</v>
      </c>
      <c r="V636" s="128" t="s">
        <v>746</v>
      </c>
      <c r="W636" s="128" t="s">
        <v>747</v>
      </c>
      <c r="X636" s="128" t="s">
        <v>3168</v>
      </c>
      <c r="Y636" s="19" t="str">
        <f t="shared" si="18"/>
        <v>3</v>
      </c>
      <c r="Z636" s="19" t="str">
        <f>IF(T636="","",IF(AND(T636&lt;&gt;'Tabelas auxiliares'!$B$241,T636&lt;&gt;'Tabelas auxiliares'!$B$242,T636&lt;&gt;'Tabelas auxiliares'!$C$241,T636&lt;&gt;'Tabelas auxiliares'!$C$242,T636&lt;&gt;'Tabelas auxiliares'!$D$241),"FOLHA DE PESSOAL",IF(Y636='Tabelas auxiliares'!$A$242,"CUSTEIO",IF(Y636='Tabelas auxiliares'!$A$241,"INVESTIMENTO","ERRO - VERIFICAR"))))</f>
        <v>CUSTEIO</v>
      </c>
      <c r="AA636" s="30">
        <f t="shared" si="19"/>
        <v>4018</v>
      </c>
      <c r="AB636" s="130">
        <v>4018</v>
      </c>
      <c r="AC636" s="130"/>
      <c r="AD636" s="12"/>
      <c r="AE636" s="36"/>
    </row>
    <row r="637" spans="1:31" x14ac:dyDescent="0.25">
      <c r="A637" t="s">
        <v>591</v>
      </c>
      <c r="B637" t="s">
        <v>229</v>
      </c>
      <c r="C637" t="s">
        <v>592</v>
      </c>
      <c r="D637" t="s">
        <v>28</v>
      </c>
      <c r="E637" t="s">
        <v>100</v>
      </c>
      <c r="F637" s="19" t="str">
        <f>IFERROR(VLOOKUP(D637,'Tabelas auxiliares'!$A$3:$B$63,2,FALSE),"")</f>
        <v>PU - PREFEITURA UNIVERSITÁRIA</v>
      </c>
      <c r="G637" s="19" t="str">
        <f>IFERROR(VLOOKUP($B637,'Tabelas auxiliares'!$A$67:$C$107,2,FALSE),"")</f>
        <v>LIMPEZA E COPEIRAGEM</v>
      </c>
      <c r="H637" s="19" t="str">
        <f>IFERROR(VLOOKUP($B637,'Tabelas auxiliares'!$A$67:$C$107,3,FALSE),"")</f>
        <v>LIMPEZA / COPEIRAGEM / COLETA DE LIXO INFECTANTE /MATERIAIS DE LIMPEZA (PAPEL TOALHA, HIGIÊNICO) / COPA (AÇUCAR, CAFÉ, COPOS)/BOMBONAS RESÍDUOS QUÍMICOS</v>
      </c>
      <c r="I637" s="128" t="s">
        <v>1801</v>
      </c>
      <c r="J637" s="128" t="s">
        <v>3142</v>
      </c>
      <c r="K637" s="128" t="s">
        <v>3169</v>
      </c>
      <c r="L637" s="128" t="s">
        <v>3094</v>
      </c>
      <c r="M637" s="128" t="s">
        <v>1112</v>
      </c>
      <c r="N637" s="128" t="s">
        <v>638</v>
      </c>
      <c r="O637" s="128" t="s">
        <v>614</v>
      </c>
      <c r="P637" s="128" t="s">
        <v>1357</v>
      </c>
      <c r="Q637" s="128" t="s">
        <v>603</v>
      </c>
      <c r="R637" s="128" t="s">
        <v>604</v>
      </c>
      <c r="S637" s="128" t="s">
        <v>605</v>
      </c>
      <c r="T637" s="128" t="s">
        <v>145</v>
      </c>
      <c r="U637" s="128" t="s">
        <v>1358</v>
      </c>
      <c r="V637" s="128" t="s">
        <v>1088</v>
      </c>
      <c r="W637" s="128" t="s">
        <v>1089</v>
      </c>
      <c r="X637" s="128" t="s">
        <v>3170</v>
      </c>
      <c r="Y637" s="19" t="str">
        <f t="shared" si="18"/>
        <v>3</v>
      </c>
      <c r="Z637" s="19" t="str">
        <f>IF(T637="","",IF(AND(T637&lt;&gt;'Tabelas auxiliares'!$B$241,T637&lt;&gt;'Tabelas auxiliares'!$B$242,T637&lt;&gt;'Tabelas auxiliares'!$C$241,T637&lt;&gt;'Tabelas auxiliares'!$C$242,T637&lt;&gt;'Tabelas auxiliares'!$D$241),"FOLHA DE PESSOAL",IF(Y637='Tabelas auxiliares'!$A$242,"CUSTEIO",IF(Y637='Tabelas auxiliares'!$A$241,"INVESTIMENTO","ERRO - VERIFICAR"))))</f>
        <v>CUSTEIO</v>
      </c>
      <c r="AA637" s="30">
        <f t="shared" si="19"/>
        <v>24230</v>
      </c>
      <c r="AB637" s="130">
        <v>24230</v>
      </c>
      <c r="AC637" s="130"/>
      <c r="AD637" s="12"/>
      <c r="AE637" s="36"/>
    </row>
    <row r="638" spans="1:31" x14ac:dyDescent="0.25">
      <c r="A638" t="s">
        <v>591</v>
      </c>
      <c r="B638" t="s">
        <v>229</v>
      </c>
      <c r="C638" t="s">
        <v>592</v>
      </c>
      <c r="D638" t="s">
        <v>28</v>
      </c>
      <c r="E638" t="s">
        <v>100</v>
      </c>
      <c r="F638" s="19" t="str">
        <f>IFERROR(VLOOKUP(D638,'Tabelas auxiliares'!$A$3:$B$63,2,FALSE),"")</f>
        <v>PU - PREFEITURA UNIVERSITÁRIA</v>
      </c>
      <c r="G638" s="19" t="str">
        <f>IFERROR(VLOOKUP($B638,'Tabelas auxiliares'!$A$67:$C$107,2,FALSE),"")</f>
        <v>LIMPEZA E COPEIRAGEM</v>
      </c>
      <c r="H638" s="19" t="str">
        <f>IFERROR(VLOOKUP($B638,'Tabelas auxiliares'!$A$67:$C$107,3,FALSE),"")</f>
        <v>LIMPEZA / COPEIRAGEM / COLETA DE LIXO INFECTANTE /MATERIAIS DE LIMPEZA (PAPEL TOALHA, HIGIÊNICO) / COPA (AÇUCAR, CAFÉ, COPOS)/BOMBONAS RESÍDUOS QUÍMICOS</v>
      </c>
      <c r="I638" s="128" t="s">
        <v>3171</v>
      </c>
      <c r="J638" s="128" t="s">
        <v>3172</v>
      </c>
      <c r="K638" s="128" t="s">
        <v>3173</v>
      </c>
      <c r="L638" s="128" t="s">
        <v>3174</v>
      </c>
      <c r="M638" s="128" t="s">
        <v>3126</v>
      </c>
      <c r="N638" s="128" t="s">
        <v>638</v>
      </c>
      <c r="O638" s="128" t="s">
        <v>614</v>
      </c>
      <c r="P638" s="128" t="s">
        <v>1357</v>
      </c>
      <c r="Q638" s="128" t="s">
        <v>603</v>
      </c>
      <c r="R638" s="128" t="s">
        <v>604</v>
      </c>
      <c r="S638" s="128" t="s">
        <v>605</v>
      </c>
      <c r="T638" s="128" t="s">
        <v>145</v>
      </c>
      <c r="U638" s="128" t="s">
        <v>1358</v>
      </c>
      <c r="V638" s="128" t="s">
        <v>1085</v>
      </c>
      <c r="W638" s="128" t="s">
        <v>1086</v>
      </c>
      <c r="X638" s="128" t="s">
        <v>3175</v>
      </c>
      <c r="Y638" s="19" t="str">
        <f t="shared" si="18"/>
        <v>3</v>
      </c>
      <c r="Z638" s="19" t="str">
        <f>IF(T638="","",IF(AND(T638&lt;&gt;'Tabelas auxiliares'!$B$241,T638&lt;&gt;'Tabelas auxiliares'!$B$242,T638&lt;&gt;'Tabelas auxiliares'!$C$241,T638&lt;&gt;'Tabelas auxiliares'!$C$242,T638&lt;&gt;'Tabelas auxiliares'!$D$241),"FOLHA DE PESSOAL",IF(Y638='Tabelas auxiliares'!$A$242,"CUSTEIO",IF(Y638='Tabelas auxiliares'!$A$241,"INVESTIMENTO","ERRO - VERIFICAR"))))</f>
        <v>CUSTEIO</v>
      </c>
      <c r="AA638" s="30">
        <f t="shared" si="19"/>
        <v>533</v>
      </c>
      <c r="AB638" s="130">
        <v>533</v>
      </c>
      <c r="AC638" s="130"/>
      <c r="AD638" s="12"/>
      <c r="AE638" s="36"/>
    </row>
    <row r="639" spans="1:31" x14ac:dyDescent="0.25">
      <c r="A639" t="s">
        <v>591</v>
      </c>
      <c r="B639" t="s">
        <v>229</v>
      </c>
      <c r="C639" t="s">
        <v>592</v>
      </c>
      <c r="D639" t="s">
        <v>28</v>
      </c>
      <c r="E639" t="s">
        <v>100</v>
      </c>
      <c r="F639" s="19" t="str">
        <f>IFERROR(VLOOKUP(D639,'Tabelas auxiliares'!$A$3:$B$63,2,FALSE),"")</f>
        <v>PU - PREFEITURA UNIVERSITÁRIA</v>
      </c>
      <c r="G639" s="19" t="str">
        <f>IFERROR(VLOOKUP($B639,'Tabelas auxiliares'!$A$67:$C$107,2,FALSE),"")</f>
        <v>LIMPEZA E COPEIRAGEM</v>
      </c>
      <c r="H639" s="19" t="str">
        <f>IFERROR(VLOOKUP($B639,'Tabelas auxiliares'!$A$67:$C$107,3,FALSE),"")</f>
        <v>LIMPEZA / COPEIRAGEM / COLETA DE LIXO INFECTANTE /MATERIAIS DE LIMPEZA (PAPEL TOALHA, HIGIÊNICO) / COPA (AÇUCAR, CAFÉ, COPOS)/BOMBONAS RESÍDUOS QUÍMICOS</v>
      </c>
      <c r="I639" s="128" t="s">
        <v>3171</v>
      </c>
      <c r="J639" s="128" t="s">
        <v>3172</v>
      </c>
      <c r="K639" s="128" t="s">
        <v>3176</v>
      </c>
      <c r="L639" s="128" t="s">
        <v>3174</v>
      </c>
      <c r="M639" s="128" t="s">
        <v>3177</v>
      </c>
      <c r="N639" s="128" t="s">
        <v>638</v>
      </c>
      <c r="O639" s="128" t="s">
        <v>614</v>
      </c>
      <c r="P639" s="128" t="s">
        <v>1357</v>
      </c>
      <c r="Q639" s="128" t="s">
        <v>603</v>
      </c>
      <c r="R639" s="128" t="s">
        <v>604</v>
      </c>
      <c r="S639" s="128" t="s">
        <v>605</v>
      </c>
      <c r="T639" s="128" t="s">
        <v>145</v>
      </c>
      <c r="U639" s="128" t="s">
        <v>1358</v>
      </c>
      <c r="V639" s="128" t="s">
        <v>1085</v>
      </c>
      <c r="W639" s="128" t="s">
        <v>1086</v>
      </c>
      <c r="X639" s="128" t="s">
        <v>3178</v>
      </c>
      <c r="Y639" s="19" t="str">
        <f t="shared" si="18"/>
        <v>3</v>
      </c>
      <c r="Z639" s="19" t="str">
        <f>IF(T639="","",IF(AND(T639&lt;&gt;'Tabelas auxiliares'!$B$241,T639&lt;&gt;'Tabelas auxiliares'!$B$242,T639&lt;&gt;'Tabelas auxiliares'!$C$241,T639&lt;&gt;'Tabelas auxiliares'!$C$242,T639&lt;&gt;'Tabelas auxiliares'!$D$241),"FOLHA DE PESSOAL",IF(Y639='Tabelas auxiliares'!$A$242,"CUSTEIO",IF(Y639='Tabelas auxiliares'!$A$241,"INVESTIMENTO","ERRO - VERIFICAR"))))</f>
        <v>CUSTEIO</v>
      </c>
      <c r="AA639" s="30">
        <f t="shared" si="19"/>
        <v>77.599999999999994</v>
      </c>
      <c r="AB639" s="130">
        <v>77.599999999999994</v>
      </c>
      <c r="AC639" s="130"/>
      <c r="AD639" s="12"/>
      <c r="AE639" s="36"/>
    </row>
    <row r="640" spans="1:31" x14ac:dyDescent="0.25">
      <c r="A640" t="s">
        <v>591</v>
      </c>
      <c r="B640" t="s">
        <v>229</v>
      </c>
      <c r="C640" t="s">
        <v>592</v>
      </c>
      <c r="D640" t="s">
        <v>28</v>
      </c>
      <c r="E640" t="s">
        <v>100</v>
      </c>
      <c r="F640" s="19" t="str">
        <f>IFERROR(VLOOKUP(D640,'Tabelas auxiliares'!$A$3:$B$63,2,FALSE),"")</f>
        <v>PU - PREFEITURA UNIVERSITÁRIA</v>
      </c>
      <c r="G640" s="19" t="str">
        <f>IFERROR(VLOOKUP($B640,'Tabelas auxiliares'!$A$67:$C$107,2,FALSE),"")</f>
        <v>LIMPEZA E COPEIRAGEM</v>
      </c>
      <c r="H640" s="19" t="str">
        <f>IFERROR(VLOOKUP($B640,'Tabelas auxiliares'!$A$67:$C$107,3,FALSE),"")</f>
        <v>LIMPEZA / COPEIRAGEM / COLETA DE LIXO INFECTANTE /MATERIAIS DE LIMPEZA (PAPEL TOALHA, HIGIÊNICO) / COPA (AÇUCAR, CAFÉ, COPOS)/BOMBONAS RESÍDUOS QUÍMICOS</v>
      </c>
      <c r="I640" s="128" t="s">
        <v>1563</v>
      </c>
      <c r="J640" s="128" t="s">
        <v>1093</v>
      </c>
      <c r="K640" s="128" t="s">
        <v>3179</v>
      </c>
      <c r="L640" s="128" t="s">
        <v>1094</v>
      </c>
      <c r="M640" s="128" t="s">
        <v>1095</v>
      </c>
      <c r="N640" s="128" t="s">
        <v>638</v>
      </c>
      <c r="O640" s="128" t="s">
        <v>614</v>
      </c>
      <c r="P640" s="128" t="s">
        <v>1357</v>
      </c>
      <c r="Q640" s="128" t="s">
        <v>603</v>
      </c>
      <c r="R640" s="128" t="s">
        <v>604</v>
      </c>
      <c r="S640" s="128" t="s">
        <v>605</v>
      </c>
      <c r="T640" s="128" t="s">
        <v>145</v>
      </c>
      <c r="U640" s="128" t="s">
        <v>1358</v>
      </c>
      <c r="V640" s="128" t="s">
        <v>1096</v>
      </c>
      <c r="W640" s="128" t="s">
        <v>1097</v>
      </c>
      <c r="X640" s="128" t="s">
        <v>3180</v>
      </c>
      <c r="Y640" s="19" t="str">
        <f t="shared" si="18"/>
        <v>3</v>
      </c>
      <c r="Z640" s="19" t="str">
        <f>IF(T640="","",IF(AND(T640&lt;&gt;'Tabelas auxiliares'!$B$241,T640&lt;&gt;'Tabelas auxiliares'!$B$242,T640&lt;&gt;'Tabelas auxiliares'!$C$241,T640&lt;&gt;'Tabelas auxiliares'!$C$242,T640&lt;&gt;'Tabelas auxiliares'!$D$241),"FOLHA DE PESSOAL",IF(Y640='Tabelas auxiliares'!$A$242,"CUSTEIO",IF(Y640='Tabelas auxiliares'!$A$241,"INVESTIMENTO","ERRO - VERIFICAR"))))</f>
        <v>CUSTEIO</v>
      </c>
      <c r="AA640" s="30">
        <f t="shared" si="19"/>
        <v>59411.5</v>
      </c>
      <c r="AB640" s="130">
        <v>59411.5</v>
      </c>
      <c r="AC640" s="130"/>
      <c r="AD640" s="12"/>
      <c r="AE640" s="36"/>
    </row>
    <row r="641" spans="1:31" x14ac:dyDescent="0.25">
      <c r="A641" t="s">
        <v>591</v>
      </c>
      <c r="B641" t="s">
        <v>229</v>
      </c>
      <c r="C641" t="s">
        <v>592</v>
      </c>
      <c r="D641" t="s">
        <v>28</v>
      </c>
      <c r="E641" t="s">
        <v>100</v>
      </c>
      <c r="F641" s="19" t="str">
        <f>IFERROR(VLOOKUP(D641,'Tabelas auxiliares'!$A$3:$B$63,2,FALSE),"")</f>
        <v>PU - PREFEITURA UNIVERSITÁRIA</v>
      </c>
      <c r="G641" s="19" t="str">
        <f>IFERROR(VLOOKUP($B641,'Tabelas auxiliares'!$A$67:$C$107,2,FALSE),"")</f>
        <v>LIMPEZA E COPEIRAGEM</v>
      </c>
      <c r="H641" s="19" t="str">
        <f>IFERROR(VLOOKUP($B641,'Tabelas auxiliares'!$A$67:$C$107,3,FALSE),"")</f>
        <v>LIMPEZA / COPEIRAGEM / COLETA DE LIXO INFECTANTE /MATERIAIS DE LIMPEZA (PAPEL TOALHA, HIGIÊNICO) / COPA (AÇUCAR, CAFÉ, COPOS)/BOMBONAS RESÍDUOS QUÍMICOS</v>
      </c>
      <c r="I641" s="128" t="s">
        <v>1563</v>
      </c>
      <c r="J641" s="128" t="s">
        <v>3181</v>
      </c>
      <c r="K641" s="128" t="s">
        <v>3182</v>
      </c>
      <c r="L641" s="128" t="s">
        <v>1102</v>
      </c>
      <c r="M641" s="128" t="s">
        <v>3183</v>
      </c>
      <c r="N641" s="128" t="s">
        <v>638</v>
      </c>
      <c r="O641" s="128" t="s">
        <v>614</v>
      </c>
      <c r="P641" s="128" t="s">
        <v>1357</v>
      </c>
      <c r="Q641" s="128" t="s">
        <v>603</v>
      </c>
      <c r="R641" s="128" t="s">
        <v>604</v>
      </c>
      <c r="S641" s="128" t="s">
        <v>605</v>
      </c>
      <c r="T641" s="128" t="s">
        <v>145</v>
      </c>
      <c r="U641" s="128" t="s">
        <v>1358</v>
      </c>
      <c r="V641" s="128" t="s">
        <v>1104</v>
      </c>
      <c r="W641" s="128" t="s">
        <v>1105</v>
      </c>
      <c r="X641" s="128" t="s">
        <v>3184</v>
      </c>
      <c r="Y641" s="19" t="str">
        <f t="shared" si="18"/>
        <v>3</v>
      </c>
      <c r="Z641" s="19" t="str">
        <f>IF(T641="","",IF(AND(T641&lt;&gt;'Tabelas auxiliares'!$B$241,T641&lt;&gt;'Tabelas auxiliares'!$B$242,T641&lt;&gt;'Tabelas auxiliares'!$C$241,T641&lt;&gt;'Tabelas auxiliares'!$C$242,T641&lt;&gt;'Tabelas auxiliares'!$D$241),"FOLHA DE PESSOAL",IF(Y641='Tabelas auxiliares'!$A$242,"CUSTEIO",IF(Y641='Tabelas auxiliares'!$A$241,"INVESTIMENTO","ERRO - VERIFICAR"))))</f>
        <v>CUSTEIO</v>
      </c>
      <c r="AA641" s="30">
        <f t="shared" si="19"/>
        <v>269.61</v>
      </c>
      <c r="AB641" s="130">
        <v>269.61</v>
      </c>
      <c r="AC641" s="130"/>
      <c r="AD641" s="12"/>
      <c r="AE641" s="36"/>
    </row>
    <row r="642" spans="1:31" x14ac:dyDescent="0.25">
      <c r="A642" t="s">
        <v>591</v>
      </c>
      <c r="B642" t="s">
        <v>229</v>
      </c>
      <c r="C642" t="s">
        <v>592</v>
      </c>
      <c r="D642" t="s">
        <v>28</v>
      </c>
      <c r="E642" t="s">
        <v>100</v>
      </c>
      <c r="F642" s="19" t="str">
        <f>IFERROR(VLOOKUP(D642,'Tabelas auxiliares'!$A$3:$B$63,2,FALSE),"")</f>
        <v>PU - PREFEITURA UNIVERSITÁRIA</v>
      </c>
      <c r="G642" s="19" t="str">
        <f>IFERROR(VLOOKUP($B642,'Tabelas auxiliares'!$A$67:$C$107,2,FALSE),"")</f>
        <v>LIMPEZA E COPEIRAGEM</v>
      </c>
      <c r="H642" s="19" t="str">
        <f>IFERROR(VLOOKUP($B642,'Tabelas auxiliares'!$A$67:$C$107,3,FALSE),"")</f>
        <v>LIMPEZA / COPEIRAGEM / COLETA DE LIXO INFECTANTE /MATERIAIS DE LIMPEZA (PAPEL TOALHA, HIGIÊNICO) / COPA (AÇUCAR, CAFÉ, COPOS)/BOMBONAS RESÍDUOS QUÍMICOS</v>
      </c>
      <c r="I642" s="128" t="s">
        <v>1812</v>
      </c>
      <c r="J642" s="128" t="s">
        <v>3123</v>
      </c>
      <c r="K642" s="128" t="s">
        <v>3185</v>
      </c>
      <c r="L642" s="128" t="s">
        <v>3125</v>
      </c>
      <c r="M642" s="128" t="s">
        <v>3186</v>
      </c>
      <c r="N642" s="128" t="s">
        <v>638</v>
      </c>
      <c r="O642" s="128" t="s">
        <v>614</v>
      </c>
      <c r="P642" s="128" t="s">
        <v>1357</v>
      </c>
      <c r="Q642" s="128" t="s">
        <v>603</v>
      </c>
      <c r="R642" s="128" t="s">
        <v>604</v>
      </c>
      <c r="S642" s="128" t="s">
        <v>605</v>
      </c>
      <c r="T642" s="128" t="s">
        <v>145</v>
      </c>
      <c r="U642" s="128" t="s">
        <v>1358</v>
      </c>
      <c r="V642" s="128" t="s">
        <v>746</v>
      </c>
      <c r="W642" s="128" t="s">
        <v>747</v>
      </c>
      <c r="X642" s="128" t="s">
        <v>3187</v>
      </c>
      <c r="Y642" s="19" t="str">
        <f t="shared" si="18"/>
        <v>3</v>
      </c>
      <c r="Z642" s="19" t="str">
        <f>IF(T642="","",IF(AND(T642&lt;&gt;'Tabelas auxiliares'!$B$241,T642&lt;&gt;'Tabelas auxiliares'!$B$242,T642&lt;&gt;'Tabelas auxiliares'!$C$241,T642&lt;&gt;'Tabelas auxiliares'!$C$242,T642&lt;&gt;'Tabelas auxiliares'!$D$241),"FOLHA DE PESSOAL",IF(Y642='Tabelas auxiliares'!$A$242,"CUSTEIO",IF(Y642='Tabelas auxiliares'!$A$241,"INVESTIMENTO","ERRO - VERIFICAR"))))</f>
        <v>CUSTEIO</v>
      </c>
      <c r="AA642" s="30">
        <f t="shared" si="19"/>
        <v>71.599999999999994</v>
      </c>
      <c r="AB642" s="130">
        <v>71.599999999999994</v>
      </c>
      <c r="AC642" s="130"/>
      <c r="AD642" s="12"/>
      <c r="AE642" s="36"/>
    </row>
    <row r="643" spans="1:31" x14ac:dyDescent="0.25">
      <c r="A643" t="s">
        <v>591</v>
      </c>
      <c r="B643" t="s">
        <v>229</v>
      </c>
      <c r="C643" t="s">
        <v>592</v>
      </c>
      <c r="D643" t="s">
        <v>28</v>
      </c>
      <c r="E643" t="s">
        <v>100</v>
      </c>
      <c r="F643" s="19" t="str">
        <f>IFERROR(VLOOKUP(D643,'Tabelas auxiliares'!$A$3:$B$63,2,FALSE),"")</f>
        <v>PU - PREFEITURA UNIVERSITÁRIA</v>
      </c>
      <c r="G643" s="19" t="str">
        <f>IFERROR(VLOOKUP($B643,'Tabelas auxiliares'!$A$67:$C$107,2,FALSE),"")</f>
        <v>LIMPEZA E COPEIRAGEM</v>
      </c>
      <c r="H643" s="19" t="str">
        <f>IFERROR(VLOOKUP($B643,'Tabelas auxiliares'!$A$67:$C$107,3,FALSE),"")</f>
        <v>LIMPEZA / COPEIRAGEM / COLETA DE LIXO INFECTANTE /MATERIAIS DE LIMPEZA (PAPEL TOALHA, HIGIÊNICO) / COPA (AÇUCAR, CAFÉ, COPOS)/BOMBONAS RESÍDUOS QUÍMICOS</v>
      </c>
      <c r="I643" s="128" t="s">
        <v>1812</v>
      </c>
      <c r="J643" s="128" t="s">
        <v>3123</v>
      </c>
      <c r="K643" s="128" t="s">
        <v>3188</v>
      </c>
      <c r="L643" s="128" t="s">
        <v>3125</v>
      </c>
      <c r="M643" s="128" t="s">
        <v>3189</v>
      </c>
      <c r="N643" s="128" t="s">
        <v>638</v>
      </c>
      <c r="O643" s="128" t="s">
        <v>614</v>
      </c>
      <c r="P643" s="128" t="s">
        <v>1357</v>
      </c>
      <c r="Q643" s="128" t="s">
        <v>603</v>
      </c>
      <c r="R643" s="128" t="s">
        <v>604</v>
      </c>
      <c r="S643" s="128" t="s">
        <v>605</v>
      </c>
      <c r="T643" s="128" t="s">
        <v>145</v>
      </c>
      <c r="U643" s="128" t="s">
        <v>1358</v>
      </c>
      <c r="V643" s="128" t="s">
        <v>746</v>
      </c>
      <c r="W643" s="128" t="s">
        <v>747</v>
      </c>
      <c r="X643" s="128" t="s">
        <v>3190</v>
      </c>
      <c r="Y643" s="19" t="str">
        <f t="shared" si="18"/>
        <v>3</v>
      </c>
      <c r="Z643" s="19" t="str">
        <f>IF(T643="","",IF(AND(T643&lt;&gt;'Tabelas auxiliares'!$B$241,T643&lt;&gt;'Tabelas auxiliares'!$B$242,T643&lt;&gt;'Tabelas auxiliares'!$C$241,T643&lt;&gt;'Tabelas auxiliares'!$C$242,T643&lt;&gt;'Tabelas auxiliares'!$D$241),"FOLHA DE PESSOAL",IF(Y643='Tabelas auxiliares'!$A$242,"CUSTEIO",IF(Y643='Tabelas auxiliares'!$A$241,"INVESTIMENTO","ERRO - VERIFICAR"))))</f>
        <v>CUSTEIO</v>
      </c>
      <c r="AA643" s="30">
        <f t="shared" si="19"/>
        <v>91.8</v>
      </c>
      <c r="AB643" s="130">
        <v>91.8</v>
      </c>
      <c r="AC643" s="130"/>
      <c r="AD643" s="12"/>
      <c r="AE643" s="36"/>
    </row>
    <row r="644" spans="1:31" x14ac:dyDescent="0.25">
      <c r="A644" t="s">
        <v>591</v>
      </c>
      <c r="B644" t="s">
        <v>229</v>
      </c>
      <c r="C644" t="s">
        <v>592</v>
      </c>
      <c r="D644" t="s">
        <v>28</v>
      </c>
      <c r="E644" t="s">
        <v>100</v>
      </c>
      <c r="F644" s="19" t="str">
        <f>IFERROR(VLOOKUP(D644,'Tabelas auxiliares'!$A$3:$B$63,2,FALSE),"")</f>
        <v>PU - PREFEITURA UNIVERSITÁRIA</v>
      </c>
      <c r="G644" s="19" t="str">
        <f>IFERROR(VLOOKUP($B644,'Tabelas auxiliares'!$A$67:$C$107,2,FALSE),"")</f>
        <v>LIMPEZA E COPEIRAGEM</v>
      </c>
      <c r="H644" s="19" t="str">
        <f>IFERROR(VLOOKUP($B644,'Tabelas auxiliares'!$A$67:$C$107,3,FALSE),"")</f>
        <v>LIMPEZA / COPEIRAGEM / COLETA DE LIXO INFECTANTE /MATERIAIS DE LIMPEZA (PAPEL TOALHA, HIGIÊNICO) / COPA (AÇUCAR, CAFÉ, COPOS)/BOMBONAS RESÍDUOS QUÍMICOS</v>
      </c>
      <c r="I644" s="128" t="s">
        <v>1812</v>
      </c>
      <c r="J644" s="128" t="s">
        <v>3123</v>
      </c>
      <c r="K644" s="128" t="s">
        <v>3191</v>
      </c>
      <c r="L644" s="128" t="s">
        <v>3125</v>
      </c>
      <c r="M644" s="128" t="s">
        <v>3192</v>
      </c>
      <c r="N644" s="128" t="s">
        <v>638</v>
      </c>
      <c r="O644" s="128" t="s">
        <v>614</v>
      </c>
      <c r="P644" s="128" t="s">
        <v>1357</v>
      </c>
      <c r="Q644" s="128" t="s">
        <v>603</v>
      </c>
      <c r="R644" s="128" t="s">
        <v>604</v>
      </c>
      <c r="S644" s="128" t="s">
        <v>605</v>
      </c>
      <c r="T644" s="128" t="s">
        <v>145</v>
      </c>
      <c r="U644" s="128" t="s">
        <v>1358</v>
      </c>
      <c r="V644" s="128" t="s">
        <v>746</v>
      </c>
      <c r="W644" s="128" t="s">
        <v>747</v>
      </c>
      <c r="X644" s="128" t="s">
        <v>3193</v>
      </c>
      <c r="Y644" s="19" t="str">
        <f t="shared" si="18"/>
        <v>3</v>
      </c>
      <c r="Z644" s="19" t="str">
        <f>IF(T644="","",IF(AND(T644&lt;&gt;'Tabelas auxiliares'!$B$241,T644&lt;&gt;'Tabelas auxiliares'!$B$242,T644&lt;&gt;'Tabelas auxiliares'!$C$241,T644&lt;&gt;'Tabelas auxiliares'!$C$242,T644&lt;&gt;'Tabelas auxiliares'!$D$241),"FOLHA DE PESSOAL",IF(Y644='Tabelas auxiliares'!$A$242,"CUSTEIO",IF(Y644='Tabelas auxiliares'!$A$241,"INVESTIMENTO","ERRO - VERIFICAR"))))</f>
        <v>CUSTEIO</v>
      </c>
      <c r="AA644" s="30">
        <f t="shared" si="19"/>
        <v>322</v>
      </c>
      <c r="AB644" s="130">
        <v>322</v>
      </c>
      <c r="AC644" s="130"/>
      <c r="AD644" s="12"/>
      <c r="AE644" s="36"/>
    </row>
    <row r="645" spans="1:31" x14ac:dyDescent="0.25">
      <c r="A645" t="s">
        <v>591</v>
      </c>
      <c r="B645" t="s">
        <v>229</v>
      </c>
      <c r="C645" t="s">
        <v>592</v>
      </c>
      <c r="D645" t="s">
        <v>28</v>
      </c>
      <c r="E645" t="s">
        <v>100</v>
      </c>
      <c r="F645" s="19" t="str">
        <f>IFERROR(VLOOKUP(D645,'Tabelas auxiliares'!$A$3:$B$63,2,FALSE),"")</f>
        <v>PU - PREFEITURA UNIVERSITÁRIA</v>
      </c>
      <c r="G645" s="19" t="str">
        <f>IFERROR(VLOOKUP($B645,'Tabelas auxiliares'!$A$67:$C$107,2,FALSE),"")</f>
        <v>LIMPEZA E COPEIRAGEM</v>
      </c>
      <c r="H645" s="19" t="str">
        <f>IFERROR(VLOOKUP($B645,'Tabelas auxiliares'!$A$67:$C$107,3,FALSE),"")</f>
        <v>LIMPEZA / COPEIRAGEM / COLETA DE LIXO INFECTANTE /MATERIAIS DE LIMPEZA (PAPEL TOALHA, HIGIÊNICO) / COPA (AÇUCAR, CAFÉ, COPOS)/BOMBONAS RESÍDUOS QUÍMICOS</v>
      </c>
      <c r="I645" s="128" t="s">
        <v>1812</v>
      </c>
      <c r="J645" s="128" t="s">
        <v>3145</v>
      </c>
      <c r="K645" s="128" t="s">
        <v>3194</v>
      </c>
      <c r="L645" s="128" t="s">
        <v>3147</v>
      </c>
      <c r="M645" s="128" t="s">
        <v>3195</v>
      </c>
      <c r="N645" s="128" t="s">
        <v>638</v>
      </c>
      <c r="O645" s="128" t="s">
        <v>614</v>
      </c>
      <c r="P645" s="128" t="s">
        <v>1357</v>
      </c>
      <c r="Q645" s="128" t="s">
        <v>603</v>
      </c>
      <c r="R645" s="128" t="s">
        <v>604</v>
      </c>
      <c r="S645" s="128" t="s">
        <v>605</v>
      </c>
      <c r="T645" s="128" t="s">
        <v>145</v>
      </c>
      <c r="U645" s="128" t="s">
        <v>1358</v>
      </c>
      <c r="V645" s="128" t="s">
        <v>1121</v>
      </c>
      <c r="W645" s="128" t="s">
        <v>1122</v>
      </c>
      <c r="X645" s="128" t="s">
        <v>3196</v>
      </c>
      <c r="Y645" s="19" t="str">
        <f t="shared" si="18"/>
        <v>3</v>
      </c>
      <c r="Z645" s="19" t="str">
        <f>IF(T645="","",IF(AND(T645&lt;&gt;'Tabelas auxiliares'!$B$241,T645&lt;&gt;'Tabelas auxiliares'!$B$242,T645&lt;&gt;'Tabelas auxiliares'!$C$241,T645&lt;&gt;'Tabelas auxiliares'!$C$242,T645&lt;&gt;'Tabelas auxiliares'!$D$241),"FOLHA DE PESSOAL",IF(Y645='Tabelas auxiliares'!$A$242,"CUSTEIO",IF(Y645='Tabelas auxiliares'!$A$241,"INVESTIMENTO","ERRO - VERIFICAR"))))</f>
        <v>CUSTEIO</v>
      </c>
      <c r="AA645" s="30">
        <f t="shared" si="19"/>
        <v>1210.5</v>
      </c>
      <c r="AB645" s="130">
        <v>1210.5</v>
      </c>
      <c r="AC645" s="130"/>
      <c r="AD645" s="12"/>
      <c r="AE645" s="36"/>
    </row>
    <row r="646" spans="1:31" x14ac:dyDescent="0.25">
      <c r="A646" t="s">
        <v>591</v>
      </c>
      <c r="B646" t="s">
        <v>230</v>
      </c>
      <c r="C646" t="s">
        <v>592</v>
      </c>
      <c r="D646" t="s">
        <v>38</v>
      </c>
      <c r="E646" t="s">
        <v>100</v>
      </c>
      <c r="F646" s="19" t="str">
        <f>IFERROR(VLOOKUP(D646,'Tabelas auxiliares'!$A$3:$B$63,2,FALSE),"")</f>
        <v>CMCC - CENTRO DE MATEMÁTICA, COMPUTAÇÃO E COGNIÇÃO</v>
      </c>
      <c r="G646" s="19" t="str">
        <f>IFERROR(VLOOKUP($B646,'Tabelas auxiliares'!$A$67:$C$107,2,FALSE),"")</f>
        <v>MATERIAIS DIDÁTICOS E SERVIÇOS - GRADUAÇÃO</v>
      </c>
      <c r="H646" s="19" t="str">
        <f>IFERROR(VLOOKUP($B646,'Tabelas auxiliares'!$A$67:$C$107,3,FALSE),"")</f>
        <v>SERVICO DE ENCADERNACAO / VIDRARIAS / MATERIAL DE CONSUMO / RACAO PARA ANIMAIS / REVISTAS E JORNAIS PARA USO DIDÁTICO/ REAGENTES QUIMICOS / MATERIAIS DIVERSOS DE LABORATORIO/MANUTENÇÃO DE EQUIPAMENTOS</v>
      </c>
      <c r="I646" s="128" t="s">
        <v>2709</v>
      </c>
      <c r="J646" s="128" t="s">
        <v>3197</v>
      </c>
      <c r="K646" s="128" t="s">
        <v>3198</v>
      </c>
      <c r="L646" s="128" t="s">
        <v>3199</v>
      </c>
      <c r="M646" s="128" t="s">
        <v>3200</v>
      </c>
      <c r="N646" s="128" t="s">
        <v>638</v>
      </c>
      <c r="O646" s="128" t="s">
        <v>614</v>
      </c>
      <c r="P646" s="128" t="s">
        <v>1357</v>
      </c>
      <c r="Q646" s="128" t="s">
        <v>603</v>
      </c>
      <c r="R646" s="128" t="s">
        <v>604</v>
      </c>
      <c r="S646" s="128" t="s">
        <v>605</v>
      </c>
      <c r="T646" s="128" t="s">
        <v>145</v>
      </c>
      <c r="U646" s="128" t="s">
        <v>1358</v>
      </c>
      <c r="V646" s="128" t="s">
        <v>744</v>
      </c>
      <c r="W646" s="128" t="s">
        <v>745</v>
      </c>
      <c r="X646" s="128" t="s">
        <v>3201</v>
      </c>
      <c r="Y646" s="19" t="str">
        <f t="shared" si="18"/>
        <v>3</v>
      </c>
      <c r="Z646" s="19" t="str">
        <f>IF(T646="","",IF(AND(T646&lt;&gt;'Tabelas auxiliares'!$B$241,T646&lt;&gt;'Tabelas auxiliares'!$B$242,T646&lt;&gt;'Tabelas auxiliares'!$C$241,T646&lt;&gt;'Tabelas auxiliares'!$C$242,T646&lt;&gt;'Tabelas auxiliares'!$D$241),"FOLHA DE PESSOAL",IF(Y646='Tabelas auxiliares'!$A$242,"CUSTEIO",IF(Y646='Tabelas auxiliares'!$A$241,"INVESTIMENTO","ERRO - VERIFICAR"))))</f>
        <v>CUSTEIO</v>
      </c>
      <c r="AA646" s="30">
        <f t="shared" si="19"/>
        <v>11512.27</v>
      </c>
      <c r="AB646" s="130">
        <v>11512.27</v>
      </c>
      <c r="AC646" s="130"/>
      <c r="AD646" s="12"/>
      <c r="AE646" s="36"/>
    </row>
    <row r="647" spans="1:31" x14ac:dyDescent="0.25">
      <c r="A647" t="s">
        <v>591</v>
      </c>
      <c r="B647" t="s">
        <v>230</v>
      </c>
      <c r="C647" t="s">
        <v>592</v>
      </c>
      <c r="D647" t="s">
        <v>38</v>
      </c>
      <c r="E647" t="s">
        <v>100</v>
      </c>
      <c r="F647" s="19" t="str">
        <f>IFERROR(VLOOKUP(D647,'Tabelas auxiliares'!$A$3:$B$63,2,FALSE),"")</f>
        <v>CMCC - CENTRO DE MATEMÁTICA, COMPUTAÇÃO E COGNIÇÃO</v>
      </c>
      <c r="G647" s="19" t="str">
        <f>IFERROR(VLOOKUP($B647,'Tabelas auxiliares'!$A$67:$C$107,2,FALSE),"")</f>
        <v>MATERIAIS DIDÁTICOS E SERVIÇOS - GRADUAÇÃO</v>
      </c>
      <c r="H647" s="19" t="str">
        <f>IFERROR(VLOOKUP($B647,'Tabelas auxiliares'!$A$67:$C$107,3,FALSE),"")</f>
        <v>SERVICO DE ENCADERNACAO / VIDRARIAS / MATERIAL DE CONSUMO / RACAO PARA ANIMAIS / REVISTAS E JORNAIS PARA USO DIDÁTICO/ REAGENTES QUIMICOS / MATERIAIS DIVERSOS DE LABORATORIO/MANUTENÇÃO DE EQUIPAMENTOS</v>
      </c>
      <c r="I647" s="128" t="s">
        <v>1507</v>
      </c>
      <c r="J647" s="128" t="s">
        <v>3197</v>
      </c>
      <c r="K647" s="128" t="s">
        <v>3202</v>
      </c>
      <c r="L647" s="128" t="s">
        <v>3199</v>
      </c>
      <c r="M647" s="128" t="s">
        <v>3200</v>
      </c>
      <c r="N647" s="128" t="s">
        <v>638</v>
      </c>
      <c r="O647" s="128" t="s">
        <v>614</v>
      </c>
      <c r="P647" s="128" t="s">
        <v>1357</v>
      </c>
      <c r="Q647" s="128" t="s">
        <v>603</v>
      </c>
      <c r="R647" s="128" t="s">
        <v>604</v>
      </c>
      <c r="S647" s="128" t="s">
        <v>605</v>
      </c>
      <c r="T647" s="128" t="s">
        <v>145</v>
      </c>
      <c r="U647" s="128" t="s">
        <v>1358</v>
      </c>
      <c r="V647" s="128" t="s">
        <v>1119</v>
      </c>
      <c r="W647" s="128" t="s">
        <v>1120</v>
      </c>
      <c r="X647" s="128" t="s">
        <v>3203</v>
      </c>
      <c r="Y647" s="19" t="str">
        <f t="shared" si="18"/>
        <v>3</v>
      </c>
      <c r="Z647" s="19" t="str">
        <f>IF(T647="","",IF(AND(T647&lt;&gt;'Tabelas auxiliares'!$B$241,T647&lt;&gt;'Tabelas auxiliares'!$B$242,T647&lt;&gt;'Tabelas auxiliares'!$C$241,T647&lt;&gt;'Tabelas auxiliares'!$C$242,T647&lt;&gt;'Tabelas auxiliares'!$D$241),"FOLHA DE PESSOAL",IF(Y647='Tabelas auxiliares'!$A$242,"CUSTEIO",IF(Y647='Tabelas auxiliares'!$A$241,"INVESTIMENTO","ERRO - VERIFICAR"))))</f>
        <v>CUSTEIO</v>
      </c>
      <c r="AA647" s="30">
        <f t="shared" si="19"/>
        <v>2532</v>
      </c>
      <c r="AB647" s="130">
        <v>2532</v>
      </c>
      <c r="AC647" s="130"/>
      <c r="AD647" s="12"/>
      <c r="AE647" s="36"/>
    </row>
    <row r="648" spans="1:31" x14ac:dyDescent="0.25">
      <c r="A648" t="s">
        <v>591</v>
      </c>
      <c r="B648" t="s">
        <v>230</v>
      </c>
      <c r="C648" t="s">
        <v>592</v>
      </c>
      <c r="D648" t="s">
        <v>38</v>
      </c>
      <c r="E648" t="s">
        <v>100</v>
      </c>
      <c r="F648" s="19" t="str">
        <f>IFERROR(VLOOKUP(D648,'Tabelas auxiliares'!$A$3:$B$63,2,FALSE),"")</f>
        <v>CMCC - CENTRO DE MATEMÁTICA, COMPUTAÇÃO E COGNIÇÃO</v>
      </c>
      <c r="G648" s="19" t="str">
        <f>IFERROR(VLOOKUP($B648,'Tabelas auxiliares'!$A$67:$C$107,2,FALSE),"")</f>
        <v>MATERIAIS DIDÁTICOS E SERVIÇOS - GRADUAÇÃO</v>
      </c>
      <c r="H648" s="19" t="str">
        <f>IFERROR(VLOOKUP($B648,'Tabelas auxiliares'!$A$67:$C$107,3,FALSE),"")</f>
        <v>SERVICO DE ENCADERNACAO / VIDRARIAS / MATERIAL DE CONSUMO / RACAO PARA ANIMAIS / REVISTAS E JORNAIS PARA USO DIDÁTICO/ REAGENTES QUIMICOS / MATERIAIS DIVERSOS DE LABORATORIO/MANUTENÇÃO DE EQUIPAMENTOS</v>
      </c>
      <c r="I648" s="128" t="s">
        <v>2263</v>
      </c>
      <c r="J648" s="128" t="s">
        <v>3204</v>
      </c>
      <c r="K648" s="128" t="s">
        <v>3205</v>
      </c>
      <c r="L648" s="128" t="s">
        <v>3206</v>
      </c>
      <c r="M648" s="128" t="s">
        <v>929</v>
      </c>
      <c r="N648" s="128" t="s">
        <v>638</v>
      </c>
      <c r="O648" s="128" t="s">
        <v>614</v>
      </c>
      <c r="P648" s="128" t="s">
        <v>1357</v>
      </c>
      <c r="Q648" s="128" t="s">
        <v>603</v>
      </c>
      <c r="R648" s="128" t="s">
        <v>604</v>
      </c>
      <c r="S648" s="128" t="s">
        <v>605</v>
      </c>
      <c r="T648" s="128" t="s">
        <v>145</v>
      </c>
      <c r="U648" s="128" t="s">
        <v>1358</v>
      </c>
      <c r="V648" s="128" t="s">
        <v>1119</v>
      </c>
      <c r="W648" s="128" t="s">
        <v>1120</v>
      </c>
      <c r="X648" s="128" t="s">
        <v>3207</v>
      </c>
      <c r="Y648" s="19" t="str">
        <f t="shared" si="18"/>
        <v>3</v>
      </c>
      <c r="Z648" s="19" t="str">
        <f>IF(T648="","",IF(AND(T648&lt;&gt;'Tabelas auxiliares'!$B$241,T648&lt;&gt;'Tabelas auxiliares'!$B$242,T648&lt;&gt;'Tabelas auxiliares'!$C$241,T648&lt;&gt;'Tabelas auxiliares'!$C$242,T648&lt;&gt;'Tabelas auxiliares'!$D$241),"FOLHA DE PESSOAL",IF(Y648='Tabelas auxiliares'!$A$242,"CUSTEIO",IF(Y648='Tabelas auxiliares'!$A$241,"INVESTIMENTO","ERRO - VERIFICAR"))))</f>
        <v>CUSTEIO</v>
      </c>
      <c r="AA648" s="30">
        <f t="shared" si="19"/>
        <v>4774</v>
      </c>
      <c r="AB648" s="130">
        <v>4774</v>
      </c>
      <c r="AC648" s="130"/>
      <c r="AD648" s="12"/>
      <c r="AE648" s="36"/>
    </row>
    <row r="649" spans="1:31" x14ac:dyDescent="0.25">
      <c r="A649" t="s">
        <v>591</v>
      </c>
      <c r="B649" t="s">
        <v>230</v>
      </c>
      <c r="C649" t="s">
        <v>592</v>
      </c>
      <c r="D649" t="s">
        <v>38</v>
      </c>
      <c r="E649" t="s">
        <v>100</v>
      </c>
      <c r="F649" s="19" t="str">
        <f>IFERROR(VLOOKUP(D649,'Tabelas auxiliares'!$A$3:$B$63,2,FALSE),"")</f>
        <v>CMCC - CENTRO DE MATEMÁTICA, COMPUTAÇÃO E COGNIÇÃO</v>
      </c>
      <c r="G649" s="19" t="str">
        <f>IFERROR(VLOOKUP($B649,'Tabelas auxiliares'!$A$67:$C$107,2,FALSE),"")</f>
        <v>MATERIAIS DIDÁTICOS E SERVIÇOS - GRADUAÇÃO</v>
      </c>
      <c r="H649" s="19" t="str">
        <f>IFERROR(VLOOKUP($B649,'Tabelas auxiliares'!$A$67:$C$107,3,FALSE),"")</f>
        <v>SERVICO DE ENCADERNACAO / VIDRARIAS / MATERIAL DE CONSUMO / RACAO PARA ANIMAIS / REVISTAS E JORNAIS PARA USO DIDÁTICO/ REAGENTES QUIMICOS / MATERIAIS DIVERSOS DE LABORATORIO/MANUTENÇÃO DE EQUIPAMENTOS</v>
      </c>
      <c r="I649" s="128" t="s">
        <v>2080</v>
      </c>
      <c r="J649" s="128" t="s">
        <v>3208</v>
      </c>
      <c r="K649" s="128" t="s">
        <v>3209</v>
      </c>
      <c r="L649" s="128" t="s">
        <v>3210</v>
      </c>
      <c r="M649" s="128" t="s">
        <v>3211</v>
      </c>
      <c r="N649" s="128" t="s">
        <v>648</v>
      </c>
      <c r="O649" s="128" t="s">
        <v>614</v>
      </c>
      <c r="P649" s="128" t="s">
        <v>1308</v>
      </c>
      <c r="Q649" s="128" t="s">
        <v>603</v>
      </c>
      <c r="R649" s="128" t="s">
        <v>604</v>
      </c>
      <c r="S649" s="128" t="s">
        <v>605</v>
      </c>
      <c r="T649" s="128" t="s">
        <v>145</v>
      </c>
      <c r="U649" s="128" t="s">
        <v>1359</v>
      </c>
      <c r="V649" s="128" t="s">
        <v>1090</v>
      </c>
      <c r="W649" s="128" t="s">
        <v>1091</v>
      </c>
      <c r="X649" s="128" t="s">
        <v>3212</v>
      </c>
      <c r="Y649" s="19" t="str">
        <f t="shared" si="18"/>
        <v>3</v>
      </c>
      <c r="Z649" s="19" t="str">
        <f>IF(T649="","",IF(AND(T649&lt;&gt;'Tabelas auxiliares'!$B$241,T649&lt;&gt;'Tabelas auxiliares'!$B$242,T649&lt;&gt;'Tabelas auxiliares'!$C$241,T649&lt;&gt;'Tabelas auxiliares'!$C$242,T649&lt;&gt;'Tabelas auxiliares'!$D$241),"FOLHA DE PESSOAL",IF(Y649='Tabelas auxiliares'!$A$242,"CUSTEIO",IF(Y649='Tabelas auxiliares'!$A$241,"INVESTIMENTO","ERRO - VERIFICAR"))))</f>
        <v>CUSTEIO</v>
      </c>
      <c r="AA649" s="30">
        <f t="shared" si="19"/>
        <v>1073</v>
      </c>
      <c r="AB649" s="130">
        <v>1073</v>
      </c>
      <c r="AC649" s="130"/>
      <c r="AD649" s="12"/>
      <c r="AE649" s="36"/>
    </row>
    <row r="650" spans="1:31" x14ac:dyDescent="0.25">
      <c r="A650" t="s">
        <v>591</v>
      </c>
      <c r="B650" t="s">
        <v>230</v>
      </c>
      <c r="C650" t="s">
        <v>592</v>
      </c>
      <c r="D650" t="s">
        <v>38</v>
      </c>
      <c r="E650" t="s">
        <v>100</v>
      </c>
      <c r="F650" s="19" t="str">
        <f>IFERROR(VLOOKUP(D650,'Tabelas auxiliares'!$A$3:$B$63,2,FALSE),"")</f>
        <v>CMCC - CENTRO DE MATEMÁTICA, COMPUTAÇÃO E COGNIÇÃO</v>
      </c>
      <c r="G650" s="19" t="str">
        <f>IFERROR(VLOOKUP($B650,'Tabelas auxiliares'!$A$67:$C$107,2,FALSE),"")</f>
        <v>MATERIAIS DIDÁTICOS E SERVIÇOS - GRADUAÇÃO</v>
      </c>
      <c r="H650" s="19" t="str">
        <f>IFERROR(VLOOKUP($B650,'Tabelas auxiliares'!$A$67:$C$107,3,FALSE),"")</f>
        <v>SERVICO DE ENCADERNACAO / VIDRARIAS / MATERIAL DE CONSUMO / RACAO PARA ANIMAIS / REVISTAS E JORNAIS PARA USO DIDÁTICO/ REAGENTES QUIMICOS / MATERIAIS DIVERSOS DE LABORATORIO/MANUTENÇÃO DE EQUIPAMENTOS</v>
      </c>
      <c r="I650" s="128" t="s">
        <v>2045</v>
      </c>
      <c r="J650" s="128" t="s">
        <v>3213</v>
      </c>
      <c r="K650" s="128" t="s">
        <v>3214</v>
      </c>
      <c r="L650" s="128" t="s">
        <v>3215</v>
      </c>
      <c r="M650" s="128" t="s">
        <v>3216</v>
      </c>
      <c r="N650" s="128" t="s">
        <v>638</v>
      </c>
      <c r="O650" s="128" t="s">
        <v>614</v>
      </c>
      <c r="P650" s="128" t="s">
        <v>1357</v>
      </c>
      <c r="Q650" s="128" t="s">
        <v>603</v>
      </c>
      <c r="R650" s="128" t="s">
        <v>604</v>
      </c>
      <c r="S650" s="128" t="s">
        <v>605</v>
      </c>
      <c r="T650" s="128" t="s">
        <v>145</v>
      </c>
      <c r="U650" s="128" t="s">
        <v>1358</v>
      </c>
      <c r="V650" s="128" t="s">
        <v>1119</v>
      </c>
      <c r="W650" s="128" t="s">
        <v>1120</v>
      </c>
      <c r="X650" s="128" t="s">
        <v>3217</v>
      </c>
      <c r="Y650" s="19" t="str">
        <f t="shared" si="18"/>
        <v>3</v>
      </c>
      <c r="Z650" s="19" t="str">
        <f>IF(T650="","",IF(AND(T650&lt;&gt;'Tabelas auxiliares'!$B$241,T650&lt;&gt;'Tabelas auxiliares'!$B$242,T650&lt;&gt;'Tabelas auxiliares'!$C$241,T650&lt;&gt;'Tabelas auxiliares'!$C$242,T650&lt;&gt;'Tabelas auxiliares'!$D$241),"FOLHA DE PESSOAL",IF(Y650='Tabelas auxiliares'!$A$242,"CUSTEIO",IF(Y650='Tabelas auxiliares'!$A$241,"INVESTIMENTO","ERRO - VERIFICAR"))))</f>
        <v>CUSTEIO</v>
      </c>
      <c r="AA650" s="30">
        <f t="shared" si="19"/>
        <v>3277.43</v>
      </c>
      <c r="AB650" s="130">
        <v>3277.43</v>
      </c>
      <c r="AC650" s="130"/>
      <c r="AD650" s="12"/>
      <c r="AE650" s="36"/>
    </row>
    <row r="651" spans="1:31" x14ac:dyDescent="0.25">
      <c r="A651" t="s">
        <v>591</v>
      </c>
      <c r="B651" t="s">
        <v>230</v>
      </c>
      <c r="C651" t="s">
        <v>592</v>
      </c>
      <c r="D651" t="s">
        <v>42</v>
      </c>
      <c r="E651" t="s">
        <v>100</v>
      </c>
      <c r="F651" s="19" t="str">
        <f>IFERROR(VLOOKUP(D651,'Tabelas auxiliares'!$A$3:$B$63,2,FALSE),"")</f>
        <v>CCNH - CENTRO DE CIÊNCIAS NATURAIS E HUMANAS</v>
      </c>
      <c r="G651" s="19" t="str">
        <f>IFERROR(VLOOKUP($B651,'Tabelas auxiliares'!$A$67:$C$107,2,FALSE),"")</f>
        <v>MATERIAIS DIDÁTICOS E SERVIÇOS - GRADUAÇÃO</v>
      </c>
      <c r="H651" s="19" t="str">
        <f>IFERROR(VLOOKUP($B651,'Tabelas auxiliares'!$A$67:$C$107,3,FALSE),"")</f>
        <v>SERVICO DE ENCADERNACAO / VIDRARIAS / MATERIAL DE CONSUMO / RACAO PARA ANIMAIS / REVISTAS E JORNAIS PARA USO DIDÁTICO/ REAGENTES QUIMICOS / MATERIAIS DIVERSOS DE LABORATORIO/MANUTENÇÃO DE EQUIPAMENTOS</v>
      </c>
      <c r="I651" s="128" t="s">
        <v>1414</v>
      </c>
      <c r="J651" s="128" t="s">
        <v>3218</v>
      </c>
      <c r="K651" s="128" t="s">
        <v>3219</v>
      </c>
      <c r="L651" s="128" t="s">
        <v>3220</v>
      </c>
      <c r="M651" s="128" t="s">
        <v>3221</v>
      </c>
      <c r="N651" s="128" t="s">
        <v>638</v>
      </c>
      <c r="O651" s="128" t="s">
        <v>614</v>
      </c>
      <c r="P651" s="128" t="s">
        <v>1357</v>
      </c>
      <c r="Q651" s="128" t="s">
        <v>603</v>
      </c>
      <c r="R651" s="128" t="s">
        <v>604</v>
      </c>
      <c r="S651" s="128" t="s">
        <v>676</v>
      </c>
      <c r="T651" s="128" t="s">
        <v>145</v>
      </c>
      <c r="U651" s="128" t="s">
        <v>1358</v>
      </c>
      <c r="V651" s="128" t="s">
        <v>744</v>
      </c>
      <c r="W651" s="128" t="s">
        <v>745</v>
      </c>
      <c r="X651" s="128" t="s">
        <v>3222</v>
      </c>
      <c r="Y651" s="19" t="str">
        <f t="shared" si="18"/>
        <v>3</v>
      </c>
      <c r="Z651" s="19" t="str">
        <f>IF(T651="","",IF(AND(T651&lt;&gt;'Tabelas auxiliares'!$B$241,T651&lt;&gt;'Tabelas auxiliares'!$B$242,T651&lt;&gt;'Tabelas auxiliares'!$C$241,T651&lt;&gt;'Tabelas auxiliares'!$C$242,T651&lt;&gt;'Tabelas auxiliares'!$D$241),"FOLHA DE PESSOAL",IF(Y651='Tabelas auxiliares'!$A$242,"CUSTEIO",IF(Y651='Tabelas auxiliares'!$A$241,"INVESTIMENTO","ERRO - VERIFICAR"))))</f>
        <v>CUSTEIO</v>
      </c>
      <c r="AA651" s="30">
        <f t="shared" si="19"/>
        <v>22581.84</v>
      </c>
      <c r="AB651" s="130">
        <v>4779.0600000000004</v>
      </c>
      <c r="AC651" s="130"/>
      <c r="AD651" s="12">
        <v>17802.78</v>
      </c>
      <c r="AE651" s="36"/>
    </row>
    <row r="652" spans="1:31" x14ac:dyDescent="0.25">
      <c r="A652" t="s">
        <v>591</v>
      </c>
      <c r="B652" t="s">
        <v>230</v>
      </c>
      <c r="C652" t="s">
        <v>592</v>
      </c>
      <c r="D652" t="s">
        <v>42</v>
      </c>
      <c r="E652" t="s">
        <v>100</v>
      </c>
      <c r="F652" s="19" t="str">
        <f>IFERROR(VLOOKUP(D652,'Tabelas auxiliares'!$A$3:$B$63,2,FALSE),"")</f>
        <v>CCNH - CENTRO DE CIÊNCIAS NATURAIS E HUMANAS</v>
      </c>
      <c r="G652" s="19" t="str">
        <f>IFERROR(VLOOKUP($B652,'Tabelas auxiliares'!$A$67:$C$107,2,FALSE),"")</f>
        <v>MATERIAIS DIDÁTICOS E SERVIÇOS - GRADUAÇÃO</v>
      </c>
      <c r="H652" s="19" t="str">
        <f>IFERROR(VLOOKUP($B652,'Tabelas auxiliares'!$A$67:$C$107,3,FALSE),"")</f>
        <v>SERVICO DE ENCADERNACAO / VIDRARIAS / MATERIAL DE CONSUMO / RACAO PARA ANIMAIS / REVISTAS E JORNAIS PARA USO DIDÁTICO/ REAGENTES QUIMICOS / MATERIAIS DIVERSOS DE LABORATORIO/MANUTENÇÃO DE EQUIPAMENTOS</v>
      </c>
      <c r="I652" s="128" t="s">
        <v>1414</v>
      </c>
      <c r="J652" s="128" t="s">
        <v>3218</v>
      </c>
      <c r="K652" s="128" t="s">
        <v>3223</v>
      </c>
      <c r="L652" s="128" t="s">
        <v>3224</v>
      </c>
      <c r="M652" s="128" t="s">
        <v>3221</v>
      </c>
      <c r="N652" s="128" t="s">
        <v>638</v>
      </c>
      <c r="O652" s="128" t="s">
        <v>614</v>
      </c>
      <c r="P652" s="128" t="s">
        <v>1357</v>
      </c>
      <c r="Q652" s="128" t="s">
        <v>603</v>
      </c>
      <c r="R652" s="128" t="s">
        <v>604</v>
      </c>
      <c r="S652" s="128" t="s">
        <v>605</v>
      </c>
      <c r="T652" s="128" t="s">
        <v>145</v>
      </c>
      <c r="U652" s="128" t="s">
        <v>1358</v>
      </c>
      <c r="V652" s="128" t="s">
        <v>744</v>
      </c>
      <c r="W652" s="128" t="s">
        <v>745</v>
      </c>
      <c r="X652" s="128" t="s">
        <v>3225</v>
      </c>
      <c r="Y652" s="19" t="str">
        <f t="shared" si="18"/>
        <v>3</v>
      </c>
      <c r="Z652" s="19" t="str">
        <f>IF(T652="","",IF(AND(T652&lt;&gt;'Tabelas auxiliares'!$B$241,T652&lt;&gt;'Tabelas auxiliares'!$B$242,T652&lt;&gt;'Tabelas auxiliares'!$C$241,T652&lt;&gt;'Tabelas auxiliares'!$C$242,T652&lt;&gt;'Tabelas auxiliares'!$D$241),"FOLHA DE PESSOAL",IF(Y652='Tabelas auxiliares'!$A$242,"CUSTEIO",IF(Y652='Tabelas auxiliares'!$A$241,"INVESTIMENTO","ERRO - VERIFICAR"))))</f>
        <v>CUSTEIO</v>
      </c>
      <c r="AA652" s="30">
        <f t="shared" si="19"/>
        <v>491.94</v>
      </c>
      <c r="AB652" s="130">
        <v>491.94</v>
      </c>
      <c r="AC652" s="130"/>
      <c r="AD652" s="12"/>
      <c r="AE652" s="36"/>
    </row>
    <row r="653" spans="1:31" x14ac:dyDescent="0.25">
      <c r="A653" t="s">
        <v>591</v>
      </c>
      <c r="B653" t="s">
        <v>230</v>
      </c>
      <c r="C653" t="s">
        <v>592</v>
      </c>
      <c r="D653" t="s">
        <v>44</v>
      </c>
      <c r="E653" t="s">
        <v>100</v>
      </c>
      <c r="F653" s="19" t="str">
        <f>IFERROR(VLOOKUP(D653,'Tabelas auxiliares'!$A$3:$B$63,2,FALSE),"")</f>
        <v>CCNH - COMPRAS COMPARTILHADAS</v>
      </c>
      <c r="G653" s="19" t="str">
        <f>IFERROR(VLOOKUP($B653,'Tabelas auxiliares'!$A$67:$C$107,2,FALSE),"")</f>
        <v>MATERIAIS DIDÁTICOS E SERVIÇOS - GRADUAÇÃO</v>
      </c>
      <c r="H653" s="19" t="str">
        <f>IFERROR(VLOOKUP($B653,'Tabelas auxiliares'!$A$67:$C$107,3,FALSE),"")</f>
        <v>SERVICO DE ENCADERNACAO / VIDRARIAS / MATERIAL DE CONSUMO / RACAO PARA ANIMAIS / REVISTAS E JORNAIS PARA USO DIDÁTICO/ REAGENTES QUIMICOS / MATERIAIS DIVERSOS DE LABORATORIO/MANUTENÇÃO DE EQUIPAMENTOS</v>
      </c>
      <c r="I653" s="128" t="s">
        <v>1482</v>
      </c>
      <c r="J653" s="128" t="s">
        <v>3226</v>
      </c>
      <c r="K653" s="128" t="s">
        <v>3227</v>
      </c>
      <c r="L653" s="128" t="s">
        <v>3228</v>
      </c>
      <c r="M653" s="128" t="s">
        <v>3229</v>
      </c>
      <c r="N653" s="128" t="s">
        <v>638</v>
      </c>
      <c r="O653" s="128" t="s">
        <v>614</v>
      </c>
      <c r="P653" s="128" t="s">
        <v>1357</v>
      </c>
      <c r="Q653" s="128" t="s">
        <v>603</v>
      </c>
      <c r="R653" s="128" t="s">
        <v>604</v>
      </c>
      <c r="S653" s="128" t="s">
        <v>605</v>
      </c>
      <c r="T653" s="128" t="s">
        <v>145</v>
      </c>
      <c r="U653" s="128" t="s">
        <v>1358</v>
      </c>
      <c r="V653" s="128" t="s">
        <v>1125</v>
      </c>
      <c r="W653" s="128" t="s">
        <v>1126</v>
      </c>
      <c r="X653" s="128" t="s">
        <v>3230</v>
      </c>
      <c r="Y653" s="19" t="str">
        <f t="shared" si="18"/>
        <v>3</v>
      </c>
      <c r="Z653" s="19" t="str">
        <f>IF(T653="","",IF(AND(T653&lt;&gt;'Tabelas auxiliares'!$B$241,T653&lt;&gt;'Tabelas auxiliares'!$B$242,T653&lt;&gt;'Tabelas auxiliares'!$C$241,T653&lt;&gt;'Tabelas auxiliares'!$C$242,T653&lt;&gt;'Tabelas auxiliares'!$D$241),"FOLHA DE PESSOAL",IF(Y653='Tabelas auxiliares'!$A$242,"CUSTEIO",IF(Y653='Tabelas auxiliares'!$A$241,"INVESTIMENTO","ERRO - VERIFICAR"))))</f>
        <v>CUSTEIO</v>
      </c>
      <c r="AA653" s="30">
        <f t="shared" si="19"/>
        <v>2846.1</v>
      </c>
      <c r="AB653" s="130">
        <v>2846.1</v>
      </c>
      <c r="AC653" s="130"/>
      <c r="AD653" s="12"/>
      <c r="AE653" s="36"/>
    </row>
    <row r="654" spans="1:31" x14ac:dyDescent="0.25">
      <c r="A654" t="s">
        <v>591</v>
      </c>
      <c r="B654" t="s">
        <v>230</v>
      </c>
      <c r="C654" t="s">
        <v>592</v>
      </c>
      <c r="D654" t="s">
        <v>44</v>
      </c>
      <c r="E654" t="s">
        <v>100</v>
      </c>
      <c r="F654" s="19" t="str">
        <f>IFERROR(VLOOKUP(D654,'Tabelas auxiliares'!$A$3:$B$63,2,FALSE),"")</f>
        <v>CCNH - COMPRAS COMPARTILHADAS</v>
      </c>
      <c r="G654" s="19" t="str">
        <f>IFERROR(VLOOKUP($B654,'Tabelas auxiliares'!$A$67:$C$107,2,FALSE),"")</f>
        <v>MATERIAIS DIDÁTICOS E SERVIÇOS - GRADUAÇÃO</v>
      </c>
      <c r="H654" s="19" t="str">
        <f>IFERROR(VLOOKUP($B654,'Tabelas auxiliares'!$A$67:$C$107,3,FALSE),"")</f>
        <v>SERVICO DE ENCADERNACAO / VIDRARIAS / MATERIAL DE CONSUMO / RACAO PARA ANIMAIS / REVISTAS E JORNAIS PARA USO DIDÁTICO/ REAGENTES QUIMICOS / MATERIAIS DIVERSOS DE LABORATORIO/MANUTENÇÃO DE EQUIPAMENTOS</v>
      </c>
      <c r="I654" s="128" t="s">
        <v>1482</v>
      </c>
      <c r="J654" s="128" t="s">
        <v>3226</v>
      </c>
      <c r="K654" s="128" t="s">
        <v>3231</v>
      </c>
      <c r="L654" s="128" t="s">
        <v>3228</v>
      </c>
      <c r="M654" s="128" t="s">
        <v>1132</v>
      </c>
      <c r="N654" s="128" t="s">
        <v>638</v>
      </c>
      <c r="O654" s="128" t="s">
        <v>614</v>
      </c>
      <c r="P654" s="128" t="s">
        <v>1357</v>
      </c>
      <c r="Q654" s="128" t="s">
        <v>603</v>
      </c>
      <c r="R654" s="128" t="s">
        <v>604</v>
      </c>
      <c r="S654" s="128" t="s">
        <v>605</v>
      </c>
      <c r="T654" s="128" t="s">
        <v>145</v>
      </c>
      <c r="U654" s="128" t="s">
        <v>1358</v>
      </c>
      <c r="V654" s="128" t="s">
        <v>1125</v>
      </c>
      <c r="W654" s="128" t="s">
        <v>1126</v>
      </c>
      <c r="X654" s="128" t="s">
        <v>3232</v>
      </c>
      <c r="Y654" s="19" t="str">
        <f t="shared" si="18"/>
        <v>3</v>
      </c>
      <c r="Z654" s="19" t="str">
        <f>IF(T654="","",IF(AND(T654&lt;&gt;'Tabelas auxiliares'!$B$241,T654&lt;&gt;'Tabelas auxiliares'!$B$242,T654&lt;&gt;'Tabelas auxiliares'!$C$241,T654&lt;&gt;'Tabelas auxiliares'!$C$242,T654&lt;&gt;'Tabelas auxiliares'!$D$241),"FOLHA DE PESSOAL",IF(Y654='Tabelas auxiliares'!$A$242,"CUSTEIO",IF(Y654='Tabelas auxiliares'!$A$241,"INVESTIMENTO","ERRO - VERIFICAR"))))</f>
        <v>CUSTEIO</v>
      </c>
      <c r="AA654" s="30">
        <f t="shared" si="19"/>
        <v>1163.5</v>
      </c>
      <c r="AB654" s="130">
        <v>1163.5</v>
      </c>
      <c r="AC654" s="130"/>
      <c r="AD654" s="12"/>
      <c r="AE654" s="36"/>
    </row>
    <row r="655" spans="1:31" x14ac:dyDescent="0.25">
      <c r="A655" t="s">
        <v>591</v>
      </c>
      <c r="B655" t="s">
        <v>230</v>
      </c>
      <c r="C655" t="s">
        <v>592</v>
      </c>
      <c r="D655" t="s">
        <v>44</v>
      </c>
      <c r="E655" t="s">
        <v>100</v>
      </c>
      <c r="F655" s="19" t="str">
        <f>IFERROR(VLOOKUP(D655,'Tabelas auxiliares'!$A$3:$B$63,2,FALSE),"")</f>
        <v>CCNH - COMPRAS COMPARTILHADAS</v>
      </c>
      <c r="G655" s="19" t="str">
        <f>IFERROR(VLOOKUP($B655,'Tabelas auxiliares'!$A$67:$C$107,2,FALSE),"")</f>
        <v>MATERIAIS DIDÁTICOS E SERVIÇOS - GRADUAÇÃO</v>
      </c>
      <c r="H655" s="19" t="str">
        <f>IFERROR(VLOOKUP($B655,'Tabelas auxiliares'!$A$67:$C$107,3,FALSE),"")</f>
        <v>SERVICO DE ENCADERNACAO / VIDRARIAS / MATERIAL DE CONSUMO / RACAO PARA ANIMAIS / REVISTAS E JORNAIS PARA USO DIDÁTICO/ REAGENTES QUIMICOS / MATERIAIS DIVERSOS DE LABORATORIO/MANUTENÇÃO DE EQUIPAMENTOS</v>
      </c>
      <c r="I655" s="128" t="s">
        <v>1482</v>
      </c>
      <c r="J655" s="128" t="s">
        <v>3226</v>
      </c>
      <c r="K655" s="128" t="s">
        <v>3233</v>
      </c>
      <c r="L655" s="128" t="s">
        <v>3228</v>
      </c>
      <c r="M655" s="128" t="s">
        <v>1139</v>
      </c>
      <c r="N655" s="128" t="s">
        <v>638</v>
      </c>
      <c r="O655" s="128" t="s">
        <v>614</v>
      </c>
      <c r="P655" s="128" t="s">
        <v>1357</v>
      </c>
      <c r="Q655" s="128" t="s">
        <v>603</v>
      </c>
      <c r="R655" s="128" t="s">
        <v>604</v>
      </c>
      <c r="S655" s="128" t="s">
        <v>605</v>
      </c>
      <c r="T655" s="128" t="s">
        <v>145</v>
      </c>
      <c r="U655" s="128" t="s">
        <v>1358</v>
      </c>
      <c r="V655" s="128" t="s">
        <v>1125</v>
      </c>
      <c r="W655" s="128" t="s">
        <v>1126</v>
      </c>
      <c r="X655" s="128" t="s">
        <v>3234</v>
      </c>
      <c r="Y655" s="19" t="str">
        <f t="shared" si="18"/>
        <v>3</v>
      </c>
      <c r="Z655" s="19" t="str">
        <f>IF(T655="","",IF(AND(T655&lt;&gt;'Tabelas auxiliares'!$B$241,T655&lt;&gt;'Tabelas auxiliares'!$B$242,T655&lt;&gt;'Tabelas auxiliares'!$C$241,T655&lt;&gt;'Tabelas auxiliares'!$C$242,T655&lt;&gt;'Tabelas auxiliares'!$D$241),"FOLHA DE PESSOAL",IF(Y655='Tabelas auxiliares'!$A$242,"CUSTEIO",IF(Y655='Tabelas auxiliares'!$A$241,"INVESTIMENTO","ERRO - VERIFICAR"))))</f>
        <v>CUSTEIO</v>
      </c>
      <c r="AA655" s="30">
        <f t="shared" si="19"/>
        <v>7422.52</v>
      </c>
      <c r="AB655" s="130">
        <v>7422.52</v>
      </c>
      <c r="AC655" s="130"/>
      <c r="AD655" s="12"/>
      <c r="AE655" s="36"/>
    </row>
    <row r="656" spans="1:31" x14ac:dyDescent="0.25">
      <c r="A656" t="s">
        <v>591</v>
      </c>
      <c r="B656" t="s">
        <v>230</v>
      </c>
      <c r="C656" t="s">
        <v>592</v>
      </c>
      <c r="D656" t="s">
        <v>44</v>
      </c>
      <c r="E656" t="s">
        <v>100</v>
      </c>
      <c r="F656" s="19" t="str">
        <f>IFERROR(VLOOKUP(D656,'Tabelas auxiliares'!$A$3:$B$63,2,FALSE),"")</f>
        <v>CCNH - COMPRAS COMPARTILHADAS</v>
      </c>
      <c r="G656" s="19" t="str">
        <f>IFERROR(VLOOKUP($B656,'Tabelas auxiliares'!$A$67:$C$107,2,FALSE),"")</f>
        <v>MATERIAIS DIDÁTICOS E SERVIÇOS - GRADUAÇÃO</v>
      </c>
      <c r="H656" s="19" t="str">
        <f>IFERROR(VLOOKUP($B656,'Tabelas auxiliares'!$A$67:$C$107,3,FALSE),"")</f>
        <v>SERVICO DE ENCADERNACAO / VIDRARIAS / MATERIAL DE CONSUMO / RACAO PARA ANIMAIS / REVISTAS E JORNAIS PARA USO DIDÁTICO/ REAGENTES QUIMICOS / MATERIAIS DIVERSOS DE LABORATORIO/MANUTENÇÃO DE EQUIPAMENTOS</v>
      </c>
      <c r="I656" s="128" t="s">
        <v>1482</v>
      </c>
      <c r="J656" s="128" t="s">
        <v>3226</v>
      </c>
      <c r="K656" s="128" t="s">
        <v>3235</v>
      </c>
      <c r="L656" s="128" t="s">
        <v>3228</v>
      </c>
      <c r="M656" s="128" t="s">
        <v>1129</v>
      </c>
      <c r="N656" s="128" t="s">
        <v>638</v>
      </c>
      <c r="O656" s="128" t="s">
        <v>614</v>
      </c>
      <c r="P656" s="128" t="s">
        <v>1357</v>
      </c>
      <c r="Q656" s="128" t="s">
        <v>603</v>
      </c>
      <c r="R656" s="128" t="s">
        <v>604</v>
      </c>
      <c r="S656" s="128" t="s">
        <v>605</v>
      </c>
      <c r="T656" s="128" t="s">
        <v>145</v>
      </c>
      <c r="U656" s="128" t="s">
        <v>1358</v>
      </c>
      <c r="V656" s="128" t="s">
        <v>1125</v>
      </c>
      <c r="W656" s="128" t="s">
        <v>1126</v>
      </c>
      <c r="X656" s="128" t="s">
        <v>3236</v>
      </c>
      <c r="Y656" s="19" t="str">
        <f t="shared" si="18"/>
        <v>3</v>
      </c>
      <c r="Z656" s="19" t="str">
        <f>IF(T656="","",IF(AND(T656&lt;&gt;'Tabelas auxiliares'!$B$241,T656&lt;&gt;'Tabelas auxiliares'!$B$242,T656&lt;&gt;'Tabelas auxiliares'!$C$241,T656&lt;&gt;'Tabelas auxiliares'!$C$242,T656&lt;&gt;'Tabelas auxiliares'!$D$241),"FOLHA DE PESSOAL",IF(Y656='Tabelas auxiliares'!$A$242,"CUSTEIO",IF(Y656='Tabelas auxiliares'!$A$241,"INVESTIMENTO","ERRO - VERIFICAR"))))</f>
        <v>CUSTEIO</v>
      </c>
      <c r="AA656" s="30">
        <f t="shared" si="19"/>
        <v>30396.76</v>
      </c>
      <c r="AB656" s="130">
        <v>30396.76</v>
      </c>
      <c r="AC656" s="130"/>
      <c r="AD656" s="12"/>
      <c r="AE656" s="36"/>
    </row>
    <row r="657" spans="1:31" x14ac:dyDescent="0.25">
      <c r="A657" t="s">
        <v>591</v>
      </c>
      <c r="B657" t="s">
        <v>230</v>
      </c>
      <c r="C657" t="s">
        <v>592</v>
      </c>
      <c r="D657" t="s">
        <v>44</v>
      </c>
      <c r="E657" t="s">
        <v>100</v>
      </c>
      <c r="F657" s="19" t="str">
        <f>IFERROR(VLOOKUP(D657,'Tabelas auxiliares'!$A$3:$B$63,2,FALSE),"")</f>
        <v>CCNH - COMPRAS COMPARTILHADAS</v>
      </c>
      <c r="G657" s="19" t="str">
        <f>IFERROR(VLOOKUP($B657,'Tabelas auxiliares'!$A$67:$C$107,2,FALSE),"")</f>
        <v>MATERIAIS DIDÁTICOS E SERVIÇOS - GRADUAÇÃO</v>
      </c>
      <c r="H657" s="19" t="str">
        <f>IFERROR(VLOOKUP($B657,'Tabelas auxiliares'!$A$67:$C$107,3,FALSE),"")</f>
        <v>SERVICO DE ENCADERNACAO / VIDRARIAS / MATERIAL DE CONSUMO / RACAO PARA ANIMAIS / REVISTAS E JORNAIS PARA USO DIDÁTICO/ REAGENTES QUIMICOS / MATERIAIS DIVERSOS DE LABORATORIO/MANUTENÇÃO DE EQUIPAMENTOS</v>
      </c>
      <c r="I657" s="128" t="s">
        <v>1482</v>
      </c>
      <c r="J657" s="128" t="s">
        <v>3226</v>
      </c>
      <c r="K657" s="128" t="s">
        <v>3235</v>
      </c>
      <c r="L657" s="128" t="s">
        <v>3228</v>
      </c>
      <c r="M657" s="128" t="s">
        <v>1129</v>
      </c>
      <c r="N657" s="128" t="s">
        <v>638</v>
      </c>
      <c r="O657" s="128" t="s">
        <v>614</v>
      </c>
      <c r="P657" s="128" t="s">
        <v>1357</v>
      </c>
      <c r="Q657" s="128" t="s">
        <v>603</v>
      </c>
      <c r="R657" s="128" t="s">
        <v>604</v>
      </c>
      <c r="S657" s="128" t="s">
        <v>605</v>
      </c>
      <c r="T657" s="128" t="s">
        <v>145</v>
      </c>
      <c r="U657" s="128" t="s">
        <v>1358</v>
      </c>
      <c r="V657" s="128" t="s">
        <v>1134</v>
      </c>
      <c r="W657" s="128" t="s">
        <v>1135</v>
      </c>
      <c r="X657" s="128" t="s">
        <v>3237</v>
      </c>
      <c r="Y657" s="19" t="str">
        <f t="shared" si="18"/>
        <v>3</v>
      </c>
      <c r="Z657" s="19" t="str">
        <f>IF(T657="","",IF(AND(T657&lt;&gt;'Tabelas auxiliares'!$B$241,T657&lt;&gt;'Tabelas auxiliares'!$B$242,T657&lt;&gt;'Tabelas auxiliares'!$C$241,T657&lt;&gt;'Tabelas auxiliares'!$C$242,T657&lt;&gt;'Tabelas auxiliares'!$D$241),"FOLHA DE PESSOAL",IF(Y657='Tabelas auxiliares'!$A$242,"CUSTEIO",IF(Y657='Tabelas auxiliares'!$A$241,"INVESTIMENTO","ERRO - VERIFICAR"))))</f>
        <v>CUSTEIO</v>
      </c>
      <c r="AA657" s="30">
        <f t="shared" si="19"/>
        <v>90.71</v>
      </c>
      <c r="AB657" s="130">
        <v>90.71</v>
      </c>
      <c r="AC657" s="130"/>
      <c r="AD657" s="12"/>
      <c r="AE657" s="36"/>
    </row>
    <row r="658" spans="1:31" x14ac:dyDescent="0.25">
      <c r="A658" t="s">
        <v>591</v>
      </c>
      <c r="B658" t="s">
        <v>230</v>
      </c>
      <c r="C658" t="s">
        <v>592</v>
      </c>
      <c r="D658" t="s">
        <v>44</v>
      </c>
      <c r="E658" t="s">
        <v>100</v>
      </c>
      <c r="F658" s="19" t="str">
        <f>IFERROR(VLOOKUP(D658,'Tabelas auxiliares'!$A$3:$B$63,2,FALSE),"")</f>
        <v>CCNH - COMPRAS COMPARTILHADAS</v>
      </c>
      <c r="G658" s="19" t="str">
        <f>IFERROR(VLOOKUP($B658,'Tabelas auxiliares'!$A$67:$C$107,2,FALSE),"")</f>
        <v>MATERIAIS DIDÁTICOS E SERVIÇOS - GRADUAÇÃO</v>
      </c>
      <c r="H658" s="19" t="str">
        <f>IFERROR(VLOOKUP($B658,'Tabelas auxiliares'!$A$67:$C$107,3,FALSE),"")</f>
        <v>SERVICO DE ENCADERNACAO / VIDRARIAS / MATERIAL DE CONSUMO / RACAO PARA ANIMAIS / REVISTAS E JORNAIS PARA USO DIDÁTICO/ REAGENTES QUIMICOS / MATERIAIS DIVERSOS DE LABORATORIO/MANUTENÇÃO DE EQUIPAMENTOS</v>
      </c>
      <c r="I658" s="128" t="s">
        <v>1482</v>
      </c>
      <c r="J658" s="128" t="s">
        <v>3226</v>
      </c>
      <c r="K658" s="128" t="s">
        <v>3238</v>
      </c>
      <c r="L658" s="128" t="s">
        <v>3228</v>
      </c>
      <c r="M658" s="128" t="s">
        <v>3239</v>
      </c>
      <c r="N658" s="128" t="s">
        <v>638</v>
      </c>
      <c r="O658" s="128" t="s">
        <v>614</v>
      </c>
      <c r="P658" s="128" t="s">
        <v>1357</v>
      </c>
      <c r="Q658" s="128" t="s">
        <v>603</v>
      </c>
      <c r="R658" s="128" t="s">
        <v>604</v>
      </c>
      <c r="S658" s="128" t="s">
        <v>605</v>
      </c>
      <c r="T658" s="128" t="s">
        <v>145</v>
      </c>
      <c r="U658" s="128" t="s">
        <v>1358</v>
      </c>
      <c r="V658" s="128" t="s">
        <v>1125</v>
      </c>
      <c r="W658" s="128" t="s">
        <v>1126</v>
      </c>
      <c r="X658" s="128" t="s">
        <v>3240</v>
      </c>
      <c r="Y658" s="19" t="str">
        <f t="shared" si="18"/>
        <v>3</v>
      </c>
      <c r="Z658" s="19" t="str">
        <f>IF(T658="","",IF(AND(T658&lt;&gt;'Tabelas auxiliares'!$B$241,T658&lt;&gt;'Tabelas auxiliares'!$B$242,T658&lt;&gt;'Tabelas auxiliares'!$C$241,T658&lt;&gt;'Tabelas auxiliares'!$C$242,T658&lt;&gt;'Tabelas auxiliares'!$D$241),"FOLHA DE PESSOAL",IF(Y658='Tabelas auxiliares'!$A$242,"CUSTEIO",IF(Y658='Tabelas auxiliares'!$A$241,"INVESTIMENTO","ERRO - VERIFICAR"))))</f>
        <v>CUSTEIO</v>
      </c>
      <c r="AA658" s="30">
        <f t="shared" si="19"/>
        <v>2476.35</v>
      </c>
      <c r="AB658" s="130">
        <v>2476.35</v>
      </c>
      <c r="AC658" s="130"/>
      <c r="AD658" s="12"/>
      <c r="AE658" s="36"/>
    </row>
    <row r="659" spans="1:31" x14ac:dyDescent="0.25">
      <c r="A659" t="s">
        <v>591</v>
      </c>
      <c r="B659" t="s">
        <v>230</v>
      </c>
      <c r="C659" t="s">
        <v>592</v>
      </c>
      <c r="D659" t="s">
        <v>44</v>
      </c>
      <c r="E659" t="s">
        <v>100</v>
      </c>
      <c r="F659" s="19" t="str">
        <f>IFERROR(VLOOKUP(D659,'Tabelas auxiliares'!$A$3:$B$63,2,FALSE),"")</f>
        <v>CCNH - COMPRAS COMPARTILHADAS</v>
      </c>
      <c r="G659" s="19" t="str">
        <f>IFERROR(VLOOKUP($B659,'Tabelas auxiliares'!$A$67:$C$107,2,FALSE),"")</f>
        <v>MATERIAIS DIDÁTICOS E SERVIÇOS - GRADUAÇÃO</v>
      </c>
      <c r="H659" s="19" t="str">
        <f>IFERROR(VLOOKUP($B659,'Tabelas auxiliares'!$A$67:$C$107,3,FALSE),"")</f>
        <v>SERVICO DE ENCADERNACAO / VIDRARIAS / MATERIAL DE CONSUMO / RACAO PARA ANIMAIS / REVISTAS E JORNAIS PARA USO DIDÁTICO/ REAGENTES QUIMICOS / MATERIAIS DIVERSOS DE LABORATORIO/MANUTENÇÃO DE EQUIPAMENTOS</v>
      </c>
      <c r="I659" s="128" t="s">
        <v>1482</v>
      </c>
      <c r="J659" s="128" t="s">
        <v>3226</v>
      </c>
      <c r="K659" s="128" t="s">
        <v>3238</v>
      </c>
      <c r="L659" s="128" t="s">
        <v>3228</v>
      </c>
      <c r="M659" s="128" t="s">
        <v>3239</v>
      </c>
      <c r="N659" s="128" t="s">
        <v>638</v>
      </c>
      <c r="O659" s="128" t="s">
        <v>614</v>
      </c>
      <c r="P659" s="128" t="s">
        <v>1357</v>
      </c>
      <c r="Q659" s="128" t="s">
        <v>603</v>
      </c>
      <c r="R659" s="128" t="s">
        <v>604</v>
      </c>
      <c r="S659" s="128" t="s">
        <v>605</v>
      </c>
      <c r="T659" s="128" t="s">
        <v>145</v>
      </c>
      <c r="U659" s="128" t="s">
        <v>1358</v>
      </c>
      <c r="V659" s="128" t="s">
        <v>1134</v>
      </c>
      <c r="W659" s="128" t="s">
        <v>1135</v>
      </c>
      <c r="X659" s="128" t="s">
        <v>3241</v>
      </c>
      <c r="Y659" s="19" t="str">
        <f t="shared" si="18"/>
        <v>3</v>
      </c>
      <c r="Z659" s="19" t="str">
        <f>IF(T659="","",IF(AND(T659&lt;&gt;'Tabelas auxiliares'!$B$241,T659&lt;&gt;'Tabelas auxiliares'!$B$242,T659&lt;&gt;'Tabelas auxiliares'!$C$241,T659&lt;&gt;'Tabelas auxiliares'!$C$242,T659&lt;&gt;'Tabelas auxiliares'!$D$241),"FOLHA DE PESSOAL",IF(Y659='Tabelas auxiliares'!$A$242,"CUSTEIO",IF(Y659='Tabelas auxiliares'!$A$241,"INVESTIMENTO","ERRO - VERIFICAR"))))</f>
        <v>CUSTEIO</v>
      </c>
      <c r="AA659" s="30">
        <f t="shared" si="19"/>
        <v>57</v>
      </c>
      <c r="AB659" s="130">
        <v>57</v>
      </c>
      <c r="AC659" s="130"/>
      <c r="AD659" s="12"/>
      <c r="AE659" s="36"/>
    </row>
    <row r="660" spans="1:31" x14ac:dyDescent="0.25">
      <c r="A660" t="s">
        <v>591</v>
      </c>
      <c r="B660" t="s">
        <v>230</v>
      </c>
      <c r="C660" t="s">
        <v>592</v>
      </c>
      <c r="D660" t="s">
        <v>44</v>
      </c>
      <c r="E660" t="s">
        <v>100</v>
      </c>
      <c r="F660" s="19" t="str">
        <f>IFERROR(VLOOKUP(D660,'Tabelas auxiliares'!$A$3:$B$63,2,FALSE),"")</f>
        <v>CCNH - COMPRAS COMPARTILHADAS</v>
      </c>
      <c r="G660" s="19" t="str">
        <f>IFERROR(VLOOKUP($B660,'Tabelas auxiliares'!$A$67:$C$107,2,FALSE),"")</f>
        <v>MATERIAIS DIDÁTICOS E SERVIÇOS - GRADUAÇÃO</v>
      </c>
      <c r="H660" s="19" t="str">
        <f>IFERROR(VLOOKUP($B660,'Tabelas auxiliares'!$A$67:$C$107,3,FALSE),"")</f>
        <v>SERVICO DE ENCADERNACAO / VIDRARIAS / MATERIAL DE CONSUMO / RACAO PARA ANIMAIS / REVISTAS E JORNAIS PARA USO DIDÁTICO/ REAGENTES QUIMICOS / MATERIAIS DIVERSOS DE LABORATORIO/MANUTENÇÃO DE EQUIPAMENTOS</v>
      </c>
      <c r="I660" s="128" t="s">
        <v>1482</v>
      </c>
      <c r="J660" s="128" t="s">
        <v>3226</v>
      </c>
      <c r="K660" s="128" t="s">
        <v>3242</v>
      </c>
      <c r="L660" s="128" t="s">
        <v>3228</v>
      </c>
      <c r="M660" s="128" t="s">
        <v>1131</v>
      </c>
      <c r="N660" s="128" t="s">
        <v>638</v>
      </c>
      <c r="O660" s="128" t="s">
        <v>614</v>
      </c>
      <c r="P660" s="128" t="s">
        <v>1357</v>
      </c>
      <c r="Q660" s="128" t="s">
        <v>603</v>
      </c>
      <c r="R660" s="128" t="s">
        <v>604</v>
      </c>
      <c r="S660" s="128" t="s">
        <v>605</v>
      </c>
      <c r="T660" s="128" t="s">
        <v>145</v>
      </c>
      <c r="U660" s="128" t="s">
        <v>1358</v>
      </c>
      <c r="V660" s="128" t="s">
        <v>1125</v>
      </c>
      <c r="W660" s="128" t="s">
        <v>1126</v>
      </c>
      <c r="X660" s="128" t="s">
        <v>3243</v>
      </c>
      <c r="Y660" s="19" t="str">
        <f t="shared" si="18"/>
        <v>3</v>
      </c>
      <c r="Z660" s="19" t="str">
        <f>IF(T660="","",IF(AND(T660&lt;&gt;'Tabelas auxiliares'!$B$241,T660&lt;&gt;'Tabelas auxiliares'!$B$242,T660&lt;&gt;'Tabelas auxiliares'!$C$241,T660&lt;&gt;'Tabelas auxiliares'!$C$242,T660&lt;&gt;'Tabelas auxiliares'!$D$241),"FOLHA DE PESSOAL",IF(Y660='Tabelas auxiliares'!$A$242,"CUSTEIO",IF(Y660='Tabelas auxiliares'!$A$241,"INVESTIMENTO","ERRO - VERIFICAR"))))</f>
        <v>CUSTEIO</v>
      </c>
      <c r="AA660" s="30">
        <f t="shared" si="19"/>
        <v>5319.1</v>
      </c>
      <c r="AB660" s="130">
        <v>5319.1</v>
      </c>
      <c r="AC660" s="130"/>
      <c r="AD660" s="12"/>
      <c r="AE660" s="36"/>
    </row>
    <row r="661" spans="1:31" x14ac:dyDescent="0.25">
      <c r="A661" t="s">
        <v>591</v>
      </c>
      <c r="B661" t="s">
        <v>230</v>
      </c>
      <c r="C661" t="s">
        <v>592</v>
      </c>
      <c r="D661" t="s">
        <v>44</v>
      </c>
      <c r="E661" t="s">
        <v>100</v>
      </c>
      <c r="F661" s="19" t="str">
        <f>IFERROR(VLOOKUP(D661,'Tabelas auxiliares'!$A$3:$B$63,2,FALSE),"")</f>
        <v>CCNH - COMPRAS COMPARTILHADAS</v>
      </c>
      <c r="G661" s="19" t="str">
        <f>IFERROR(VLOOKUP($B661,'Tabelas auxiliares'!$A$67:$C$107,2,FALSE),"")</f>
        <v>MATERIAIS DIDÁTICOS E SERVIÇOS - GRADUAÇÃO</v>
      </c>
      <c r="H661" s="19" t="str">
        <f>IFERROR(VLOOKUP($B661,'Tabelas auxiliares'!$A$67:$C$107,3,FALSE),"")</f>
        <v>SERVICO DE ENCADERNACAO / VIDRARIAS / MATERIAL DE CONSUMO / RACAO PARA ANIMAIS / REVISTAS E JORNAIS PARA USO DIDÁTICO/ REAGENTES QUIMICOS / MATERIAIS DIVERSOS DE LABORATORIO/MANUTENÇÃO DE EQUIPAMENTOS</v>
      </c>
      <c r="I661" s="128" t="s">
        <v>1482</v>
      </c>
      <c r="J661" s="128" t="s">
        <v>3226</v>
      </c>
      <c r="K661" s="128" t="s">
        <v>3242</v>
      </c>
      <c r="L661" s="128" t="s">
        <v>3228</v>
      </c>
      <c r="M661" s="128" t="s">
        <v>1131</v>
      </c>
      <c r="N661" s="128" t="s">
        <v>638</v>
      </c>
      <c r="O661" s="128" t="s">
        <v>614</v>
      </c>
      <c r="P661" s="128" t="s">
        <v>1357</v>
      </c>
      <c r="Q661" s="128" t="s">
        <v>603</v>
      </c>
      <c r="R661" s="128" t="s">
        <v>604</v>
      </c>
      <c r="S661" s="128" t="s">
        <v>605</v>
      </c>
      <c r="T661" s="128" t="s">
        <v>145</v>
      </c>
      <c r="U661" s="128" t="s">
        <v>1358</v>
      </c>
      <c r="V661" s="128" t="s">
        <v>1134</v>
      </c>
      <c r="W661" s="128" t="s">
        <v>1135</v>
      </c>
      <c r="X661" s="128" t="s">
        <v>3244</v>
      </c>
      <c r="Y661" s="19" t="str">
        <f t="shared" si="18"/>
        <v>3</v>
      </c>
      <c r="Z661" s="19" t="str">
        <f>IF(T661="","",IF(AND(T661&lt;&gt;'Tabelas auxiliares'!$B$241,T661&lt;&gt;'Tabelas auxiliares'!$B$242,T661&lt;&gt;'Tabelas auxiliares'!$C$241,T661&lt;&gt;'Tabelas auxiliares'!$C$242,T661&lt;&gt;'Tabelas auxiliares'!$D$241),"FOLHA DE PESSOAL",IF(Y661='Tabelas auxiliares'!$A$242,"CUSTEIO",IF(Y661='Tabelas auxiliares'!$A$241,"INVESTIMENTO","ERRO - VERIFICAR"))))</f>
        <v>CUSTEIO</v>
      </c>
      <c r="AA661" s="30">
        <f t="shared" si="19"/>
        <v>990</v>
      </c>
      <c r="AB661" s="130">
        <v>990</v>
      </c>
      <c r="AC661" s="130"/>
      <c r="AD661" s="12"/>
      <c r="AE661" s="36"/>
    </row>
    <row r="662" spans="1:31" x14ac:dyDescent="0.25">
      <c r="A662" t="s">
        <v>591</v>
      </c>
      <c r="B662" t="s">
        <v>230</v>
      </c>
      <c r="C662" t="s">
        <v>592</v>
      </c>
      <c r="D662" t="s">
        <v>44</v>
      </c>
      <c r="E662" t="s">
        <v>100</v>
      </c>
      <c r="F662" s="19" t="str">
        <f>IFERROR(VLOOKUP(D662,'Tabelas auxiliares'!$A$3:$B$63,2,FALSE),"")</f>
        <v>CCNH - COMPRAS COMPARTILHADAS</v>
      </c>
      <c r="G662" s="19" t="str">
        <f>IFERROR(VLOOKUP($B662,'Tabelas auxiliares'!$A$67:$C$107,2,FALSE),"")</f>
        <v>MATERIAIS DIDÁTICOS E SERVIÇOS - GRADUAÇÃO</v>
      </c>
      <c r="H662" s="19" t="str">
        <f>IFERROR(VLOOKUP($B662,'Tabelas auxiliares'!$A$67:$C$107,3,FALSE),"")</f>
        <v>SERVICO DE ENCADERNACAO / VIDRARIAS / MATERIAL DE CONSUMO / RACAO PARA ANIMAIS / REVISTAS E JORNAIS PARA USO DIDÁTICO/ REAGENTES QUIMICOS / MATERIAIS DIVERSOS DE LABORATORIO/MANUTENÇÃO DE EQUIPAMENTOS</v>
      </c>
      <c r="I662" s="128" t="s">
        <v>1482</v>
      </c>
      <c r="J662" s="128" t="s">
        <v>3226</v>
      </c>
      <c r="K662" s="128" t="s">
        <v>3245</v>
      </c>
      <c r="L662" s="128" t="s">
        <v>3228</v>
      </c>
      <c r="M662" s="128" t="s">
        <v>1153</v>
      </c>
      <c r="N662" s="128" t="s">
        <v>638</v>
      </c>
      <c r="O662" s="128" t="s">
        <v>614</v>
      </c>
      <c r="P662" s="128" t="s">
        <v>1357</v>
      </c>
      <c r="Q662" s="128" t="s">
        <v>603</v>
      </c>
      <c r="R662" s="128" t="s">
        <v>604</v>
      </c>
      <c r="S662" s="128" t="s">
        <v>605</v>
      </c>
      <c r="T662" s="128" t="s">
        <v>145</v>
      </c>
      <c r="U662" s="128" t="s">
        <v>1358</v>
      </c>
      <c r="V662" s="128" t="s">
        <v>1125</v>
      </c>
      <c r="W662" s="128" t="s">
        <v>1126</v>
      </c>
      <c r="X662" s="128" t="s">
        <v>3246</v>
      </c>
      <c r="Y662" s="19" t="str">
        <f t="shared" si="18"/>
        <v>3</v>
      </c>
      <c r="Z662" s="19" t="str">
        <f>IF(T662="","",IF(AND(T662&lt;&gt;'Tabelas auxiliares'!$B$241,T662&lt;&gt;'Tabelas auxiliares'!$B$242,T662&lt;&gt;'Tabelas auxiliares'!$C$241,T662&lt;&gt;'Tabelas auxiliares'!$C$242,T662&lt;&gt;'Tabelas auxiliares'!$D$241),"FOLHA DE PESSOAL",IF(Y662='Tabelas auxiliares'!$A$242,"CUSTEIO",IF(Y662='Tabelas auxiliares'!$A$241,"INVESTIMENTO","ERRO - VERIFICAR"))))</f>
        <v>CUSTEIO</v>
      </c>
      <c r="AA662" s="30">
        <f t="shared" si="19"/>
        <v>16953.919999999998</v>
      </c>
      <c r="AB662" s="130">
        <v>16953.919999999998</v>
      </c>
      <c r="AC662" s="130"/>
      <c r="AD662" s="12"/>
      <c r="AE662" s="36"/>
    </row>
    <row r="663" spans="1:31" x14ac:dyDescent="0.25">
      <c r="A663" t="s">
        <v>591</v>
      </c>
      <c r="B663" t="s">
        <v>230</v>
      </c>
      <c r="C663" t="s">
        <v>592</v>
      </c>
      <c r="D663" t="s">
        <v>44</v>
      </c>
      <c r="E663" t="s">
        <v>100</v>
      </c>
      <c r="F663" s="19" t="str">
        <f>IFERROR(VLOOKUP(D663,'Tabelas auxiliares'!$A$3:$B$63,2,FALSE),"")</f>
        <v>CCNH - COMPRAS COMPARTILHADAS</v>
      </c>
      <c r="G663" s="19" t="str">
        <f>IFERROR(VLOOKUP($B663,'Tabelas auxiliares'!$A$67:$C$107,2,FALSE),"")</f>
        <v>MATERIAIS DIDÁTICOS E SERVIÇOS - GRADUAÇÃO</v>
      </c>
      <c r="H663" s="19" t="str">
        <f>IFERROR(VLOOKUP($B663,'Tabelas auxiliares'!$A$67:$C$107,3,FALSE),"")</f>
        <v>SERVICO DE ENCADERNACAO / VIDRARIAS / MATERIAL DE CONSUMO / RACAO PARA ANIMAIS / REVISTAS E JORNAIS PARA USO DIDÁTICO/ REAGENTES QUIMICOS / MATERIAIS DIVERSOS DE LABORATORIO/MANUTENÇÃO DE EQUIPAMENTOS</v>
      </c>
      <c r="I663" s="128" t="s">
        <v>1482</v>
      </c>
      <c r="J663" s="128" t="s">
        <v>3226</v>
      </c>
      <c r="K663" s="128" t="s">
        <v>3247</v>
      </c>
      <c r="L663" s="128" t="s">
        <v>3228</v>
      </c>
      <c r="M663" s="128" t="s">
        <v>1136</v>
      </c>
      <c r="N663" s="128" t="s">
        <v>638</v>
      </c>
      <c r="O663" s="128" t="s">
        <v>614</v>
      </c>
      <c r="P663" s="128" t="s">
        <v>1357</v>
      </c>
      <c r="Q663" s="128" t="s">
        <v>603</v>
      </c>
      <c r="R663" s="128" t="s">
        <v>604</v>
      </c>
      <c r="S663" s="128" t="s">
        <v>605</v>
      </c>
      <c r="T663" s="128" t="s">
        <v>145</v>
      </c>
      <c r="U663" s="128" t="s">
        <v>1358</v>
      </c>
      <c r="V663" s="128" t="s">
        <v>1125</v>
      </c>
      <c r="W663" s="128" t="s">
        <v>1126</v>
      </c>
      <c r="X663" s="128" t="s">
        <v>3248</v>
      </c>
      <c r="Y663" s="19" t="str">
        <f t="shared" si="18"/>
        <v>3</v>
      </c>
      <c r="Z663" s="19" t="str">
        <f>IF(T663="","",IF(AND(T663&lt;&gt;'Tabelas auxiliares'!$B$241,T663&lt;&gt;'Tabelas auxiliares'!$B$242,T663&lt;&gt;'Tabelas auxiliares'!$C$241,T663&lt;&gt;'Tabelas auxiliares'!$C$242,T663&lt;&gt;'Tabelas auxiliares'!$D$241),"FOLHA DE PESSOAL",IF(Y663='Tabelas auxiliares'!$A$242,"CUSTEIO",IF(Y663='Tabelas auxiliares'!$A$241,"INVESTIMENTO","ERRO - VERIFICAR"))))</f>
        <v>CUSTEIO</v>
      </c>
      <c r="AA663" s="30">
        <f t="shared" si="19"/>
        <v>90.7</v>
      </c>
      <c r="AB663" s="130">
        <v>90.7</v>
      </c>
      <c r="AC663" s="130"/>
      <c r="AD663" s="12"/>
      <c r="AE663" s="36"/>
    </row>
    <row r="664" spans="1:31" x14ac:dyDescent="0.25">
      <c r="A664" t="s">
        <v>591</v>
      </c>
      <c r="B664" t="s">
        <v>230</v>
      </c>
      <c r="C664" t="s">
        <v>592</v>
      </c>
      <c r="D664" t="s">
        <v>44</v>
      </c>
      <c r="E664" t="s">
        <v>100</v>
      </c>
      <c r="F664" s="19" t="str">
        <f>IFERROR(VLOOKUP(D664,'Tabelas auxiliares'!$A$3:$B$63,2,FALSE),"")</f>
        <v>CCNH - COMPRAS COMPARTILHADAS</v>
      </c>
      <c r="G664" s="19" t="str">
        <f>IFERROR(VLOOKUP($B664,'Tabelas auxiliares'!$A$67:$C$107,2,FALSE),"")</f>
        <v>MATERIAIS DIDÁTICOS E SERVIÇOS - GRADUAÇÃO</v>
      </c>
      <c r="H664" s="19" t="str">
        <f>IFERROR(VLOOKUP($B664,'Tabelas auxiliares'!$A$67:$C$107,3,FALSE),"")</f>
        <v>SERVICO DE ENCADERNACAO / VIDRARIAS / MATERIAL DE CONSUMO / RACAO PARA ANIMAIS / REVISTAS E JORNAIS PARA USO DIDÁTICO/ REAGENTES QUIMICOS / MATERIAIS DIVERSOS DE LABORATORIO/MANUTENÇÃO DE EQUIPAMENTOS</v>
      </c>
      <c r="I664" s="128" t="s">
        <v>1482</v>
      </c>
      <c r="J664" s="128" t="s">
        <v>3226</v>
      </c>
      <c r="K664" s="128" t="s">
        <v>3247</v>
      </c>
      <c r="L664" s="128" t="s">
        <v>3228</v>
      </c>
      <c r="M664" s="128" t="s">
        <v>1136</v>
      </c>
      <c r="N664" s="128" t="s">
        <v>638</v>
      </c>
      <c r="O664" s="128" t="s">
        <v>614</v>
      </c>
      <c r="P664" s="128" t="s">
        <v>1357</v>
      </c>
      <c r="Q664" s="128" t="s">
        <v>603</v>
      </c>
      <c r="R664" s="128" t="s">
        <v>604</v>
      </c>
      <c r="S664" s="128" t="s">
        <v>605</v>
      </c>
      <c r="T664" s="128" t="s">
        <v>145</v>
      </c>
      <c r="U664" s="128" t="s">
        <v>1358</v>
      </c>
      <c r="V664" s="128" t="s">
        <v>1134</v>
      </c>
      <c r="W664" s="128" t="s">
        <v>1135</v>
      </c>
      <c r="X664" s="128" t="s">
        <v>3249</v>
      </c>
      <c r="Y664" s="19" t="str">
        <f t="shared" si="18"/>
        <v>3</v>
      </c>
      <c r="Z664" s="19" t="str">
        <f>IF(T664="","",IF(AND(T664&lt;&gt;'Tabelas auxiliares'!$B$241,T664&lt;&gt;'Tabelas auxiliares'!$B$242,T664&lt;&gt;'Tabelas auxiliares'!$C$241,T664&lt;&gt;'Tabelas auxiliares'!$C$242,T664&lt;&gt;'Tabelas auxiliares'!$D$241),"FOLHA DE PESSOAL",IF(Y664='Tabelas auxiliares'!$A$242,"CUSTEIO",IF(Y664='Tabelas auxiliares'!$A$241,"INVESTIMENTO","ERRO - VERIFICAR"))))</f>
        <v>CUSTEIO</v>
      </c>
      <c r="AA664" s="30">
        <f t="shared" si="19"/>
        <v>1050</v>
      </c>
      <c r="AB664" s="130">
        <v>1050</v>
      </c>
      <c r="AC664" s="130"/>
      <c r="AD664" s="12"/>
      <c r="AE664" s="36"/>
    </row>
    <row r="665" spans="1:31" x14ac:dyDescent="0.25">
      <c r="A665" t="s">
        <v>591</v>
      </c>
      <c r="B665" t="s">
        <v>230</v>
      </c>
      <c r="C665" t="s">
        <v>592</v>
      </c>
      <c r="D665" t="s">
        <v>44</v>
      </c>
      <c r="E665" t="s">
        <v>100</v>
      </c>
      <c r="F665" s="19" t="str">
        <f>IFERROR(VLOOKUP(D665,'Tabelas auxiliares'!$A$3:$B$63,2,FALSE),"")</f>
        <v>CCNH - COMPRAS COMPARTILHADAS</v>
      </c>
      <c r="G665" s="19" t="str">
        <f>IFERROR(VLOOKUP($B665,'Tabelas auxiliares'!$A$67:$C$107,2,FALSE),"")</f>
        <v>MATERIAIS DIDÁTICOS E SERVIÇOS - GRADUAÇÃO</v>
      </c>
      <c r="H665" s="19" t="str">
        <f>IFERROR(VLOOKUP($B665,'Tabelas auxiliares'!$A$67:$C$107,3,FALSE),"")</f>
        <v>SERVICO DE ENCADERNACAO / VIDRARIAS / MATERIAL DE CONSUMO / RACAO PARA ANIMAIS / REVISTAS E JORNAIS PARA USO DIDÁTICO/ REAGENTES QUIMICOS / MATERIAIS DIVERSOS DE LABORATORIO/MANUTENÇÃO DE EQUIPAMENTOS</v>
      </c>
      <c r="I665" s="128" t="s">
        <v>1482</v>
      </c>
      <c r="J665" s="128" t="s">
        <v>3226</v>
      </c>
      <c r="K665" s="128" t="s">
        <v>3250</v>
      </c>
      <c r="L665" s="128" t="s">
        <v>3228</v>
      </c>
      <c r="M665" s="128" t="s">
        <v>3251</v>
      </c>
      <c r="N665" s="128" t="s">
        <v>638</v>
      </c>
      <c r="O665" s="128" t="s">
        <v>614</v>
      </c>
      <c r="P665" s="128" t="s">
        <v>1357</v>
      </c>
      <c r="Q665" s="128" t="s">
        <v>603</v>
      </c>
      <c r="R665" s="128" t="s">
        <v>604</v>
      </c>
      <c r="S665" s="128" t="s">
        <v>605</v>
      </c>
      <c r="T665" s="128" t="s">
        <v>145</v>
      </c>
      <c r="U665" s="128" t="s">
        <v>1358</v>
      </c>
      <c r="V665" s="128" t="s">
        <v>1134</v>
      </c>
      <c r="W665" s="128" t="s">
        <v>1135</v>
      </c>
      <c r="X665" s="128" t="s">
        <v>3252</v>
      </c>
      <c r="Y665" s="19" t="str">
        <f t="shared" si="18"/>
        <v>3</v>
      </c>
      <c r="Z665" s="19" t="str">
        <f>IF(T665="","",IF(AND(T665&lt;&gt;'Tabelas auxiliares'!$B$241,T665&lt;&gt;'Tabelas auxiliares'!$B$242,T665&lt;&gt;'Tabelas auxiliares'!$C$241,T665&lt;&gt;'Tabelas auxiliares'!$C$242,T665&lt;&gt;'Tabelas auxiliares'!$D$241),"FOLHA DE PESSOAL",IF(Y665='Tabelas auxiliares'!$A$242,"CUSTEIO",IF(Y665='Tabelas auxiliares'!$A$241,"INVESTIMENTO","ERRO - VERIFICAR"))))</f>
        <v>CUSTEIO</v>
      </c>
      <c r="AA665" s="30">
        <f t="shared" si="19"/>
        <v>600</v>
      </c>
      <c r="AB665" s="130">
        <v>600</v>
      </c>
      <c r="AC665" s="130"/>
      <c r="AD665" s="12"/>
      <c r="AE665" s="36"/>
    </row>
    <row r="666" spans="1:31" x14ac:dyDescent="0.25">
      <c r="A666" t="s">
        <v>591</v>
      </c>
      <c r="B666" t="s">
        <v>230</v>
      </c>
      <c r="C666" t="s">
        <v>592</v>
      </c>
      <c r="D666" t="s">
        <v>44</v>
      </c>
      <c r="E666" t="s">
        <v>100</v>
      </c>
      <c r="F666" s="19" t="str">
        <f>IFERROR(VLOOKUP(D666,'Tabelas auxiliares'!$A$3:$B$63,2,FALSE),"")</f>
        <v>CCNH - COMPRAS COMPARTILHADAS</v>
      </c>
      <c r="G666" s="19" t="str">
        <f>IFERROR(VLOOKUP($B666,'Tabelas auxiliares'!$A$67:$C$107,2,FALSE),"")</f>
        <v>MATERIAIS DIDÁTICOS E SERVIÇOS - GRADUAÇÃO</v>
      </c>
      <c r="H666" s="19" t="str">
        <f>IFERROR(VLOOKUP($B666,'Tabelas auxiliares'!$A$67:$C$107,3,FALSE),"")</f>
        <v>SERVICO DE ENCADERNACAO / VIDRARIAS / MATERIAL DE CONSUMO / RACAO PARA ANIMAIS / REVISTAS E JORNAIS PARA USO DIDÁTICO/ REAGENTES QUIMICOS / MATERIAIS DIVERSOS DE LABORATORIO/MANUTENÇÃO DE EQUIPAMENTOS</v>
      </c>
      <c r="I666" s="128" t="s">
        <v>1482</v>
      </c>
      <c r="J666" s="128" t="s">
        <v>3226</v>
      </c>
      <c r="K666" s="128" t="s">
        <v>3253</v>
      </c>
      <c r="L666" s="128" t="s">
        <v>3228</v>
      </c>
      <c r="M666" s="128" t="s">
        <v>1133</v>
      </c>
      <c r="N666" s="128" t="s">
        <v>638</v>
      </c>
      <c r="O666" s="128" t="s">
        <v>614</v>
      </c>
      <c r="P666" s="128" t="s">
        <v>1357</v>
      </c>
      <c r="Q666" s="128" t="s">
        <v>603</v>
      </c>
      <c r="R666" s="128" t="s">
        <v>604</v>
      </c>
      <c r="S666" s="128" t="s">
        <v>605</v>
      </c>
      <c r="T666" s="128" t="s">
        <v>145</v>
      </c>
      <c r="U666" s="128" t="s">
        <v>1358</v>
      </c>
      <c r="V666" s="128" t="s">
        <v>1125</v>
      </c>
      <c r="W666" s="128" t="s">
        <v>1126</v>
      </c>
      <c r="X666" s="128" t="s">
        <v>3254</v>
      </c>
      <c r="Y666" s="19" t="str">
        <f t="shared" si="18"/>
        <v>3</v>
      </c>
      <c r="Z666" s="19" t="str">
        <f>IF(T666="","",IF(AND(T666&lt;&gt;'Tabelas auxiliares'!$B$241,T666&lt;&gt;'Tabelas auxiliares'!$B$242,T666&lt;&gt;'Tabelas auxiliares'!$C$241,T666&lt;&gt;'Tabelas auxiliares'!$C$242,T666&lt;&gt;'Tabelas auxiliares'!$D$241),"FOLHA DE PESSOAL",IF(Y666='Tabelas auxiliares'!$A$242,"CUSTEIO",IF(Y666='Tabelas auxiliares'!$A$241,"INVESTIMENTO","ERRO - VERIFICAR"))))</f>
        <v>CUSTEIO</v>
      </c>
      <c r="AA666" s="30">
        <f t="shared" si="19"/>
        <v>2760.8</v>
      </c>
      <c r="AB666" s="130">
        <v>2760.8</v>
      </c>
      <c r="AC666" s="130"/>
      <c r="AD666" s="12"/>
      <c r="AE666" s="36"/>
    </row>
    <row r="667" spans="1:31" x14ac:dyDescent="0.25">
      <c r="A667" t="s">
        <v>591</v>
      </c>
      <c r="B667" t="s">
        <v>230</v>
      </c>
      <c r="C667" t="s">
        <v>592</v>
      </c>
      <c r="D667" t="s">
        <v>44</v>
      </c>
      <c r="E667" t="s">
        <v>100</v>
      </c>
      <c r="F667" s="19" t="str">
        <f>IFERROR(VLOOKUP(D667,'Tabelas auxiliares'!$A$3:$B$63,2,FALSE),"")</f>
        <v>CCNH - COMPRAS COMPARTILHADAS</v>
      </c>
      <c r="G667" s="19" t="str">
        <f>IFERROR(VLOOKUP($B667,'Tabelas auxiliares'!$A$67:$C$107,2,FALSE),"")</f>
        <v>MATERIAIS DIDÁTICOS E SERVIÇOS - GRADUAÇÃO</v>
      </c>
      <c r="H667" s="19" t="str">
        <f>IFERROR(VLOOKUP($B667,'Tabelas auxiliares'!$A$67:$C$107,3,FALSE),"")</f>
        <v>SERVICO DE ENCADERNACAO / VIDRARIAS / MATERIAL DE CONSUMO / RACAO PARA ANIMAIS / REVISTAS E JORNAIS PARA USO DIDÁTICO/ REAGENTES QUIMICOS / MATERIAIS DIVERSOS DE LABORATORIO/MANUTENÇÃO DE EQUIPAMENTOS</v>
      </c>
      <c r="I667" s="128" t="s">
        <v>1482</v>
      </c>
      <c r="J667" s="128" t="s">
        <v>3226</v>
      </c>
      <c r="K667" s="128" t="s">
        <v>3255</v>
      </c>
      <c r="L667" s="128" t="s">
        <v>3228</v>
      </c>
      <c r="M667" s="128" t="s">
        <v>3256</v>
      </c>
      <c r="N667" s="128" t="s">
        <v>638</v>
      </c>
      <c r="O667" s="128" t="s">
        <v>614</v>
      </c>
      <c r="P667" s="128" t="s">
        <v>1357</v>
      </c>
      <c r="Q667" s="128" t="s">
        <v>603</v>
      </c>
      <c r="R667" s="128" t="s">
        <v>604</v>
      </c>
      <c r="S667" s="128" t="s">
        <v>605</v>
      </c>
      <c r="T667" s="128" t="s">
        <v>145</v>
      </c>
      <c r="U667" s="128" t="s">
        <v>1358</v>
      </c>
      <c r="V667" s="128" t="s">
        <v>1125</v>
      </c>
      <c r="W667" s="128" t="s">
        <v>1126</v>
      </c>
      <c r="X667" s="128" t="s">
        <v>3257</v>
      </c>
      <c r="Y667" s="19" t="str">
        <f t="shared" si="18"/>
        <v>3</v>
      </c>
      <c r="Z667" s="19" t="str">
        <f>IF(T667="","",IF(AND(T667&lt;&gt;'Tabelas auxiliares'!$B$241,T667&lt;&gt;'Tabelas auxiliares'!$B$242,T667&lt;&gt;'Tabelas auxiliares'!$C$241,T667&lt;&gt;'Tabelas auxiliares'!$C$242,T667&lt;&gt;'Tabelas auxiliares'!$D$241),"FOLHA DE PESSOAL",IF(Y667='Tabelas auxiliares'!$A$242,"CUSTEIO",IF(Y667='Tabelas auxiliares'!$A$241,"INVESTIMENTO","ERRO - VERIFICAR"))))</f>
        <v>CUSTEIO</v>
      </c>
      <c r="AA667" s="30">
        <f t="shared" si="19"/>
        <v>627.49</v>
      </c>
      <c r="AB667" s="130">
        <v>627.49</v>
      </c>
      <c r="AC667" s="130"/>
      <c r="AD667" s="12"/>
      <c r="AE667" s="36"/>
    </row>
    <row r="668" spans="1:31" x14ac:dyDescent="0.25">
      <c r="A668" t="s">
        <v>591</v>
      </c>
      <c r="B668" t="s">
        <v>230</v>
      </c>
      <c r="C668" t="s">
        <v>592</v>
      </c>
      <c r="D668" t="s">
        <v>44</v>
      </c>
      <c r="E668" t="s">
        <v>100</v>
      </c>
      <c r="F668" s="19" t="str">
        <f>IFERROR(VLOOKUP(D668,'Tabelas auxiliares'!$A$3:$B$63,2,FALSE),"")</f>
        <v>CCNH - COMPRAS COMPARTILHADAS</v>
      </c>
      <c r="G668" s="19" t="str">
        <f>IFERROR(VLOOKUP($B668,'Tabelas auxiliares'!$A$67:$C$107,2,FALSE),"")</f>
        <v>MATERIAIS DIDÁTICOS E SERVIÇOS - GRADUAÇÃO</v>
      </c>
      <c r="H668" s="19" t="str">
        <f>IFERROR(VLOOKUP($B668,'Tabelas auxiliares'!$A$67:$C$107,3,FALSE),"")</f>
        <v>SERVICO DE ENCADERNACAO / VIDRARIAS / MATERIAL DE CONSUMO / RACAO PARA ANIMAIS / REVISTAS E JORNAIS PARA USO DIDÁTICO/ REAGENTES QUIMICOS / MATERIAIS DIVERSOS DE LABORATORIO/MANUTENÇÃO DE EQUIPAMENTOS</v>
      </c>
      <c r="I668" s="128" t="s">
        <v>1482</v>
      </c>
      <c r="J668" s="128" t="s">
        <v>3226</v>
      </c>
      <c r="K668" s="128" t="s">
        <v>3258</v>
      </c>
      <c r="L668" s="128" t="s">
        <v>3228</v>
      </c>
      <c r="M668" s="128" t="s">
        <v>931</v>
      </c>
      <c r="N668" s="128" t="s">
        <v>638</v>
      </c>
      <c r="O668" s="128" t="s">
        <v>614</v>
      </c>
      <c r="P668" s="128" t="s">
        <v>1357</v>
      </c>
      <c r="Q668" s="128" t="s">
        <v>603</v>
      </c>
      <c r="R668" s="128" t="s">
        <v>604</v>
      </c>
      <c r="S668" s="128" t="s">
        <v>605</v>
      </c>
      <c r="T668" s="128" t="s">
        <v>145</v>
      </c>
      <c r="U668" s="128" t="s">
        <v>1358</v>
      </c>
      <c r="V668" s="128" t="s">
        <v>1125</v>
      </c>
      <c r="W668" s="128" t="s">
        <v>1126</v>
      </c>
      <c r="X668" s="128" t="s">
        <v>3259</v>
      </c>
      <c r="Y668" s="19" t="str">
        <f t="shared" si="18"/>
        <v>3</v>
      </c>
      <c r="Z668" s="19" t="str">
        <f>IF(T668="","",IF(AND(T668&lt;&gt;'Tabelas auxiliares'!$B$241,T668&lt;&gt;'Tabelas auxiliares'!$B$242,T668&lt;&gt;'Tabelas auxiliares'!$C$241,T668&lt;&gt;'Tabelas auxiliares'!$C$242,T668&lt;&gt;'Tabelas auxiliares'!$D$241),"FOLHA DE PESSOAL",IF(Y668='Tabelas auxiliares'!$A$242,"CUSTEIO",IF(Y668='Tabelas auxiliares'!$A$241,"INVESTIMENTO","ERRO - VERIFICAR"))))</f>
        <v>CUSTEIO</v>
      </c>
      <c r="AA668" s="30">
        <f t="shared" si="19"/>
        <v>14889.42</v>
      </c>
      <c r="AB668" s="130">
        <v>14889.42</v>
      </c>
      <c r="AC668" s="130"/>
      <c r="AD668" s="12"/>
      <c r="AE668" s="36"/>
    </row>
    <row r="669" spans="1:31" x14ac:dyDescent="0.25">
      <c r="A669" t="s">
        <v>591</v>
      </c>
      <c r="B669" t="s">
        <v>230</v>
      </c>
      <c r="C669" t="s">
        <v>592</v>
      </c>
      <c r="D669" t="s">
        <v>44</v>
      </c>
      <c r="E669" t="s">
        <v>100</v>
      </c>
      <c r="F669" s="19" t="str">
        <f>IFERROR(VLOOKUP(D669,'Tabelas auxiliares'!$A$3:$B$63,2,FALSE),"")</f>
        <v>CCNH - COMPRAS COMPARTILHADAS</v>
      </c>
      <c r="G669" s="19" t="str">
        <f>IFERROR(VLOOKUP($B669,'Tabelas auxiliares'!$A$67:$C$107,2,FALSE),"")</f>
        <v>MATERIAIS DIDÁTICOS E SERVIÇOS - GRADUAÇÃO</v>
      </c>
      <c r="H669" s="19" t="str">
        <f>IFERROR(VLOOKUP($B669,'Tabelas auxiliares'!$A$67:$C$107,3,FALSE),"")</f>
        <v>SERVICO DE ENCADERNACAO / VIDRARIAS / MATERIAL DE CONSUMO / RACAO PARA ANIMAIS / REVISTAS E JORNAIS PARA USO DIDÁTICO/ REAGENTES QUIMICOS / MATERIAIS DIVERSOS DE LABORATORIO/MANUTENÇÃO DE EQUIPAMENTOS</v>
      </c>
      <c r="I669" s="128" t="s">
        <v>1807</v>
      </c>
      <c r="J669" s="128" t="s">
        <v>3260</v>
      </c>
      <c r="K669" s="128" t="s">
        <v>3261</v>
      </c>
      <c r="L669" s="128" t="s">
        <v>3262</v>
      </c>
      <c r="M669" s="128" t="s">
        <v>931</v>
      </c>
      <c r="N669" s="128" t="s">
        <v>638</v>
      </c>
      <c r="O669" s="128" t="s">
        <v>614</v>
      </c>
      <c r="P669" s="128" t="s">
        <v>1357</v>
      </c>
      <c r="Q669" s="128" t="s">
        <v>603</v>
      </c>
      <c r="R669" s="128" t="s">
        <v>604</v>
      </c>
      <c r="S669" s="128" t="s">
        <v>605</v>
      </c>
      <c r="T669" s="128" t="s">
        <v>145</v>
      </c>
      <c r="U669" s="128" t="s">
        <v>1358</v>
      </c>
      <c r="V669" s="128" t="s">
        <v>1125</v>
      </c>
      <c r="W669" s="128" t="s">
        <v>1126</v>
      </c>
      <c r="X669" s="128" t="s">
        <v>3263</v>
      </c>
      <c r="Y669" s="19" t="str">
        <f t="shared" si="18"/>
        <v>3</v>
      </c>
      <c r="Z669" s="19" t="str">
        <f>IF(T669="","",IF(AND(T669&lt;&gt;'Tabelas auxiliares'!$B$241,T669&lt;&gt;'Tabelas auxiliares'!$B$242,T669&lt;&gt;'Tabelas auxiliares'!$C$241,T669&lt;&gt;'Tabelas auxiliares'!$C$242,T669&lt;&gt;'Tabelas auxiliares'!$D$241),"FOLHA DE PESSOAL",IF(Y669='Tabelas auxiliares'!$A$242,"CUSTEIO",IF(Y669='Tabelas auxiliares'!$A$241,"INVESTIMENTO","ERRO - VERIFICAR"))))</f>
        <v>CUSTEIO</v>
      </c>
      <c r="AA669" s="30">
        <f t="shared" si="19"/>
        <v>21771.06</v>
      </c>
      <c r="AB669" s="130">
        <v>21771.06</v>
      </c>
      <c r="AC669" s="130"/>
      <c r="AD669" s="12"/>
      <c r="AE669" s="36"/>
    </row>
    <row r="670" spans="1:31" x14ac:dyDescent="0.25">
      <c r="A670" t="s">
        <v>591</v>
      </c>
      <c r="B670" t="s">
        <v>230</v>
      </c>
      <c r="C670" t="s">
        <v>592</v>
      </c>
      <c r="D670" t="s">
        <v>44</v>
      </c>
      <c r="E670" t="s">
        <v>100</v>
      </c>
      <c r="F670" s="19" t="str">
        <f>IFERROR(VLOOKUP(D670,'Tabelas auxiliares'!$A$3:$B$63,2,FALSE),"")</f>
        <v>CCNH - COMPRAS COMPARTILHADAS</v>
      </c>
      <c r="G670" s="19" t="str">
        <f>IFERROR(VLOOKUP($B670,'Tabelas auxiliares'!$A$67:$C$107,2,FALSE),"")</f>
        <v>MATERIAIS DIDÁTICOS E SERVIÇOS - GRADUAÇÃO</v>
      </c>
      <c r="H670" s="19" t="str">
        <f>IFERROR(VLOOKUP($B670,'Tabelas auxiliares'!$A$67:$C$107,3,FALSE),"")</f>
        <v>SERVICO DE ENCADERNACAO / VIDRARIAS / MATERIAL DE CONSUMO / RACAO PARA ANIMAIS / REVISTAS E JORNAIS PARA USO DIDÁTICO/ REAGENTES QUIMICOS / MATERIAIS DIVERSOS DE LABORATORIO/MANUTENÇÃO DE EQUIPAMENTOS</v>
      </c>
      <c r="I670" s="128" t="s">
        <v>1807</v>
      </c>
      <c r="J670" s="128" t="s">
        <v>3260</v>
      </c>
      <c r="K670" s="128" t="s">
        <v>3264</v>
      </c>
      <c r="L670" s="128" t="s">
        <v>3262</v>
      </c>
      <c r="M670" s="128" t="s">
        <v>1129</v>
      </c>
      <c r="N670" s="128" t="s">
        <v>638</v>
      </c>
      <c r="O670" s="128" t="s">
        <v>614</v>
      </c>
      <c r="P670" s="128" t="s">
        <v>1357</v>
      </c>
      <c r="Q670" s="128" t="s">
        <v>603</v>
      </c>
      <c r="R670" s="128" t="s">
        <v>604</v>
      </c>
      <c r="S670" s="128" t="s">
        <v>605</v>
      </c>
      <c r="T670" s="128" t="s">
        <v>145</v>
      </c>
      <c r="U670" s="128" t="s">
        <v>1358</v>
      </c>
      <c r="V670" s="128" t="s">
        <v>1125</v>
      </c>
      <c r="W670" s="128" t="s">
        <v>1126</v>
      </c>
      <c r="X670" s="128" t="s">
        <v>3265</v>
      </c>
      <c r="Y670" s="19" t="str">
        <f t="shared" si="18"/>
        <v>3</v>
      </c>
      <c r="Z670" s="19" t="str">
        <f>IF(T670="","",IF(AND(T670&lt;&gt;'Tabelas auxiliares'!$B$241,T670&lt;&gt;'Tabelas auxiliares'!$B$242,T670&lt;&gt;'Tabelas auxiliares'!$C$241,T670&lt;&gt;'Tabelas auxiliares'!$C$242,T670&lt;&gt;'Tabelas auxiliares'!$D$241),"FOLHA DE PESSOAL",IF(Y670='Tabelas auxiliares'!$A$242,"CUSTEIO",IF(Y670='Tabelas auxiliares'!$A$241,"INVESTIMENTO","ERRO - VERIFICAR"))))</f>
        <v>CUSTEIO</v>
      </c>
      <c r="AA670" s="30">
        <f t="shared" si="19"/>
        <v>4220.2</v>
      </c>
      <c r="AB670" s="130">
        <v>4220.2</v>
      </c>
      <c r="AC670" s="130"/>
      <c r="AD670" s="12"/>
      <c r="AE670" s="36"/>
    </row>
    <row r="671" spans="1:31" x14ac:dyDescent="0.25">
      <c r="A671" t="s">
        <v>591</v>
      </c>
      <c r="B671" t="s">
        <v>230</v>
      </c>
      <c r="C671" t="s">
        <v>592</v>
      </c>
      <c r="D671" t="s">
        <v>44</v>
      </c>
      <c r="E671" t="s">
        <v>100</v>
      </c>
      <c r="F671" s="19" t="str">
        <f>IFERROR(VLOOKUP(D671,'Tabelas auxiliares'!$A$3:$B$63,2,FALSE),"")</f>
        <v>CCNH - COMPRAS COMPARTILHADAS</v>
      </c>
      <c r="G671" s="19" t="str">
        <f>IFERROR(VLOOKUP($B671,'Tabelas auxiliares'!$A$67:$C$107,2,FALSE),"")</f>
        <v>MATERIAIS DIDÁTICOS E SERVIÇOS - GRADUAÇÃO</v>
      </c>
      <c r="H671" s="19" t="str">
        <f>IFERROR(VLOOKUP($B671,'Tabelas auxiliares'!$A$67:$C$107,3,FALSE),"")</f>
        <v>SERVICO DE ENCADERNACAO / VIDRARIAS / MATERIAL DE CONSUMO / RACAO PARA ANIMAIS / REVISTAS E JORNAIS PARA USO DIDÁTICO/ REAGENTES QUIMICOS / MATERIAIS DIVERSOS DE LABORATORIO/MANUTENÇÃO DE EQUIPAMENTOS</v>
      </c>
      <c r="I671" s="128" t="s">
        <v>1807</v>
      </c>
      <c r="J671" s="128" t="s">
        <v>3260</v>
      </c>
      <c r="K671" s="128" t="s">
        <v>3266</v>
      </c>
      <c r="L671" s="128" t="s">
        <v>3262</v>
      </c>
      <c r="M671" s="128" t="s">
        <v>3267</v>
      </c>
      <c r="N671" s="128" t="s">
        <v>638</v>
      </c>
      <c r="O671" s="128" t="s">
        <v>614</v>
      </c>
      <c r="P671" s="128" t="s">
        <v>1357</v>
      </c>
      <c r="Q671" s="128" t="s">
        <v>603</v>
      </c>
      <c r="R671" s="128" t="s">
        <v>604</v>
      </c>
      <c r="S671" s="128" t="s">
        <v>605</v>
      </c>
      <c r="T671" s="128" t="s">
        <v>145</v>
      </c>
      <c r="U671" s="128" t="s">
        <v>1358</v>
      </c>
      <c r="V671" s="128" t="s">
        <v>1125</v>
      </c>
      <c r="W671" s="128" t="s">
        <v>1126</v>
      </c>
      <c r="X671" s="128" t="s">
        <v>3268</v>
      </c>
      <c r="Y671" s="19" t="str">
        <f t="shared" si="18"/>
        <v>3</v>
      </c>
      <c r="Z671" s="19" t="str">
        <f>IF(T671="","",IF(AND(T671&lt;&gt;'Tabelas auxiliares'!$B$241,T671&lt;&gt;'Tabelas auxiliares'!$B$242,T671&lt;&gt;'Tabelas auxiliares'!$C$241,T671&lt;&gt;'Tabelas auxiliares'!$C$242,T671&lt;&gt;'Tabelas auxiliares'!$D$241),"FOLHA DE PESSOAL",IF(Y671='Tabelas auxiliares'!$A$242,"CUSTEIO",IF(Y671='Tabelas auxiliares'!$A$241,"INVESTIMENTO","ERRO - VERIFICAR"))))</f>
        <v>CUSTEIO</v>
      </c>
      <c r="AA671" s="30">
        <f t="shared" si="19"/>
        <v>578</v>
      </c>
      <c r="AB671" s="130">
        <v>578</v>
      </c>
      <c r="AC671" s="130"/>
      <c r="AD671" s="12"/>
      <c r="AE671" s="36"/>
    </row>
    <row r="672" spans="1:31" x14ac:dyDescent="0.25">
      <c r="A672" t="s">
        <v>591</v>
      </c>
      <c r="B672" t="s">
        <v>232</v>
      </c>
      <c r="C672" t="s">
        <v>592</v>
      </c>
      <c r="D672" t="s">
        <v>8</v>
      </c>
      <c r="E672" t="s">
        <v>100</v>
      </c>
      <c r="F672" s="19" t="str">
        <f>IFERROR(VLOOKUP(D672,'Tabelas auxiliares'!$A$3:$B$63,2,FALSE),"")</f>
        <v>PROPES - PRÓ-REITORIA DE PESQUISA / CEM</v>
      </c>
      <c r="G672" s="19" t="str">
        <f>IFERROR(VLOOKUP($B672,'Tabelas auxiliares'!$A$67:$C$107,2,FALSE),"")</f>
        <v>MATERIAIS DIDÁTICOS E SERVIÇOS - PESQUISA</v>
      </c>
      <c r="H672" s="19" t="str">
        <f>IFERROR(VLOOKUP($B672,'Tabelas auxiliares'!$A$67:$C$107,3,FALSE),"")</f>
        <v>SERVICO DE ENCADERNACAO / VIDRARIAS / MATERIAL DE CONSUMO / RACAO PARA ANIMAIS / REVISTAS E JORNAIS PARA USO DIDÁTICO/ REAGENTES QUIMICOS / MATERIAIS DIVERSOS DE LABORATORIO / MATERIAIS PESQUISA NÚCLEOS ESTRATÉGICOS / EPIS PARA BIOTÉRIOS/MANUTENÇÃO DE EQUIPAMENTOS</v>
      </c>
      <c r="I672" s="128" t="s">
        <v>2263</v>
      </c>
      <c r="J672" s="128" t="s">
        <v>918</v>
      </c>
      <c r="K672" s="128" t="s">
        <v>3269</v>
      </c>
      <c r="L672" s="128" t="s">
        <v>919</v>
      </c>
      <c r="M672" s="128" t="s">
        <v>920</v>
      </c>
      <c r="N672" s="128" t="s">
        <v>638</v>
      </c>
      <c r="O672" s="128" t="s">
        <v>614</v>
      </c>
      <c r="P672" s="128" t="s">
        <v>1357</v>
      </c>
      <c r="Q672" s="128" t="s">
        <v>603</v>
      </c>
      <c r="R672" s="128" t="s">
        <v>604</v>
      </c>
      <c r="S672" s="128" t="s">
        <v>605</v>
      </c>
      <c r="T672" s="128" t="s">
        <v>145</v>
      </c>
      <c r="U672" s="128" t="s">
        <v>1358</v>
      </c>
      <c r="V672" s="128" t="s">
        <v>850</v>
      </c>
      <c r="W672" s="128" t="s">
        <v>851</v>
      </c>
      <c r="X672" s="128" t="s">
        <v>3270</v>
      </c>
      <c r="Y672" s="19" t="str">
        <f t="shared" si="18"/>
        <v>3</v>
      </c>
      <c r="Z672" s="19" t="str">
        <f>IF(T672="","",IF(AND(T672&lt;&gt;'Tabelas auxiliares'!$B$241,T672&lt;&gt;'Tabelas auxiliares'!$B$242,T672&lt;&gt;'Tabelas auxiliares'!$C$241,T672&lt;&gt;'Tabelas auxiliares'!$C$242,T672&lt;&gt;'Tabelas auxiliares'!$D$241),"FOLHA DE PESSOAL",IF(Y672='Tabelas auxiliares'!$A$242,"CUSTEIO",IF(Y672='Tabelas auxiliares'!$A$241,"INVESTIMENTO","ERRO - VERIFICAR"))))</f>
        <v>CUSTEIO</v>
      </c>
      <c r="AA672" s="30">
        <f t="shared" si="19"/>
        <v>95000</v>
      </c>
      <c r="AB672" s="130"/>
      <c r="AC672" s="130"/>
      <c r="AD672" s="12">
        <v>95000</v>
      </c>
      <c r="AE672" s="36"/>
    </row>
    <row r="673" spans="1:31" x14ac:dyDescent="0.25">
      <c r="A673" t="s">
        <v>591</v>
      </c>
      <c r="B673" t="s">
        <v>232</v>
      </c>
      <c r="C673" t="s">
        <v>592</v>
      </c>
      <c r="D673" t="s">
        <v>8</v>
      </c>
      <c r="E673" t="s">
        <v>100</v>
      </c>
      <c r="F673" s="19" t="str">
        <f>IFERROR(VLOOKUP(D673,'Tabelas auxiliares'!$A$3:$B$63,2,FALSE),"")</f>
        <v>PROPES - PRÓ-REITORIA DE PESQUISA / CEM</v>
      </c>
      <c r="G673" s="19" t="str">
        <f>IFERROR(VLOOKUP($B673,'Tabelas auxiliares'!$A$67:$C$107,2,FALSE),"")</f>
        <v>MATERIAIS DIDÁTICOS E SERVIÇOS - PESQUISA</v>
      </c>
      <c r="H673" s="19" t="str">
        <f>IFERROR(VLOOKUP($B673,'Tabelas auxiliares'!$A$67:$C$107,3,FALSE),"")</f>
        <v>SERVICO DE ENCADERNACAO / VIDRARIAS / MATERIAL DE CONSUMO / RACAO PARA ANIMAIS / REVISTAS E JORNAIS PARA USO DIDÁTICO/ REAGENTES QUIMICOS / MATERIAIS DIVERSOS DE LABORATORIO / MATERIAIS PESQUISA NÚCLEOS ESTRATÉGICOS / EPIS PARA BIOTÉRIOS/MANUTENÇÃO DE EQUIPAMENTOS</v>
      </c>
      <c r="I673" s="128" t="s">
        <v>1513</v>
      </c>
      <c r="J673" s="128" t="s">
        <v>1143</v>
      </c>
      <c r="K673" s="128" t="s">
        <v>3271</v>
      </c>
      <c r="L673" s="128" t="s">
        <v>1144</v>
      </c>
      <c r="M673" s="128" t="s">
        <v>1145</v>
      </c>
      <c r="N673" s="128" t="s">
        <v>638</v>
      </c>
      <c r="O673" s="128" t="s">
        <v>614</v>
      </c>
      <c r="P673" s="128" t="s">
        <v>1357</v>
      </c>
      <c r="Q673" s="128" t="s">
        <v>603</v>
      </c>
      <c r="R673" s="128" t="s">
        <v>604</v>
      </c>
      <c r="S673" s="128" t="s">
        <v>605</v>
      </c>
      <c r="T673" s="128" t="s">
        <v>145</v>
      </c>
      <c r="U673" s="128" t="s">
        <v>1358</v>
      </c>
      <c r="V673" s="128" t="s">
        <v>850</v>
      </c>
      <c r="W673" s="128" t="s">
        <v>851</v>
      </c>
      <c r="X673" s="128" t="s">
        <v>3272</v>
      </c>
      <c r="Y673" s="19" t="str">
        <f t="shared" si="18"/>
        <v>3</v>
      </c>
      <c r="Z673" s="19" t="str">
        <f>IF(T673="","",IF(AND(T673&lt;&gt;'Tabelas auxiliares'!$B$241,T673&lt;&gt;'Tabelas auxiliares'!$B$242,T673&lt;&gt;'Tabelas auxiliares'!$C$241,T673&lt;&gt;'Tabelas auxiliares'!$C$242,T673&lt;&gt;'Tabelas auxiliares'!$D$241),"FOLHA DE PESSOAL",IF(Y673='Tabelas auxiliares'!$A$242,"CUSTEIO",IF(Y673='Tabelas auxiliares'!$A$241,"INVESTIMENTO","ERRO - VERIFICAR"))))</f>
        <v>CUSTEIO</v>
      </c>
      <c r="AA673" s="30">
        <f t="shared" si="19"/>
        <v>180000</v>
      </c>
      <c r="AB673" s="130"/>
      <c r="AC673" s="130"/>
      <c r="AD673" s="12">
        <v>180000</v>
      </c>
      <c r="AE673" s="36"/>
    </row>
    <row r="674" spans="1:31" x14ac:dyDescent="0.25">
      <c r="A674" t="s">
        <v>591</v>
      </c>
      <c r="B674" t="s">
        <v>233</v>
      </c>
      <c r="C674" t="s">
        <v>592</v>
      </c>
      <c r="D674" t="s">
        <v>48</v>
      </c>
      <c r="E674" t="s">
        <v>100</v>
      </c>
      <c r="F674" s="19" t="str">
        <f>IFERROR(VLOOKUP(D674,'Tabelas auxiliares'!$A$3:$B$63,2,FALSE),"")</f>
        <v>PROEC - PRÓ-REITORIA DE EXTENSÃO E CULTURA</v>
      </c>
      <c r="G674" s="19" t="str">
        <f>IFERROR(VLOOKUP($B674,'Tabelas auxiliares'!$A$67:$C$107,2,FALSE),"")</f>
        <v>MATERIAIS DIDÁTICOS E SERVIÇOS - EXTENSÃO</v>
      </c>
      <c r="H674" s="19" t="str">
        <f>IFERROR(VLOOKUP($B674,'Tabelas auxiliares'!$A$67:$C$107,3,FALSE),"")</f>
        <v>SERVICO DE ENCADERNACAO /MATERIAL DE CONSUMO / MATERIAL PARA ATIVIDADES CULTURAIS E DE EXTENSÃO / CORAL</v>
      </c>
      <c r="I674" s="128" t="s">
        <v>1977</v>
      </c>
      <c r="J674" s="128" t="s">
        <v>3226</v>
      </c>
      <c r="K674" s="128" t="s">
        <v>3273</v>
      </c>
      <c r="L674" s="128" t="s">
        <v>3274</v>
      </c>
      <c r="M674" s="128" t="s">
        <v>3251</v>
      </c>
      <c r="N674" s="128" t="s">
        <v>638</v>
      </c>
      <c r="O674" s="128" t="s">
        <v>614</v>
      </c>
      <c r="P674" s="128" t="s">
        <v>1357</v>
      </c>
      <c r="Q674" s="128" t="s">
        <v>603</v>
      </c>
      <c r="R674" s="128" t="s">
        <v>604</v>
      </c>
      <c r="S674" s="128" t="s">
        <v>605</v>
      </c>
      <c r="T674" s="128" t="s">
        <v>145</v>
      </c>
      <c r="U674" s="128" t="s">
        <v>1358</v>
      </c>
      <c r="V674" s="128" t="s">
        <v>1134</v>
      </c>
      <c r="W674" s="128" t="s">
        <v>1135</v>
      </c>
      <c r="X674" s="128" t="s">
        <v>3275</v>
      </c>
      <c r="Y674" s="19" t="str">
        <f t="shared" si="18"/>
        <v>3</v>
      </c>
      <c r="Z674" s="19" t="str">
        <f>IF(T674="","",IF(AND(T674&lt;&gt;'Tabelas auxiliares'!$B$241,T674&lt;&gt;'Tabelas auxiliares'!$B$242,T674&lt;&gt;'Tabelas auxiliares'!$C$241,T674&lt;&gt;'Tabelas auxiliares'!$C$242,T674&lt;&gt;'Tabelas auxiliares'!$D$241),"FOLHA DE PESSOAL",IF(Y674='Tabelas auxiliares'!$A$242,"CUSTEIO",IF(Y674='Tabelas auxiliares'!$A$241,"INVESTIMENTO","ERRO - VERIFICAR"))))</f>
        <v>CUSTEIO</v>
      </c>
      <c r="AA674" s="30">
        <f t="shared" si="19"/>
        <v>900</v>
      </c>
      <c r="AB674" s="130">
        <v>900</v>
      </c>
      <c r="AC674" s="130"/>
      <c r="AD674" s="12"/>
      <c r="AE674" s="36"/>
    </row>
    <row r="675" spans="1:31" x14ac:dyDescent="0.25">
      <c r="A675" t="s">
        <v>591</v>
      </c>
      <c r="B675" t="s">
        <v>233</v>
      </c>
      <c r="C675" t="s">
        <v>592</v>
      </c>
      <c r="D675" t="s">
        <v>48</v>
      </c>
      <c r="E675" t="s">
        <v>100</v>
      </c>
      <c r="F675" s="19" t="str">
        <f>IFERROR(VLOOKUP(D675,'Tabelas auxiliares'!$A$3:$B$63,2,FALSE),"")</f>
        <v>PROEC - PRÓ-REITORIA DE EXTENSÃO E CULTURA</v>
      </c>
      <c r="G675" s="19" t="str">
        <f>IFERROR(VLOOKUP($B675,'Tabelas auxiliares'!$A$67:$C$107,2,FALSE),"")</f>
        <v>MATERIAIS DIDÁTICOS E SERVIÇOS - EXTENSÃO</v>
      </c>
      <c r="H675" s="19" t="str">
        <f>IFERROR(VLOOKUP($B675,'Tabelas auxiliares'!$A$67:$C$107,3,FALSE),"")</f>
        <v>SERVICO DE ENCADERNACAO /MATERIAL DE CONSUMO / MATERIAL PARA ATIVIDADES CULTURAIS E DE EXTENSÃO / CORAL</v>
      </c>
      <c r="I675" s="128" t="s">
        <v>1977</v>
      </c>
      <c r="J675" s="128" t="s">
        <v>3226</v>
      </c>
      <c r="K675" s="128" t="s">
        <v>3276</v>
      </c>
      <c r="L675" s="128" t="s">
        <v>3274</v>
      </c>
      <c r="M675" s="128" t="s">
        <v>1153</v>
      </c>
      <c r="N675" s="128" t="s">
        <v>638</v>
      </c>
      <c r="O675" s="128" t="s">
        <v>614</v>
      </c>
      <c r="P675" s="128" t="s">
        <v>1357</v>
      </c>
      <c r="Q675" s="128" t="s">
        <v>603</v>
      </c>
      <c r="R675" s="128" t="s">
        <v>604</v>
      </c>
      <c r="S675" s="128" t="s">
        <v>605</v>
      </c>
      <c r="T675" s="128" t="s">
        <v>145</v>
      </c>
      <c r="U675" s="128" t="s">
        <v>1358</v>
      </c>
      <c r="V675" s="128" t="s">
        <v>1125</v>
      </c>
      <c r="W675" s="128" t="s">
        <v>1126</v>
      </c>
      <c r="X675" s="128" t="s">
        <v>3277</v>
      </c>
      <c r="Y675" s="19" t="str">
        <f t="shared" si="18"/>
        <v>3</v>
      </c>
      <c r="Z675" s="19" t="str">
        <f>IF(T675="","",IF(AND(T675&lt;&gt;'Tabelas auxiliares'!$B$241,T675&lt;&gt;'Tabelas auxiliares'!$B$242,T675&lt;&gt;'Tabelas auxiliares'!$C$241,T675&lt;&gt;'Tabelas auxiliares'!$C$242,T675&lt;&gt;'Tabelas auxiliares'!$D$241),"FOLHA DE PESSOAL",IF(Y675='Tabelas auxiliares'!$A$242,"CUSTEIO",IF(Y675='Tabelas auxiliares'!$A$241,"INVESTIMENTO","ERRO - VERIFICAR"))))</f>
        <v>CUSTEIO</v>
      </c>
      <c r="AA675" s="30">
        <f t="shared" si="19"/>
        <v>3474.05</v>
      </c>
      <c r="AB675" s="130"/>
      <c r="AC675" s="130">
        <v>203.23</v>
      </c>
      <c r="AD675" s="12">
        <v>3270.82</v>
      </c>
      <c r="AE675" s="36"/>
    </row>
    <row r="676" spans="1:31" x14ac:dyDescent="0.25">
      <c r="A676" t="s">
        <v>591</v>
      </c>
      <c r="B676" t="s">
        <v>233</v>
      </c>
      <c r="C676" t="s">
        <v>592</v>
      </c>
      <c r="D676" t="s">
        <v>48</v>
      </c>
      <c r="E676" t="s">
        <v>100</v>
      </c>
      <c r="F676" s="19" t="str">
        <f>IFERROR(VLOOKUP(D676,'Tabelas auxiliares'!$A$3:$B$63,2,FALSE),"")</f>
        <v>PROEC - PRÓ-REITORIA DE EXTENSÃO E CULTURA</v>
      </c>
      <c r="G676" s="19" t="str">
        <f>IFERROR(VLOOKUP($B676,'Tabelas auxiliares'!$A$67:$C$107,2,FALSE),"")</f>
        <v>MATERIAIS DIDÁTICOS E SERVIÇOS - EXTENSÃO</v>
      </c>
      <c r="H676" s="19" t="str">
        <f>IFERROR(VLOOKUP($B676,'Tabelas auxiliares'!$A$67:$C$107,3,FALSE),"")</f>
        <v>SERVICO DE ENCADERNACAO /MATERIAL DE CONSUMO / MATERIAL PARA ATIVIDADES CULTURAIS E DE EXTENSÃO / CORAL</v>
      </c>
      <c r="I676" s="128" t="s">
        <v>3278</v>
      </c>
      <c r="J676" s="128" t="s">
        <v>3279</v>
      </c>
      <c r="K676" s="128" t="s">
        <v>3280</v>
      </c>
      <c r="L676" s="128" t="s">
        <v>3281</v>
      </c>
      <c r="M676" s="128" t="s">
        <v>1148</v>
      </c>
      <c r="N676" s="128" t="s">
        <v>638</v>
      </c>
      <c r="O676" s="128" t="s">
        <v>614</v>
      </c>
      <c r="P676" s="128" t="s">
        <v>1357</v>
      </c>
      <c r="Q676" s="128" t="s">
        <v>603</v>
      </c>
      <c r="R676" s="128" t="s">
        <v>604</v>
      </c>
      <c r="S676" s="128" t="s">
        <v>605</v>
      </c>
      <c r="T676" s="128" t="s">
        <v>145</v>
      </c>
      <c r="U676" s="128" t="s">
        <v>1358</v>
      </c>
      <c r="V676" s="128" t="s">
        <v>789</v>
      </c>
      <c r="W676" s="128" t="s">
        <v>785</v>
      </c>
      <c r="X676" s="128" t="s">
        <v>3282</v>
      </c>
      <c r="Y676" s="19" t="str">
        <f t="shared" si="18"/>
        <v>3</v>
      </c>
      <c r="Z676" s="19" t="str">
        <f>IF(T676="","",IF(AND(T676&lt;&gt;'Tabelas auxiliares'!$B$241,T676&lt;&gt;'Tabelas auxiliares'!$B$242,T676&lt;&gt;'Tabelas auxiliares'!$C$241,T676&lt;&gt;'Tabelas auxiliares'!$C$242,T676&lt;&gt;'Tabelas auxiliares'!$D$241),"FOLHA DE PESSOAL",IF(Y676='Tabelas auxiliares'!$A$242,"CUSTEIO",IF(Y676='Tabelas auxiliares'!$A$241,"INVESTIMENTO","ERRO - VERIFICAR"))))</f>
        <v>CUSTEIO</v>
      </c>
      <c r="AA676" s="30">
        <f t="shared" si="19"/>
        <v>59840</v>
      </c>
      <c r="AB676" s="130">
        <v>51632</v>
      </c>
      <c r="AC676" s="130"/>
      <c r="AD676" s="12">
        <v>8208</v>
      </c>
      <c r="AE676" s="36"/>
    </row>
    <row r="677" spans="1:31" x14ac:dyDescent="0.25">
      <c r="A677" t="s">
        <v>591</v>
      </c>
      <c r="B677" t="s">
        <v>233</v>
      </c>
      <c r="C677" t="s">
        <v>592</v>
      </c>
      <c r="D677" t="s">
        <v>48</v>
      </c>
      <c r="E677" t="s">
        <v>100</v>
      </c>
      <c r="F677" s="19" t="str">
        <f>IFERROR(VLOOKUP(D677,'Tabelas auxiliares'!$A$3:$B$63,2,FALSE),"")</f>
        <v>PROEC - PRÓ-REITORIA DE EXTENSÃO E CULTURA</v>
      </c>
      <c r="G677" s="19" t="str">
        <f>IFERROR(VLOOKUP($B677,'Tabelas auxiliares'!$A$67:$C$107,2,FALSE),"")</f>
        <v>MATERIAIS DIDÁTICOS E SERVIÇOS - EXTENSÃO</v>
      </c>
      <c r="H677" s="19" t="str">
        <f>IFERROR(VLOOKUP($B677,'Tabelas auxiliares'!$A$67:$C$107,3,FALSE),"")</f>
        <v>SERVICO DE ENCADERNACAO /MATERIAL DE CONSUMO / MATERIAL PARA ATIVIDADES CULTURAIS E DE EXTENSÃO / CORAL</v>
      </c>
      <c r="I677" s="128" t="s">
        <v>3159</v>
      </c>
      <c r="J677" s="128" t="s">
        <v>3283</v>
      </c>
      <c r="K677" s="128" t="s">
        <v>3284</v>
      </c>
      <c r="L677" s="128" t="s">
        <v>3285</v>
      </c>
      <c r="M677" s="128" t="s">
        <v>1153</v>
      </c>
      <c r="N677" s="128" t="s">
        <v>648</v>
      </c>
      <c r="O677" s="128" t="s">
        <v>614</v>
      </c>
      <c r="P677" s="128" t="s">
        <v>1308</v>
      </c>
      <c r="Q677" s="128" t="s">
        <v>603</v>
      </c>
      <c r="R677" s="128" t="s">
        <v>604</v>
      </c>
      <c r="S677" s="128" t="s">
        <v>605</v>
      </c>
      <c r="T677" s="128" t="s">
        <v>145</v>
      </c>
      <c r="U677" s="128" t="s">
        <v>1359</v>
      </c>
      <c r="V677" s="128" t="s">
        <v>1125</v>
      </c>
      <c r="W677" s="128" t="s">
        <v>1126</v>
      </c>
      <c r="X677" s="128" t="s">
        <v>3286</v>
      </c>
      <c r="Y677" s="19" t="str">
        <f t="shared" si="18"/>
        <v>3</v>
      </c>
      <c r="Z677" s="19" t="str">
        <f>IF(T677="","",IF(AND(T677&lt;&gt;'Tabelas auxiliares'!$B$241,T677&lt;&gt;'Tabelas auxiliares'!$B$242,T677&lt;&gt;'Tabelas auxiliares'!$C$241,T677&lt;&gt;'Tabelas auxiliares'!$C$242,T677&lt;&gt;'Tabelas auxiliares'!$D$241),"FOLHA DE PESSOAL",IF(Y677='Tabelas auxiliares'!$A$242,"CUSTEIO",IF(Y677='Tabelas auxiliares'!$A$241,"INVESTIMENTO","ERRO - VERIFICAR"))))</f>
        <v>CUSTEIO</v>
      </c>
      <c r="AA677" s="30">
        <f t="shared" si="19"/>
        <v>880.2</v>
      </c>
      <c r="AB677" s="130">
        <v>880.2</v>
      </c>
      <c r="AC677" s="130"/>
      <c r="AD677" s="12"/>
      <c r="AE677" s="36"/>
    </row>
    <row r="678" spans="1:31" x14ac:dyDescent="0.25">
      <c r="A678" t="s">
        <v>591</v>
      </c>
      <c r="B678" t="s">
        <v>233</v>
      </c>
      <c r="C678" t="s">
        <v>592</v>
      </c>
      <c r="D678" t="s">
        <v>48</v>
      </c>
      <c r="E678" t="s">
        <v>100</v>
      </c>
      <c r="F678" s="19" t="str">
        <f>IFERROR(VLOOKUP(D678,'Tabelas auxiliares'!$A$3:$B$63,2,FALSE),"")</f>
        <v>PROEC - PRÓ-REITORIA DE EXTENSÃO E CULTURA</v>
      </c>
      <c r="G678" s="19" t="str">
        <f>IFERROR(VLOOKUP($B678,'Tabelas auxiliares'!$A$67:$C$107,2,FALSE),"")</f>
        <v>MATERIAIS DIDÁTICOS E SERVIÇOS - EXTENSÃO</v>
      </c>
      <c r="H678" s="19" t="str">
        <f>IFERROR(VLOOKUP($B678,'Tabelas auxiliares'!$A$67:$C$107,3,FALSE),"")</f>
        <v>SERVICO DE ENCADERNACAO /MATERIAL DE CONSUMO / MATERIAL PARA ATIVIDADES CULTURAIS E DE EXTENSÃO / CORAL</v>
      </c>
      <c r="I678" s="128" t="s">
        <v>3159</v>
      </c>
      <c r="J678" s="128" t="s">
        <v>3283</v>
      </c>
      <c r="K678" s="128" t="s">
        <v>3287</v>
      </c>
      <c r="L678" s="128" t="s">
        <v>3285</v>
      </c>
      <c r="M678" s="128" t="s">
        <v>3288</v>
      </c>
      <c r="N678" s="128" t="s">
        <v>648</v>
      </c>
      <c r="O678" s="128" t="s">
        <v>614</v>
      </c>
      <c r="P678" s="128" t="s">
        <v>1308</v>
      </c>
      <c r="Q678" s="128" t="s">
        <v>603</v>
      </c>
      <c r="R678" s="128" t="s">
        <v>604</v>
      </c>
      <c r="S678" s="128" t="s">
        <v>605</v>
      </c>
      <c r="T678" s="128" t="s">
        <v>145</v>
      </c>
      <c r="U678" s="128" t="s">
        <v>1359</v>
      </c>
      <c r="V678" s="128" t="s">
        <v>1151</v>
      </c>
      <c r="W678" s="128" t="s">
        <v>1152</v>
      </c>
      <c r="X678" s="128" t="s">
        <v>3289</v>
      </c>
      <c r="Y678" s="19" t="str">
        <f t="shared" si="18"/>
        <v>3</v>
      </c>
      <c r="Z678" s="19" t="str">
        <f>IF(T678="","",IF(AND(T678&lt;&gt;'Tabelas auxiliares'!$B$241,T678&lt;&gt;'Tabelas auxiliares'!$B$242,T678&lt;&gt;'Tabelas auxiliares'!$C$241,T678&lt;&gt;'Tabelas auxiliares'!$C$242,T678&lt;&gt;'Tabelas auxiliares'!$D$241),"FOLHA DE PESSOAL",IF(Y678='Tabelas auxiliares'!$A$242,"CUSTEIO",IF(Y678='Tabelas auxiliares'!$A$241,"INVESTIMENTO","ERRO - VERIFICAR"))))</f>
        <v>CUSTEIO</v>
      </c>
      <c r="AA678" s="30">
        <f t="shared" si="19"/>
        <v>1620</v>
      </c>
      <c r="AB678" s="130">
        <v>1620</v>
      </c>
      <c r="AC678" s="130"/>
      <c r="AD678" s="12"/>
      <c r="AE678" s="36"/>
    </row>
    <row r="679" spans="1:31" x14ac:dyDescent="0.25">
      <c r="A679" t="s">
        <v>591</v>
      </c>
      <c r="B679" t="s">
        <v>233</v>
      </c>
      <c r="C679" t="s">
        <v>592</v>
      </c>
      <c r="D679" t="s">
        <v>48</v>
      </c>
      <c r="E679" t="s">
        <v>100</v>
      </c>
      <c r="F679" s="19" t="str">
        <f>IFERROR(VLOOKUP(D679,'Tabelas auxiliares'!$A$3:$B$63,2,FALSE),"")</f>
        <v>PROEC - PRÓ-REITORIA DE EXTENSÃO E CULTURA</v>
      </c>
      <c r="G679" s="19" t="str">
        <f>IFERROR(VLOOKUP($B679,'Tabelas auxiliares'!$A$67:$C$107,2,FALSE),"")</f>
        <v>MATERIAIS DIDÁTICOS E SERVIÇOS - EXTENSÃO</v>
      </c>
      <c r="H679" s="19" t="str">
        <f>IFERROR(VLOOKUP($B679,'Tabelas auxiliares'!$A$67:$C$107,3,FALSE),"")</f>
        <v>SERVICO DE ENCADERNACAO /MATERIAL DE CONSUMO / MATERIAL PARA ATIVIDADES CULTURAIS E DE EXTENSÃO / CORAL</v>
      </c>
      <c r="I679" s="128" t="s">
        <v>3159</v>
      </c>
      <c r="J679" s="128" t="s">
        <v>3283</v>
      </c>
      <c r="K679" s="128" t="s">
        <v>3290</v>
      </c>
      <c r="L679" s="128" t="s">
        <v>3285</v>
      </c>
      <c r="M679" s="128" t="s">
        <v>3291</v>
      </c>
      <c r="N679" s="128" t="s">
        <v>648</v>
      </c>
      <c r="O679" s="128" t="s">
        <v>614</v>
      </c>
      <c r="P679" s="128" t="s">
        <v>1308</v>
      </c>
      <c r="Q679" s="128" t="s">
        <v>603</v>
      </c>
      <c r="R679" s="128" t="s">
        <v>604</v>
      </c>
      <c r="S679" s="128" t="s">
        <v>605</v>
      </c>
      <c r="T679" s="128" t="s">
        <v>145</v>
      </c>
      <c r="U679" s="128" t="s">
        <v>1359</v>
      </c>
      <c r="V679" s="128" t="s">
        <v>1125</v>
      </c>
      <c r="W679" s="128" t="s">
        <v>1126</v>
      </c>
      <c r="X679" s="128" t="s">
        <v>3292</v>
      </c>
      <c r="Y679" s="19" t="str">
        <f t="shared" si="18"/>
        <v>3</v>
      </c>
      <c r="Z679" s="19" t="str">
        <f>IF(T679="","",IF(AND(T679&lt;&gt;'Tabelas auxiliares'!$B$241,T679&lt;&gt;'Tabelas auxiliares'!$B$242,T679&lt;&gt;'Tabelas auxiliares'!$C$241,T679&lt;&gt;'Tabelas auxiliares'!$C$242,T679&lt;&gt;'Tabelas auxiliares'!$D$241),"FOLHA DE PESSOAL",IF(Y679='Tabelas auxiliares'!$A$242,"CUSTEIO",IF(Y679='Tabelas auxiliares'!$A$241,"INVESTIMENTO","ERRO - VERIFICAR"))))</f>
        <v>CUSTEIO</v>
      </c>
      <c r="AA679" s="30">
        <f t="shared" si="19"/>
        <v>720</v>
      </c>
      <c r="AB679" s="130"/>
      <c r="AC679" s="130">
        <v>720</v>
      </c>
      <c r="AD679" s="12"/>
      <c r="AE679" s="36"/>
    </row>
    <row r="680" spans="1:31" x14ac:dyDescent="0.25">
      <c r="A680" t="s">
        <v>591</v>
      </c>
      <c r="B680" t="s">
        <v>233</v>
      </c>
      <c r="C680" t="s">
        <v>592</v>
      </c>
      <c r="D680" t="s">
        <v>48</v>
      </c>
      <c r="E680" t="s">
        <v>100</v>
      </c>
      <c r="F680" s="19" t="str">
        <f>IFERROR(VLOOKUP(D680,'Tabelas auxiliares'!$A$3:$B$63,2,FALSE),"")</f>
        <v>PROEC - PRÓ-REITORIA DE EXTENSÃO E CULTURA</v>
      </c>
      <c r="G680" s="19" t="str">
        <f>IFERROR(VLOOKUP($B680,'Tabelas auxiliares'!$A$67:$C$107,2,FALSE),"")</f>
        <v>MATERIAIS DIDÁTICOS E SERVIÇOS - EXTENSÃO</v>
      </c>
      <c r="H680" s="19" t="str">
        <f>IFERROR(VLOOKUP($B680,'Tabelas auxiliares'!$A$67:$C$107,3,FALSE),"")</f>
        <v>SERVICO DE ENCADERNACAO /MATERIAL DE CONSUMO / MATERIAL PARA ATIVIDADES CULTURAIS E DE EXTENSÃO / CORAL</v>
      </c>
      <c r="I680" s="128" t="s">
        <v>3159</v>
      </c>
      <c r="J680" s="128" t="s">
        <v>3283</v>
      </c>
      <c r="K680" s="128" t="s">
        <v>3293</v>
      </c>
      <c r="L680" s="128" t="s">
        <v>3285</v>
      </c>
      <c r="M680" s="128" t="s">
        <v>1139</v>
      </c>
      <c r="N680" s="128" t="s">
        <v>648</v>
      </c>
      <c r="O680" s="128" t="s">
        <v>614</v>
      </c>
      <c r="P680" s="128" t="s">
        <v>1308</v>
      </c>
      <c r="Q680" s="128" t="s">
        <v>603</v>
      </c>
      <c r="R680" s="128" t="s">
        <v>604</v>
      </c>
      <c r="S680" s="128" t="s">
        <v>605</v>
      </c>
      <c r="T680" s="128" t="s">
        <v>145</v>
      </c>
      <c r="U680" s="128" t="s">
        <v>1359</v>
      </c>
      <c r="V680" s="128" t="s">
        <v>1125</v>
      </c>
      <c r="W680" s="128" t="s">
        <v>1126</v>
      </c>
      <c r="X680" s="128" t="s">
        <v>3294</v>
      </c>
      <c r="Y680" s="19" t="str">
        <f t="shared" si="18"/>
        <v>3</v>
      </c>
      <c r="Z680" s="19" t="str">
        <f>IF(T680="","",IF(AND(T680&lt;&gt;'Tabelas auxiliares'!$B$241,T680&lt;&gt;'Tabelas auxiliares'!$B$242,T680&lt;&gt;'Tabelas auxiliares'!$C$241,T680&lt;&gt;'Tabelas auxiliares'!$C$242,T680&lt;&gt;'Tabelas auxiliares'!$D$241),"FOLHA DE PESSOAL",IF(Y680='Tabelas auxiliares'!$A$242,"CUSTEIO",IF(Y680='Tabelas auxiliares'!$A$241,"INVESTIMENTO","ERRO - VERIFICAR"))))</f>
        <v>CUSTEIO</v>
      </c>
      <c r="AA680" s="30">
        <f t="shared" si="19"/>
        <v>9821</v>
      </c>
      <c r="AB680" s="130">
        <v>9821</v>
      </c>
      <c r="AC680" s="130"/>
      <c r="AD680" s="12"/>
      <c r="AE680" s="36"/>
    </row>
    <row r="681" spans="1:31" x14ac:dyDescent="0.25">
      <c r="A681" t="s">
        <v>591</v>
      </c>
      <c r="B681" t="s">
        <v>233</v>
      </c>
      <c r="C681" t="s">
        <v>592</v>
      </c>
      <c r="D681" t="s">
        <v>48</v>
      </c>
      <c r="E681" t="s">
        <v>100</v>
      </c>
      <c r="F681" s="19" t="str">
        <f>IFERROR(VLOOKUP(D681,'Tabelas auxiliares'!$A$3:$B$63,2,FALSE),"")</f>
        <v>PROEC - PRÓ-REITORIA DE EXTENSÃO E CULTURA</v>
      </c>
      <c r="G681" s="19" t="str">
        <f>IFERROR(VLOOKUP($B681,'Tabelas auxiliares'!$A$67:$C$107,2,FALSE),"")</f>
        <v>MATERIAIS DIDÁTICOS E SERVIÇOS - EXTENSÃO</v>
      </c>
      <c r="H681" s="19" t="str">
        <f>IFERROR(VLOOKUP($B681,'Tabelas auxiliares'!$A$67:$C$107,3,FALSE),"")</f>
        <v>SERVICO DE ENCADERNACAO /MATERIAL DE CONSUMO / MATERIAL PARA ATIVIDADES CULTURAIS E DE EXTENSÃO / CORAL</v>
      </c>
      <c r="I681" s="128" t="s">
        <v>3159</v>
      </c>
      <c r="J681" s="128" t="s">
        <v>3283</v>
      </c>
      <c r="K681" s="128" t="s">
        <v>3295</v>
      </c>
      <c r="L681" s="128" t="s">
        <v>3285</v>
      </c>
      <c r="M681" s="128" t="s">
        <v>3296</v>
      </c>
      <c r="N681" s="128" t="s">
        <v>648</v>
      </c>
      <c r="O681" s="128" t="s">
        <v>614</v>
      </c>
      <c r="P681" s="128" t="s">
        <v>1308</v>
      </c>
      <c r="Q681" s="128" t="s">
        <v>603</v>
      </c>
      <c r="R681" s="128" t="s">
        <v>604</v>
      </c>
      <c r="S681" s="128" t="s">
        <v>605</v>
      </c>
      <c r="T681" s="128" t="s">
        <v>145</v>
      </c>
      <c r="U681" s="128" t="s">
        <v>1359</v>
      </c>
      <c r="V681" s="128" t="s">
        <v>881</v>
      </c>
      <c r="W681" s="128" t="s">
        <v>882</v>
      </c>
      <c r="X681" s="128" t="s">
        <v>3297</v>
      </c>
      <c r="Y681" s="19" t="str">
        <f t="shared" si="18"/>
        <v>3</v>
      </c>
      <c r="Z681" s="19" t="str">
        <f>IF(T681="","",IF(AND(T681&lt;&gt;'Tabelas auxiliares'!$B$241,T681&lt;&gt;'Tabelas auxiliares'!$B$242,T681&lt;&gt;'Tabelas auxiliares'!$C$241,T681&lt;&gt;'Tabelas auxiliares'!$C$242,T681&lt;&gt;'Tabelas auxiliares'!$D$241),"FOLHA DE PESSOAL",IF(Y681='Tabelas auxiliares'!$A$242,"CUSTEIO",IF(Y681='Tabelas auxiliares'!$A$241,"INVESTIMENTO","ERRO - VERIFICAR"))))</f>
        <v>CUSTEIO</v>
      </c>
      <c r="AA681" s="30">
        <f t="shared" si="19"/>
        <v>726.47</v>
      </c>
      <c r="AB681" s="130">
        <v>726.47</v>
      </c>
      <c r="AC681" s="130"/>
      <c r="AD681" s="12"/>
      <c r="AE681" s="36"/>
    </row>
    <row r="682" spans="1:31" x14ac:dyDescent="0.25">
      <c r="A682" t="s">
        <v>591</v>
      </c>
      <c r="B682" t="s">
        <v>234</v>
      </c>
      <c r="C682" t="s">
        <v>592</v>
      </c>
      <c r="D682" t="s">
        <v>50</v>
      </c>
      <c r="E682" t="s">
        <v>100</v>
      </c>
      <c r="F682" s="19" t="str">
        <f>IFERROR(VLOOKUP(D682,'Tabelas auxiliares'!$A$3:$B$63,2,FALSE),"")</f>
        <v>EDITORA DA UFABC</v>
      </c>
      <c r="G682" s="19" t="str">
        <f>IFERROR(VLOOKUP($B682,'Tabelas auxiliares'!$A$67:$C$107,2,FALSE),"")</f>
        <v>MATERIAIS DIDÁTICOS E SERVIÇOS - EDITORA</v>
      </c>
      <c r="H682" s="19" t="str">
        <f>IFERROR(VLOOKUP($B682,'Tabelas auxiliares'!$A$67:$C$107,3,FALSE),"")</f>
        <v>LOCAÇÃO DE ESPAÇO EM ESTANDE COLETIVO/MATERIAL DE CONSUMO/MATERIAL PARA ATIVIDADES DA EDITORA/ REGISTRO ISBN/SERVICO DE ENCADERNACAO</v>
      </c>
      <c r="I682" s="128" t="s">
        <v>3108</v>
      </c>
      <c r="J682" s="128" t="s">
        <v>3298</v>
      </c>
      <c r="K682" s="128" t="s">
        <v>3299</v>
      </c>
      <c r="L682" s="128" t="s">
        <v>3300</v>
      </c>
      <c r="M682" s="128" t="s">
        <v>748</v>
      </c>
      <c r="N682" s="128" t="s">
        <v>638</v>
      </c>
      <c r="O682" s="128" t="s">
        <v>614</v>
      </c>
      <c r="P682" s="128" t="s">
        <v>1357</v>
      </c>
      <c r="Q682" s="128" t="s">
        <v>603</v>
      </c>
      <c r="R682" s="128" t="s">
        <v>604</v>
      </c>
      <c r="S682" s="128" t="s">
        <v>605</v>
      </c>
      <c r="T682" s="128" t="s">
        <v>145</v>
      </c>
      <c r="U682" s="128" t="s">
        <v>1358</v>
      </c>
      <c r="V682" s="128" t="s">
        <v>938</v>
      </c>
      <c r="W682" s="128" t="s">
        <v>939</v>
      </c>
      <c r="X682" s="128" t="s">
        <v>3301</v>
      </c>
      <c r="Y682" s="19" t="str">
        <f t="shared" si="18"/>
        <v>3</v>
      </c>
      <c r="Z682" s="19" t="str">
        <f>IF(T682="","",IF(AND(T682&lt;&gt;'Tabelas auxiliares'!$B$241,T682&lt;&gt;'Tabelas auxiliares'!$B$242,T682&lt;&gt;'Tabelas auxiliares'!$C$241,T682&lt;&gt;'Tabelas auxiliares'!$C$242,T682&lt;&gt;'Tabelas auxiliares'!$D$241),"FOLHA DE PESSOAL",IF(Y682='Tabelas auxiliares'!$A$242,"CUSTEIO",IF(Y682='Tabelas auxiliares'!$A$241,"INVESTIMENTO","ERRO - VERIFICAR"))))</f>
        <v>CUSTEIO</v>
      </c>
      <c r="AA682" s="30">
        <f t="shared" si="19"/>
        <v>1100</v>
      </c>
      <c r="AB682" s="130"/>
      <c r="AC682" s="130"/>
      <c r="AD682" s="12">
        <v>1100</v>
      </c>
      <c r="AE682" s="36"/>
    </row>
    <row r="683" spans="1:31" x14ac:dyDescent="0.25">
      <c r="A683" t="s">
        <v>591</v>
      </c>
      <c r="B683" t="s">
        <v>234</v>
      </c>
      <c r="C683" t="s">
        <v>592</v>
      </c>
      <c r="D683" t="s">
        <v>50</v>
      </c>
      <c r="E683" t="s">
        <v>100</v>
      </c>
      <c r="F683" s="19" t="str">
        <f>IFERROR(VLOOKUP(D683,'Tabelas auxiliares'!$A$3:$B$63,2,FALSE),"")</f>
        <v>EDITORA DA UFABC</v>
      </c>
      <c r="G683" s="19" t="str">
        <f>IFERROR(VLOOKUP($B683,'Tabelas auxiliares'!$A$67:$C$107,2,FALSE),"")</f>
        <v>MATERIAIS DIDÁTICOS E SERVIÇOS - EDITORA</v>
      </c>
      <c r="H683" s="19" t="str">
        <f>IFERROR(VLOOKUP($B683,'Tabelas auxiliares'!$A$67:$C$107,3,FALSE),"")</f>
        <v>LOCAÇÃO DE ESPAÇO EM ESTANDE COLETIVO/MATERIAL DE CONSUMO/MATERIAL PARA ATIVIDADES DA EDITORA/ REGISTRO ISBN/SERVICO DE ENCADERNACAO</v>
      </c>
      <c r="I683" s="128" t="s">
        <v>3108</v>
      </c>
      <c r="J683" s="128" t="s">
        <v>3302</v>
      </c>
      <c r="K683" s="128" t="s">
        <v>3303</v>
      </c>
      <c r="L683" s="128" t="s">
        <v>3304</v>
      </c>
      <c r="M683" s="128" t="s">
        <v>748</v>
      </c>
      <c r="N683" s="128" t="s">
        <v>638</v>
      </c>
      <c r="O683" s="128" t="s">
        <v>614</v>
      </c>
      <c r="P683" s="128" t="s">
        <v>1357</v>
      </c>
      <c r="Q683" s="128" t="s">
        <v>603</v>
      </c>
      <c r="R683" s="128" t="s">
        <v>604</v>
      </c>
      <c r="S683" s="128" t="s">
        <v>605</v>
      </c>
      <c r="T683" s="128" t="s">
        <v>145</v>
      </c>
      <c r="U683" s="128" t="s">
        <v>1358</v>
      </c>
      <c r="V683" s="128" t="s">
        <v>938</v>
      </c>
      <c r="W683" s="128" t="s">
        <v>939</v>
      </c>
      <c r="X683" s="128" t="s">
        <v>3305</v>
      </c>
      <c r="Y683" s="19" t="str">
        <f t="shared" si="18"/>
        <v>3</v>
      </c>
      <c r="Z683" s="19" t="str">
        <f>IF(T683="","",IF(AND(T683&lt;&gt;'Tabelas auxiliares'!$B$241,T683&lt;&gt;'Tabelas auxiliares'!$B$242,T683&lt;&gt;'Tabelas auxiliares'!$C$241,T683&lt;&gt;'Tabelas auxiliares'!$C$242,T683&lt;&gt;'Tabelas auxiliares'!$D$241),"FOLHA DE PESSOAL",IF(Y683='Tabelas auxiliares'!$A$242,"CUSTEIO",IF(Y683='Tabelas auxiliares'!$A$241,"INVESTIMENTO","ERRO - VERIFICAR"))))</f>
        <v>CUSTEIO</v>
      </c>
      <c r="AA683" s="30">
        <f t="shared" si="19"/>
        <v>800</v>
      </c>
      <c r="AB683" s="130"/>
      <c r="AC683" s="130"/>
      <c r="AD683" s="12">
        <v>800</v>
      </c>
      <c r="AE683" s="36"/>
    </row>
    <row r="684" spans="1:31" x14ac:dyDescent="0.25">
      <c r="A684" t="s">
        <v>591</v>
      </c>
      <c r="B684" t="s">
        <v>234</v>
      </c>
      <c r="C684" t="s">
        <v>592</v>
      </c>
      <c r="D684" t="s">
        <v>50</v>
      </c>
      <c r="E684" t="s">
        <v>100</v>
      </c>
      <c r="F684" s="19" t="str">
        <f>IFERROR(VLOOKUP(D684,'Tabelas auxiliares'!$A$3:$B$63,2,FALSE),"")</f>
        <v>EDITORA DA UFABC</v>
      </c>
      <c r="G684" s="19" t="str">
        <f>IFERROR(VLOOKUP($B684,'Tabelas auxiliares'!$A$67:$C$107,2,FALSE),"")</f>
        <v>MATERIAIS DIDÁTICOS E SERVIÇOS - EDITORA</v>
      </c>
      <c r="H684" s="19" t="str">
        <f>IFERROR(VLOOKUP($B684,'Tabelas auxiliares'!$A$67:$C$107,3,FALSE),"")</f>
        <v>LOCAÇÃO DE ESPAÇO EM ESTANDE COLETIVO/MATERIAL DE CONSUMO/MATERIAL PARA ATIVIDADES DA EDITORA/ REGISTRO ISBN/SERVICO DE ENCADERNACAO</v>
      </c>
      <c r="I684" s="128" t="s">
        <v>2029</v>
      </c>
      <c r="J684" s="128" t="s">
        <v>3306</v>
      </c>
      <c r="K684" s="128" t="s">
        <v>3307</v>
      </c>
      <c r="L684" s="128" t="s">
        <v>3308</v>
      </c>
      <c r="M684" s="128" t="s">
        <v>3309</v>
      </c>
      <c r="N684" s="128" t="s">
        <v>638</v>
      </c>
      <c r="O684" s="128" t="s">
        <v>614</v>
      </c>
      <c r="P684" s="128" t="s">
        <v>1357</v>
      </c>
      <c r="Q684" s="128" t="s">
        <v>603</v>
      </c>
      <c r="R684" s="128" t="s">
        <v>604</v>
      </c>
      <c r="S684" s="128" t="s">
        <v>605</v>
      </c>
      <c r="T684" s="128" t="s">
        <v>145</v>
      </c>
      <c r="U684" s="128" t="s">
        <v>1358</v>
      </c>
      <c r="V684" s="128" t="s">
        <v>1090</v>
      </c>
      <c r="W684" s="128" t="s">
        <v>1091</v>
      </c>
      <c r="X684" s="128" t="s">
        <v>3310</v>
      </c>
      <c r="Y684" s="19" t="str">
        <f t="shared" ref="Y684:Y747" si="20">LEFT(V684,1)</f>
        <v>3</v>
      </c>
      <c r="Z684" s="19" t="str">
        <f>IF(T684="","",IF(AND(T684&lt;&gt;'Tabelas auxiliares'!$B$241,T684&lt;&gt;'Tabelas auxiliares'!$B$242,T684&lt;&gt;'Tabelas auxiliares'!$C$241,T684&lt;&gt;'Tabelas auxiliares'!$C$242,T684&lt;&gt;'Tabelas auxiliares'!$D$241),"FOLHA DE PESSOAL",IF(Y684='Tabelas auxiliares'!$A$242,"CUSTEIO",IF(Y684='Tabelas auxiliares'!$A$241,"INVESTIMENTO","ERRO - VERIFICAR"))))</f>
        <v>CUSTEIO</v>
      </c>
      <c r="AA684" s="30">
        <f t="shared" si="19"/>
        <v>1800</v>
      </c>
      <c r="AB684" s="130"/>
      <c r="AC684" s="130"/>
      <c r="AD684" s="12">
        <v>1800</v>
      </c>
      <c r="AE684" s="36"/>
    </row>
    <row r="685" spans="1:31" x14ac:dyDescent="0.25">
      <c r="A685" t="s">
        <v>591</v>
      </c>
      <c r="B685" t="s">
        <v>234</v>
      </c>
      <c r="C685" t="s">
        <v>592</v>
      </c>
      <c r="D685" t="s">
        <v>50</v>
      </c>
      <c r="E685" t="s">
        <v>100</v>
      </c>
      <c r="F685" s="19" t="str">
        <f>IFERROR(VLOOKUP(D685,'Tabelas auxiliares'!$A$3:$B$63,2,FALSE),"")</f>
        <v>EDITORA DA UFABC</v>
      </c>
      <c r="G685" s="19" t="str">
        <f>IFERROR(VLOOKUP($B685,'Tabelas auxiliares'!$A$67:$C$107,2,FALSE),"")</f>
        <v>MATERIAIS DIDÁTICOS E SERVIÇOS - EDITORA</v>
      </c>
      <c r="H685" s="19" t="str">
        <f>IFERROR(VLOOKUP($B685,'Tabelas auxiliares'!$A$67:$C$107,3,FALSE),"")</f>
        <v>LOCAÇÃO DE ESPAÇO EM ESTANDE COLETIVO/MATERIAL DE CONSUMO/MATERIAL PARA ATIVIDADES DA EDITORA/ REGISTRO ISBN/SERVICO DE ENCADERNACAO</v>
      </c>
      <c r="I685" s="128" t="s">
        <v>1662</v>
      </c>
      <c r="J685" s="128" t="s">
        <v>3311</v>
      </c>
      <c r="K685" s="128" t="s">
        <v>3312</v>
      </c>
      <c r="L685" s="128" t="s">
        <v>3313</v>
      </c>
      <c r="M685" s="128" t="s">
        <v>748</v>
      </c>
      <c r="N685" s="128" t="s">
        <v>638</v>
      </c>
      <c r="O685" s="128" t="s">
        <v>614</v>
      </c>
      <c r="P685" s="128" t="s">
        <v>1357</v>
      </c>
      <c r="Q685" s="128" t="s">
        <v>603</v>
      </c>
      <c r="R685" s="128" t="s">
        <v>604</v>
      </c>
      <c r="S685" s="128" t="s">
        <v>605</v>
      </c>
      <c r="T685" s="128" t="s">
        <v>145</v>
      </c>
      <c r="U685" s="128" t="s">
        <v>1358</v>
      </c>
      <c r="V685" s="128" t="s">
        <v>938</v>
      </c>
      <c r="W685" s="128" t="s">
        <v>939</v>
      </c>
      <c r="X685" s="128" t="s">
        <v>3314</v>
      </c>
      <c r="Y685" s="19" t="str">
        <f t="shared" si="20"/>
        <v>3</v>
      </c>
      <c r="Z685" s="19" t="str">
        <f>IF(T685="","",IF(AND(T685&lt;&gt;'Tabelas auxiliares'!$B$241,T685&lt;&gt;'Tabelas auxiliares'!$B$242,T685&lt;&gt;'Tabelas auxiliares'!$C$241,T685&lt;&gt;'Tabelas auxiliares'!$C$242,T685&lt;&gt;'Tabelas auxiliares'!$D$241),"FOLHA DE PESSOAL",IF(Y685='Tabelas auxiliares'!$A$242,"CUSTEIO",IF(Y685='Tabelas auxiliares'!$A$241,"INVESTIMENTO","ERRO - VERIFICAR"))))</f>
        <v>CUSTEIO</v>
      </c>
      <c r="AA685" s="30">
        <f t="shared" ref="AA685:AA748" si="21">IF(AB685+AC685+AD685&lt;&gt;0,AB685+AC685+AD685,"")</f>
        <v>3600</v>
      </c>
      <c r="AB685" s="130"/>
      <c r="AC685" s="130"/>
      <c r="AD685" s="12">
        <v>3600</v>
      </c>
      <c r="AE685" s="36"/>
    </row>
    <row r="686" spans="1:31" x14ac:dyDescent="0.25">
      <c r="A686" t="s">
        <v>591</v>
      </c>
      <c r="B686" t="s">
        <v>234</v>
      </c>
      <c r="C686" t="s">
        <v>592</v>
      </c>
      <c r="D686" t="s">
        <v>50</v>
      </c>
      <c r="E686" t="s">
        <v>100</v>
      </c>
      <c r="F686" s="19" t="str">
        <f>IFERROR(VLOOKUP(D686,'Tabelas auxiliares'!$A$3:$B$63,2,FALSE),"")</f>
        <v>EDITORA DA UFABC</v>
      </c>
      <c r="G686" s="19" t="str">
        <f>IFERROR(VLOOKUP($B686,'Tabelas auxiliares'!$A$67:$C$107,2,FALSE),"")</f>
        <v>MATERIAIS DIDÁTICOS E SERVIÇOS - EDITORA</v>
      </c>
      <c r="H686" s="19" t="str">
        <f>IFERROR(VLOOKUP($B686,'Tabelas auxiliares'!$A$67:$C$107,3,FALSE),"")</f>
        <v>LOCAÇÃO DE ESPAÇO EM ESTANDE COLETIVO/MATERIAL DE CONSUMO/MATERIAL PARA ATIVIDADES DA EDITORA/ REGISTRO ISBN/SERVICO DE ENCADERNACAO</v>
      </c>
      <c r="I686" s="128" t="s">
        <v>3315</v>
      </c>
      <c r="J686" s="128" t="s">
        <v>3316</v>
      </c>
      <c r="K686" s="128" t="s">
        <v>3317</v>
      </c>
      <c r="L686" s="128" t="s">
        <v>3318</v>
      </c>
      <c r="M686" s="128" t="s">
        <v>3319</v>
      </c>
      <c r="N686" s="128" t="s">
        <v>638</v>
      </c>
      <c r="O686" s="128" t="s">
        <v>614</v>
      </c>
      <c r="P686" s="128" t="s">
        <v>1357</v>
      </c>
      <c r="Q686" s="128" t="s">
        <v>603</v>
      </c>
      <c r="R686" s="128" t="s">
        <v>604</v>
      </c>
      <c r="S686" s="128" t="s">
        <v>605</v>
      </c>
      <c r="T686" s="128" t="s">
        <v>145</v>
      </c>
      <c r="U686" s="128" t="s">
        <v>1358</v>
      </c>
      <c r="V686" s="128" t="s">
        <v>867</v>
      </c>
      <c r="W686" s="128" t="s">
        <v>868</v>
      </c>
      <c r="X686" s="128" t="s">
        <v>3320</v>
      </c>
      <c r="Y686" s="19" t="str">
        <f t="shared" si="20"/>
        <v>3</v>
      </c>
      <c r="Z686" s="19" t="str">
        <f>IF(T686="","",IF(AND(T686&lt;&gt;'Tabelas auxiliares'!$B$241,T686&lt;&gt;'Tabelas auxiliares'!$B$242,T686&lt;&gt;'Tabelas auxiliares'!$C$241,T686&lt;&gt;'Tabelas auxiliares'!$C$242,T686&lt;&gt;'Tabelas auxiliares'!$D$241),"FOLHA DE PESSOAL",IF(Y686='Tabelas auxiliares'!$A$242,"CUSTEIO",IF(Y686='Tabelas auxiliares'!$A$241,"INVESTIMENTO","ERRO - VERIFICAR"))))</f>
        <v>CUSTEIO</v>
      </c>
      <c r="AA686" s="30">
        <f t="shared" si="21"/>
        <v>1644</v>
      </c>
      <c r="AB686" s="130">
        <v>1534.4</v>
      </c>
      <c r="AC686" s="130"/>
      <c r="AD686" s="12">
        <v>109.6</v>
      </c>
      <c r="AE686" s="36"/>
    </row>
    <row r="687" spans="1:31" x14ac:dyDescent="0.25">
      <c r="A687" t="s">
        <v>591</v>
      </c>
      <c r="B687" t="s">
        <v>234</v>
      </c>
      <c r="C687" t="s">
        <v>592</v>
      </c>
      <c r="D687" t="s">
        <v>50</v>
      </c>
      <c r="E687" t="s">
        <v>100</v>
      </c>
      <c r="F687" s="19" t="str">
        <f>IFERROR(VLOOKUP(D687,'Tabelas auxiliares'!$A$3:$B$63,2,FALSE),"")</f>
        <v>EDITORA DA UFABC</v>
      </c>
      <c r="G687" s="19" t="str">
        <f>IFERROR(VLOOKUP($B687,'Tabelas auxiliares'!$A$67:$C$107,2,FALSE),"")</f>
        <v>MATERIAIS DIDÁTICOS E SERVIÇOS - EDITORA</v>
      </c>
      <c r="H687" s="19" t="str">
        <f>IFERROR(VLOOKUP($B687,'Tabelas auxiliares'!$A$67:$C$107,3,FALSE),"")</f>
        <v>LOCAÇÃO DE ESPAÇO EM ESTANDE COLETIVO/MATERIAL DE CONSUMO/MATERIAL PARA ATIVIDADES DA EDITORA/ REGISTRO ISBN/SERVICO DE ENCADERNACAO</v>
      </c>
      <c r="I687" s="128" t="s">
        <v>1423</v>
      </c>
      <c r="J687" s="128" t="s">
        <v>3321</v>
      </c>
      <c r="K687" s="128" t="s">
        <v>3322</v>
      </c>
      <c r="L687" s="128" t="s">
        <v>3323</v>
      </c>
      <c r="M687" s="128" t="s">
        <v>3324</v>
      </c>
      <c r="N687" s="128" t="s">
        <v>638</v>
      </c>
      <c r="O687" s="128" t="s">
        <v>614</v>
      </c>
      <c r="P687" s="128" t="s">
        <v>1357</v>
      </c>
      <c r="Q687" s="128" t="s">
        <v>603</v>
      </c>
      <c r="R687" s="128" t="s">
        <v>604</v>
      </c>
      <c r="S687" s="128" t="s">
        <v>605</v>
      </c>
      <c r="T687" s="128" t="s">
        <v>145</v>
      </c>
      <c r="U687" s="128" t="s">
        <v>1358</v>
      </c>
      <c r="V687" s="128" t="s">
        <v>881</v>
      </c>
      <c r="W687" s="128" t="s">
        <v>882</v>
      </c>
      <c r="X687" s="128" t="s">
        <v>3325</v>
      </c>
      <c r="Y687" s="19" t="str">
        <f t="shared" si="20"/>
        <v>3</v>
      </c>
      <c r="Z687" s="19" t="str">
        <f>IF(T687="","",IF(AND(T687&lt;&gt;'Tabelas auxiliares'!$B$241,T687&lt;&gt;'Tabelas auxiliares'!$B$242,T687&lt;&gt;'Tabelas auxiliares'!$C$241,T687&lt;&gt;'Tabelas auxiliares'!$C$242,T687&lt;&gt;'Tabelas auxiliares'!$D$241),"FOLHA DE PESSOAL",IF(Y687='Tabelas auxiliares'!$A$242,"CUSTEIO",IF(Y687='Tabelas auxiliares'!$A$241,"INVESTIMENTO","ERRO - VERIFICAR"))))</f>
        <v>CUSTEIO</v>
      </c>
      <c r="AA687" s="30">
        <f t="shared" si="21"/>
        <v>2300</v>
      </c>
      <c r="AB687" s="130">
        <v>2300</v>
      </c>
      <c r="AC687" s="130"/>
      <c r="AD687" s="12"/>
      <c r="AE687" s="36"/>
    </row>
    <row r="688" spans="1:31" x14ac:dyDescent="0.25">
      <c r="A688" t="s">
        <v>591</v>
      </c>
      <c r="B688" t="s">
        <v>234</v>
      </c>
      <c r="C688" t="s">
        <v>592</v>
      </c>
      <c r="D688" t="s">
        <v>50</v>
      </c>
      <c r="E688" t="s">
        <v>100</v>
      </c>
      <c r="F688" s="19" t="str">
        <f>IFERROR(VLOOKUP(D688,'Tabelas auxiliares'!$A$3:$B$63,2,FALSE),"")</f>
        <v>EDITORA DA UFABC</v>
      </c>
      <c r="G688" s="19" t="str">
        <f>IFERROR(VLOOKUP($B688,'Tabelas auxiliares'!$A$67:$C$107,2,FALSE),"")</f>
        <v>MATERIAIS DIDÁTICOS E SERVIÇOS - EDITORA</v>
      </c>
      <c r="H688" s="19" t="str">
        <f>IFERROR(VLOOKUP($B688,'Tabelas auxiliares'!$A$67:$C$107,3,FALSE),"")</f>
        <v>LOCAÇÃO DE ESPAÇO EM ESTANDE COLETIVO/MATERIAL DE CONSUMO/MATERIAL PARA ATIVIDADES DA EDITORA/ REGISTRO ISBN/SERVICO DE ENCADERNACAO</v>
      </c>
      <c r="I688" s="128" t="s">
        <v>3326</v>
      </c>
      <c r="J688" s="128" t="s">
        <v>3327</v>
      </c>
      <c r="K688" s="128" t="s">
        <v>3328</v>
      </c>
      <c r="L688" s="128" t="s">
        <v>3329</v>
      </c>
      <c r="M688" s="128" t="s">
        <v>748</v>
      </c>
      <c r="N688" s="128" t="s">
        <v>638</v>
      </c>
      <c r="O688" s="128" t="s">
        <v>614</v>
      </c>
      <c r="P688" s="128" t="s">
        <v>1357</v>
      </c>
      <c r="Q688" s="128" t="s">
        <v>603</v>
      </c>
      <c r="R688" s="128" t="s">
        <v>604</v>
      </c>
      <c r="S688" s="128" t="s">
        <v>605</v>
      </c>
      <c r="T688" s="128" t="s">
        <v>145</v>
      </c>
      <c r="U688" s="128" t="s">
        <v>1358</v>
      </c>
      <c r="V688" s="128" t="s">
        <v>938</v>
      </c>
      <c r="W688" s="128" t="s">
        <v>939</v>
      </c>
      <c r="X688" s="128" t="s">
        <v>3330</v>
      </c>
      <c r="Y688" s="19" t="str">
        <f t="shared" si="20"/>
        <v>3</v>
      </c>
      <c r="Z688" s="19" t="str">
        <f>IF(T688="","",IF(AND(T688&lt;&gt;'Tabelas auxiliares'!$B$241,T688&lt;&gt;'Tabelas auxiliares'!$B$242,T688&lt;&gt;'Tabelas auxiliares'!$C$241,T688&lt;&gt;'Tabelas auxiliares'!$C$242,T688&lt;&gt;'Tabelas auxiliares'!$D$241),"FOLHA DE PESSOAL",IF(Y688='Tabelas auxiliares'!$A$242,"CUSTEIO",IF(Y688='Tabelas auxiliares'!$A$241,"INVESTIMENTO","ERRO - VERIFICAR"))))</f>
        <v>CUSTEIO</v>
      </c>
      <c r="AA688" s="30">
        <f t="shared" si="21"/>
        <v>600</v>
      </c>
      <c r="AB688" s="130">
        <v>600</v>
      </c>
      <c r="AC688" s="130"/>
      <c r="AD688" s="12"/>
      <c r="AE688" s="36"/>
    </row>
    <row r="689" spans="1:31" x14ac:dyDescent="0.25">
      <c r="A689" t="s">
        <v>591</v>
      </c>
      <c r="B689" t="s">
        <v>234</v>
      </c>
      <c r="C689" t="s">
        <v>592</v>
      </c>
      <c r="D689" t="s">
        <v>50</v>
      </c>
      <c r="E689" t="s">
        <v>100</v>
      </c>
      <c r="F689" s="19" t="str">
        <f>IFERROR(VLOOKUP(D689,'Tabelas auxiliares'!$A$3:$B$63,2,FALSE),"")</f>
        <v>EDITORA DA UFABC</v>
      </c>
      <c r="G689" s="19" t="str">
        <f>IFERROR(VLOOKUP($B689,'Tabelas auxiliares'!$A$67:$C$107,2,FALSE),"")</f>
        <v>MATERIAIS DIDÁTICOS E SERVIÇOS - EDITORA</v>
      </c>
      <c r="H689" s="19" t="str">
        <f>IFERROR(VLOOKUP($B689,'Tabelas auxiliares'!$A$67:$C$107,3,FALSE),"")</f>
        <v>LOCAÇÃO DE ESPAÇO EM ESTANDE COLETIVO/MATERIAL DE CONSUMO/MATERIAL PARA ATIVIDADES DA EDITORA/ REGISTRO ISBN/SERVICO DE ENCADERNACAO</v>
      </c>
      <c r="I689" s="128" t="s">
        <v>1563</v>
      </c>
      <c r="J689" s="128" t="s">
        <v>3331</v>
      </c>
      <c r="K689" s="128" t="s">
        <v>3332</v>
      </c>
      <c r="L689" s="128" t="s">
        <v>3333</v>
      </c>
      <c r="M689" s="128" t="s">
        <v>748</v>
      </c>
      <c r="N689" s="128" t="s">
        <v>638</v>
      </c>
      <c r="O689" s="128" t="s">
        <v>614</v>
      </c>
      <c r="P689" s="128" t="s">
        <v>1357</v>
      </c>
      <c r="Q689" s="128" t="s">
        <v>603</v>
      </c>
      <c r="R689" s="128" t="s">
        <v>604</v>
      </c>
      <c r="S689" s="128" t="s">
        <v>605</v>
      </c>
      <c r="T689" s="128" t="s">
        <v>145</v>
      </c>
      <c r="U689" s="128" t="s">
        <v>1358</v>
      </c>
      <c r="V689" s="128" t="s">
        <v>938</v>
      </c>
      <c r="W689" s="128" t="s">
        <v>939</v>
      </c>
      <c r="X689" s="128" t="s">
        <v>3334</v>
      </c>
      <c r="Y689" s="19" t="str">
        <f t="shared" si="20"/>
        <v>3</v>
      </c>
      <c r="Z689" s="19" t="str">
        <f>IF(T689="","",IF(AND(T689&lt;&gt;'Tabelas auxiliares'!$B$241,T689&lt;&gt;'Tabelas auxiliares'!$B$242,T689&lt;&gt;'Tabelas auxiliares'!$C$241,T689&lt;&gt;'Tabelas auxiliares'!$C$242,T689&lt;&gt;'Tabelas auxiliares'!$D$241),"FOLHA DE PESSOAL",IF(Y689='Tabelas auxiliares'!$A$242,"CUSTEIO",IF(Y689='Tabelas auxiliares'!$A$241,"INVESTIMENTO","ERRO - VERIFICAR"))))</f>
        <v>CUSTEIO</v>
      </c>
      <c r="AA689" s="30">
        <f t="shared" si="21"/>
        <v>700</v>
      </c>
      <c r="AB689" s="130">
        <v>700</v>
      </c>
      <c r="AC689" s="130"/>
      <c r="AD689" s="12"/>
      <c r="AE689" s="36"/>
    </row>
    <row r="690" spans="1:31" x14ac:dyDescent="0.25">
      <c r="A690" t="s">
        <v>591</v>
      </c>
      <c r="B690" t="s">
        <v>235</v>
      </c>
      <c r="C690" t="s">
        <v>592</v>
      </c>
      <c r="D690" t="s">
        <v>28</v>
      </c>
      <c r="E690" t="s">
        <v>100</v>
      </c>
      <c r="F690" s="19" t="str">
        <f>IFERROR(VLOOKUP(D690,'Tabelas auxiliares'!$A$3:$B$63,2,FALSE),"")</f>
        <v>PU - PREFEITURA UNIVERSITÁRIA</v>
      </c>
      <c r="G690" s="19" t="str">
        <f>IFERROR(VLOOKUP($B690,'Tabelas auxiliares'!$A$67:$C$107,2,FALSE),"")</f>
        <v>MATERIAIS DE CONSUMO NÃO ACADÊMICOS</v>
      </c>
      <c r="H690" s="19" t="str">
        <f>IFERROR(VLOOKUP($B690,'Tabelas auxiliares'!$A$67:$C$107,3,FALSE),"")</f>
        <v>ALMOXARIFADO VIRTUAL/ CARIMBOS/ INSUMOS IMPRESSORA PLOTTER E IMPRESSORA 3D/MATERIAL DE SAÚDE (Ex. PROAP, DSQV, EPI) / MATERIAL DE EXPEDIENTE /MATERIAL ESPORTIVO /TINTAS</v>
      </c>
      <c r="I690" s="128" t="s">
        <v>3101</v>
      </c>
      <c r="J690" s="128" t="s">
        <v>3335</v>
      </c>
      <c r="K690" s="128" t="s">
        <v>3336</v>
      </c>
      <c r="L690" s="128" t="s">
        <v>1157</v>
      </c>
      <c r="M690" s="128" t="s">
        <v>3337</v>
      </c>
      <c r="N690" s="128" t="s">
        <v>638</v>
      </c>
      <c r="O690" s="128" t="s">
        <v>614</v>
      </c>
      <c r="P690" s="128" t="s">
        <v>1357</v>
      </c>
      <c r="Q690" s="128" t="s">
        <v>603</v>
      </c>
      <c r="R690" s="128" t="s">
        <v>604</v>
      </c>
      <c r="S690" s="128" t="s">
        <v>605</v>
      </c>
      <c r="T690" s="128" t="s">
        <v>145</v>
      </c>
      <c r="U690" s="128" t="s">
        <v>1358</v>
      </c>
      <c r="V690" s="128" t="s">
        <v>881</v>
      </c>
      <c r="W690" s="128" t="s">
        <v>882</v>
      </c>
      <c r="X690" s="128" t="s">
        <v>3338</v>
      </c>
      <c r="Y690" s="19" t="str">
        <f t="shared" si="20"/>
        <v>3</v>
      </c>
      <c r="Z690" s="19" t="str">
        <f>IF(T690="","",IF(AND(T690&lt;&gt;'Tabelas auxiliares'!$B$241,T690&lt;&gt;'Tabelas auxiliares'!$B$242,T690&lt;&gt;'Tabelas auxiliares'!$C$241,T690&lt;&gt;'Tabelas auxiliares'!$C$242,T690&lt;&gt;'Tabelas auxiliares'!$D$241),"FOLHA DE PESSOAL",IF(Y690='Tabelas auxiliares'!$A$242,"CUSTEIO",IF(Y690='Tabelas auxiliares'!$A$241,"INVESTIMENTO","ERRO - VERIFICAR"))))</f>
        <v>CUSTEIO</v>
      </c>
      <c r="AA690" s="30">
        <f t="shared" si="21"/>
        <v>306.8</v>
      </c>
      <c r="AB690" s="130"/>
      <c r="AC690" s="130"/>
      <c r="AD690" s="12">
        <v>306.8</v>
      </c>
      <c r="AE690" s="36"/>
    </row>
    <row r="691" spans="1:31" x14ac:dyDescent="0.25">
      <c r="A691" t="s">
        <v>591</v>
      </c>
      <c r="B691" t="s">
        <v>235</v>
      </c>
      <c r="C691" t="s">
        <v>592</v>
      </c>
      <c r="D691" t="s">
        <v>28</v>
      </c>
      <c r="E691" t="s">
        <v>100</v>
      </c>
      <c r="F691" s="19" t="str">
        <f>IFERROR(VLOOKUP(D691,'Tabelas auxiliares'!$A$3:$B$63,2,FALSE),"")</f>
        <v>PU - PREFEITURA UNIVERSITÁRIA</v>
      </c>
      <c r="G691" s="19" t="str">
        <f>IFERROR(VLOOKUP($B691,'Tabelas auxiliares'!$A$67:$C$107,2,FALSE),"")</f>
        <v>MATERIAIS DE CONSUMO NÃO ACADÊMICOS</v>
      </c>
      <c r="H691" s="19" t="str">
        <f>IFERROR(VLOOKUP($B691,'Tabelas auxiliares'!$A$67:$C$107,3,FALSE),"")</f>
        <v>ALMOXARIFADO VIRTUAL/ CARIMBOS/ INSUMOS IMPRESSORA PLOTTER E IMPRESSORA 3D/MATERIAL DE SAÚDE (Ex. PROAP, DSQV, EPI) / MATERIAL DE EXPEDIENTE /MATERIAL ESPORTIVO /TINTAS</v>
      </c>
      <c r="I691" s="128" t="s">
        <v>3101</v>
      </c>
      <c r="J691" s="128" t="s">
        <v>3335</v>
      </c>
      <c r="K691" s="128" t="s">
        <v>3339</v>
      </c>
      <c r="L691" s="128" t="s">
        <v>1157</v>
      </c>
      <c r="M691" s="128" t="s">
        <v>1087</v>
      </c>
      <c r="N691" s="128" t="s">
        <v>638</v>
      </c>
      <c r="O691" s="128" t="s">
        <v>614</v>
      </c>
      <c r="P691" s="128" t="s">
        <v>1357</v>
      </c>
      <c r="Q691" s="128" t="s">
        <v>603</v>
      </c>
      <c r="R691" s="128" t="s">
        <v>604</v>
      </c>
      <c r="S691" s="128" t="s">
        <v>605</v>
      </c>
      <c r="T691" s="128" t="s">
        <v>145</v>
      </c>
      <c r="U691" s="128" t="s">
        <v>1358</v>
      </c>
      <c r="V691" s="128" t="s">
        <v>881</v>
      </c>
      <c r="W691" s="128" t="s">
        <v>882</v>
      </c>
      <c r="X691" s="128" t="s">
        <v>3340</v>
      </c>
      <c r="Y691" s="19" t="str">
        <f t="shared" si="20"/>
        <v>3</v>
      </c>
      <c r="Z691" s="19" t="str">
        <f>IF(T691="","",IF(AND(T691&lt;&gt;'Tabelas auxiliares'!$B$241,T691&lt;&gt;'Tabelas auxiliares'!$B$242,T691&lt;&gt;'Tabelas auxiliares'!$C$241,T691&lt;&gt;'Tabelas auxiliares'!$C$242,T691&lt;&gt;'Tabelas auxiliares'!$D$241),"FOLHA DE PESSOAL",IF(Y691='Tabelas auxiliares'!$A$242,"CUSTEIO",IF(Y691='Tabelas auxiliares'!$A$241,"INVESTIMENTO","ERRO - VERIFICAR"))))</f>
        <v>CUSTEIO</v>
      </c>
      <c r="AA691" s="30">
        <f t="shared" si="21"/>
        <v>3903.05</v>
      </c>
      <c r="AB691" s="130"/>
      <c r="AC691" s="130"/>
      <c r="AD691" s="12">
        <v>3903.05</v>
      </c>
      <c r="AE691" s="36"/>
    </row>
    <row r="692" spans="1:31" x14ac:dyDescent="0.25">
      <c r="A692" t="s">
        <v>591</v>
      </c>
      <c r="B692" t="s">
        <v>235</v>
      </c>
      <c r="C692" t="s">
        <v>592</v>
      </c>
      <c r="D692" t="s">
        <v>28</v>
      </c>
      <c r="E692" t="s">
        <v>100</v>
      </c>
      <c r="F692" s="19" t="str">
        <f>IFERROR(VLOOKUP(D692,'Tabelas auxiliares'!$A$3:$B$63,2,FALSE),"")</f>
        <v>PU - PREFEITURA UNIVERSITÁRIA</v>
      </c>
      <c r="G692" s="19" t="str">
        <f>IFERROR(VLOOKUP($B692,'Tabelas auxiliares'!$A$67:$C$107,2,FALSE),"")</f>
        <v>MATERIAIS DE CONSUMO NÃO ACADÊMICOS</v>
      </c>
      <c r="H692" s="19" t="str">
        <f>IFERROR(VLOOKUP($B692,'Tabelas auxiliares'!$A$67:$C$107,3,FALSE),"")</f>
        <v>ALMOXARIFADO VIRTUAL/ CARIMBOS/ INSUMOS IMPRESSORA PLOTTER E IMPRESSORA 3D/MATERIAL DE SAÚDE (Ex. PROAP, DSQV, EPI) / MATERIAL DE EXPEDIENTE /MATERIAL ESPORTIVO /TINTAS</v>
      </c>
      <c r="I692" s="128" t="s">
        <v>1547</v>
      </c>
      <c r="J692" s="128" t="s">
        <v>3335</v>
      </c>
      <c r="K692" s="128" t="s">
        <v>3341</v>
      </c>
      <c r="L692" s="128" t="s">
        <v>1157</v>
      </c>
      <c r="M692" s="128" t="s">
        <v>3342</v>
      </c>
      <c r="N692" s="128" t="s">
        <v>638</v>
      </c>
      <c r="O692" s="128" t="s">
        <v>614</v>
      </c>
      <c r="P692" s="128" t="s">
        <v>1357</v>
      </c>
      <c r="Q692" s="128" t="s">
        <v>603</v>
      </c>
      <c r="R692" s="128" t="s">
        <v>604</v>
      </c>
      <c r="S692" s="128" t="s">
        <v>605</v>
      </c>
      <c r="T692" s="128" t="s">
        <v>145</v>
      </c>
      <c r="U692" s="128" t="s">
        <v>1358</v>
      </c>
      <c r="V692" s="128" t="s">
        <v>881</v>
      </c>
      <c r="W692" s="128" t="s">
        <v>882</v>
      </c>
      <c r="X692" s="128" t="s">
        <v>3343</v>
      </c>
      <c r="Y692" s="19" t="str">
        <f t="shared" si="20"/>
        <v>3</v>
      </c>
      <c r="Z692" s="19" t="str">
        <f>IF(T692="","",IF(AND(T692&lt;&gt;'Tabelas auxiliares'!$B$241,T692&lt;&gt;'Tabelas auxiliares'!$B$242,T692&lt;&gt;'Tabelas auxiliares'!$C$241,T692&lt;&gt;'Tabelas auxiliares'!$C$242,T692&lt;&gt;'Tabelas auxiliares'!$D$241),"FOLHA DE PESSOAL",IF(Y692='Tabelas auxiliares'!$A$242,"CUSTEIO",IF(Y692='Tabelas auxiliares'!$A$241,"INVESTIMENTO","ERRO - VERIFICAR"))))</f>
        <v>CUSTEIO</v>
      </c>
      <c r="AA692" s="30">
        <f t="shared" si="21"/>
        <v>480</v>
      </c>
      <c r="AB692" s="130"/>
      <c r="AC692" s="130"/>
      <c r="AD692" s="12">
        <v>480</v>
      </c>
      <c r="AE692" s="36"/>
    </row>
    <row r="693" spans="1:31" x14ac:dyDescent="0.25">
      <c r="A693" t="s">
        <v>591</v>
      </c>
      <c r="B693" t="s">
        <v>235</v>
      </c>
      <c r="C693" t="s">
        <v>592</v>
      </c>
      <c r="D693" t="s">
        <v>28</v>
      </c>
      <c r="E693" t="s">
        <v>100</v>
      </c>
      <c r="F693" s="19" t="str">
        <f>IFERROR(VLOOKUP(D693,'Tabelas auxiliares'!$A$3:$B$63,2,FALSE),"")</f>
        <v>PU - PREFEITURA UNIVERSITÁRIA</v>
      </c>
      <c r="G693" s="19" t="str">
        <f>IFERROR(VLOOKUP($B693,'Tabelas auxiliares'!$A$67:$C$107,2,FALSE),"")</f>
        <v>MATERIAIS DE CONSUMO NÃO ACADÊMICOS</v>
      </c>
      <c r="H693" s="19" t="str">
        <f>IFERROR(VLOOKUP($B693,'Tabelas auxiliares'!$A$67:$C$107,3,FALSE),"")</f>
        <v>ALMOXARIFADO VIRTUAL/ CARIMBOS/ INSUMOS IMPRESSORA PLOTTER E IMPRESSORA 3D/MATERIAL DE SAÚDE (Ex. PROAP, DSQV, EPI) / MATERIAL DE EXPEDIENTE /MATERIAL ESPORTIVO /TINTAS</v>
      </c>
      <c r="I693" s="128" t="s">
        <v>1432</v>
      </c>
      <c r="J693" s="128" t="s">
        <v>3335</v>
      </c>
      <c r="K693" s="128" t="s">
        <v>3344</v>
      </c>
      <c r="L693" s="128" t="s">
        <v>1157</v>
      </c>
      <c r="M693" s="128" t="s">
        <v>3337</v>
      </c>
      <c r="N693" s="128" t="s">
        <v>638</v>
      </c>
      <c r="O693" s="128" t="s">
        <v>614</v>
      </c>
      <c r="P693" s="128" t="s">
        <v>1357</v>
      </c>
      <c r="Q693" s="128" t="s">
        <v>603</v>
      </c>
      <c r="R693" s="128" t="s">
        <v>604</v>
      </c>
      <c r="S693" s="128" t="s">
        <v>605</v>
      </c>
      <c r="T693" s="128" t="s">
        <v>145</v>
      </c>
      <c r="U693" s="128" t="s">
        <v>1358</v>
      </c>
      <c r="V693" s="128" t="s">
        <v>881</v>
      </c>
      <c r="W693" s="128" t="s">
        <v>882</v>
      </c>
      <c r="X693" s="128" t="s">
        <v>3345</v>
      </c>
      <c r="Y693" s="19" t="str">
        <f t="shared" si="20"/>
        <v>3</v>
      </c>
      <c r="Z693" s="19" t="str">
        <f>IF(T693="","",IF(AND(T693&lt;&gt;'Tabelas auxiliares'!$B$241,T693&lt;&gt;'Tabelas auxiliares'!$B$242,T693&lt;&gt;'Tabelas auxiliares'!$C$241,T693&lt;&gt;'Tabelas auxiliares'!$C$242,T693&lt;&gt;'Tabelas auxiliares'!$D$241),"FOLHA DE PESSOAL",IF(Y693='Tabelas auxiliares'!$A$242,"CUSTEIO",IF(Y693='Tabelas auxiliares'!$A$241,"INVESTIMENTO","ERRO - VERIFICAR"))))</f>
        <v>CUSTEIO</v>
      </c>
      <c r="AA693" s="30">
        <f t="shared" si="21"/>
        <v>613.6</v>
      </c>
      <c r="AB693" s="130"/>
      <c r="AC693" s="130"/>
      <c r="AD693" s="12">
        <v>613.6</v>
      </c>
      <c r="AE693" s="36"/>
    </row>
    <row r="694" spans="1:31" x14ac:dyDescent="0.25">
      <c r="A694" t="s">
        <v>591</v>
      </c>
      <c r="B694" t="s">
        <v>235</v>
      </c>
      <c r="C694" t="s">
        <v>592</v>
      </c>
      <c r="D694" t="s">
        <v>30</v>
      </c>
      <c r="E694" t="s">
        <v>100</v>
      </c>
      <c r="F694" s="19" t="str">
        <f>IFERROR(VLOOKUP(D694,'Tabelas auxiliares'!$A$3:$B$63,2,FALSE),"")</f>
        <v>PU - MATERIAL DE EXPEDIENTE * D.U.C</v>
      </c>
      <c r="G694" s="19" t="str">
        <f>IFERROR(VLOOKUP($B694,'Tabelas auxiliares'!$A$67:$C$107,2,FALSE),"")</f>
        <v>MATERIAIS DE CONSUMO NÃO ACADÊMICOS</v>
      </c>
      <c r="H694" s="19" t="str">
        <f>IFERROR(VLOOKUP($B694,'Tabelas auxiliares'!$A$67:$C$107,3,FALSE),"")</f>
        <v>ALMOXARIFADO VIRTUAL/ CARIMBOS/ INSUMOS IMPRESSORA PLOTTER E IMPRESSORA 3D/MATERIAL DE SAÚDE (Ex. PROAP, DSQV, EPI) / MATERIAL DE EXPEDIENTE /MATERIAL ESPORTIVO /TINTAS</v>
      </c>
      <c r="I694" s="128" t="s">
        <v>2453</v>
      </c>
      <c r="J694" s="128" t="s">
        <v>3346</v>
      </c>
      <c r="K694" s="128" t="s">
        <v>3347</v>
      </c>
      <c r="L694" s="128" t="s">
        <v>3348</v>
      </c>
      <c r="M694" s="128" t="s">
        <v>3349</v>
      </c>
      <c r="N694" s="128" t="s">
        <v>638</v>
      </c>
      <c r="O694" s="128" t="s">
        <v>614</v>
      </c>
      <c r="P694" s="128" t="s">
        <v>1357</v>
      </c>
      <c r="Q694" s="128" t="s">
        <v>603</v>
      </c>
      <c r="R694" s="128" t="s">
        <v>604</v>
      </c>
      <c r="S694" s="128" t="s">
        <v>605</v>
      </c>
      <c r="T694" s="128" t="s">
        <v>145</v>
      </c>
      <c r="U694" s="128" t="s">
        <v>1358</v>
      </c>
      <c r="V694" s="128" t="s">
        <v>881</v>
      </c>
      <c r="W694" s="128" t="s">
        <v>882</v>
      </c>
      <c r="X694" s="128" t="s">
        <v>3350</v>
      </c>
      <c r="Y694" s="19" t="str">
        <f t="shared" si="20"/>
        <v>3</v>
      </c>
      <c r="Z694" s="19" t="str">
        <f>IF(T694="","",IF(AND(T694&lt;&gt;'Tabelas auxiliares'!$B$241,T694&lt;&gt;'Tabelas auxiliares'!$B$242,T694&lt;&gt;'Tabelas auxiliares'!$C$241,T694&lt;&gt;'Tabelas auxiliares'!$C$242,T694&lt;&gt;'Tabelas auxiliares'!$D$241),"FOLHA DE PESSOAL",IF(Y694='Tabelas auxiliares'!$A$242,"CUSTEIO",IF(Y694='Tabelas auxiliares'!$A$241,"INVESTIMENTO","ERRO - VERIFICAR"))))</f>
        <v>CUSTEIO</v>
      </c>
      <c r="AA694" s="30">
        <f t="shared" si="21"/>
        <v>80000</v>
      </c>
      <c r="AB694" s="130">
        <v>55994.8</v>
      </c>
      <c r="AC694" s="130">
        <v>66.06</v>
      </c>
      <c r="AD694" s="12">
        <v>23939.14</v>
      </c>
      <c r="AE694" s="36"/>
    </row>
    <row r="695" spans="1:31" x14ac:dyDescent="0.25">
      <c r="A695" t="s">
        <v>591</v>
      </c>
      <c r="B695" t="s">
        <v>235</v>
      </c>
      <c r="C695" t="s">
        <v>592</v>
      </c>
      <c r="D695" t="s">
        <v>30</v>
      </c>
      <c r="E695" t="s">
        <v>100</v>
      </c>
      <c r="F695" s="19" t="str">
        <f>IFERROR(VLOOKUP(D695,'Tabelas auxiliares'!$A$3:$B$63,2,FALSE),"")</f>
        <v>PU - MATERIAL DE EXPEDIENTE * D.U.C</v>
      </c>
      <c r="G695" s="19" t="str">
        <f>IFERROR(VLOOKUP($B695,'Tabelas auxiliares'!$A$67:$C$107,2,FALSE),"")</f>
        <v>MATERIAIS DE CONSUMO NÃO ACADÊMICOS</v>
      </c>
      <c r="H695" s="19" t="str">
        <f>IFERROR(VLOOKUP($B695,'Tabelas auxiliares'!$A$67:$C$107,3,FALSE),"")</f>
        <v>ALMOXARIFADO VIRTUAL/ CARIMBOS/ INSUMOS IMPRESSORA PLOTTER E IMPRESSORA 3D/MATERIAL DE SAÚDE (Ex. PROAP, DSQV, EPI) / MATERIAL DE EXPEDIENTE /MATERIAL ESPORTIVO /TINTAS</v>
      </c>
      <c r="I695" s="128" t="s">
        <v>3351</v>
      </c>
      <c r="J695" s="128" t="s">
        <v>3352</v>
      </c>
      <c r="K695" s="128" t="s">
        <v>3353</v>
      </c>
      <c r="L695" s="128" t="s">
        <v>3354</v>
      </c>
      <c r="M695" s="128" t="s">
        <v>3355</v>
      </c>
      <c r="N695" s="128" t="s">
        <v>638</v>
      </c>
      <c r="O695" s="128" t="s">
        <v>614</v>
      </c>
      <c r="P695" s="128" t="s">
        <v>1357</v>
      </c>
      <c r="Q695" s="128" t="s">
        <v>603</v>
      </c>
      <c r="R695" s="128" t="s">
        <v>604</v>
      </c>
      <c r="S695" s="128" t="s">
        <v>605</v>
      </c>
      <c r="T695" s="128" t="s">
        <v>145</v>
      </c>
      <c r="U695" s="128" t="s">
        <v>1358</v>
      </c>
      <c r="V695" s="128" t="s">
        <v>881</v>
      </c>
      <c r="W695" s="128" t="s">
        <v>882</v>
      </c>
      <c r="X695" s="128" t="s">
        <v>3356</v>
      </c>
      <c r="Y695" s="19" t="str">
        <f t="shared" si="20"/>
        <v>3</v>
      </c>
      <c r="Z695" s="19" t="str">
        <f>IF(T695="","",IF(AND(T695&lt;&gt;'Tabelas auxiliares'!$B$241,T695&lt;&gt;'Tabelas auxiliares'!$B$242,T695&lt;&gt;'Tabelas auxiliares'!$C$241,T695&lt;&gt;'Tabelas auxiliares'!$C$242,T695&lt;&gt;'Tabelas auxiliares'!$D$241),"FOLHA DE PESSOAL",IF(Y695='Tabelas auxiliares'!$A$242,"CUSTEIO",IF(Y695='Tabelas auxiliares'!$A$241,"INVESTIMENTO","ERRO - VERIFICAR"))))</f>
        <v>CUSTEIO</v>
      </c>
      <c r="AA695" s="30">
        <f t="shared" si="21"/>
        <v>8400</v>
      </c>
      <c r="AB695" s="130"/>
      <c r="AC695" s="130"/>
      <c r="AD695" s="12">
        <v>8400</v>
      </c>
      <c r="AE695" s="36"/>
    </row>
    <row r="696" spans="1:31" x14ac:dyDescent="0.25">
      <c r="A696" t="s">
        <v>591</v>
      </c>
      <c r="B696" t="s">
        <v>235</v>
      </c>
      <c r="C696" t="s">
        <v>592</v>
      </c>
      <c r="D696" t="s">
        <v>38</v>
      </c>
      <c r="E696" t="s">
        <v>100</v>
      </c>
      <c r="F696" s="19" t="str">
        <f>IFERROR(VLOOKUP(D696,'Tabelas auxiliares'!$A$3:$B$63,2,FALSE),"")</f>
        <v>CMCC - CENTRO DE MATEMÁTICA, COMPUTAÇÃO E COGNIÇÃO</v>
      </c>
      <c r="G696" s="19" t="str">
        <f>IFERROR(VLOOKUP($B696,'Tabelas auxiliares'!$A$67:$C$107,2,FALSE),"")</f>
        <v>MATERIAIS DE CONSUMO NÃO ACADÊMICOS</v>
      </c>
      <c r="H696" s="19" t="str">
        <f>IFERROR(VLOOKUP($B696,'Tabelas auxiliares'!$A$67:$C$107,3,FALSE),"")</f>
        <v>ALMOXARIFADO VIRTUAL/ CARIMBOS/ INSUMOS IMPRESSORA PLOTTER E IMPRESSORA 3D/MATERIAL DE SAÚDE (Ex. PROAP, DSQV, EPI) / MATERIAL DE EXPEDIENTE /MATERIAL ESPORTIVO /TINTAS</v>
      </c>
      <c r="I696" s="128" t="s">
        <v>1391</v>
      </c>
      <c r="J696" s="128" t="s">
        <v>3357</v>
      </c>
      <c r="K696" s="128" t="s">
        <v>3358</v>
      </c>
      <c r="L696" s="128" t="s">
        <v>3359</v>
      </c>
      <c r="M696" s="128" t="s">
        <v>3360</v>
      </c>
      <c r="N696" s="128" t="s">
        <v>638</v>
      </c>
      <c r="O696" s="128" t="s">
        <v>614</v>
      </c>
      <c r="P696" s="128" t="s">
        <v>1357</v>
      </c>
      <c r="Q696" s="128" t="s">
        <v>603</v>
      </c>
      <c r="R696" s="128" t="s">
        <v>604</v>
      </c>
      <c r="S696" s="128" t="s">
        <v>605</v>
      </c>
      <c r="T696" s="128" t="s">
        <v>145</v>
      </c>
      <c r="U696" s="128" t="s">
        <v>1358</v>
      </c>
      <c r="V696" s="128" t="s">
        <v>1160</v>
      </c>
      <c r="W696" s="128" t="s">
        <v>1161</v>
      </c>
      <c r="X696" s="128" t="s">
        <v>3361</v>
      </c>
      <c r="Y696" s="19" t="str">
        <f t="shared" si="20"/>
        <v>3</v>
      </c>
      <c r="Z696" s="19" t="str">
        <f>IF(T696="","",IF(AND(T696&lt;&gt;'Tabelas auxiliares'!$B$241,T696&lt;&gt;'Tabelas auxiliares'!$B$242,T696&lt;&gt;'Tabelas auxiliares'!$C$241,T696&lt;&gt;'Tabelas auxiliares'!$C$242,T696&lt;&gt;'Tabelas auxiliares'!$D$241),"FOLHA DE PESSOAL",IF(Y696='Tabelas auxiliares'!$A$242,"CUSTEIO",IF(Y696='Tabelas auxiliares'!$A$241,"INVESTIMENTO","ERRO - VERIFICAR"))))</f>
        <v>CUSTEIO</v>
      </c>
      <c r="AA696" s="30">
        <f t="shared" si="21"/>
        <v>1950</v>
      </c>
      <c r="AB696" s="130"/>
      <c r="AC696" s="130"/>
      <c r="AD696" s="12">
        <v>1950</v>
      </c>
      <c r="AE696" s="36"/>
    </row>
    <row r="697" spans="1:31" x14ac:dyDescent="0.25">
      <c r="A697" t="s">
        <v>591</v>
      </c>
      <c r="B697" t="s">
        <v>235</v>
      </c>
      <c r="C697" t="s">
        <v>592</v>
      </c>
      <c r="D697" t="s">
        <v>60</v>
      </c>
      <c r="E697" t="s">
        <v>100</v>
      </c>
      <c r="F697" s="19" t="str">
        <f>IFERROR(VLOOKUP(D697,'Tabelas auxiliares'!$A$3:$B$63,2,FALSE),"")</f>
        <v>PROAP - PRÓ-REITORIA DE POLÍTICAS AFIRMATIVAS</v>
      </c>
      <c r="G697" s="19" t="str">
        <f>IFERROR(VLOOKUP($B697,'Tabelas auxiliares'!$A$67:$C$107,2,FALSE),"")</f>
        <v>MATERIAIS DE CONSUMO NÃO ACADÊMICOS</v>
      </c>
      <c r="H697" s="19" t="str">
        <f>IFERROR(VLOOKUP($B697,'Tabelas auxiliares'!$A$67:$C$107,3,FALSE),"")</f>
        <v>ALMOXARIFADO VIRTUAL/ CARIMBOS/ INSUMOS IMPRESSORA PLOTTER E IMPRESSORA 3D/MATERIAL DE SAÚDE (Ex. PROAP, DSQV, EPI) / MATERIAL DE EXPEDIENTE /MATERIAL ESPORTIVO /TINTAS</v>
      </c>
      <c r="I697" s="128" t="s">
        <v>1404</v>
      </c>
      <c r="J697" s="128" t="s">
        <v>3362</v>
      </c>
      <c r="K697" s="128" t="s">
        <v>3363</v>
      </c>
      <c r="L697" s="128" t="s">
        <v>3364</v>
      </c>
      <c r="M697" s="128" t="s">
        <v>3365</v>
      </c>
      <c r="N697" s="128" t="s">
        <v>638</v>
      </c>
      <c r="O697" s="128" t="s">
        <v>614</v>
      </c>
      <c r="P697" s="128" t="s">
        <v>1357</v>
      </c>
      <c r="Q697" s="128" t="s">
        <v>603</v>
      </c>
      <c r="R697" s="128" t="s">
        <v>604</v>
      </c>
      <c r="S697" s="128" t="s">
        <v>605</v>
      </c>
      <c r="T697" s="128" t="s">
        <v>145</v>
      </c>
      <c r="U697" s="128" t="s">
        <v>1358</v>
      </c>
      <c r="V697" s="128" t="s">
        <v>1164</v>
      </c>
      <c r="W697" s="128" t="s">
        <v>1165</v>
      </c>
      <c r="X697" s="128" t="s">
        <v>3366</v>
      </c>
      <c r="Y697" s="19" t="str">
        <f t="shared" si="20"/>
        <v>3</v>
      </c>
      <c r="Z697" s="19" t="str">
        <f>IF(T697="","",IF(AND(T697&lt;&gt;'Tabelas auxiliares'!$B$241,T697&lt;&gt;'Tabelas auxiliares'!$B$242,T697&lt;&gt;'Tabelas auxiliares'!$C$241,T697&lt;&gt;'Tabelas auxiliares'!$C$242,T697&lt;&gt;'Tabelas auxiliares'!$D$241),"FOLHA DE PESSOAL",IF(Y697='Tabelas auxiliares'!$A$242,"CUSTEIO",IF(Y697='Tabelas auxiliares'!$A$241,"INVESTIMENTO","ERRO - VERIFICAR"))))</f>
        <v>CUSTEIO</v>
      </c>
      <c r="AA697" s="30">
        <f t="shared" si="21"/>
        <v>10000</v>
      </c>
      <c r="AB697" s="130">
        <v>9309.44</v>
      </c>
      <c r="AC697" s="130">
        <v>27.68</v>
      </c>
      <c r="AD697" s="12">
        <v>662.88</v>
      </c>
      <c r="AE697" s="36"/>
    </row>
    <row r="698" spans="1:31" x14ac:dyDescent="0.25">
      <c r="A698" t="s">
        <v>591</v>
      </c>
      <c r="B698" t="s">
        <v>235</v>
      </c>
      <c r="C698" t="s">
        <v>592</v>
      </c>
      <c r="D698" t="s">
        <v>81</v>
      </c>
      <c r="E698" t="s">
        <v>100</v>
      </c>
      <c r="F698" s="19" t="str">
        <f>IFERROR(VLOOKUP(D698,'Tabelas auxiliares'!$A$3:$B$63,2,FALSE),"")</f>
        <v>SUGEPE - SUPERINTENDÊNCIA DE GESTÃO DE PESSOAS</v>
      </c>
      <c r="G698" s="19" t="str">
        <f>IFERROR(VLOOKUP($B698,'Tabelas auxiliares'!$A$67:$C$107,2,FALSE),"")</f>
        <v>MATERIAIS DE CONSUMO NÃO ACADÊMICOS</v>
      </c>
      <c r="H698" s="19" t="str">
        <f>IFERROR(VLOOKUP($B698,'Tabelas auxiliares'!$A$67:$C$107,3,FALSE),"")</f>
        <v>ALMOXARIFADO VIRTUAL/ CARIMBOS/ INSUMOS IMPRESSORA PLOTTER E IMPRESSORA 3D/MATERIAL DE SAÚDE (Ex. PROAP, DSQV, EPI) / MATERIAL DE EXPEDIENTE /MATERIAL ESPORTIVO /TINTAS</v>
      </c>
      <c r="I698" s="128" t="s">
        <v>1703</v>
      </c>
      <c r="J698" s="128" t="s">
        <v>3357</v>
      </c>
      <c r="K698" s="128" t="s">
        <v>3367</v>
      </c>
      <c r="L698" s="128" t="s">
        <v>3359</v>
      </c>
      <c r="M698" s="128" t="s">
        <v>3368</v>
      </c>
      <c r="N698" s="128" t="s">
        <v>638</v>
      </c>
      <c r="O698" s="128" t="s">
        <v>614</v>
      </c>
      <c r="P698" s="128" t="s">
        <v>1357</v>
      </c>
      <c r="Q698" s="128" t="s">
        <v>603</v>
      </c>
      <c r="R698" s="128" t="s">
        <v>604</v>
      </c>
      <c r="S698" s="128" t="s">
        <v>605</v>
      </c>
      <c r="T698" s="128" t="s">
        <v>145</v>
      </c>
      <c r="U698" s="128" t="s">
        <v>1358</v>
      </c>
      <c r="V698" s="128" t="s">
        <v>1160</v>
      </c>
      <c r="W698" s="128" t="s">
        <v>1161</v>
      </c>
      <c r="X698" s="128" t="s">
        <v>3369</v>
      </c>
      <c r="Y698" s="19" t="str">
        <f t="shared" si="20"/>
        <v>3</v>
      </c>
      <c r="Z698" s="19" t="str">
        <f>IF(T698="","",IF(AND(T698&lt;&gt;'Tabelas auxiliares'!$B$241,T698&lt;&gt;'Tabelas auxiliares'!$B$242,T698&lt;&gt;'Tabelas auxiliares'!$C$241,T698&lt;&gt;'Tabelas auxiliares'!$C$242,T698&lt;&gt;'Tabelas auxiliares'!$D$241),"FOLHA DE PESSOAL",IF(Y698='Tabelas auxiliares'!$A$242,"CUSTEIO",IF(Y698='Tabelas auxiliares'!$A$241,"INVESTIMENTO","ERRO - VERIFICAR"))))</f>
        <v>CUSTEIO</v>
      </c>
      <c r="AA698" s="30">
        <f t="shared" si="21"/>
        <v>380</v>
      </c>
      <c r="AB698" s="130"/>
      <c r="AC698" s="130"/>
      <c r="AD698" s="12">
        <v>380</v>
      </c>
      <c r="AE698" s="36"/>
    </row>
    <row r="699" spans="1:31" x14ac:dyDescent="0.25">
      <c r="A699" t="s">
        <v>591</v>
      </c>
      <c r="B699" t="s">
        <v>235</v>
      </c>
      <c r="C699" t="s">
        <v>592</v>
      </c>
      <c r="D699" t="s">
        <v>81</v>
      </c>
      <c r="E699" t="s">
        <v>100</v>
      </c>
      <c r="F699" s="19" t="str">
        <f>IFERROR(VLOOKUP(D699,'Tabelas auxiliares'!$A$3:$B$63,2,FALSE),"")</f>
        <v>SUGEPE - SUPERINTENDÊNCIA DE GESTÃO DE PESSOAS</v>
      </c>
      <c r="G699" s="19" t="str">
        <f>IFERROR(VLOOKUP($B699,'Tabelas auxiliares'!$A$67:$C$107,2,FALSE),"")</f>
        <v>MATERIAIS DE CONSUMO NÃO ACADÊMICOS</v>
      </c>
      <c r="H699" s="19" t="str">
        <f>IFERROR(VLOOKUP($B699,'Tabelas auxiliares'!$A$67:$C$107,3,FALSE),"")</f>
        <v>ALMOXARIFADO VIRTUAL/ CARIMBOS/ INSUMOS IMPRESSORA PLOTTER E IMPRESSORA 3D/MATERIAL DE SAÚDE (Ex. PROAP, DSQV, EPI) / MATERIAL DE EXPEDIENTE /MATERIAL ESPORTIVO /TINTAS</v>
      </c>
      <c r="I699" s="128" t="s">
        <v>1563</v>
      </c>
      <c r="J699" s="128" t="s">
        <v>2362</v>
      </c>
      <c r="K699" s="128" t="s">
        <v>3370</v>
      </c>
      <c r="L699" s="128" t="s">
        <v>2364</v>
      </c>
      <c r="M699" s="128" t="s">
        <v>2365</v>
      </c>
      <c r="N699" s="128" t="s">
        <v>638</v>
      </c>
      <c r="O699" s="128" t="s">
        <v>614</v>
      </c>
      <c r="P699" s="128" t="s">
        <v>1357</v>
      </c>
      <c r="Q699" s="128" t="s">
        <v>603</v>
      </c>
      <c r="R699" s="128" t="s">
        <v>604</v>
      </c>
      <c r="S699" s="128" t="s">
        <v>605</v>
      </c>
      <c r="T699" s="128" t="s">
        <v>145</v>
      </c>
      <c r="U699" s="128" t="s">
        <v>1358</v>
      </c>
      <c r="V699" s="128" t="s">
        <v>744</v>
      </c>
      <c r="W699" s="128" t="s">
        <v>745</v>
      </c>
      <c r="X699" s="128" t="s">
        <v>3371</v>
      </c>
      <c r="Y699" s="19" t="str">
        <f t="shared" si="20"/>
        <v>3</v>
      </c>
      <c r="Z699" s="19" t="str">
        <f>IF(T699="","",IF(AND(T699&lt;&gt;'Tabelas auxiliares'!$B$241,T699&lt;&gt;'Tabelas auxiliares'!$B$242,T699&lt;&gt;'Tabelas auxiliares'!$C$241,T699&lt;&gt;'Tabelas auxiliares'!$C$242,T699&lt;&gt;'Tabelas auxiliares'!$D$241),"FOLHA DE PESSOAL",IF(Y699='Tabelas auxiliares'!$A$242,"CUSTEIO",IF(Y699='Tabelas auxiliares'!$A$241,"INVESTIMENTO","ERRO - VERIFICAR"))))</f>
        <v>CUSTEIO</v>
      </c>
      <c r="AA699" s="30">
        <f t="shared" si="21"/>
        <v>990</v>
      </c>
      <c r="AB699" s="130">
        <v>990</v>
      </c>
      <c r="AC699" s="130"/>
      <c r="AD699" s="12"/>
      <c r="AE699" s="36"/>
    </row>
    <row r="700" spans="1:31" x14ac:dyDescent="0.25">
      <c r="A700" t="s">
        <v>591</v>
      </c>
      <c r="B700" t="s">
        <v>236</v>
      </c>
      <c r="C700" t="s">
        <v>592</v>
      </c>
      <c r="D700" t="s">
        <v>28</v>
      </c>
      <c r="E700" t="s">
        <v>100</v>
      </c>
      <c r="F700" s="19" t="str">
        <f>IFERROR(VLOOKUP(D700,'Tabelas auxiliares'!$A$3:$B$63,2,FALSE),"")</f>
        <v>PU - PREFEITURA UNIVERSITÁRIA</v>
      </c>
      <c r="G700" s="19" t="str">
        <f>IFERROR(VLOOKUP($B700,'Tabelas auxiliares'!$A$67:$C$107,2,FALSE),"")</f>
        <v>MANUTENÇÃO</v>
      </c>
      <c r="H700" s="19" t="str">
        <f>IFERROR(VLOOKUP($B700,'Tabelas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0" s="128" t="s">
        <v>1872</v>
      </c>
      <c r="J700" s="128" t="s">
        <v>3372</v>
      </c>
      <c r="K700" s="128" t="s">
        <v>3373</v>
      </c>
      <c r="L700" s="128" t="s">
        <v>3374</v>
      </c>
      <c r="M700" s="128" t="s">
        <v>3375</v>
      </c>
      <c r="N700" s="128" t="s">
        <v>638</v>
      </c>
      <c r="O700" s="128" t="s">
        <v>614</v>
      </c>
      <c r="P700" s="128" t="s">
        <v>1357</v>
      </c>
      <c r="Q700" s="128" t="s">
        <v>603</v>
      </c>
      <c r="R700" s="128" t="s">
        <v>604</v>
      </c>
      <c r="S700" s="128" t="s">
        <v>605</v>
      </c>
      <c r="T700" s="128" t="s">
        <v>145</v>
      </c>
      <c r="U700" s="128" t="s">
        <v>1358</v>
      </c>
      <c r="V700" s="128" t="s">
        <v>1160</v>
      </c>
      <c r="W700" s="128" t="s">
        <v>1161</v>
      </c>
      <c r="X700" s="128" t="s">
        <v>3376</v>
      </c>
      <c r="Y700" s="19" t="str">
        <f t="shared" si="20"/>
        <v>3</v>
      </c>
      <c r="Z700" s="19" t="str">
        <f>IF(T700="","",IF(AND(T700&lt;&gt;'Tabelas auxiliares'!$B$241,T700&lt;&gt;'Tabelas auxiliares'!$B$242,T700&lt;&gt;'Tabelas auxiliares'!$C$241,T700&lt;&gt;'Tabelas auxiliares'!$C$242,T700&lt;&gt;'Tabelas auxiliares'!$D$241),"FOLHA DE PESSOAL",IF(Y700='Tabelas auxiliares'!$A$242,"CUSTEIO",IF(Y700='Tabelas auxiliares'!$A$241,"INVESTIMENTO","ERRO - VERIFICAR"))))</f>
        <v>CUSTEIO</v>
      </c>
      <c r="AA700" s="30">
        <f t="shared" si="21"/>
        <v>37125</v>
      </c>
      <c r="AB700" s="130"/>
      <c r="AC700" s="130"/>
      <c r="AD700" s="12">
        <v>37125</v>
      </c>
      <c r="AE700" s="36"/>
    </row>
    <row r="701" spans="1:31" x14ac:dyDescent="0.25">
      <c r="A701" t="s">
        <v>591</v>
      </c>
      <c r="B701" t="s">
        <v>236</v>
      </c>
      <c r="C701" t="s">
        <v>592</v>
      </c>
      <c r="D701" t="s">
        <v>28</v>
      </c>
      <c r="E701" t="s">
        <v>100</v>
      </c>
      <c r="F701" s="19" t="str">
        <f>IFERROR(VLOOKUP(D701,'Tabelas auxiliares'!$A$3:$B$63,2,FALSE),"")</f>
        <v>PU - PREFEITURA UNIVERSITÁRIA</v>
      </c>
      <c r="G701" s="19" t="str">
        <f>IFERROR(VLOOKUP($B701,'Tabelas auxiliares'!$A$67:$C$107,2,FALSE),"")</f>
        <v>MANUTENÇÃO</v>
      </c>
      <c r="H701" s="19" t="str">
        <f>IFERROR(VLOOKUP($B701,'Tabelas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1" s="128" t="s">
        <v>2131</v>
      </c>
      <c r="J701" s="128" t="s">
        <v>3377</v>
      </c>
      <c r="K701" s="128" t="s">
        <v>3378</v>
      </c>
      <c r="L701" s="128" t="s">
        <v>3379</v>
      </c>
      <c r="M701" s="128" t="s">
        <v>3380</v>
      </c>
      <c r="N701" s="128" t="s">
        <v>638</v>
      </c>
      <c r="O701" s="128" t="s">
        <v>614</v>
      </c>
      <c r="P701" s="128" t="s">
        <v>1357</v>
      </c>
      <c r="Q701" s="128" t="s">
        <v>603</v>
      </c>
      <c r="R701" s="128" t="s">
        <v>604</v>
      </c>
      <c r="S701" s="128" t="s">
        <v>605</v>
      </c>
      <c r="T701" s="128" t="s">
        <v>145</v>
      </c>
      <c r="U701" s="128" t="s">
        <v>1358</v>
      </c>
      <c r="V701" s="128" t="s">
        <v>1171</v>
      </c>
      <c r="W701" s="128" t="s">
        <v>1172</v>
      </c>
      <c r="X701" s="128" t="s">
        <v>3381</v>
      </c>
      <c r="Y701" s="19" t="str">
        <f t="shared" si="20"/>
        <v>3</v>
      </c>
      <c r="Z701" s="19" t="str">
        <f>IF(T701="","",IF(AND(T701&lt;&gt;'Tabelas auxiliares'!$B$241,T701&lt;&gt;'Tabelas auxiliares'!$B$242,T701&lt;&gt;'Tabelas auxiliares'!$C$241,T701&lt;&gt;'Tabelas auxiliares'!$C$242,T701&lt;&gt;'Tabelas auxiliares'!$D$241),"FOLHA DE PESSOAL",IF(Y701='Tabelas auxiliares'!$A$242,"CUSTEIO",IF(Y701='Tabelas auxiliares'!$A$241,"INVESTIMENTO","ERRO - VERIFICAR"))))</f>
        <v>CUSTEIO</v>
      </c>
      <c r="AA701" s="30">
        <f t="shared" si="21"/>
        <v>28479.040000000001</v>
      </c>
      <c r="AB701" s="130"/>
      <c r="AC701" s="130"/>
      <c r="AD701" s="12">
        <v>28479.040000000001</v>
      </c>
      <c r="AE701" s="36"/>
    </row>
    <row r="702" spans="1:31" x14ac:dyDescent="0.25">
      <c r="A702" t="s">
        <v>591</v>
      </c>
      <c r="B702" t="s">
        <v>236</v>
      </c>
      <c r="C702" t="s">
        <v>592</v>
      </c>
      <c r="D702" t="s">
        <v>28</v>
      </c>
      <c r="E702" t="s">
        <v>100</v>
      </c>
      <c r="F702" s="19" t="str">
        <f>IFERROR(VLOOKUP(D702,'Tabelas auxiliares'!$A$3:$B$63,2,FALSE),"")</f>
        <v>PU - PREFEITURA UNIVERSITÁRIA</v>
      </c>
      <c r="G702" s="19" t="str">
        <f>IFERROR(VLOOKUP($B702,'Tabelas auxiliares'!$A$67:$C$107,2,FALSE),"")</f>
        <v>MANUTENÇÃO</v>
      </c>
      <c r="H702" s="19" t="str">
        <f>IFERROR(VLOOKUP($B702,'Tabelas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2" t="s">
        <v>2131</v>
      </c>
      <c r="J702" t="s">
        <v>1193</v>
      </c>
      <c r="K702" t="s">
        <v>3382</v>
      </c>
      <c r="L702" t="s">
        <v>3383</v>
      </c>
      <c r="M702" t="s">
        <v>1195</v>
      </c>
      <c r="N702" t="s">
        <v>638</v>
      </c>
      <c r="O702" t="s">
        <v>614</v>
      </c>
      <c r="P702" t="s">
        <v>1357</v>
      </c>
      <c r="Q702" t="s">
        <v>603</v>
      </c>
      <c r="R702" t="s">
        <v>604</v>
      </c>
      <c r="S702" t="s">
        <v>605</v>
      </c>
      <c r="T702" t="s">
        <v>145</v>
      </c>
      <c r="U702" t="s">
        <v>1358</v>
      </c>
      <c r="V702" t="s">
        <v>1171</v>
      </c>
      <c r="W702" t="s">
        <v>1172</v>
      </c>
      <c r="X702" t="s">
        <v>3384</v>
      </c>
      <c r="Y702" s="19" t="str">
        <f t="shared" si="20"/>
        <v>3</v>
      </c>
      <c r="Z702" s="19" t="str">
        <f>IF(T702="","",IF(AND(T702&lt;&gt;'Tabelas auxiliares'!$B$241,T702&lt;&gt;'Tabelas auxiliares'!$B$242,T702&lt;&gt;'Tabelas auxiliares'!$C$241,T702&lt;&gt;'Tabelas auxiliares'!$C$242,T702&lt;&gt;'Tabelas auxiliares'!$D$241),"FOLHA DE PESSOAL",IF(Y702='Tabelas auxiliares'!$A$242,"CUSTEIO",IF(Y702='Tabelas auxiliares'!$A$241,"INVESTIMENTO","ERRO - VERIFICAR"))))</f>
        <v>CUSTEIO</v>
      </c>
      <c r="AA702" s="30">
        <f t="shared" si="21"/>
        <v>10000</v>
      </c>
      <c r="AB702" s="130"/>
      <c r="AC702" s="130"/>
      <c r="AD702" s="12">
        <v>10000</v>
      </c>
      <c r="AE702" s="36"/>
    </row>
    <row r="703" spans="1:31" x14ac:dyDescent="0.25">
      <c r="A703" t="s">
        <v>591</v>
      </c>
      <c r="B703" t="s">
        <v>236</v>
      </c>
      <c r="C703" t="s">
        <v>592</v>
      </c>
      <c r="D703" t="s">
        <v>28</v>
      </c>
      <c r="E703" t="s">
        <v>100</v>
      </c>
      <c r="F703" s="19" t="str">
        <f>IFERROR(VLOOKUP(D703,'Tabelas auxiliares'!$A$3:$B$63,2,FALSE),"")</f>
        <v>PU - PREFEITURA UNIVERSITÁRIA</v>
      </c>
      <c r="G703" s="19" t="str">
        <f>IFERROR(VLOOKUP($B703,'Tabelas auxiliares'!$A$67:$C$107,2,FALSE),"")</f>
        <v>MANUTENÇÃO</v>
      </c>
      <c r="H703" s="19" t="str">
        <f>IFERROR(VLOOKUP($B703,'Tabelas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3" t="s">
        <v>2453</v>
      </c>
      <c r="J703" t="s">
        <v>1173</v>
      </c>
      <c r="K703" t="s">
        <v>3385</v>
      </c>
      <c r="L703" t="s">
        <v>3386</v>
      </c>
      <c r="M703" t="s">
        <v>1175</v>
      </c>
      <c r="N703" t="s">
        <v>638</v>
      </c>
      <c r="O703" t="s">
        <v>614</v>
      </c>
      <c r="P703" t="s">
        <v>1357</v>
      </c>
      <c r="Q703" t="s">
        <v>603</v>
      </c>
      <c r="R703" t="s">
        <v>604</v>
      </c>
      <c r="S703" t="s">
        <v>605</v>
      </c>
      <c r="T703" t="s">
        <v>145</v>
      </c>
      <c r="U703" t="s">
        <v>1358</v>
      </c>
      <c r="V703" t="s">
        <v>1119</v>
      </c>
      <c r="W703" t="s">
        <v>1120</v>
      </c>
      <c r="X703" t="s">
        <v>3387</v>
      </c>
      <c r="Y703" s="19" t="str">
        <f t="shared" si="20"/>
        <v>3</v>
      </c>
      <c r="Z703" s="19" t="str">
        <f>IF(T703="","",IF(AND(T703&lt;&gt;'Tabelas auxiliares'!$B$241,T703&lt;&gt;'Tabelas auxiliares'!$B$242,T703&lt;&gt;'Tabelas auxiliares'!$C$241,T703&lt;&gt;'Tabelas auxiliares'!$C$242,T703&lt;&gt;'Tabelas auxiliares'!$D$241),"FOLHA DE PESSOAL",IF(Y703='Tabelas auxiliares'!$A$242,"CUSTEIO",IF(Y703='Tabelas auxiliares'!$A$241,"INVESTIMENTO","ERRO - VERIFICAR"))))</f>
        <v>CUSTEIO</v>
      </c>
      <c r="AA703" s="30">
        <f t="shared" si="21"/>
        <v>611000</v>
      </c>
      <c r="AB703" s="130">
        <v>143432.69</v>
      </c>
      <c r="AC703" s="130">
        <v>25415.56</v>
      </c>
      <c r="AD703" s="12">
        <v>442151.75</v>
      </c>
      <c r="AE703" s="36"/>
    </row>
    <row r="704" spans="1:31" x14ac:dyDescent="0.25">
      <c r="A704" t="s">
        <v>591</v>
      </c>
      <c r="B704" t="s">
        <v>236</v>
      </c>
      <c r="C704" t="s">
        <v>592</v>
      </c>
      <c r="D704" t="s">
        <v>28</v>
      </c>
      <c r="E704" t="s">
        <v>100</v>
      </c>
      <c r="F704" s="19" t="str">
        <f>IFERROR(VLOOKUP(D704,'Tabelas auxiliares'!$A$3:$B$63,2,FALSE),"")</f>
        <v>PU - PREFEITURA UNIVERSITÁRIA</v>
      </c>
      <c r="G704" s="19" t="str">
        <f>IFERROR(VLOOKUP($B704,'Tabelas auxiliares'!$A$67:$C$107,2,FALSE),"")</f>
        <v>MANUTENÇÃO</v>
      </c>
      <c r="H704" s="19" t="str">
        <f>IFERROR(VLOOKUP($B704,'Tabelas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4" t="s">
        <v>2453</v>
      </c>
      <c r="J704" t="s">
        <v>3388</v>
      </c>
      <c r="K704" t="s">
        <v>3389</v>
      </c>
      <c r="L704" t="s">
        <v>3390</v>
      </c>
      <c r="M704" t="s">
        <v>3391</v>
      </c>
      <c r="N704" t="s">
        <v>638</v>
      </c>
      <c r="O704" t="s">
        <v>614</v>
      </c>
      <c r="P704" t="s">
        <v>1357</v>
      </c>
      <c r="Q704" t="s">
        <v>603</v>
      </c>
      <c r="R704" t="s">
        <v>604</v>
      </c>
      <c r="S704" t="s">
        <v>605</v>
      </c>
      <c r="T704" t="s">
        <v>145</v>
      </c>
      <c r="U704" t="s">
        <v>1358</v>
      </c>
      <c r="V704" t="s">
        <v>1119</v>
      </c>
      <c r="W704" t="s">
        <v>1120</v>
      </c>
      <c r="X704" t="s">
        <v>3392</v>
      </c>
      <c r="Y704" s="19" t="str">
        <f t="shared" si="20"/>
        <v>3</v>
      </c>
      <c r="Z704" s="19" t="str">
        <f>IF(T704="","",IF(AND(T704&lt;&gt;'Tabelas auxiliares'!$B$241,T704&lt;&gt;'Tabelas auxiliares'!$B$242,T704&lt;&gt;'Tabelas auxiliares'!$C$241,T704&lt;&gt;'Tabelas auxiliares'!$C$242,T704&lt;&gt;'Tabelas auxiliares'!$D$241),"FOLHA DE PESSOAL",IF(Y704='Tabelas auxiliares'!$A$242,"CUSTEIO",IF(Y704='Tabelas auxiliares'!$A$241,"INVESTIMENTO","ERRO - VERIFICAR"))))</f>
        <v>CUSTEIO</v>
      </c>
      <c r="AA704" s="30">
        <f t="shared" si="21"/>
        <v>180166.66999999998</v>
      </c>
      <c r="AB704" s="130">
        <v>62471.03</v>
      </c>
      <c r="AC704" s="130">
        <v>5442.73</v>
      </c>
      <c r="AD704" s="12">
        <v>112252.91</v>
      </c>
      <c r="AE704" s="36"/>
    </row>
    <row r="705" spans="1:31" x14ac:dyDescent="0.25">
      <c r="A705" t="s">
        <v>591</v>
      </c>
      <c r="B705" t="s">
        <v>236</v>
      </c>
      <c r="C705" t="s">
        <v>592</v>
      </c>
      <c r="D705" t="s">
        <v>28</v>
      </c>
      <c r="E705" t="s">
        <v>100</v>
      </c>
      <c r="F705" s="19" t="str">
        <f>IFERROR(VLOOKUP(D705,'Tabelas auxiliares'!$A$3:$B$63,2,FALSE),"")</f>
        <v>PU - PREFEITURA UNIVERSITÁRIA</v>
      </c>
      <c r="G705" s="19" t="str">
        <f>IFERROR(VLOOKUP($B705,'Tabelas auxiliares'!$A$67:$C$107,2,FALSE),"")</f>
        <v>MANUTENÇÃO</v>
      </c>
      <c r="H705" s="19" t="str">
        <f>IFERROR(VLOOKUP($B705,'Tabelas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5" t="s">
        <v>1453</v>
      </c>
      <c r="J705" t="s">
        <v>3377</v>
      </c>
      <c r="K705" t="s">
        <v>3393</v>
      </c>
      <c r="L705" t="s">
        <v>3379</v>
      </c>
      <c r="M705" t="s">
        <v>3380</v>
      </c>
      <c r="N705" t="s">
        <v>638</v>
      </c>
      <c r="O705" t="s">
        <v>614</v>
      </c>
      <c r="P705" t="s">
        <v>1357</v>
      </c>
      <c r="Q705" t="s">
        <v>603</v>
      </c>
      <c r="R705" t="s">
        <v>604</v>
      </c>
      <c r="S705" t="s">
        <v>605</v>
      </c>
      <c r="T705" t="s">
        <v>145</v>
      </c>
      <c r="U705" t="s">
        <v>1358</v>
      </c>
      <c r="V705" t="s">
        <v>1171</v>
      </c>
      <c r="W705" t="s">
        <v>1172</v>
      </c>
      <c r="X705" t="s">
        <v>3394</v>
      </c>
      <c r="Y705" s="19" t="str">
        <f t="shared" si="20"/>
        <v>3</v>
      </c>
      <c r="Z705" s="19" t="str">
        <f>IF(T705="","",IF(AND(T705&lt;&gt;'Tabelas auxiliares'!$B$241,T705&lt;&gt;'Tabelas auxiliares'!$B$242,T705&lt;&gt;'Tabelas auxiliares'!$C$241,T705&lt;&gt;'Tabelas auxiliares'!$C$242,T705&lt;&gt;'Tabelas auxiliares'!$D$241),"FOLHA DE PESSOAL",IF(Y705='Tabelas auxiliares'!$A$242,"CUSTEIO",IF(Y705='Tabelas auxiliares'!$A$241,"INVESTIMENTO","ERRO - VERIFICAR"))))</f>
        <v>CUSTEIO</v>
      </c>
      <c r="AA705" s="30">
        <f t="shared" si="21"/>
        <v>7559.99</v>
      </c>
      <c r="AB705" s="130"/>
      <c r="AC705" s="130"/>
      <c r="AD705" s="12">
        <v>7559.99</v>
      </c>
      <c r="AE705" s="36"/>
    </row>
    <row r="706" spans="1:31" x14ac:dyDescent="0.25">
      <c r="A706" t="s">
        <v>591</v>
      </c>
      <c r="B706" t="s">
        <v>236</v>
      </c>
      <c r="C706" t="s">
        <v>592</v>
      </c>
      <c r="D706" t="s">
        <v>28</v>
      </c>
      <c r="E706" t="s">
        <v>100</v>
      </c>
      <c r="F706" s="19" t="str">
        <f>IFERROR(VLOOKUP(D706,'Tabelas auxiliares'!$A$3:$B$63,2,FALSE),"")</f>
        <v>PU - PREFEITURA UNIVERSITÁRIA</v>
      </c>
      <c r="G706" s="19" t="str">
        <f>IFERROR(VLOOKUP($B706,'Tabelas auxiliares'!$A$67:$C$107,2,FALSE),"")</f>
        <v>MANUTENÇÃO</v>
      </c>
      <c r="H706" s="19" t="str">
        <f>IFERROR(VLOOKUP($B706,'Tabelas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6" t="s">
        <v>1547</v>
      </c>
      <c r="J706" t="s">
        <v>3395</v>
      </c>
      <c r="K706" t="s">
        <v>3396</v>
      </c>
      <c r="L706" t="s">
        <v>3397</v>
      </c>
      <c r="M706" t="s">
        <v>1110</v>
      </c>
      <c r="N706" t="s">
        <v>638</v>
      </c>
      <c r="O706" t="s">
        <v>614</v>
      </c>
      <c r="P706" t="s">
        <v>1357</v>
      </c>
      <c r="Q706" t="s">
        <v>603</v>
      </c>
      <c r="R706" t="s">
        <v>604</v>
      </c>
      <c r="S706" t="s">
        <v>605</v>
      </c>
      <c r="T706" t="s">
        <v>145</v>
      </c>
      <c r="U706" t="s">
        <v>1358</v>
      </c>
      <c r="V706" t="s">
        <v>1183</v>
      </c>
      <c r="W706" t="s">
        <v>1184</v>
      </c>
      <c r="X706" t="s">
        <v>3398</v>
      </c>
      <c r="Y706" s="19" t="str">
        <f t="shared" si="20"/>
        <v>3</v>
      </c>
      <c r="Z706" s="19" t="str">
        <f>IF(T706="","",IF(AND(T706&lt;&gt;'Tabelas auxiliares'!$B$241,T706&lt;&gt;'Tabelas auxiliares'!$B$242,T706&lt;&gt;'Tabelas auxiliares'!$C$241,T706&lt;&gt;'Tabelas auxiliares'!$C$242,T706&lt;&gt;'Tabelas auxiliares'!$D$241),"FOLHA DE PESSOAL",IF(Y706='Tabelas auxiliares'!$A$242,"CUSTEIO",IF(Y706='Tabelas auxiliares'!$A$241,"INVESTIMENTO","ERRO - VERIFICAR"))))</f>
        <v>CUSTEIO</v>
      </c>
      <c r="AA706" s="30">
        <f t="shared" si="21"/>
        <v>317602.87</v>
      </c>
      <c r="AB706" s="130">
        <v>152642.47</v>
      </c>
      <c r="AC706" s="130">
        <v>9305.5400000000009</v>
      </c>
      <c r="AD706" s="12">
        <v>155654.85999999999</v>
      </c>
      <c r="AE706" s="36"/>
    </row>
    <row r="707" spans="1:31" x14ac:dyDescent="0.25">
      <c r="A707" t="s">
        <v>591</v>
      </c>
      <c r="B707" t="s">
        <v>236</v>
      </c>
      <c r="C707" t="s">
        <v>592</v>
      </c>
      <c r="D707" t="s">
        <v>28</v>
      </c>
      <c r="E707" t="s">
        <v>100</v>
      </c>
      <c r="F707" s="19" t="str">
        <f>IFERROR(VLOOKUP(D707,'Tabelas auxiliares'!$A$3:$B$63,2,FALSE),"")</f>
        <v>PU - PREFEITURA UNIVERSITÁRIA</v>
      </c>
      <c r="G707" s="19" t="str">
        <f>IFERROR(VLOOKUP($B707,'Tabelas auxiliares'!$A$67:$C$107,2,FALSE),"")</f>
        <v>MANUTENÇÃO</v>
      </c>
      <c r="H707" s="19" t="str">
        <f>IFERROR(VLOOKUP($B707,'Tabelas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7" t="s">
        <v>1460</v>
      </c>
      <c r="J707" t="s">
        <v>3399</v>
      </c>
      <c r="K707" t="s">
        <v>3400</v>
      </c>
      <c r="L707" t="s">
        <v>3401</v>
      </c>
      <c r="M707" t="s">
        <v>3116</v>
      </c>
      <c r="N707" t="s">
        <v>638</v>
      </c>
      <c r="O707" t="s">
        <v>614</v>
      </c>
      <c r="P707" t="s">
        <v>1357</v>
      </c>
      <c r="Q707" t="s">
        <v>603</v>
      </c>
      <c r="R707" t="s">
        <v>604</v>
      </c>
      <c r="S707" t="s">
        <v>605</v>
      </c>
      <c r="T707" t="s">
        <v>145</v>
      </c>
      <c r="U707" t="s">
        <v>1358</v>
      </c>
      <c r="V707" t="s">
        <v>1183</v>
      </c>
      <c r="W707" t="s">
        <v>1184</v>
      </c>
      <c r="X707" t="s">
        <v>3402</v>
      </c>
      <c r="Y707" s="19" t="str">
        <f t="shared" si="20"/>
        <v>3</v>
      </c>
      <c r="Z707" s="19" t="str">
        <f>IF(T707="","",IF(AND(T707&lt;&gt;'Tabelas auxiliares'!$B$241,T707&lt;&gt;'Tabelas auxiliares'!$B$242,T707&lt;&gt;'Tabelas auxiliares'!$C$241,T707&lt;&gt;'Tabelas auxiliares'!$C$242,T707&lt;&gt;'Tabelas auxiliares'!$D$241),"FOLHA DE PESSOAL",IF(Y707='Tabelas auxiliares'!$A$242,"CUSTEIO",IF(Y707='Tabelas auxiliares'!$A$241,"INVESTIMENTO","ERRO - VERIFICAR"))))</f>
        <v>CUSTEIO</v>
      </c>
      <c r="AA707" s="30">
        <f t="shared" si="21"/>
        <v>40000</v>
      </c>
      <c r="AB707" s="130">
        <v>20793.5</v>
      </c>
      <c r="AC707" s="130">
        <v>1365.97</v>
      </c>
      <c r="AD707" s="12">
        <v>17840.53</v>
      </c>
      <c r="AE707" s="36"/>
    </row>
    <row r="708" spans="1:31" x14ac:dyDescent="0.25">
      <c r="A708" t="s">
        <v>591</v>
      </c>
      <c r="B708" t="s">
        <v>236</v>
      </c>
      <c r="C708" t="s">
        <v>592</v>
      </c>
      <c r="D708" t="s">
        <v>28</v>
      </c>
      <c r="E708" t="s">
        <v>100</v>
      </c>
      <c r="F708" s="19" t="str">
        <f>IFERROR(VLOOKUP(D708,'Tabelas auxiliares'!$A$3:$B$63,2,FALSE),"")</f>
        <v>PU - PREFEITURA UNIVERSITÁRIA</v>
      </c>
      <c r="G708" s="19" t="str">
        <f>IFERROR(VLOOKUP($B708,'Tabelas auxiliares'!$A$67:$C$107,2,FALSE),"")</f>
        <v>MANUTENÇÃO</v>
      </c>
      <c r="H708" s="19" t="str">
        <f>IFERROR(VLOOKUP($B708,'Tabelas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8" t="s">
        <v>3403</v>
      </c>
      <c r="J708" t="s">
        <v>1168</v>
      </c>
      <c r="K708" t="s">
        <v>3404</v>
      </c>
      <c r="L708" t="s">
        <v>1169</v>
      </c>
      <c r="M708" t="s">
        <v>1170</v>
      </c>
      <c r="N708" t="s">
        <v>638</v>
      </c>
      <c r="O708" t="s">
        <v>614</v>
      </c>
      <c r="P708" t="s">
        <v>1357</v>
      </c>
      <c r="Q708" t="s">
        <v>603</v>
      </c>
      <c r="R708" t="s">
        <v>604</v>
      </c>
      <c r="S708" t="s">
        <v>605</v>
      </c>
      <c r="T708" t="s">
        <v>145</v>
      </c>
      <c r="U708" t="s">
        <v>1358</v>
      </c>
      <c r="V708" t="s">
        <v>1171</v>
      </c>
      <c r="W708" t="s">
        <v>1172</v>
      </c>
      <c r="X708" t="s">
        <v>3405</v>
      </c>
      <c r="Y708" s="19" t="str">
        <f t="shared" si="20"/>
        <v>3</v>
      </c>
      <c r="Z708" s="19" t="str">
        <f>IF(T708="","",IF(AND(T708&lt;&gt;'Tabelas auxiliares'!$B$241,T708&lt;&gt;'Tabelas auxiliares'!$B$242,T708&lt;&gt;'Tabelas auxiliares'!$C$241,T708&lt;&gt;'Tabelas auxiliares'!$C$242,T708&lt;&gt;'Tabelas auxiliares'!$D$241),"FOLHA DE PESSOAL",IF(Y708='Tabelas auxiliares'!$A$242,"CUSTEIO",IF(Y708='Tabelas auxiliares'!$A$241,"INVESTIMENTO","ERRO - VERIFICAR"))))</f>
        <v>CUSTEIO</v>
      </c>
      <c r="AA708" s="30">
        <f t="shared" si="21"/>
        <v>4356297.8</v>
      </c>
      <c r="AB708" s="130">
        <v>3106330.52</v>
      </c>
      <c r="AC708" s="130">
        <v>8425.4</v>
      </c>
      <c r="AD708" s="12">
        <v>1241541.8799999999</v>
      </c>
      <c r="AE708" s="36"/>
    </row>
    <row r="709" spans="1:31" x14ac:dyDescent="0.25">
      <c r="A709" t="s">
        <v>591</v>
      </c>
      <c r="B709" t="s">
        <v>236</v>
      </c>
      <c r="C709" t="s">
        <v>592</v>
      </c>
      <c r="D709" t="s">
        <v>28</v>
      </c>
      <c r="E709" t="s">
        <v>100</v>
      </c>
      <c r="F709" s="19" t="str">
        <f>IFERROR(VLOOKUP(D709,'Tabelas auxiliares'!$A$3:$B$63,2,FALSE),"")</f>
        <v>PU - PREFEITURA UNIVERSITÁRIA</v>
      </c>
      <c r="G709" s="19" t="str">
        <f>IFERROR(VLOOKUP($B709,'Tabelas auxiliares'!$A$67:$C$107,2,FALSE),"")</f>
        <v>MANUTENÇÃO</v>
      </c>
      <c r="H709" s="19" t="str">
        <f>IFERROR(VLOOKUP($B709,'Tabelas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09" t="s">
        <v>3351</v>
      </c>
      <c r="J709" t="s">
        <v>3377</v>
      </c>
      <c r="K709" t="s">
        <v>3406</v>
      </c>
      <c r="L709" t="s">
        <v>3379</v>
      </c>
      <c r="M709" t="s">
        <v>3380</v>
      </c>
      <c r="N709" t="s">
        <v>638</v>
      </c>
      <c r="O709" t="s">
        <v>614</v>
      </c>
      <c r="P709" t="s">
        <v>1357</v>
      </c>
      <c r="Q709" t="s">
        <v>603</v>
      </c>
      <c r="R709" t="s">
        <v>604</v>
      </c>
      <c r="S709" t="s">
        <v>605</v>
      </c>
      <c r="T709" t="s">
        <v>145</v>
      </c>
      <c r="U709" t="s">
        <v>1358</v>
      </c>
      <c r="V709" t="s">
        <v>1171</v>
      </c>
      <c r="W709" t="s">
        <v>1172</v>
      </c>
      <c r="X709" t="s">
        <v>3407</v>
      </c>
      <c r="Y709" s="19" t="str">
        <f t="shared" si="20"/>
        <v>3</v>
      </c>
      <c r="Z709" s="19" t="str">
        <f>IF(T709="","",IF(AND(T709&lt;&gt;'Tabelas auxiliares'!$B$241,T709&lt;&gt;'Tabelas auxiliares'!$B$242,T709&lt;&gt;'Tabelas auxiliares'!$C$241,T709&lt;&gt;'Tabelas auxiliares'!$C$242,T709&lt;&gt;'Tabelas auxiliares'!$D$241),"FOLHA DE PESSOAL",IF(Y709='Tabelas auxiliares'!$A$242,"CUSTEIO",IF(Y709='Tabelas auxiliares'!$A$241,"INVESTIMENTO","ERRO - VERIFICAR"))))</f>
        <v>CUSTEIO</v>
      </c>
      <c r="AA709" s="30">
        <f t="shared" si="21"/>
        <v>101953.56</v>
      </c>
      <c r="AB709" s="130">
        <v>55147.59</v>
      </c>
      <c r="AC709" s="130"/>
      <c r="AD709" s="12">
        <v>46805.97</v>
      </c>
      <c r="AE709" s="36"/>
    </row>
    <row r="710" spans="1:31" x14ac:dyDescent="0.25">
      <c r="A710" t="s">
        <v>591</v>
      </c>
      <c r="B710" t="s">
        <v>236</v>
      </c>
      <c r="C710" t="s">
        <v>592</v>
      </c>
      <c r="D710" t="s">
        <v>28</v>
      </c>
      <c r="E710" t="s">
        <v>100</v>
      </c>
      <c r="F710" s="19" t="str">
        <f>IFERROR(VLOOKUP(D710,'Tabelas auxiliares'!$A$3:$B$63,2,FALSE),"")</f>
        <v>PU - PREFEITURA UNIVERSITÁRIA</v>
      </c>
      <c r="G710" s="19" t="str">
        <f>IFERROR(VLOOKUP($B710,'Tabelas auxiliares'!$A$67:$C$107,2,FALSE),"")</f>
        <v>MANUTENÇÃO</v>
      </c>
      <c r="H710" s="19" t="str">
        <f>IFERROR(VLOOKUP($B710,'Tabelas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0" t="s">
        <v>2009</v>
      </c>
      <c r="J710" t="s">
        <v>1193</v>
      </c>
      <c r="K710" t="s">
        <v>3408</v>
      </c>
      <c r="L710" t="s">
        <v>1194</v>
      </c>
      <c r="M710" t="s">
        <v>1195</v>
      </c>
      <c r="N710" t="s">
        <v>638</v>
      </c>
      <c r="O710" t="s">
        <v>614</v>
      </c>
      <c r="P710" t="s">
        <v>1357</v>
      </c>
      <c r="Q710" t="s">
        <v>603</v>
      </c>
      <c r="R710" t="s">
        <v>604</v>
      </c>
      <c r="S710" t="s">
        <v>605</v>
      </c>
      <c r="T710" t="s">
        <v>145</v>
      </c>
      <c r="U710" t="s">
        <v>1358</v>
      </c>
      <c r="V710" t="s">
        <v>1171</v>
      </c>
      <c r="W710" t="s">
        <v>1172</v>
      </c>
      <c r="X710" t="s">
        <v>3409</v>
      </c>
      <c r="Y710" s="19" t="str">
        <f t="shared" si="20"/>
        <v>3</v>
      </c>
      <c r="Z710" s="19" t="str">
        <f>IF(T710="","",IF(AND(T710&lt;&gt;'Tabelas auxiliares'!$B$241,T710&lt;&gt;'Tabelas auxiliares'!$B$242,T710&lt;&gt;'Tabelas auxiliares'!$C$241,T710&lt;&gt;'Tabelas auxiliares'!$C$242,T710&lt;&gt;'Tabelas auxiliares'!$D$241),"FOLHA DE PESSOAL",IF(Y710='Tabelas auxiliares'!$A$242,"CUSTEIO",IF(Y710='Tabelas auxiliares'!$A$241,"INVESTIMENTO","ERRO - VERIFICAR"))))</f>
        <v>CUSTEIO</v>
      </c>
      <c r="AA710" s="30">
        <f t="shared" si="21"/>
        <v>10000</v>
      </c>
      <c r="AB710" s="130"/>
      <c r="AC710" s="130"/>
      <c r="AD710">
        <v>10000</v>
      </c>
      <c r="AE710" s="36"/>
    </row>
    <row r="711" spans="1:31" x14ac:dyDescent="0.25">
      <c r="A711" t="s">
        <v>591</v>
      </c>
      <c r="B711" t="s">
        <v>236</v>
      </c>
      <c r="C711" t="s">
        <v>592</v>
      </c>
      <c r="D711" t="s">
        <v>28</v>
      </c>
      <c r="E711" t="s">
        <v>100</v>
      </c>
      <c r="F711" s="19" t="str">
        <f>IFERROR(VLOOKUP(D711,'Tabelas auxiliares'!$A$3:$B$63,2,FALSE),"")</f>
        <v>PU - PREFEITURA UNIVERSITÁRIA</v>
      </c>
      <c r="G711" s="19" t="str">
        <f>IFERROR(VLOOKUP($B711,'Tabelas auxiliares'!$A$67:$C$107,2,FALSE),"")</f>
        <v>MANUTENÇÃO</v>
      </c>
      <c r="H711" s="19" t="str">
        <f>IFERROR(VLOOKUP($B711,'Tabelas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1" t="s">
        <v>1657</v>
      </c>
      <c r="J711" t="s">
        <v>1176</v>
      </c>
      <c r="K711" t="s">
        <v>3410</v>
      </c>
      <c r="L711" t="s">
        <v>3411</v>
      </c>
      <c r="M711" t="s">
        <v>1178</v>
      </c>
      <c r="N711" t="s">
        <v>638</v>
      </c>
      <c r="O711" t="s">
        <v>614</v>
      </c>
      <c r="P711" t="s">
        <v>1357</v>
      </c>
      <c r="Q711" t="s">
        <v>603</v>
      </c>
      <c r="R711" t="s">
        <v>604</v>
      </c>
      <c r="S711" t="s">
        <v>605</v>
      </c>
      <c r="T711" t="s">
        <v>145</v>
      </c>
      <c r="U711" t="s">
        <v>1358</v>
      </c>
      <c r="V711" t="s">
        <v>1099</v>
      </c>
      <c r="W711" t="s">
        <v>1083</v>
      </c>
      <c r="X711" t="s">
        <v>3412</v>
      </c>
      <c r="Y711" s="19" t="str">
        <f t="shared" si="20"/>
        <v>3</v>
      </c>
      <c r="Z711" s="19" t="str">
        <f>IF(T711="","",IF(AND(T711&lt;&gt;'Tabelas auxiliares'!$B$241,T711&lt;&gt;'Tabelas auxiliares'!$B$242,T711&lt;&gt;'Tabelas auxiliares'!$C$241,T711&lt;&gt;'Tabelas auxiliares'!$C$242,T711&lt;&gt;'Tabelas auxiliares'!$D$241),"FOLHA DE PESSOAL",IF(Y711='Tabelas auxiliares'!$A$242,"CUSTEIO",IF(Y711='Tabelas auxiliares'!$A$241,"INVESTIMENTO","ERRO - VERIFICAR"))))</f>
        <v>CUSTEIO</v>
      </c>
      <c r="AA711" s="30">
        <f t="shared" si="21"/>
        <v>9117.6</v>
      </c>
      <c r="AB711" s="130">
        <v>2926.67</v>
      </c>
      <c r="AC711" s="130"/>
      <c r="AD711" s="12">
        <v>6190.93</v>
      </c>
      <c r="AE711" s="36"/>
    </row>
    <row r="712" spans="1:31" x14ac:dyDescent="0.25">
      <c r="A712" t="s">
        <v>591</v>
      </c>
      <c r="B712" t="s">
        <v>236</v>
      </c>
      <c r="C712" t="s">
        <v>592</v>
      </c>
      <c r="D712" t="s">
        <v>28</v>
      </c>
      <c r="E712" t="s">
        <v>100</v>
      </c>
      <c r="F712" s="19" t="str">
        <f>IFERROR(VLOOKUP(D712,'Tabelas auxiliares'!$A$3:$B$63,2,FALSE),"")</f>
        <v>PU - PREFEITURA UNIVERSITÁRIA</v>
      </c>
      <c r="G712" s="19" t="str">
        <f>IFERROR(VLOOKUP($B712,'Tabelas auxiliares'!$A$67:$C$107,2,FALSE),"")</f>
        <v>MANUTENÇÃO</v>
      </c>
      <c r="H712" s="19" t="str">
        <f>IFERROR(VLOOKUP($B712,'Tabelas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2" t="s">
        <v>1382</v>
      </c>
      <c r="J712" t="s">
        <v>3413</v>
      </c>
      <c r="K712" t="s">
        <v>3414</v>
      </c>
      <c r="L712" t="s">
        <v>3415</v>
      </c>
      <c r="M712" t="s">
        <v>3380</v>
      </c>
      <c r="N712" t="s">
        <v>638</v>
      </c>
      <c r="O712" t="s">
        <v>614</v>
      </c>
      <c r="P712" t="s">
        <v>1357</v>
      </c>
      <c r="Q712" t="s">
        <v>603</v>
      </c>
      <c r="R712" t="s">
        <v>604</v>
      </c>
      <c r="S712" t="s">
        <v>605</v>
      </c>
      <c r="T712" t="s">
        <v>145</v>
      </c>
      <c r="U712" t="s">
        <v>1358</v>
      </c>
      <c r="V712" t="s">
        <v>1171</v>
      </c>
      <c r="W712" t="s">
        <v>1172</v>
      </c>
      <c r="X712" t="s">
        <v>3416</v>
      </c>
      <c r="Y712" s="19" t="str">
        <f t="shared" si="20"/>
        <v>3</v>
      </c>
      <c r="Z712" s="19" t="str">
        <f>IF(T712="","",IF(AND(T712&lt;&gt;'Tabelas auxiliares'!$B$241,T712&lt;&gt;'Tabelas auxiliares'!$B$242,T712&lt;&gt;'Tabelas auxiliares'!$C$241,T712&lt;&gt;'Tabelas auxiliares'!$C$242,T712&lt;&gt;'Tabelas auxiliares'!$D$241),"FOLHA DE PESSOAL",IF(Y712='Tabelas auxiliares'!$A$242,"CUSTEIO",IF(Y712='Tabelas auxiliares'!$A$241,"INVESTIMENTO","ERRO - VERIFICAR"))))</f>
        <v>CUSTEIO</v>
      </c>
      <c r="AA712" s="30">
        <f t="shared" si="21"/>
        <v>14499.8</v>
      </c>
      <c r="AB712" s="130">
        <v>10543</v>
      </c>
      <c r="AC712" s="130"/>
      <c r="AD712" s="12">
        <v>3956.8</v>
      </c>
      <c r="AE712" s="36"/>
    </row>
    <row r="713" spans="1:31" x14ac:dyDescent="0.25">
      <c r="A713" t="s">
        <v>591</v>
      </c>
      <c r="B713" t="s">
        <v>236</v>
      </c>
      <c r="C713" t="s">
        <v>592</v>
      </c>
      <c r="D713" t="s">
        <v>28</v>
      </c>
      <c r="E713" t="s">
        <v>100</v>
      </c>
      <c r="F713" s="19" t="str">
        <f>IFERROR(VLOOKUP(D713,'Tabelas auxiliares'!$A$3:$B$63,2,FALSE),"")</f>
        <v>PU - PREFEITURA UNIVERSITÁRIA</v>
      </c>
      <c r="G713" s="19" t="str">
        <f>IFERROR(VLOOKUP($B713,'Tabelas auxiliares'!$A$67:$C$107,2,FALSE),"")</f>
        <v>MANUTENÇÃO</v>
      </c>
      <c r="H713" s="19" t="str">
        <f>IFERROR(VLOOKUP($B713,'Tabelas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3" t="s">
        <v>2656</v>
      </c>
      <c r="J713" t="s">
        <v>1168</v>
      </c>
      <c r="K713" t="s">
        <v>3417</v>
      </c>
      <c r="L713" t="s">
        <v>3418</v>
      </c>
      <c r="M713" t="s">
        <v>1170</v>
      </c>
      <c r="N713" t="s">
        <v>638</v>
      </c>
      <c r="O713" t="s">
        <v>614</v>
      </c>
      <c r="P713" t="s">
        <v>1357</v>
      </c>
      <c r="Q713" t="s">
        <v>603</v>
      </c>
      <c r="R713" t="s">
        <v>604</v>
      </c>
      <c r="S713" t="s">
        <v>676</v>
      </c>
      <c r="T713" t="s">
        <v>145</v>
      </c>
      <c r="U713" t="s">
        <v>1358</v>
      </c>
      <c r="V713" t="s">
        <v>1171</v>
      </c>
      <c r="W713" t="s">
        <v>1172</v>
      </c>
      <c r="X713" t="s">
        <v>3419</v>
      </c>
      <c r="Y713" s="19" t="str">
        <f t="shared" si="20"/>
        <v>3</v>
      </c>
      <c r="Z713" s="19" t="str">
        <f>IF(T713="","",IF(AND(T713&lt;&gt;'Tabelas auxiliares'!$B$241,T713&lt;&gt;'Tabelas auxiliares'!$B$242,T713&lt;&gt;'Tabelas auxiliares'!$C$241,T713&lt;&gt;'Tabelas auxiliares'!$C$242,T713&lt;&gt;'Tabelas auxiliares'!$D$241),"FOLHA DE PESSOAL",IF(Y713='Tabelas auxiliares'!$A$242,"CUSTEIO",IF(Y713='Tabelas auxiliares'!$A$241,"INVESTIMENTO","ERRO - VERIFICAR"))))</f>
        <v>CUSTEIO</v>
      </c>
      <c r="AA713" s="30">
        <f t="shared" si="21"/>
        <v>18387.400000000001</v>
      </c>
      <c r="AB713" s="130">
        <v>15064.24</v>
      </c>
      <c r="AC713" s="130"/>
      <c r="AD713" s="12">
        <v>3323.16</v>
      </c>
      <c r="AE713" s="36"/>
    </row>
    <row r="714" spans="1:31" x14ac:dyDescent="0.25">
      <c r="A714" t="s">
        <v>591</v>
      </c>
      <c r="B714" t="s">
        <v>236</v>
      </c>
      <c r="C714" t="s">
        <v>592</v>
      </c>
      <c r="D714" t="s">
        <v>28</v>
      </c>
      <c r="E714" t="s">
        <v>100</v>
      </c>
      <c r="F714" s="19" t="str">
        <f>IFERROR(VLOOKUP(D714,'Tabelas auxiliares'!$A$3:$B$63,2,FALSE),"")</f>
        <v>PU - PREFEITURA UNIVERSITÁRIA</v>
      </c>
      <c r="G714" s="19" t="str">
        <f>IFERROR(VLOOKUP($B714,'Tabelas auxiliares'!$A$67:$C$107,2,FALSE),"")</f>
        <v>MANUTENÇÃO</v>
      </c>
      <c r="H714" s="19" t="str">
        <f>IFERROR(VLOOKUP($B714,'Tabelas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4" t="s">
        <v>1423</v>
      </c>
      <c r="J714" t="s">
        <v>1173</v>
      </c>
      <c r="K714" t="s">
        <v>3420</v>
      </c>
      <c r="L714" t="s">
        <v>3386</v>
      </c>
      <c r="M714" t="s">
        <v>1175</v>
      </c>
      <c r="N714" t="s">
        <v>638</v>
      </c>
      <c r="O714" t="s">
        <v>614</v>
      </c>
      <c r="P714" t="s">
        <v>1357</v>
      </c>
      <c r="Q714" t="s">
        <v>603</v>
      </c>
      <c r="R714" t="s">
        <v>604</v>
      </c>
      <c r="S714" t="s">
        <v>605</v>
      </c>
      <c r="T714" t="s">
        <v>145</v>
      </c>
      <c r="U714" t="s">
        <v>1358</v>
      </c>
      <c r="V714" t="s">
        <v>1119</v>
      </c>
      <c r="W714" t="s">
        <v>1120</v>
      </c>
      <c r="X714" t="s">
        <v>3421</v>
      </c>
      <c r="Y714" s="19" t="str">
        <f t="shared" si="20"/>
        <v>3</v>
      </c>
      <c r="Z714" s="19" t="str">
        <f>IF(T714="","",IF(AND(T714&lt;&gt;'Tabelas auxiliares'!$B$241,T714&lt;&gt;'Tabelas auxiliares'!$B$242,T714&lt;&gt;'Tabelas auxiliares'!$C$241,T714&lt;&gt;'Tabelas auxiliares'!$C$242,T714&lt;&gt;'Tabelas auxiliares'!$D$241),"FOLHA DE PESSOAL",IF(Y714='Tabelas auxiliares'!$A$242,"CUSTEIO",IF(Y714='Tabelas auxiliares'!$A$241,"INVESTIMENTO","ERRO - VERIFICAR"))))</f>
        <v>CUSTEIO</v>
      </c>
      <c r="AA714" s="30">
        <f t="shared" si="21"/>
        <v>139546.06</v>
      </c>
      <c r="AB714" s="130">
        <v>112663.15</v>
      </c>
      <c r="AC714" s="130"/>
      <c r="AD714" s="12">
        <v>26882.91</v>
      </c>
      <c r="AE714" s="36"/>
    </row>
    <row r="715" spans="1:31" x14ac:dyDescent="0.25">
      <c r="A715" t="s">
        <v>591</v>
      </c>
      <c r="B715" t="s">
        <v>236</v>
      </c>
      <c r="C715" t="s">
        <v>592</v>
      </c>
      <c r="D715" t="s">
        <v>28</v>
      </c>
      <c r="E715" t="s">
        <v>100</v>
      </c>
      <c r="F715" s="19" t="str">
        <f>IFERROR(VLOOKUP(D715,'Tabelas auxiliares'!$A$3:$B$63,2,FALSE),"")</f>
        <v>PU - PREFEITURA UNIVERSITÁRIA</v>
      </c>
      <c r="G715" s="19" t="str">
        <f>IFERROR(VLOOKUP($B715,'Tabelas auxiliares'!$A$67:$C$107,2,FALSE),"")</f>
        <v>MANUTENÇÃO</v>
      </c>
      <c r="H715" s="19" t="str">
        <f>IFERROR(VLOOKUP($B715,'Tabelas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5" t="s">
        <v>3138</v>
      </c>
      <c r="J715" t="s">
        <v>1176</v>
      </c>
      <c r="K715" t="s">
        <v>3422</v>
      </c>
      <c r="L715" t="s">
        <v>1177</v>
      </c>
      <c r="M715" t="s">
        <v>1178</v>
      </c>
      <c r="N715" t="s">
        <v>638</v>
      </c>
      <c r="O715" t="s">
        <v>614</v>
      </c>
      <c r="P715" t="s">
        <v>1357</v>
      </c>
      <c r="Q715" t="s">
        <v>603</v>
      </c>
      <c r="R715" t="s">
        <v>604</v>
      </c>
      <c r="S715" t="s">
        <v>605</v>
      </c>
      <c r="T715" t="s">
        <v>145</v>
      </c>
      <c r="U715" t="s">
        <v>1358</v>
      </c>
      <c r="V715" t="s">
        <v>1099</v>
      </c>
      <c r="W715" t="s">
        <v>1083</v>
      </c>
      <c r="X715" t="s">
        <v>3423</v>
      </c>
      <c r="Y715" s="19" t="str">
        <f t="shared" si="20"/>
        <v>3</v>
      </c>
      <c r="Z715" s="19" t="str">
        <f>IF(T715="","",IF(AND(T715&lt;&gt;'Tabelas auxiliares'!$B$241,T715&lt;&gt;'Tabelas auxiliares'!$B$242,T715&lt;&gt;'Tabelas auxiliares'!$C$241,T715&lt;&gt;'Tabelas auxiliares'!$C$242,T715&lt;&gt;'Tabelas auxiliares'!$D$241),"FOLHA DE PESSOAL",IF(Y715='Tabelas auxiliares'!$A$242,"CUSTEIO",IF(Y715='Tabelas auxiliares'!$A$241,"INVESTIMENTO","ERRO - VERIFICAR"))))</f>
        <v>CUSTEIO</v>
      </c>
      <c r="AA715" s="30">
        <f t="shared" si="21"/>
        <v>2609.77</v>
      </c>
      <c r="AB715" s="130">
        <v>2609.77</v>
      </c>
      <c r="AC715" s="130"/>
      <c r="AD715" s="12"/>
      <c r="AE715" s="36"/>
    </row>
    <row r="716" spans="1:31" x14ac:dyDescent="0.25">
      <c r="A716" t="s">
        <v>591</v>
      </c>
      <c r="B716" t="s">
        <v>236</v>
      </c>
      <c r="C716" t="s">
        <v>592</v>
      </c>
      <c r="D716" t="s">
        <v>28</v>
      </c>
      <c r="E716" t="s">
        <v>100</v>
      </c>
      <c r="F716" s="19" t="str">
        <f>IFERROR(VLOOKUP(D716,'Tabelas auxiliares'!$A$3:$B$63,2,FALSE),"")</f>
        <v>PU - PREFEITURA UNIVERSITÁRIA</v>
      </c>
      <c r="G716" s="19" t="str">
        <f>IFERROR(VLOOKUP($B716,'Tabelas auxiliares'!$A$67:$C$107,2,FALSE),"")</f>
        <v>MANUTENÇÃO</v>
      </c>
      <c r="H716" s="19" t="str">
        <f>IFERROR(VLOOKUP($B716,'Tabelas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6" t="s">
        <v>2191</v>
      </c>
      <c r="J716" t="s">
        <v>1193</v>
      </c>
      <c r="K716" t="s">
        <v>3424</v>
      </c>
      <c r="L716" t="s">
        <v>1194</v>
      </c>
      <c r="M716" t="s">
        <v>1195</v>
      </c>
      <c r="N716" t="s">
        <v>638</v>
      </c>
      <c r="O716" t="s">
        <v>614</v>
      </c>
      <c r="P716" t="s">
        <v>1357</v>
      </c>
      <c r="Q716" t="s">
        <v>603</v>
      </c>
      <c r="R716" t="s">
        <v>604</v>
      </c>
      <c r="S716" t="s">
        <v>605</v>
      </c>
      <c r="T716" t="s">
        <v>145</v>
      </c>
      <c r="U716" t="s">
        <v>1358</v>
      </c>
      <c r="V716" t="s">
        <v>1171</v>
      </c>
      <c r="W716" t="s">
        <v>1172</v>
      </c>
      <c r="X716" t="s">
        <v>3425</v>
      </c>
      <c r="Y716" s="19" t="str">
        <f t="shared" si="20"/>
        <v>3</v>
      </c>
      <c r="Z716" s="19" t="str">
        <f>IF(T716="","",IF(AND(T716&lt;&gt;'Tabelas auxiliares'!$B$241,T716&lt;&gt;'Tabelas auxiliares'!$B$242,T716&lt;&gt;'Tabelas auxiliares'!$C$241,T716&lt;&gt;'Tabelas auxiliares'!$C$242,T716&lt;&gt;'Tabelas auxiliares'!$D$241),"FOLHA DE PESSOAL",IF(Y716='Tabelas auxiliares'!$A$242,"CUSTEIO",IF(Y716='Tabelas auxiliares'!$A$241,"INVESTIMENTO","ERRO - VERIFICAR"))))</f>
        <v>CUSTEIO</v>
      </c>
      <c r="AA716" s="30">
        <f t="shared" si="21"/>
        <v>10100</v>
      </c>
      <c r="AB716" s="130">
        <v>8949.2999999999993</v>
      </c>
      <c r="AC716" s="130"/>
      <c r="AD716" s="12">
        <v>1150.7</v>
      </c>
      <c r="AE716" s="36"/>
    </row>
    <row r="717" spans="1:31" x14ac:dyDescent="0.25">
      <c r="A717" t="s">
        <v>591</v>
      </c>
      <c r="B717" t="s">
        <v>236</v>
      </c>
      <c r="C717" t="s">
        <v>592</v>
      </c>
      <c r="D717" t="s">
        <v>28</v>
      </c>
      <c r="E717" t="s">
        <v>100</v>
      </c>
      <c r="F717" s="19" t="str">
        <f>IFERROR(VLOOKUP(D717,'Tabelas auxiliares'!$A$3:$B$63,2,FALSE),"")</f>
        <v>PU - PREFEITURA UNIVERSITÁRIA</v>
      </c>
      <c r="G717" s="19" t="str">
        <f>IFERROR(VLOOKUP($B717,'Tabelas auxiliares'!$A$67:$C$107,2,FALSE),"")</f>
        <v>MANUTENÇÃO</v>
      </c>
      <c r="H717" s="19" t="str">
        <f>IFERROR(VLOOKUP($B717,'Tabelas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7" t="s">
        <v>1414</v>
      </c>
      <c r="J717" t="s">
        <v>3426</v>
      </c>
      <c r="K717" t="s">
        <v>3427</v>
      </c>
      <c r="L717" t="s">
        <v>3401</v>
      </c>
      <c r="M717" t="s">
        <v>3428</v>
      </c>
      <c r="N717" t="s">
        <v>638</v>
      </c>
      <c r="O717" t="s">
        <v>614</v>
      </c>
      <c r="P717" t="s">
        <v>1357</v>
      </c>
      <c r="Q717" t="s">
        <v>603</v>
      </c>
      <c r="R717" t="s">
        <v>604</v>
      </c>
      <c r="S717" t="s">
        <v>605</v>
      </c>
      <c r="T717" t="s">
        <v>145</v>
      </c>
      <c r="U717" t="s">
        <v>1358</v>
      </c>
      <c r="V717" t="s">
        <v>1183</v>
      </c>
      <c r="W717" t="s">
        <v>1184</v>
      </c>
      <c r="X717" t="s">
        <v>3429</v>
      </c>
      <c r="Y717" s="19" t="str">
        <f t="shared" si="20"/>
        <v>3</v>
      </c>
      <c r="Z717" s="19" t="str">
        <f>IF(T717="","",IF(AND(T717&lt;&gt;'Tabelas auxiliares'!$B$241,T717&lt;&gt;'Tabelas auxiliares'!$B$242,T717&lt;&gt;'Tabelas auxiliares'!$C$241,T717&lt;&gt;'Tabelas auxiliares'!$C$242,T717&lt;&gt;'Tabelas auxiliares'!$D$241),"FOLHA DE PESSOAL",IF(Y717='Tabelas auxiliares'!$A$242,"CUSTEIO",IF(Y717='Tabelas auxiliares'!$A$241,"INVESTIMENTO","ERRO - VERIFICAR"))))</f>
        <v>CUSTEIO</v>
      </c>
      <c r="AA717" s="30">
        <f t="shared" si="21"/>
        <v>21477.65</v>
      </c>
      <c r="AB717" s="130">
        <v>21477.65</v>
      </c>
      <c r="AC717" s="130"/>
      <c r="AD717" s="12"/>
      <c r="AE717" s="36"/>
    </row>
    <row r="718" spans="1:31" x14ac:dyDescent="0.25">
      <c r="A718" t="s">
        <v>591</v>
      </c>
      <c r="B718" t="s">
        <v>236</v>
      </c>
      <c r="C718" t="s">
        <v>592</v>
      </c>
      <c r="D718" t="s">
        <v>28</v>
      </c>
      <c r="E718" t="s">
        <v>100</v>
      </c>
      <c r="F718" s="19" t="str">
        <f>IFERROR(VLOOKUP(D718,'Tabelas auxiliares'!$A$3:$B$63,2,FALSE),"")</f>
        <v>PU - PREFEITURA UNIVERSITÁRIA</v>
      </c>
      <c r="G718" s="19" t="str">
        <f>IFERROR(VLOOKUP($B718,'Tabelas auxiliares'!$A$67:$C$107,2,FALSE),"")</f>
        <v>MANUTENÇÃO</v>
      </c>
      <c r="H718" s="19" t="str">
        <f>IFERROR(VLOOKUP($B718,'Tabelas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8" t="s">
        <v>1581</v>
      </c>
      <c r="J718" t="s">
        <v>3413</v>
      </c>
      <c r="K718" t="s">
        <v>3430</v>
      </c>
      <c r="L718" t="s">
        <v>3415</v>
      </c>
      <c r="M718" t="s">
        <v>3380</v>
      </c>
      <c r="N718" t="s">
        <v>638</v>
      </c>
      <c r="O718" t="s">
        <v>614</v>
      </c>
      <c r="P718" t="s">
        <v>1357</v>
      </c>
      <c r="Q718" t="s">
        <v>603</v>
      </c>
      <c r="R718" t="s">
        <v>604</v>
      </c>
      <c r="S718" t="s">
        <v>605</v>
      </c>
      <c r="T718" t="s">
        <v>145</v>
      </c>
      <c r="U718" t="s">
        <v>1358</v>
      </c>
      <c r="V718" t="s">
        <v>1171</v>
      </c>
      <c r="W718" t="s">
        <v>1172</v>
      </c>
      <c r="X718" t="s">
        <v>3431</v>
      </c>
      <c r="Y718" s="19" t="str">
        <f t="shared" si="20"/>
        <v>3</v>
      </c>
      <c r="Z718" s="19" t="str">
        <f>IF(T718="","",IF(AND(T718&lt;&gt;'Tabelas auxiliares'!$B$241,T718&lt;&gt;'Tabelas auxiliares'!$B$242,T718&lt;&gt;'Tabelas auxiliares'!$C$241,T718&lt;&gt;'Tabelas auxiliares'!$C$242,T718&lt;&gt;'Tabelas auxiliares'!$D$241),"FOLHA DE PESSOAL",IF(Y718='Tabelas auxiliares'!$A$242,"CUSTEIO",IF(Y718='Tabelas auxiliares'!$A$241,"INVESTIMENTO","ERRO - VERIFICAR"))))</f>
        <v>CUSTEIO</v>
      </c>
      <c r="AA718" s="30">
        <f t="shared" si="21"/>
        <v>3063.29</v>
      </c>
      <c r="AB718" s="130">
        <v>3063.29</v>
      </c>
      <c r="AC718" s="130"/>
      <c r="AD718" s="12"/>
      <c r="AE718" s="36"/>
    </row>
    <row r="719" spans="1:31" x14ac:dyDescent="0.25">
      <c r="A719" t="s">
        <v>591</v>
      </c>
      <c r="B719" t="s">
        <v>236</v>
      </c>
      <c r="C719" t="s">
        <v>592</v>
      </c>
      <c r="D719" t="s">
        <v>28</v>
      </c>
      <c r="E719" t="s">
        <v>100</v>
      </c>
      <c r="F719" s="19" t="str">
        <f>IFERROR(VLOOKUP(D719,'Tabelas auxiliares'!$A$3:$B$63,2,FALSE),"")</f>
        <v>PU - PREFEITURA UNIVERSITÁRIA</v>
      </c>
      <c r="G719" s="19" t="str">
        <f>IFERROR(VLOOKUP($B719,'Tabelas auxiliares'!$A$67:$C$107,2,FALSE),"")</f>
        <v>MANUTENÇÃO</v>
      </c>
      <c r="H719" s="19" t="str">
        <f>IFERROR(VLOOKUP($B719,'Tabelas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19" t="s">
        <v>2039</v>
      </c>
      <c r="J719" t="s">
        <v>1193</v>
      </c>
      <c r="K719" t="s">
        <v>3432</v>
      </c>
      <c r="L719" t="s">
        <v>1194</v>
      </c>
      <c r="M719" t="s">
        <v>1195</v>
      </c>
      <c r="N719" t="s">
        <v>638</v>
      </c>
      <c r="O719" t="s">
        <v>614</v>
      </c>
      <c r="P719" t="s">
        <v>1357</v>
      </c>
      <c r="Q719" t="s">
        <v>603</v>
      </c>
      <c r="R719" t="s">
        <v>604</v>
      </c>
      <c r="S719" t="s">
        <v>605</v>
      </c>
      <c r="T719" t="s">
        <v>145</v>
      </c>
      <c r="U719" t="s">
        <v>1358</v>
      </c>
      <c r="V719" t="s">
        <v>1171</v>
      </c>
      <c r="W719" t="s">
        <v>1172</v>
      </c>
      <c r="X719" t="s">
        <v>3433</v>
      </c>
      <c r="Y719" s="19" t="str">
        <f t="shared" si="20"/>
        <v>3</v>
      </c>
      <c r="Z719" s="19" t="str">
        <f>IF(T719="","",IF(AND(T719&lt;&gt;'Tabelas auxiliares'!$B$241,T719&lt;&gt;'Tabelas auxiliares'!$B$242,T719&lt;&gt;'Tabelas auxiliares'!$C$241,T719&lt;&gt;'Tabelas auxiliares'!$C$242,T719&lt;&gt;'Tabelas auxiliares'!$D$241),"FOLHA DE PESSOAL",IF(Y719='Tabelas auxiliares'!$A$242,"CUSTEIO",IF(Y719='Tabelas auxiliares'!$A$241,"INVESTIMENTO","ERRO - VERIFICAR"))))</f>
        <v>CUSTEIO</v>
      </c>
      <c r="AA719" s="30">
        <f t="shared" si="21"/>
        <v>3357.37</v>
      </c>
      <c r="AB719" s="130">
        <v>3357.37</v>
      </c>
      <c r="AC719" s="130"/>
      <c r="AD719" s="12"/>
      <c r="AE719" s="36"/>
    </row>
    <row r="720" spans="1:31" x14ac:dyDescent="0.25">
      <c r="A720" t="s">
        <v>591</v>
      </c>
      <c r="B720" t="s">
        <v>236</v>
      </c>
      <c r="C720" t="s">
        <v>592</v>
      </c>
      <c r="D720" t="s">
        <v>28</v>
      </c>
      <c r="E720" t="s">
        <v>100</v>
      </c>
      <c r="F720" s="19" t="str">
        <f>IFERROR(VLOOKUP(D720,'Tabelas auxiliares'!$A$3:$B$63,2,FALSE),"")</f>
        <v>PU - PREFEITURA UNIVERSITÁRIA</v>
      </c>
      <c r="G720" s="19" t="str">
        <f>IFERROR(VLOOKUP($B720,'Tabelas auxiliares'!$A$67:$C$107,2,FALSE),"")</f>
        <v>MANUTENÇÃO</v>
      </c>
      <c r="H720" s="19" t="str">
        <f>IFERROR(VLOOKUP($B720,'Tabelas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20" t="s">
        <v>1556</v>
      </c>
      <c r="J720" t="s">
        <v>1179</v>
      </c>
      <c r="K720" t="s">
        <v>3434</v>
      </c>
      <c r="L720" t="s">
        <v>1181</v>
      </c>
      <c r="M720" t="s">
        <v>1182</v>
      </c>
      <c r="N720" t="s">
        <v>638</v>
      </c>
      <c r="O720" t="s">
        <v>614</v>
      </c>
      <c r="P720" t="s">
        <v>1357</v>
      </c>
      <c r="Q720" t="s">
        <v>603</v>
      </c>
      <c r="R720" t="s">
        <v>604</v>
      </c>
      <c r="S720" t="s">
        <v>605</v>
      </c>
      <c r="T720" t="s">
        <v>145</v>
      </c>
      <c r="U720" t="s">
        <v>1358</v>
      </c>
      <c r="V720" t="s">
        <v>1183</v>
      </c>
      <c r="W720" t="s">
        <v>1184</v>
      </c>
      <c r="X720" t="s">
        <v>3435</v>
      </c>
      <c r="Y720" s="19" t="str">
        <f t="shared" si="20"/>
        <v>3</v>
      </c>
      <c r="Z720" s="19" t="str">
        <f>IF(T720="","",IF(AND(T720&lt;&gt;'Tabelas auxiliares'!$B$241,T720&lt;&gt;'Tabelas auxiliares'!$B$242,T720&lt;&gt;'Tabelas auxiliares'!$C$241,T720&lt;&gt;'Tabelas auxiliares'!$C$242,T720&lt;&gt;'Tabelas auxiliares'!$D$241),"FOLHA DE PESSOAL",IF(Y720='Tabelas auxiliares'!$A$242,"CUSTEIO",IF(Y720='Tabelas auxiliares'!$A$241,"INVESTIMENTO","ERRO - VERIFICAR"))))</f>
        <v>CUSTEIO</v>
      </c>
      <c r="AA720" s="30">
        <f t="shared" si="21"/>
        <v>48425.27</v>
      </c>
      <c r="AB720" s="130">
        <v>48425.27</v>
      </c>
      <c r="AC720" s="130"/>
      <c r="AD720" s="12"/>
      <c r="AE720" s="36"/>
    </row>
    <row r="721" spans="1:31" x14ac:dyDescent="0.25">
      <c r="A721" t="s">
        <v>591</v>
      </c>
      <c r="B721" t="s">
        <v>239</v>
      </c>
      <c r="C721" t="s">
        <v>592</v>
      </c>
      <c r="D721" t="s">
        <v>28</v>
      </c>
      <c r="E721" t="s">
        <v>100</v>
      </c>
      <c r="F721" s="19" t="str">
        <f>IFERROR(VLOOKUP(D721,'Tabelas auxiliares'!$A$3:$B$63,2,FALSE),"")</f>
        <v>PU - PREFEITURA UNIVERSITÁRIA</v>
      </c>
      <c r="G721" s="19" t="str">
        <f>IFERROR(VLOOKUP($B721,'Tabelas auxiliares'!$A$67:$C$107,2,FALSE),"")</f>
        <v>RECEPÇÃO, PORTARIA E ZELADORIA</v>
      </c>
      <c r="H721" s="19" t="str">
        <f>IFERROR(VLOOKUP($B721,'Tabelas auxiliares'!$A$67:$C$107,3,FALSE),"")</f>
        <v>PORTARIA / RECEPÇÃO / ZELADORIA</v>
      </c>
      <c r="I721" t="s">
        <v>1518</v>
      </c>
      <c r="J721" t="s">
        <v>1200</v>
      </c>
      <c r="K721" t="s">
        <v>3436</v>
      </c>
      <c r="L721" t="s">
        <v>3437</v>
      </c>
      <c r="M721" t="s">
        <v>1182</v>
      </c>
      <c r="N721" t="s">
        <v>638</v>
      </c>
      <c r="O721" t="s">
        <v>614</v>
      </c>
      <c r="P721" t="s">
        <v>1357</v>
      </c>
      <c r="Q721" t="s">
        <v>603</v>
      </c>
      <c r="R721" t="s">
        <v>604</v>
      </c>
      <c r="S721" t="s">
        <v>605</v>
      </c>
      <c r="T721" t="s">
        <v>145</v>
      </c>
      <c r="U721" t="s">
        <v>1358</v>
      </c>
      <c r="V721" t="s">
        <v>1183</v>
      </c>
      <c r="W721" t="s">
        <v>1184</v>
      </c>
      <c r="X721" t="s">
        <v>3438</v>
      </c>
      <c r="Y721" s="19" t="str">
        <f t="shared" si="20"/>
        <v>3</v>
      </c>
      <c r="Z721" s="19" t="str">
        <f>IF(T721="","",IF(AND(T721&lt;&gt;'Tabelas auxiliares'!$B$241,T721&lt;&gt;'Tabelas auxiliares'!$B$242,T721&lt;&gt;'Tabelas auxiliares'!$C$241,T721&lt;&gt;'Tabelas auxiliares'!$C$242,T721&lt;&gt;'Tabelas auxiliares'!$D$241),"FOLHA DE PESSOAL",IF(Y721='Tabelas auxiliares'!$A$242,"CUSTEIO",IF(Y721='Tabelas auxiliares'!$A$241,"INVESTIMENTO","ERRO - VERIFICAR"))))</f>
        <v>CUSTEIO</v>
      </c>
      <c r="AA721" s="30">
        <f t="shared" si="21"/>
        <v>52854.28</v>
      </c>
      <c r="AB721" s="130"/>
      <c r="AC721" s="130"/>
      <c r="AD721" s="12">
        <v>52854.28</v>
      </c>
      <c r="AE721" s="36"/>
    </row>
    <row r="722" spans="1:31" x14ac:dyDescent="0.25">
      <c r="A722" t="s">
        <v>591</v>
      </c>
      <c r="B722" t="s">
        <v>239</v>
      </c>
      <c r="C722" t="s">
        <v>592</v>
      </c>
      <c r="D722" t="s">
        <v>28</v>
      </c>
      <c r="E722" t="s">
        <v>100</v>
      </c>
      <c r="F722" s="19" t="str">
        <f>IFERROR(VLOOKUP(D722,'Tabelas auxiliares'!$A$3:$B$63,2,FALSE),"")</f>
        <v>PU - PREFEITURA UNIVERSITÁRIA</v>
      </c>
      <c r="G722" s="19" t="str">
        <f>IFERROR(VLOOKUP($B722,'Tabelas auxiliares'!$A$67:$C$107,2,FALSE),"")</f>
        <v>RECEPÇÃO, PORTARIA E ZELADORIA</v>
      </c>
      <c r="H722" s="19" t="str">
        <f>IFERROR(VLOOKUP($B722,'Tabelas auxiliares'!$A$67:$C$107,3,FALSE),"")</f>
        <v>PORTARIA / RECEPÇÃO / ZELADORIA</v>
      </c>
      <c r="I722" t="s">
        <v>1638</v>
      </c>
      <c r="J722" t="s">
        <v>1200</v>
      </c>
      <c r="K722" t="s">
        <v>3439</v>
      </c>
      <c r="L722" t="s">
        <v>3437</v>
      </c>
      <c r="M722" t="s">
        <v>1182</v>
      </c>
      <c r="N722" t="s">
        <v>638</v>
      </c>
      <c r="O722" t="s">
        <v>614</v>
      </c>
      <c r="P722" t="s">
        <v>1357</v>
      </c>
      <c r="Q722" t="s">
        <v>603</v>
      </c>
      <c r="R722" t="s">
        <v>604</v>
      </c>
      <c r="S722" t="s">
        <v>605</v>
      </c>
      <c r="T722" t="s">
        <v>145</v>
      </c>
      <c r="U722" t="s">
        <v>1358</v>
      </c>
      <c r="V722" t="s">
        <v>1183</v>
      </c>
      <c r="W722" t="s">
        <v>1184</v>
      </c>
      <c r="X722" t="s">
        <v>3440</v>
      </c>
      <c r="Y722" s="19" t="str">
        <f t="shared" si="20"/>
        <v>3</v>
      </c>
      <c r="Z722" s="19" t="str">
        <f>IF(T722="","",IF(AND(T722&lt;&gt;'Tabelas auxiliares'!$B$241,T722&lt;&gt;'Tabelas auxiliares'!$B$242,T722&lt;&gt;'Tabelas auxiliares'!$C$241,T722&lt;&gt;'Tabelas auxiliares'!$C$242,T722&lt;&gt;'Tabelas auxiliares'!$D$241),"FOLHA DE PESSOAL",IF(Y722='Tabelas auxiliares'!$A$242,"CUSTEIO",IF(Y722='Tabelas auxiliares'!$A$241,"INVESTIMENTO","ERRO - VERIFICAR"))))</f>
        <v>CUSTEIO</v>
      </c>
      <c r="AA722" s="30">
        <f t="shared" si="21"/>
        <v>179511</v>
      </c>
      <c r="AB722" s="130"/>
      <c r="AC722" s="130">
        <v>11265.32</v>
      </c>
      <c r="AD722" s="12">
        <v>168245.68</v>
      </c>
      <c r="AE722" s="36"/>
    </row>
    <row r="723" spans="1:31" x14ac:dyDescent="0.25">
      <c r="A723" t="s">
        <v>591</v>
      </c>
      <c r="B723" t="s">
        <v>239</v>
      </c>
      <c r="C723" t="s">
        <v>592</v>
      </c>
      <c r="D723" t="s">
        <v>28</v>
      </c>
      <c r="E723" t="s">
        <v>100</v>
      </c>
      <c r="F723" s="19" t="str">
        <f>IFERROR(VLOOKUP(D723,'Tabelas auxiliares'!$A$3:$B$63,2,FALSE),"")</f>
        <v>PU - PREFEITURA UNIVERSITÁRIA</v>
      </c>
      <c r="G723" s="19" t="str">
        <f>IFERROR(VLOOKUP($B723,'Tabelas auxiliares'!$A$67:$C$107,2,FALSE),"")</f>
        <v>RECEPÇÃO, PORTARIA E ZELADORIA</v>
      </c>
      <c r="H723" s="19" t="str">
        <f>IFERROR(VLOOKUP($B723,'Tabelas auxiliares'!$A$67:$C$107,3,FALSE),"")</f>
        <v>PORTARIA / RECEPÇÃO / ZELADORIA</v>
      </c>
      <c r="I723" t="s">
        <v>2709</v>
      </c>
      <c r="J723" t="s">
        <v>1200</v>
      </c>
      <c r="K723" t="s">
        <v>3441</v>
      </c>
      <c r="L723" t="s">
        <v>1201</v>
      </c>
      <c r="M723" t="s">
        <v>1182</v>
      </c>
      <c r="N723" t="s">
        <v>638</v>
      </c>
      <c r="O723" t="s">
        <v>614</v>
      </c>
      <c r="P723" t="s">
        <v>1357</v>
      </c>
      <c r="Q723" t="s">
        <v>603</v>
      </c>
      <c r="R723" t="s">
        <v>604</v>
      </c>
      <c r="S723" t="s">
        <v>605</v>
      </c>
      <c r="T723" t="s">
        <v>145</v>
      </c>
      <c r="U723" t="s">
        <v>1358</v>
      </c>
      <c r="V723" t="s">
        <v>1183</v>
      </c>
      <c r="W723" t="s">
        <v>1184</v>
      </c>
      <c r="X723" t="s">
        <v>3442</v>
      </c>
      <c r="Y723" s="19" t="str">
        <f t="shared" si="20"/>
        <v>3</v>
      </c>
      <c r="Z723" s="19" t="str">
        <f>IF(T723="","",IF(AND(T723&lt;&gt;'Tabelas auxiliares'!$B$241,T723&lt;&gt;'Tabelas auxiliares'!$B$242,T723&lt;&gt;'Tabelas auxiliares'!$C$241,T723&lt;&gt;'Tabelas auxiliares'!$C$242,T723&lt;&gt;'Tabelas auxiliares'!$D$241),"FOLHA DE PESSOAL",IF(Y723='Tabelas auxiliares'!$A$242,"CUSTEIO",IF(Y723='Tabelas auxiliares'!$A$241,"INVESTIMENTO","ERRO - VERIFICAR"))))</f>
        <v>CUSTEIO</v>
      </c>
      <c r="AA723" s="30">
        <f t="shared" si="21"/>
        <v>292224</v>
      </c>
      <c r="AB723" s="130">
        <v>192363.42</v>
      </c>
      <c r="AC723" s="130">
        <v>18470.740000000002</v>
      </c>
      <c r="AD723">
        <v>81389.84</v>
      </c>
      <c r="AE723" s="36"/>
    </row>
    <row r="724" spans="1:31" x14ac:dyDescent="0.25">
      <c r="A724" t="s">
        <v>591</v>
      </c>
      <c r="B724" t="s">
        <v>239</v>
      </c>
      <c r="C724" t="s">
        <v>592</v>
      </c>
      <c r="D724" t="s">
        <v>60</v>
      </c>
      <c r="E724" t="s">
        <v>100</v>
      </c>
      <c r="F724" s="19" t="str">
        <f>IFERROR(VLOOKUP(D724,'Tabelas auxiliares'!$A$3:$B$63,2,FALSE),"")</f>
        <v>PROAP - PRÓ-REITORIA DE POLÍTICAS AFIRMATIVAS</v>
      </c>
      <c r="G724" s="19" t="str">
        <f>IFERROR(VLOOKUP($B724,'Tabelas auxiliares'!$A$67:$C$107,2,FALSE),"")</f>
        <v>RECEPÇÃO, PORTARIA E ZELADORIA</v>
      </c>
      <c r="H724" s="19" t="str">
        <f>IFERROR(VLOOKUP($B724,'Tabelas auxiliares'!$A$67:$C$107,3,FALSE),"")</f>
        <v>PORTARIA / RECEPÇÃO / ZELADORIA</v>
      </c>
      <c r="I724" t="s">
        <v>1518</v>
      </c>
      <c r="J724" t="s">
        <v>1211</v>
      </c>
      <c r="K724" t="s">
        <v>3443</v>
      </c>
      <c r="L724" t="s">
        <v>1213</v>
      </c>
      <c r="M724" t="s">
        <v>3444</v>
      </c>
      <c r="N724" t="s">
        <v>638</v>
      </c>
      <c r="O724" t="s">
        <v>614</v>
      </c>
      <c r="P724" t="s">
        <v>1357</v>
      </c>
      <c r="Q724" t="s">
        <v>603</v>
      </c>
      <c r="R724" t="s">
        <v>604</v>
      </c>
      <c r="S724" t="s">
        <v>605</v>
      </c>
      <c r="T724" t="s">
        <v>145</v>
      </c>
      <c r="U724" t="s">
        <v>1358</v>
      </c>
      <c r="V724" t="s">
        <v>1209</v>
      </c>
      <c r="W724" t="s">
        <v>1210</v>
      </c>
      <c r="X724" t="s">
        <v>3445</v>
      </c>
      <c r="Y724" s="19" t="str">
        <f t="shared" si="20"/>
        <v>3</v>
      </c>
      <c r="Z724" s="19" t="str">
        <f>IF(T724="","",IF(AND(T724&lt;&gt;'Tabelas auxiliares'!$B$241,T724&lt;&gt;'Tabelas auxiliares'!$B$242,T724&lt;&gt;'Tabelas auxiliares'!$C$241,T724&lt;&gt;'Tabelas auxiliares'!$C$242,T724&lt;&gt;'Tabelas auxiliares'!$D$241),"FOLHA DE PESSOAL",IF(Y724='Tabelas auxiliares'!$A$242,"CUSTEIO",IF(Y724='Tabelas auxiliares'!$A$241,"INVESTIMENTO","ERRO - VERIFICAR"))))</f>
        <v>CUSTEIO</v>
      </c>
      <c r="AA724" s="30">
        <f t="shared" si="21"/>
        <v>260000</v>
      </c>
      <c r="AB724" s="130"/>
      <c r="AC724" s="130"/>
      <c r="AD724">
        <v>260000</v>
      </c>
      <c r="AE724" s="36"/>
    </row>
    <row r="725" spans="1:31" x14ac:dyDescent="0.25">
      <c r="A725" t="s">
        <v>591</v>
      </c>
      <c r="B725" t="s">
        <v>239</v>
      </c>
      <c r="C725" t="s">
        <v>592</v>
      </c>
      <c r="D725" t="s">
        <v>60</v>
      </c>
      <c r="E725" t="s">
        <v>100</v>
      </c>
      <c r="F725" s="19" t="str">
        <f>IFERROR(VLOOKUP(D725,'Tabelas auxiliares'!$A$3:$B$63,2,FALSE),"")</f>
        <v>PROAP - PRÓ-REITORIA DE POLÍTICAS AFIRMATIVAS</v>
      </c>
      <c r="G725" s="19" t="str">
        <f>IFERROR(VLOOKUP($B725,'Tabelas auxiliares'!$A$67:$C$107,2,FALSE),"")</f>
        <v>RECEPÇÃO, PORTARIA E ZELADORIA</v>
      </c>
      <c r="H725" s="19" t="str">
        <f>IFERROR(VLOOKUP($B725,'Tabelas auxiliares'!$A$67:$C$107,3,FALSE),"")</f>
        <v>PORTARIA / RECEPÇÃO / ZELADORIA</v>
      </c>
      <c r="I725" t="s">
        <v>3446</v>
      </c>
      <c r="J725" t="s">
        <v>1204</v>
      </c>
      <c r="K725" t="s">
        <v>3447</v>
      </c>
      <c r="L725" t="s">
        <v>1205</v>
      </c>
      <c r="M725" t="s">
        <v>1206</v>
      </c>
      <c r="N725" t="s">
        <v>638</v>
      </c>
      <c r="O725" t="s">
        <v>614</v>
      </c>
      <c r="P725" t="s">
        <v>1357</v>
      </c>
      <c r="Q725" t="s">
        <v>603</v>
      </c>
      <c r="R725" t="s">
        <v>604</v>
      </c>
      <c r="S725" t="s">
        <v>605</v>
      </c>
      <c r="T725" t="s">
        <v>145</v>
      </c>
      <c r="U725" t="s">
        <v>1358</v>
      </c>
      <c r="V725" t="s">
        <v>1183</v>
      </c>
      <c r="W725" t="s">
        <v>1184</v>
      </c>
      <c r="X725" t="s">
        <v>3448</v>
      </c>
      <c r="Y725" s="19" t="str">
        <f t="shared" si="20"/>
        <v>3</v>
      </c>
      <c r="Z725" s="19" t="str">
        <f>IF(T725="","",IF(AND(T725&lt;&gt;'Tabelas auxiliares'!$B$241,T725&lt;&gt;'Tabelas auxiliares'!$B$242,T725&lt;&gt;'Tabelas auxiliares'!$C$241,T725&lt;&gt;'Tabelas auxiliares'!$C$242,T725&lt;&gt;'Tabelas auxiliares'!$D$241),"FOLHA DE PESSOAL",IF(Y725='Tabelas auxiliares'!$A$242,"CUSTEIO",IF(Y725='Tabelas auxiliares'!$A$241,"INVESTIMENTO","ERRO - VERIFICAR"))))</f>
        <v>CUSTEIO</v>
      </c>
      <c r="AA725" s="30">
        <f t="shared" si="21"/>
        <v>439941</v>
      </c>
      <c r="AB725" s="130"/>
      <c r="AC725" s="130"/>
      <c r="AD725">
        <v>439941</v>
      </c>
      <c r="AE725" s="36"/>
    </row>
    <row r="726" spans="1:31" x14ac:dyDescent="0.25">
      <c r="A726" t="s">
        <v>591</v>
      </c>
      <c r="B726" t="s">
        <v>239</v>
      </c>
      <c r="C726" t="s">
        <v>592</v>
      </c>
      <c r="D726" t="s">
        <v>60</v>
      </c>
      <c r="E726" t="s">
        <v>100</v>
      </c>
      <c r="F726" s="19" t="str">
        <f>IFERROR(VLOOKUP(D726,'Tabelas auxiliares'!$A$3:$B$63,2,FALSE),"")</f>
        <v>PROAP - PRÓ-REITORIA DE POLÍTICAS AFIRMATIVAS</v>
      </c>
      <c r="G726" s="19" t="str">
        <f>IFERROR(VLOOKUP($B726,'Tabelas auxiliares'!$A$67:$C$107,2,FALSE),"")</f>
        <v>RECEPÇÃO, PORTARIA E ZELADORIA</v>
      </c>
      <c r="H726" s="19" t="str">
        <f>IFERROR(VLOOKUP($B726,'Tabelas auxiliares'!$A$67:$C$107,3,FALSE),"")</f>
        <v>PORTARIA / RECEPÇÃO / ZELADORIA</v>
      </c>
      <c r="I726" t="s">
        <v>2118</v>
      </c>
      <c r="J726" t="s">
        <v>1204</v>
      </c>
      <c r="K726" t="s">
        <v>3449</v>
      </c>
      <c r="L726" t="s">
        <v>1205</v>
      </c>
      <c r="M726" t="s">
        <v>1206</v>
      </c>
      <c r="N726" t="s">
        <v>638</v>
      </c>
      <c r="O726" t="s">
        <v>614</v>
      </c>
      <c r="P726" t="s">
        <v>1357</v>
      </c>
      <c r="Q726" t="s">
        <v>603</v>
      </c>
      <c r="R726" t="s">
        <v>604</v>
      </c>
      <c r="S726" t="s">
        <v>605</v>
      </c>
      <c r="T726" t="s">
        <v>145</v>
      </c>
      <c r="U726" t="s">
        <v>1358</v>
      </c>
      <c r="V726" t="s">
        <v>1183</v>
      </c>
      <c r="W726" t="s">
        <v>1184</v>
      </c>
      <c r="X726" t="s">
        <v>3450</v>
      </c>
      <c r="Y726" s="19" t="str">
        <f t="shared" si="20"/>
        <v>3</v>
      </c>
      <c r="Z726" s="19" t="str">
        <f>IF(T726="","",IF(AND(T726&lt;&gt;'Tabelas auxiliares'!$B$241,T726&lt;&gt;'Tabelas auxiliares'!$B$242,T726&lt;&gt;'Tabelas auxiliares'!$C$241,T726&lt;&gt;'Tabelas auxiliares'!$C$242,T726&lt;&gt;'Tabelas auxiliares'!$D$241),"FOLHA DE PESSOAL",IF(Y726='Tabelas auxiliares'!$A$242,"CUSTEIO",IF(Y726='Tabelas auxiliares'!$A$241,"INVESTIMENTO","ERRO - VERIFICAR"))))</f>
        <v>CUSTEIO</v>
      </c>
      <c r="AA726" s="30">
        <f t="shared" si="21"/>
        <v>1154785.48</v>
      </c>
      <c r="AB726" s="130">
        <v>494873.98</v>
      </c>
      <c r="AC726" s="130">
        <v>240757.7</v>
      </c>
      <c r="AD726">
        <v>419153.8</v>
      </c>
      <c r="AE726" s="36"/>
    </row>
    <row r="727" spans="1:31" x14ac:dyDescent="0.25">
      <c r="A727" t="s">
        <v>591</v>
      </c>
      <c r="B727" t="s">
        <v>239</v>
      </c>
      <c r="C727" t="s">
        <v>592</v>
      </c>
      <c r="D727" t="s">
        <v>60</v>
      </c>
      <c r="E727" t="s">
        <v>100</v>
      </c>
      <c r="F727" s="19" t="str">
        <f>IFERROR(VLOOKUP(D727,'Tabelas auxiliares'!$A$3:$B$63,2,FALSE),"")</f>
        <v>PROAP - PRÓ-REITORIA DE POLÍTICAS AFIRMATIVAS</v>
      </c>
      <c r="G727" s="19" t="str">
        <f>IFERROR(VLOOKUP($B727,'Tabelas auxiliares'!$A$67:$C$107,2,FALSE),"")</f>
        <v>RECEPÇÃO, PORTARIA E ZELADORIA</v>
      </c>
      <c r="H727" s="19" t="str">
        <f>IFERROR(VLOOKUP($B727,'Tabelas auxiliares'!$A$67:$C$107,3,FALSE),"")</f>
        <v>PORTARIA / RECEPÇÃO / ZELADORIA</v>
      </c>
      <c r="I727" t="s">
        <v>2239</v>
      </c>
      <c r="J727" t="s">
        <v>1204</v>
      </c>
      <c r="K727" t="s">
        <v>3451</v>
      </c>
      <c r="L727" t="s">
        <v>1205</v>
      </c>
      <c r="M727" t="s">
        <v>1206</v>
      </c>
      <c r="N727" t="s">
        <v>638</v>
      </c>
      <c r="O727" t="s">
        <v>614</v>
      </c>
      <c r="P727" t="s">
        <v>1357</v>
      </c>
      <c r="Q727" t="s">
        <v>603</v>
      </c>
      <c r="R727" t="s">
        <v>604</v>
      </c>
      <c r="S727" t="s">
        <v>605</v>
      </c>
      <c r="T727" t="s">
        <v>145</v>
      </c>
      <c r="U727" t="s">
        <v>1358</v>
      </c>
      <c r="V727" t="s">
        <v>1183</v>
      </c>
      <c r="W727" t="s">
        <v>1184</v>
      </c>
      <c r="X727" t="s">
        <v>3452</v>
      </c>
      <c r="Y727" s="19" t="str">
        <f t="shared" si="20"/>
        <v>3</v>
      </c>
      <c r="Z727" s="19" t="str">
        <f>IF(T727="","",IF(AND(T727&lt;&gt;'Tabelas auxiliares'!$B$241,T727&lt;&gt;'Tabelas auxiliares'!$B$242,T727&lt;&gt;'Tabelas auxiliares'!$C$241,T727&lt;&gt;'Tabelas auxiliares'!$C$242,T727&lt;&gt;'Tabelas auxiliares'!$D$241),"FOLHA DE PESSOAL",IF(Y727='Tabelas auxiliares'!$A$242,"CUSTEIO",IF(Y727='Tabelas auxiliares'!$A$241,"INVESTIMENTO","ERRO - VERIFICAR"))))</f>
        <v>CUSTEIO</v>
      </c>
      <c r="AA727" s="30">
        <f t="shared" si="21"/>
        <v>272701.31</v>
      </c>
      <c r="AB727" s="130">
        <v>272701.31</v>
      </c>
      <c r="AC727" s="130"/>
      <c r="AE727" s="36"/>
    </row>
    <row r="728" spans="1:31" x14ac:dyDescent="0.25">
      <c r="A728" t="s">
        <v>591</v>
      </c>
      <c r="B728" t="s">
        <v>241</v>
      </c>
      <c r="C728" t="s">
        <v>592</v>
      </c>
      <c r="D728" t="s">
        <v>60</v>
      </c>
      <c r="E728" t="s">
        <v>100</v>
      </c>
      <c r="F728" s="19" t="str">
        <f>IFERROR(VLOOKUP(D728,'Tabelas auxiliares'!$A$3:$B$63,2,FALSE),"")</f>
        <v>PROAP - PRÓ-REITORIA DE POLÍTICAS AFIRMATIVAS</v>
      </c>
      <c r="G728" s="19" t="str">
        <f>IFERROR(VLOOKUP($B728,'Tabelas auxiliares'!$A$67:$C$107,2,FALSE),"")</f>
        <v>SEGURANÇA E VIGILÂNCIA</v>
      </c>
      <c r="H728" s="19" t="str">
        <f>IFERROR(VLOOKUP($B728,'Tabelas auxiliares'!$A$67:$C$107,3,FALSE),"")</f>
        <v>SISTEMA DE SEGURANÇA / VIGILÂNCIA</v>
      </c>
      <c r="I728" t="s">
        <v>3446</v>
      </c>
      <c r="J728" t="s">
        <v>1211</v>
      </c>
      <c r="K728" t="s">
        <v>3453</v>
      </c>
      <c r="L728" t="s">
        <v>1213</v>
      </c>
      <c r="M728" t="s">
        <v>3444</v>
      </c>
      <c r="N728" t="s">
        <v>638</v>
      </c>
      <c r="O728" t="s">
        <v>614</v>
      </c>
      <c r="P728" t="s">
        <v>1357</v>
      </c>
      <c r="Q728" t="s">
        <v>603</v>
      </c>
      <c r="R728" t="s">
        <v>604</v>
      </c>
      <c r="S728" t="s">
        <v>605</v>
      </c>
      <c r="T728" t="s">
        <v>145</v>
      </c>
      <c r="U728" t="s">
        <v>1358</v>
      </c>
      <c r="V728" t="s">
        <v>1209</v>
      </c>
      <c r="W728" t="s">
        <v>1210</v>
      </c>
      <c r="X728" t="s">
        <v>3454</v>
      </c>
      <c r="Y728" s="19" t="str">
        <f t="shared" si="20"/>
        <v>3</v>
      </c>
      <c r="Z728" s="19" t="str">
        <f>IF(T728="","",IF(AND(T728&lt;&gt;'Tabelas auxiliares'!$B$241,T728&lt;&gt;'Tabelas auxiliares'!$B$242,T728&lt;&gt;'Tabelas auxiliares'!$C$241,T728&lt;&gt;'Tabelas auxiliares'!$C$242,T728&lt;&gt;'Tabelas auxiliares'!$D$241),"FOLHA DE PESSOAL",IF(Y728='Tabelas auxiliares'!$A$242,"CUSTEIO",IF(Y728='Tabelas auxiliares'!$A$241,"INVESTIMENTO","ERRO - VERIFICAR"))))</f>
        <v>CUSTEIO</v>
      </c>
      <c r="AA728" s="30">
        <f t="shared" si="21"/>
        <v>748728.08000000007</v>
      </c>
      <c r="AB728" s="130">
        <v>45399.3</v>
      </c>
      <c r="AC728" s="130"/>
      <c r="AD728">
        <v>703328.78</v>
      </c>
      <c r="AE728" s="36"/>
    </row>
    <row r="729" spans="1:31" x14ac:dyDescent="0.25">
      <c r="A729" t="s">
        <v>591</v>
      </c>
      <c r="B729" t="s">
        <v>241</v>
      </c>
      <c r="C729" t="s">
        <v>592</v>
      </c>
      <c r="D729" t="s">
        <v>60</v>
      </c>
      <c r="E729" t="s">
        <v>100</v>
      </c>
      <c r="F729" s="19" t="str">
        <f>IFERROR(VLOOKUP(D729,'Tabelas auxiliares'!$A$3:$B$63,2,FALSE),"")</f>
        <v>PROAP - PRÓ-REITORIA DE POLÍTICAS AFIRMATIVAS</v>
      </c>
      <c r="G729" s="19" t="str">
        <f>IFERROR(VLOOKUP($B729,'Tabelas auxiliares'!$A$67:$C$107,2,FALSE),"")</f>
        <v>SEGURANÇA E VIGILÂNCIA</v>
      </c>
      <c r="H729" s="19" t="str">
        <f>IFERROR(VLOOKUP($B729,'Tabelas auxiliares'!$A$67:$C$107,3,FALSE),"")</f>
        <v>SISTEMA DE SEGURANÇA / VIGILÂNCIA</v>
      </c>
      <c r="I729" t="s">
        <v>2118</v>
      </c>
      <c r="J729" t="s">
        <v>1211</v>
      </c>
      <c r="K729" t="s">
        <v>3455</v>
      </c>
      <c r="L729" t="s">
        <v>3456</v>
      </c>
      <c r="M729" t="s">
        <v>3444</v>
      </c>
      <c r="N729" t="s">
        <v>638</v>
      </c>
      <c r="O729" t="s">
        <v>614</v>
      </c>
      <c r="P729" t="s">
        <v>1357</v>
      </c>
      <c r="Q729" t="s">
        <v>603</v>
      </c>
      <c r="R729" t="s">
        <v>604</v>
      </c>
      <c r="S729" t="s">
        <v>605</v>
      </c>
      <c r="T729" t="s">
        <v>145</v>
      </c>
      <c r="U729" t="s">
        <v>1358</v>
      </c>
      <c r="V729" t="s">
        <v>1209</v>
      </c>
      <c r="W729" t="s">
        <v>1210</v>
      </c>
      <c r="X729" t="s">
        <v>3457</v>
      </c>
      <c r="Y729" s="19" t="str">
        <f t="shared" si="20"/>
        <v>3</v>
      </c>
      <c r="Z729" s="19" t="str">
        <f>IF(T729="","",IF(AND(T729&lt;&gt;'Tabelas auxiliares'!$B$241,T729&lt;&gt;'Tabelas auxiliares'!$B$242,T729&lt;&gt;'Tabelas auxiliares'!$C$241,T729&lt;&gt;'Tabelas auxiliares'!$C$242,T729&lt;&gt;'Tabelas auxiliares'!$D$241),"FOLHA DE PESSOAL",IF(Y729='Tabelas auxiliares'!$A$242,"CUSTEIO",IF(Y729='Tabelas auxiliares'!$A$241,"INVESTIMENTO","ERRO - VERIFICAR"))))</f>
        <v>CUSTEIO</v>
      </c>
      <c r="AA729" s="30">
        <f t="shared" si="21"/>
        <v>1399801.21</v>
      </c>
      <c r="AB729" s="130">
        <v>681048.43</v>
      </c>
      <c r="AC729" s="130">
        <v>43521.97</v>
      </c>
      <c r="AD729">
        <v>675230.81</v>
      </c>
      <c r="AE729" s="36"/>
    </row>
    <row r="730" spans="1:31" x14ac:dyDescent="0.25">
      <c r="A730" t="s">
        <v>591</v>
      </c>
      <c r="B730" t="s">
        <v>241</v>
      </c>
      <c r="C730" t="s">
        <v>592</v>
      </c>
      <c r="D730" t="s">
        <v>60</v>
      </c>
      <c r="E730" t="s">
        <v>100</v>
      </c>
      <c r="F730" s="19" t="str">
        <f>IFERROR(VLOOKUP(D730,'Tabelas auxiliares'!$A$3:$B$63,2,FALSE),"")</f>
        <v>PROAP - PRÓ-REITORIA DE POLÍTICAS AFIRMATIVAS</v>
      </c>
      <c r="G730" s="19" t="str">
        <f>IFERROR(VLOOKUP($B730,'Tabelas auxiliares'!$A$67:$C$107,2,FALSE),"")</f>
        <v>SEGURANÇA E VIGILÂNCIA</v>
      </c>
      <c r="H730" s="19" t="str">
        <f>IFERROR(VLOOKUP($B730,'Tabelas auxiliares'!$A$67:$C$107,3,FALSE),"")</f>
        <v>SISTEMA DE SEGURANÇA / VIGILÂNCIA</v>
      </c>
      <c r="I730" t="s">
        <v>3458</v>
      </c>
      <c r="J730" t="s">
        <v>1211</v>
      </c>
      <c r="K730" t="s">
        <v>3459</v>
      </c>
      <c r="L730" t="s">
        <v>1213</v>
      </c>
      <c r="M730" t="s">
        <v>1214</v>
      </c>
      <c r="N730" t="s">
        <v>638</v>
      </c>
      <c r="O730" t="s">
        <v>614</v>
      </c>
      <c r="P730" t="s">
        <v>1357</v>
      </c>
      <c r="Q730" t="s">
        <v>603</v>
      </c>
      <c r="R730" t="s">
        <v>604</v>
      </c>
      <c r="S730" t="s">
        <v>605</v>
      </c>
      <c r="T730" t="s">
        <v>145</v>
      </c>
      <c r="U730" t="s">
        <v>1358</v>
      </c>
      <c r="V730" t="s">
        <v>1209</v>
      </c>
      <c r="W730" t="s">
        <v>1210</v>
      </c>
      <c r="X730" t="s">
        <v>3460</v>
      </c>
      <c r="Y730" s="19" t="str">
        <f t="shared" si="20"/>
        <v>3</v>
      </c>
      <c r="Z730" s="19" t="str">
        <f>IF(T730="","",IF(AND(T730&lt;&gt;'Tabelas auxiliares'!$B$241,T730&lt;&gt;'Tabelas auxiliares'!$B$242,T730&lt;&gt;'Tabelas auxiliares'!$C$241,T730&lt;&gt;'Tabelas auxiliares'!$C$242,T730&lt;&gt;'Tabelas auxiliares'!$D$241),"FOLHA DE PESSOAL",IF(Y730='Tabelas auxiliares'!$A$242,"CUSTEIO",IF(Y730='Tabelas auxiliares'!$A$241,"INVESTIMENTO","ERRO - VERIFICAR"))))</f>
        <v>CUSTEIO</v>
      </c>
      <c r="AA730" s="30">
        <f t="shared" si="21"/>
        <v>116083.39000000001</v>
      </c>
      <c r="AB730" s="130"/>
      <c r="AC730" s="130">
        <v>70171.350000000006</v>
      </c>
      <c r="AD730" s="12">
        <v>45912.04</v>
      </c>
      <c r="AE730" s="36"/>
    </row>
    <row r="731" spans="1:31" x14ac:dyDescent="0.25">
      <c r="A731" t="s">
        <v>591</v>
      </c>
      <c r="B731" t="s">
        <v>243</v>
      </c>
      <c r="C731" t="s">
        <v>592</v>
      </c>
      <c r="D731" t="s">
        <v>20</v>
      </c>
      <c r="E731" t="s">
        <v>100</v>
      </c>
      <c r="F731" s="19" t="str">
        <f>IFERROR(VLOOKUP(D731,'Tabelas auxiliares'!$A$3:$B$63,2,FALSE),"")</f>
        <v>ACI - ASSESSORIA DE COMUNICAÇÃO E IMPRENSA</v>
      </c>
      <c r="G731" s="19" t="str">
        <f>IFERROR(VLOOKUP($B731,'Tabelas auxiliares'!$A$67:$C$107,2,FALSE),"")</f>
        <v>TECNOLOGIA DA INFORMAÇÃO E COMUNICAÇÃO</v>
      </c>
      <c r="H731" s="19" t="str">
        <f>IFERROR(VLOOKUP($B731,'Tabelas auxiliares'!$A$67:$C$107,3,FALSE),"")</f>
        <v>TELEFONIA / TI</v>
      </c>
      <c r="I731" t="s">
        <v>1469</v>
      </c>
      <c r="J731" t="s">
        <v>3461</v>
      </c>
      <c r="K731" t="s">
        <v>3462</v>
      </c>
      <c r="L731" t="s">
        <v>3463</v>
      </c>
      <c r="M731" t="s">
        <v>3464</v>
      </c>
      <c r="N731" t="s">
        <v>638</v>
      </c>
      <c r="O731" t="s">
        <v>614</v>
      </c>
      <c r="P731" t="s">
        <v>1357</v>
      </c>
      <c r="Q731" t="s">
        <v>603</v>
      </c>
      <c r="R731" t="s">
        <v>604</v>
      </c>
      <c r="S731" t="s">
        <v>605</v>
      </c>
      <c r="T731" t="s">
        <v>145</v>
      </c>
      <c r="U731" t="s">
        <v>1358</v>
      </c>
      <c r="V731" t="s">
        <v>1219</v>
      </c>
      <c r="W731" t="s">
        <v>1220</v>
      </c>
      <c r="X731" t="s">
        <v>3465</v>
      </c>
      <c r="Y731" s="19" t="str">
        <f t="shared" si="20"/>
        <v>3</v>
      </c>
      <c r="Z731" s="19" t="str">
        <f>IF(T731="","",IF(AND(T731&lt;&gt;'Tabelas auxiliares'!$B$241,T731&lt;&gt;'Tabelas auxiliares'!$B$242,T731&lt;&gt;'Tabelas auxiliares'!$C$241,T731&lt;&gt;'Tabelas auxiliares'!$C$242,T731&lt;&gt;'Tabelas auxiliares'!$D$241),"FOLHA DE PESSOAL",IF(Y731='Tabelas auxiliares'!$A$242,"CUSTEIO",IF(Y731='Tabelas auxiliares'!$A$241,"INVESTIMENTO","ERRO - VERIFICAR"))))</f>
        <v>CUSTEIO</v>
      </c>
      <c r="AA731" s="30">
        <f t="shared" si="21"/>
        <v>3315.88</v>
      </c>
      <c r="AB731" s="130"/>
      <c r="AC731" s="130"/>
      <c r="AD731" s="12">
        <v>3315.88</v>
      </c>
      <c r="AE731" s="36"/>
    </row>
    <row r="732" spans="1:31" x14ac:dyDescent="0.25">
      <c r="A732" t="s">
        <v>591</v>
      </c>
      <c r="B732" t="s">
        <v>243</v>
      </c>
      <c r="C732" t="s">
        <v>592</v>
      </c>
      <c r="D732" t="s">
        <v>68</v>
      </c>
      <c r="E732" t="s">
        <v>100</v>
      </c>
      <c r="F732" s="19" t="str">
        <f>IFERROR(VLOOKUP(D732,'Tabelas auxiliares'!$A$3:$B$63,2,FALSE),"")</f>
        <v>BIBLIOTECA</v>
      </c>
      <c r="G732" s="19" t="str">
        <f>IFERROR(VLOOKUP($B732,'Tabelas auxiliares'!$A$67:$C$107,2,FALSE),"")</f>
        <v>TECNOLOGIA DA INFORMAÇÃO E COMUNICAÇÃO</v>
      </c>
      <c r="H732" s="19" t="str">
        <f>IFERROR(VLOOKUP($B732,'Tabelas auxiliares'!$A$67:$C$107,3,FALSE),"")</f>
        <v>TELEFONIA / TI</v>
      </c>
      <c r="I732" t="s">
        <v>2202</v>
      </c>
      <c r="J732" t="s">
        <v>3466</v>
      </c>
      <c r="K732" t="s">
        <v>3467</v>
      </c>
      <c r="L732" t="s">
        <v>3468</v>
      </c>
      <c r="M732" t="s">
        <v>3469</v>
      </c>
      <c r="N732" t="s">
        <v>638</v>
      </c>
      <c r="O732" t="s">
        <v>614</v>
      </c>
      <c r="P732" t="s">
        <v>1357</v>
      </c>
      <c r="Q732" t="s">
        <v>603</v>
      </c>
      <c r="R732" t="s">
        <v>604</v>
      </c>
      <c r="S732" t="s">
        <v>605</v>
      </c>
      <c r="T732" t="s">
        <v>145</v>
      </c>
      <c r="U732" t="s">
        <v>1358</v>
      </c>
      <c r="V732" t="s">
        <v>1219</v>
      </c>
      <c r="W732" t="s">
        <v>1220</v>
      </c>
      <c r="X732" t="s">
        <v>3470</v>
      </c>
      <c r="Y732" s="19" t="str">
        <f t="shared" si="20"/>
        <v>3</v>
      </c>
      <c r="Z732" s="19" t="str">
        <f>IF(T732="","",IF(AND(T732&lt;&gt;'Tabelas auxiliares'!$B$241,T732&lt;&gt;'Tabelas auxiliares'!$B$242,T732&lt;&gt;'Tabelas auxiliares'!$C$241,T732&lt;&gt;'Tabelas auxiliares'!$C$242,T732&lt;&gt;'Tabelas auxiliares'!$D$241),"FOLHA DE PESSOAL",IF(Y732='Tabelas auxiliares'!$A$242,"CUSTEIO",IF(Y732='Tabelas auxiliares'!$A$241,"INVESTIMENTO","ERRO - VERIFICAR"))))</f>
        <v>CUSTEIO</v>
      </c>
      <c r="AA732" s="30">
        <f t="shared" si="21"/>
        <v>110502</v>
      </c>
      <c r="AB732" s="130"/>
      <c r="AC732" s="130">
        <v>10442.44</v>
      </c>
      <c r="AD732" s="12">
        <v>100059.56</v>
      </c>
      <c r="AE732" s="36"/>
    </row>
    <row r="733" spans="1:31" x14ac:dyDescent="0.25">
      <c r="A733" t="s">
        <v>591</v>
      </c>
      <c r="B733" t="s">
        <v>243</v>
      </c>
      <c r="C733" t="s">
        <v>592</v>
      </c>
      <c r="D733" t="s">
        <v>70</v>
      </c>
      <c r="E733" t="s">
        <v>100</v>
      </c>
      <c r="F733" s="19" t="str">
        <f>IFERROR(VLOOKUP(D733,'Tabelas auxiliares'!$A$3:$B$63,2,FALSE),"")</f>
        <v>NTI - DESPESAS APENAS DO NTI (CUSTEIO/INVESTIMENTO)</v>
      </c>
      <c r="G733" s="19" t="str">
        <f>IFERROR(VLOOKUP($B733,'Tabelas auxiliares'!$A$67:$C$107,2,FALSE),"")</f>
        <v>TECNOLOGIA DA INFORMAÇÃO E COMUNICAÇÃO</v>
      </c>
      <c r="H733" s="19" t="str">
        <f>IFERROR(VLOOKUP($B733,'Tabelas auxiliares'!$A$67:$C$107,3,FALSE),"")</f>
        <v>TELEFONIA / TI</v>
      </c>
      <c r="I733" t="s">
        <v>2176</v>
      </c>
      <c r="J733" t="s">
        <v>1236</v>
      </c>
      <c r="K733" t="s">
        <v>3471</v>
      </c>
      <c r="L733" t="s">
        <v>1237</v>
      </c>
      <c r="M733" t="s">
        <v>1238</v>
      </c>
      <c r="N733" t="s">
        <v>638</v>
      </c>
      <c r="O733" t="s">
        <v>614</v>
      </c>
      <c r="P733" t="s">
        <v>1357</v>
      </c>
      <c r="Q733" t="s">
        <v>603</v>
      </c>
      <c r="R733" t="s">
        <v>604</v>
      </c>
      <c r="S733" t="s">
        <v>605</v>
      </c>
      <c r="T733" t="s">
        <v>145</v>
      </c>
      <c r="U733" t="s">
        <v>1358</v>
      </c>
      <c r="V733" t="s">
        <v>1241</v>
      </c>
      <c r="W733" t="s">
        <v>1242</v>
      </c>
      <c r="X733" t="s">
        <v>3472</v>
      </c>
      <c r="Y733" s="19" t="str">
        <f t="shared" si="20"/>
        <v>3</v>
      </c>
      <c r="Z733" s="19" t="str">
        <f>IF(T733="","",IF(AND(T733&lt;&gt;'Tabelas auxiliares'!$B$241,T733&lt;&gt;'Tabelas auxiliares'!$B$242,T733&lt;&gt;'Tabelas auxiliares'!$C$241,T733&lt;&gt;'Tabelas auxiliares'!$C$242,T733&lt;&gt;'Tabelas auxiliares'!$D$241),"FOLHA DE PESSOAL",IF(Y733='Tabelas auxiliares'!$A$242,"CUSTEIO",IF(Y733='Tabelas auxiliares'!$A$241,"INVESTIMENTO","ERRO - VERIFICAR"))))</f>
        <v>CUSTEIO</v>
      </c>
      <c r="AA733" s="30">
        <f t="shared" si="21"/>
        <v>36261.68</v>
      </c>
      <c r="AB733" s="130">
        <v>18230.84</v>
      </c>
      <c r="AC733" s="130">
        <v>287.10000000000002</v>
      </c>
      <c r="AD733" s="12">
        <v>17743.740000000002</v>
      </c>
      <c r="AE733" s="36"/>
    </row>
    <row r="734" spans="1:31" x14ac:dyDescent="0.25">
      <c r="A734" t="s">
        <v>591</v>
      </c>
      <c r="B734" t="s">
        <v>243</v>
      </c>
      <c r="C734" t="s">
        <v>592</v>
      </c>
      <c r="D734" t="s">
        <v>70</v>
      </c>
      <c r="E734" t="s">
        <v>100</v>
      </c>
      <c r="F734" s="19" t="str">
        <f>IFERROR(VLOOKUP(D734,'Tabelas auxiliares'!$A$3:$B$63,2,FALSE),"")</f>
        <v>NTI - DESPESAS APENAS DO NTI (CUSTEIO/INVESTIMENTO)</v>
      </c>
      <c r="G734" s="19" t="str">
        <f>IFERROR(VLOOKUP($B734,'Tabelas auxiliares'!$A$67:$C$107,2,FALSE),"")</f>
        <v>TECNOLOGIA DA INFORMAÇÃO E COMUNICAÇÃO</v>
      </c>
      <c r="H734" s="19" t="str">
        <f>IFERROR(VLOOKUP($B734,'Tabelas auxiliares'!$A$67:$C$107,3,FALSE),"")</f>
        <v>TELEFONIA / TI</v>
      </c>
      <c r="I734" t="s">
        <v>2176</v>
      </c>
      <c r="J734" t="s">
        <v>1236</v>
      </c>
      <c r="K734" t="s">
        <v>3473</v>
      </c>
      <c r="L734" t="s">
        <v>3474</v>
      </c>
      <c r="M734" t="s">
        <v>1238</v>
      </c>
      <c r="N734" t="s">
        <v>638</v>
      </c>
      <c r="O734" t="s">
        <v>614</v>
      </c>
      <c r="P734" t="s">
        <v>1357</v>
      </c>
      <c r="Q734" t="s">
        <v>603</v>
      </c>
      <c r="R734" t="s">
        <v>604</v>
      </c>
      <c r="S734" t="s">
        <v>605</v>
      </c>
      <c r="T734" t="s">
        <v>145</v>
      </c>
      <c r="U734" t="s">
        <v>1358</v>
      </c>
      <c r="V734" t="s">
        <v>1239</v>
      </c>
      <c r="W734" t="s">
        <v>1240</v>
      </c>
      <c r="X734" t="s">
        <v>3475</v>
      </c>
      <c r="Y734" s="19" t="str">
        <f t="shared" si="20"/>
        <v>3</v>
      </c>
      <c r="Z734" s="19" t="str">
        <f>IF(T734="","",IF(AND(T734&lt;&gt;'Tabelas auxiliares'!$B$241,T734&lt;&gt;'Tabelas auxiliares'!$B$242,T734&lt;&gt;'Tabelas auxiliares'!$C$241,T734&lt;&gt;'Tabelas auxiliares'!$C$242,T734&lt;&gt;'Tabelas auxiliares'!$D$241),"FOLHA DE PESSOAL",IF(Y734='Tabelas auxiliares'!$A$242,"CUSTEIO",IF(Y734='Tabelas auxiliares'!$A$241,"INVESTIMENTO","ERRO - VERIFICAR"))))</f>
        <v>CUSTEIO</v>
      </c>
      <c r="AA734" s="30">
        <f t="shared" si="21"/>
        <v>396</v>
      </c>
      <c r="AB734" s="130">
        <v>231</v>
      </c>
      <c r="AC734" s="130"/>
      <c r="AD734" s="12">
        <v>165</v>
      </c>
      <c r="AE734" s="36"/>
    </row>
    <row r="735" spans="1:31" x14ac:dyDescent="0.25">
      <c r="A735" t="s">
        <v>591</v>
      </c>
      <c r="B735" t="s">
        <v>243</v>
      </c>
      <c r="C735" t="s">
        <v>592</v>
      </c>
      <c r="D735" t="s">
        <v>70</v>
      </c>
      <c r="E735" t="s">
        <v>100</v>
      </c>
      <c r="F735" s="19" t="str">
        <f>IFERROR(VLOOKUP(D735,'Tabelas auxiliares'!$A$3:$B$63,2,FALSE),"")</f>
        <v>NTI - DESPESAS APENAS DO NTI (CUSTEIO/INVESTIMENTO)</v>
      </c>
      <c r="G735" s="19" t="str">
        <f>IFERROR(VLOOKUP($B735,'Tabelas auxiliares'!$A$67:$C$107,2,FALSE),"")</f>
        <v>TECNOLOGIA DA INFORMAÇÃO E COMUNICAÇÃO</v>
      </c>
      <c r="H735" s="19" t="str">
        <f>IFERROR(VLOOKUP($B735,'Tabelas auxiliares'!$A$67:$C$107,3,FALSE),"")</f>
        <v>TELEFONIA / TI</v>
      </c>
      <c r="I735" t="s">
        <v>2104</v>
      </c>
      <c r="J735" t="s">
        <v>3476</v>
      </c>
      <c r="K735" t="s">
        <v>3477</v>
      </c>
      <c r="L735" t="s">
        <v>3478</v>
      </c>
      <c r="M735" t="s">
        <v>3479</v>
      </c>
      <c r="N735" t="s">
        <v>638</v>
      </c>
      <c r="O735" t="s">
        <v>614</v>
      </c>
      <c r="P735" t="s">
        <v>1357</v>
      </c>
      <c r="Q735" t="s">
        <v>603</v>
      </c>
      <c r="R735" t="s">
        <v>604</v>
      </c>
      <c r="S735" t="s">
        <v>605</v>
      </c>
      <c r="T735" t="s">
        <v>145</v>
      </c>
      <c r="U735" t="s">
        <v>1358</v>
      </c>
      <c r="V735" t="s">
        <v>3480</v>
      </c>
      <c r="W735" t="s">
        <v>3481</v>
      </c>
      <c r="X735" t="s">
        <v>3482</v>
      </c>
      <c r="Y735" s="19" t="str">
        <f t="shared" si="20"/>
        <v>3</v>
      </c>
      <c r="Z735" s="19" t="str">
        <f>IF(T735="","",IF(AND(T735&lt;&gt;'Tabelas auxiliares'!$B$241,T735&lt;&gt;'Tabelas auxiliares'!$B$242,T735&lt;&gt;'Tabelas auxiliares'!$C$241,T735&lt;&gt;'Tabelas auxiliares'!$C$242,T735&lt;&gt;'Tabelas auxiliares'!$D$241),"FOLHA DE PESSOAL",IF(Y735='Tabelas auxiliares'!$A$242,"CUSTEIO",IF(Y735='Tabelas auxiliares'!$A$241,"INVESTIMENTO","ERRO - VERIFICAR"))))</f>
        <v>CUSTEIO</v>
      </c>
      <c r="AA735" s="30">
        <f t="shared" si="21"/>
        <v>26310</v>
      </c>
      <c r="AB735" s="130"/>
      <c r="AC735" s="130"/>
      <c r="AD735" s="12">
        <v>26310</v>
      </c>
      <c r="AE735" s="36"/>
    </row>
    <row r="736" spans="1:31" x14ac:dyDescent="0.25">
      <c r="A736" t="s">
        <v>591</v>
      </c>
      <c r="B736" t="s">
        <v>243</v>
      </c>
      <c r="C736" t="s">
        <v>592</v>
      </c>
      <c r="D736" t="s">
        <v>70</v>
      </c>
      <c r="E736" t="s">
        <v>100</v>
      </c>
      <c r="F736" s="19" t="str">
        <f>IFERROR(VLOOKUP(D736,'Tabelas auxiliares'!$A$3:$B$63,2,FALSE),"")</f>
        <v>NTI - DESPESAS APENAS DO NTI (CUSTEIO/INVESTIMENTO)</v>
      </c>
      <c r="G736" s="19" t="str">
        <f>IFERROR(VLOOKUP($B736,'Tabelas auxiliares'!$A$67:$C$107,2,FALSE),"")</f>
        <v>TECNOLOGIA DA INFORMAÇÃO E COMUNICAÇÃO</v>
      </c>
      <c r="H736" s="19" t="str">
        <f>IFERROR(VLOOKUP($B736,'Tabelas auxiliares'!$A$67:$C$107,3,FALSE),"")</f>
        <v>TELEFONIA / TI</v>
      </c>
      <c r="I736" t="s">
        <v>2104</v>
      </c>
      <c r="J736" t="s">
        <v>3483</v>
      </c>
      <c r="K736" t="s">
        <v>3484</v>
      </c>
      <c r="L736" t="s">
        <v>3485</v>
      </c>
      <c r="M736" t="s">
        <v>3486</v>
      </c>
      <c r="N736" t="s">
        <v>638</v>
      </c>
      <c r="O736" t="s">
        <v>614</v>
      </c>
      <c r="P736" t="s">
        <v>1357</v>
      </c>
      <c r="Q736" t="s">
        <v>603</v>
      </c>
      <c r="R736" t="s">
        <v>604</v>
      </c>
      <c r="S736" t="s">
        <v>605</v>
      </c>
      <c r="T736" t="s">
        <v>145</v>
      </c>
      <c r="U736" t="s">
        <v>1358</v>
      </c>
      <c r="V736" t="s">
        <v>1234</v>
      </c>
      <c r="W736" t="s">
        <v>1235</v>
      </c>
      <c r="X736" t="s">
        <v>3487</v>
      </c>
      <c r="Y736" s="19" t="str">
        <f t="shared" si="20"/>
        <v>3</v>
      </c>
      <c r="Z736" s="19" t="str">
        <f>IF(T736="","",IF(AND(T736&lt;&gt;'Tabelas auxiliares'!$B$241,T736&lt;&gt;'Tabelas auxiliares'!$B$242,T736&lt;&gt;'Tabelas auxiliares'!$C$241,T736&lt;&gt;'Tabelas auxiliares'!$C$242,T736&lt;&gt;'Tabelas auxiliares'!$D$241),"FOLHA DE PESSOAL",IF(Y736='Tabelas auxiliares'!$A$242,"CUSTEIO",IF(Y736='Tabelas auxiliares'!$A$241,"INVESTIMENTO","ERRO - VERIFICAR"))))</f>
        <v>CUSTEIO</v>
      </c>
      <c r="AA736" s="30">
        <f t="shared" si="21"/>
        <v>10720.82</v>
      </c>
      <c r="AB736" s="130">
        <v>6041.57</v>
      </c>
      <c r="AC736" s="130">
        <v>92.1</v>
      </c>
      <c r="AD736" s="12">
        <v>4587.1499999999996</v>
      </c>
      <c r="AE736" s="36"/>
    </row>
    <row r="737" spans="1:31" x14ac:dyDescent="0.25">
      <c r="A737" t="s">
        <v>591</v>
      </c>
      <c r="B737" t="s">
        <v>243</v>
      </c>
      <c r="C737" t="s">
        <v>592</v>
      </c>
      <c r="D737" t="s">
        <v>70</v>
      </c>
      <c r="E737" t="s">
        <v>100</v>
      </c>
      <c r="F737" s="19" t="str">
        <f>IFERROR(VLOOKUP(D737,'Tabelas auxiliares'!$A$3:$B$63,2,FALSE),"")</f>
        <v>NTI - DESPESAS APENAS DO NTI (CUSTEIO/INVESTIMENTO)</v>
      </c>
      <c r="G737" s="19" t="str">
        <f>IFERROR(VLOOKUP($B737,'Tabelas auxiliares'!$A$67:$C$107,2,FALSE),"")</f>
        <v>TECNOLOGIA DA INFORMAÇÃO E COMUNICAÇÃO</v>
      </c>
      <c r="H737" s="19" t="str">
        <f>IFERROR(VLOOKUP($B737,'Tabelas auxiliares'!$A$67:$C$107,3,FALSE),"")</f>
        <v>TELEFONIA / TI</v>
      </c>
      <c r="I737" t="s">
        <v>3446</v>
      </c>
      <c r="J737" t="s">
        <v>1231</v>
      </c>
      <c r="K737" t="s">
        <v>3488</v>
      </c>
      <c r="L737" t="s">
        <v>1232</v>
      </c>
      <c r="M737" t="s">
        <v>1233</v>
      </c>
      <c r="N737" t="s">
        <v>638</v>
      </c>
      <c r="O737" t="s">
        <v>614</v>
      </c>
      <c r="P737" t="s">
        <v>1357</v>
      </c>
      <c r="Q737" t="s">
        <v>603</v>
      </c>
      <c r="R737" t="s">
        <v>604</v>
      </c>
      <c r="S737" t="s">
        <v>605</v>
      </c>
      <c r="T737" t="s">
        <v>145</v>
      </c>
      <c r="U737" t="s">
        <v>1358</v>
      </c>
      <c r="V737" t="s">
        <v>1234</v>
      </c>
      <c r="W737" t="s">
        <v>1235</v>
      </c>
      <c r="X737" t="s">
        <v>3489</v>
      </c>
      <c r="Y737" s="19" t="str">
        <f t="shared" si="20"/>
        <v>3</v>
      </c>
      <c r="Z737" s="19" t="str">
        <f>IF(T737="","",IF(AND(T737&lt;&gt;'Tabelas auxiliares'!$B$241,T737&lt;&gt;'Tabelas auxiliares'!$B$242,T737&lt;&gt;'Tabelas auxiliares'!$C$241,T737&lt;&gt;'Tabelas auxiliares'!$C$242,T737&lt;&gt;'Tabelas auxiliares'!$D$241),"FOLHA DE PESSOAL",IF(Y737='Tabelas auxiliares'!$A$242,"CUSTEIO",IF(Y737='Tabelas auxiliares'!$A$241,"INVESTIMENTO","ERRO - VERIFICAR"))))</f>
        <v>CUSTEIO</v>
      </c>
      <c r="AA737" s="30">
        <f t="shared" si="21"/>
        <v>19404</v>
      </c>
      <c r="AB737" s="130"/>
      <c r="AC737" s="130"/>
      <c r="AD737" s="12">
        <v>19404</v>
      </c>
      <c r="AE737" s="36"/>
    </row>
    <row r="738" spans="1:31" x14ac:dyDescent="0.25">
      <c r="A738" t="s">
        <v>591</v>
      </c>
      <c r="B738" t="s">
        <v>243</v>
      </c>
      <c r="C738" t="s">
        <v>592</v>
      </c>
      <c r="D738" t="s">
        <v>70</v>
      </c>
      <c r="E738" t="s">
        <v>100</v>
      </c>
      <c r="F738" s="19" t="str">
        <f>IFERROR(VLOOKUP(D738,'Tabelas auxiliares'!$A$3:$B$63,2,FALSE),"")</f>
        <v>NTI - DESPESAS APENAS DO NTI (CUSTEIO/INVESTIMENTO)</v>
      </c>
      <c r="G738" s="19" t="str">
        <f>IFERROR(VLOOKUP($B738,'Tabelas auxiliares'!$A$67:$C$107,2,FALSE),"")</f>
        <v>TECNOLOGIA DA INFORMAÇÃO E COMUNICAÇÃO</v>
      </c>
      <c r="H738" s="19" t="str">
        <f>IFERROR(VLOOKUP($B738,'Tabelas auxiliares'!$A$67:$C$107,3,FALSE),"")</f>
        <v>TELEFONIA / TI</v>
      </c>
      <c r="I738" t="s">
        <v>2118</v>
      </c>
      <c r="J738" t="s">
        <v>1243</v>
      </c>
      <c r="K738" t="s">
        <v>3490</v>
      </c>
      <c r="L738" t="s">
        <v>3491</v>
      </c>
      <c r="M738" t="s">
        <v>1245</v>
      </c>
      <c r="N738" t="s">
        <v>638</v>
      </c>
      <c r="O738" t="s">
        <v>614</v>
      </c>
      <c r="P738" t="s">
        <v>1357</v>
      </c>
      <c r="Q738" t="s">
        <v>603</v>
      </c>
      <c r="R738" t="s">
        <v>604</v>
      </c>
      <c r="S738" t="s">
        <v>605</v>
      </c>
      <c r="T738" t="s">
        <v>145</v>
      </c>
      <c r="U738" t="s">
        <v>1358</v>
      </c>
      <c r="V738" t="s">
        <v>1229</v>
      </c>
      <c r="W738" t="s">
        <v>1230</v>
      </c>
      <c r="X738" t="s">
        <v>3492</v>
      </c>
      <c r="Y738" s="19" t="str">
        <f t="shared" si="20"/>
        <v>3</v>
      </c>
      <c r="Z738" s="19" t="str">
        <f>IF(T738="","",IF(AND(T738&lt;&gt;'Tabelas auxiliares'!$B$241,T738&lt;&gt;'Tabelas auxiliares'!$B$242,T738&lt;&gt;'Tabelas auxiliares'!$C$241,T738&lt;&gt;'Tabelas auxiliares'!$C$242,T738&lt;&gt;'Tabelas auxiliares'!$D$241),"FOLHA DE PESSOAL",IF(Y738='Tabelas auxiliares'!$A$242,"CUSTEIO",IF(Y738='Tabelas auxiliares'!$A$241,"INVESTIMENTO","ERRO - VERIFICAR"))))</f>
        <v>CUSTEIO</v>
      </c>
      <c r="AA738" s="30">
        <f t="shared" si="21"/>
        <v>9897.44</v>
      </c>
      <c r="AB738" s="130"/>
      <c r="AC738" s="130"/>
      <c r="AD738" s="12">
        <v>9897.44</v>
      </c>
      <c r="AE738" s="36"/>
    </row>
    <row r="739" spans="1:31" x14ac:dyDescent="0.25">
      <c r="A739" t="s">
        <v>591</v>
      </c>
      <c r="B739" t="s">
        <v>243</v>
      </c>
      <c r="C739" t="s">
        <v>592</v>
      </c>
      <c r="D739" t="s">
        <v>70</v>
      </c>
      <c r="E739" t="s">
        <v>100</v>
      </c>
      <c r="F739" s="19" t="str">
        <f>IFERROR(VLOOKUP(D739,'Tabelas auxiliares'!$A$3:$B$63,2,FALSE),"")</f>
        <v>NTI - DESPESAS APENAS DO NTI (CUSTEIO/INVESTIMENTO)</v>
      </c>
      <c r="G739" s="19" t="str">
        <f>IFERROR(VLOOKUP($B739,'Tabelas auxiliares'!$A$67:$C$107,2,FALSE),"")</f>
        <v>TECNOLOGIA DA INFORMAÇÃO E COMUNICAÇÃO</v>
      </c>
      <c r="H739" s="19" t="str">
        <f>IFERROR(VLOOKUP($B739,'Tabelas auxiliares'!$A$67:$C$107,3,FALSE),"")</f>
        <v>TELEFONIA / TI</v>
      </c>
      <c r="I739" t="s">
        <v>1972</v>
      </c>
      <c r="J739" t="s">
        <v>1243</v>
      </c>
      <c r="K739" t="s">
        <v>3493</v>
      </c>
      <c r="L739" t="s">
        <v>1244</v>
      </c>
      <c r="M739" t="s">
        <v>1245</v>
      </c>
      <c r="N739" t="s">
        <v>638</v>
      </c>
      <c r="O739" t="s">
        <v>614</v>
      </c>
      <c r="P739" t="s">
        <v>1357</v>
      </c>
      <c r="Q739" t="s">
        <v>603</v>
      </c>
      <c r="R739" t="s">
        <v>604</v>
      </c>
      <c r="S739" t="s">
        <v>605</v>
      </c>
      <c r="T739" t="s">
        <v>145</v>
      </c>
      <c r="U739" t="s">
        <v>1358</v>
      </c>
      <c r="V739" t="s">
        <v>1229</v>
      </c>
      <c r="W739" t="s">
        <v>1230</v>
      </c>
      <c r="X739" t="s">
        <v>3494</v>
      </c>
      <c r="Y739" s="19" t="str">
        <f t="shared" si="20"/>
        <v>3</v>
      </c>
      <c r="Z739" s="19" t="str">
        <f>IF(T739="","",IF(AND(T739&lt;&gt;'Tabelas auxiliares'!$B$241,T739&lt;&gt;'Tabelas auxiliares'!$B$242,T739&lt;&gt;'Tabelas auxiliares'!$C$241,T739&lt;&gt;'Tabelas auxiliares'!$C$242,T739&lt;&gt;'Tabelas auxiliares'!$D$241),"FOLHA DE PESSOAL",IF(Y739='Tabelas auxiliares'!$A$242,"CUSTEIO",IF(Y739='Tabelas auxiliares'!$A$241,"INVESTIMENTO","ERRO - VERIFICAR"))))</f>
        <v>CUSTEIO</v>
      </c>
      <c r="AA739" s="30">
        <f t="shared" si="21"/>
        <v>156571.41999999998</v>
      </c>
      <c r="AB739" s="130">
        <v>53463.21</v>
      </c>
      <c r="AC739" s="130">
        <v>2270.0100000000002</v>
      </c>
      <c r="AD739" s="12">
        <v>100838.2</v>
      </c>
      <c r="AE739" s="36"/>
    </row>
    <row r="740" spans="1:31" x14ac:dyDescent="0.25">
      <c r="A740" t="s">
        <v>591</v>
      </c>
      <c r="B740" t="s">
        <v>243</v>
      </c>
      <c r="C740" t="s">
        <v>592</v>
      </c>
      <c r="D740" t="s">
        <v>70</v>
      </c>
      <c r="E740" t="s">
        <v>100</v>
      </c>
      <c r="F740" s="19" t="str">
        <f>IFERROR(VLOOKUP(D740,'Tabelas auxiliares'!$A$3:$B$63,2,FALSE),"")</f>
        <v>NTI - DESPESAS APENAS DO NTI (CUSTEIO/INVESTIMENTO)</v>
      </c>
      <c r="G740" s="19" t="str">
        <f>IFERROR(VLOOKUP($B740,'Tabelas auxiliares'!$A$67:$C$107,2,FALSE),"")</f>
        <v>TECNOLOGIA DA INFORMAÇÃO E COMUNICAÇÃO</v>
      </c>
      <c r="H740" s="19" t="str">
        <f>IFERROR(VLOOKUP($B740,'Tabelas auxiliares'!$A$67:$C$107,3,FALSE),"")</f>
        <v>TELEFONIA / TI</v>
      </c>
      <c r="I740" t="s">
        <v>1498</v>
      </c>
      <c r="J740" t="s">
        <v>3476</v>
      </c>
      <c r="K740" t="s">
        <v>3495</v>
      </c>
      <c r="L740" t="s">
        <v>3478</v>
      </c>
      <c r="M740" t="s">
        <v>3479</v>
      </c>
      <c r="N740" t="s">
        <v>638</v>
      </c>
      <c r="O740" t="s">
        <v>614</v>
      </c>
      <c r="P740" t="s">
        <v>1357</v>
      </c>
      <c r="Q740" t="s">
        <v>603</v>
      </c>
      <c r="R740" t="s">
        <v>604</v>
      </c>
      <c r="S740" t="s">
        <v>605</v>
      </c>
      <c r="T740" t="s">
        <v>145</v>
      </c>
      <c r="U740" t="s">
        <v>1358</v>
      </c>
      <c r="V740" t="s">
        <v>3480</v>
      </c>
      <c r="W740" t="s">
        <v>3481</v>
      </c>
      <c r="X740" t="s">
        <v>3496</v>
      </c>
      <c r="Y740" s="19" t="str">
        <f t="shared" si="20"/>
        <v>3</v>
      </c>
      <c r="Z740" s="19" t="str">
        <f>IF(T740="","",IF(AND(T740&lt;&gt;'Tabelas auxiliares'!$B$241,T740&lt;&gt;'Tabelas auxiliares'!$B$242,T740&lt;&gt;'Tabelas auxiliares'!$C$241,T740&lt;&gt;'Tabelas auxiliares'!$C$242,T740&lt;&gt;'Tabelas auxiliares'!$D$241),"FOLHA DE PESSOAL",IF(Y740='Tabelas auxiliares'!$A$242,"CUSTEIO",IF(Y740='Tabelas auxiliares'!$A$241,"INVESTIMENTO","ERRO - VERIFICAR"))))</f>
        <v>CUSTEIO</v>
      </c>
      <c r="AA740" s="30">
        <f t="shared" si="21"/>
        <v>52620</v>
      </c>
      <c r="AB740" s="130">
        <v>36253.93</v>
      </c>
      <c r="AC740" s="130"/>
      <c r="AD740" s="12">
        <v>16366.07</v>
      </c>
      <c r="AE740" s="36"/>
    </row>
    <row r="741" spans="1:31" x14ac:dyDescent="0.25">
      <c r="A741" t="s">
        <v>591</v>
      </c>
      <c r="B741" t="s">
        <v>243</v>
      </c>
      <c r="C741" t="s">
        <v>592</v>
      </c>
      <c r="D741" t="s">
        <v>70</v>
      </c>
      <c r="E741" t="s">
        <v>100</v>
      </c>
      <c r="F741" s="19" t="str">
        <f>IFERROR(VLOOKUP(D741,'Tabelas auxiliares'!$A$3:$B$63,2,FALSE),"")</f>
        <v>NTI - DESPESAS APENAS DO NTI (CUSTEIO/INVESTIMENTO)</v>
      </c>
      <c r="G741" s="19" t="str">
        <f>IFERROR(VLOOKUP($B741,'Tabelas auxiliares'!$A$67:$C$107,2,FALSE),"")</f>
        <v>TECNOLOGIA DA INFORMAÇÃO E COMUNICAÇÃO</v>
      </c>
      <c r="H741" s="19" t="str">
        <f>IFERROR(VLOOKUP($B741,'Tabelas auxiliares'!$A$67:$C$107,3,FALSE),"")</f>
        <v>TELEFONIA / TI</v>
      </c>
      <c r="I741" t="s">
        <v>1423</v>
      </c>
      <c r="J741" t="s">
        <v>1231</v>
      </c>
      <c r="K741" t="s">
        <v>3497</v>
      </c>
      <c r="L741" t="s">
        <v>1232</v>
      </c>
      <c r="M741" t="s">
        <v>1233</v>
      </c>
      <c r="N741" t="s">
        <v>638</v>
      </c>
      <c r="O741" t="s">
        <v>614</v>
      </c>
      <c r="P741" t="s">
        <v>1357</v>
      </c>
      <c r="Q741" t="s">
        <v>603</v>
      </c>
      <c r="R741" t="s">
        <v>604</v>
      </c>
      <c r="S741" t="s">
        <v>605</v>
      </c>
      <c r="T741" t="s">
        <v>145</v>
      </c>
      <c r="U741" t="s">
        <v>1358</v>
      </c>
      <c r="V741" t="s">
        <v>1234</v>
      </c>
      <c r="W741" t="s">
        <v>1235</v>
      </c>
      <c r="X741" t="s">
        <v>3498</v>
      </c>
      <c r="Y741" s="19" t="str">
        <f t="shared" si="20"/>
        <v>3</v>
      </c>
      <c r="Z741" s="19" t="str">
        <f>IF(T741="","",IF(AND(T741&lt;&gt;'Tabelas auxiliares'!$B$241,T741&lt;&gt;'Tabelas auxiliares'!$B$242,T741&lt;&gt;'Tabelas auxiliares'!$C$241,T741&lt;&gt;'Tabelas auxiliares'!$C$242,T741&lt;&gt;'Tabelas auxiliares'!$D$241),"FOLHA DE PESSOAL",IF(Y741='Tabelas auxiliares'!$A$242,"CUSTEIO",IF(Y741='Tabelas auxiliares'!$A$241,"INVESTIMENTO","ERRO - VERIFICAR"))))</f>
        <v>CUSTEIO</v>
      </c>
      <c r="AA741" s="30">
        <f t="shared" si="21"/>
        <v>85170.540000000008</v>
      </c>
      <c r="AB741" s="130">
        <v>71291.13</v>
      </c>
      <c r="AC741" s="130"/>
      <c r="AD741" s="12">
        <v>13879.41</v>
      </c>
      <c r="AE741" s="36"/>
    </row>
    <row r="742" spans="1:31" x14ac:dyDescent="0.25">
      <c r="A742" t="s">
        <v>591</v>
      </c>
      <c r="B742" t="s">
        <v>243</v>
      </c>
      <c r="C742" t="s">
        <v>592</v>
      </c>
      <c r="D742" t="s">
        <v>70</v>
      </c>
      <c r="E742" t="s">
        <v>100</v>
      </c>
      <c r="F742" s="19" t="str">
        <f>IFERROR(VLOOKUP(D742,'Tabelas auxiliares'!$A$3:$B$63,2,FALSE),"")</f>
        <v>NTI - DESPESAS APENAS DO NTI (CUSTEIO/INVESTIMENTO)</v>
      </c>
      <c r="G742" s="19" t="str">
        <f>IFERROR(VLOOKUP($B742,'Tabelas auxiliares'!$A$67:$C$107,2,FALSE),"")</f>
        <v>TECNOLOGIA DA INFORMAÇÃO E COMUNICAÇÃO</v>
      </c>
      <c r="H742" s="19" t="str">
        <f>IFERROR(VLOOKUP($B742,'Tabelas auxiliares'!$A$67:$C$107,3,FALSE),"")</f>
        <v>TELEFONIA / TI</v>
      </c>
      <c r="I742" t="s">
        <v>1510</v>
      </c>
      <c r="J742" t="s">
        <v>3499</v>
      </c>
      <c r="K742" t="s">
        <v>3500</v>
      </c>
      <c r="L742" t="s">
        <v>3501</v>
      </c>
      <c r="M742" t="s">
        <v>3502</v>
      </c>
      <c r="N742" t="s">
        <v>1374</v>
      </c>
      <c r="O742" t="s">
        <v>614</v>
      </c>
      <c r="P742" t="s">
        <v>1375</v>
      </c>
      <c r="Q742" t="s">
        <v>603</v>
      </c>
      <c r="R742" t="s">
        <v>604</v>
      </c>
      <c r="S742" t="s">
        <v>605</v>
      </c>
      <c r="T742" t="s">
        <v>145</v>
      </c>
      <c r="U742" t="s">
        <v>1376</v>
      </c>
      <c r="V742" t="s">
        <v>3503</v>
      </c>
      <c r="W742" t="s">
        <v>3504</v>
      </c>
      <c r="X742" t="s">
        <v>3505</v>
      </c>
      <c r="Y742" s="19" t="str">
        <f t="shared" si="20"/>
        <v>4</v>
      </c>
      <c r="Z742" s="19" t="str">
        <f>IF(T742="","",IF(AND(T742&lt;&gt;'Tabelas auxiliares'!$B$241,T742&lt;&gt;'Tabelas auxiliares'!$B$242,T742&lt;&gt;'Tabelas auxiliares'!$C$241,T742&lt;&gt;'Tabelas auxiliares'!$C$242,T742&lt;&gt;'Tabelas auxiliares'!$D$241),"FOLHA DE PESSOAL",IF(Y742='Tabelas auxiliares'!$A$242,"CUSTEIO",IF(Y742='Tabelas auxiliares'!$A$241,"INVESTIMENTO","ERRO - VERIFICAR"))))</f>
        <v>INVESTIMENTO</v>
      </c>
      <c r="AA742" s="30">
        <f t="shared" si="21"/>
        <v>72784</v>
      </c>
      <c r="AB742" s="130">
        <v>72784</v>
      </c>
      <c r="AC742" s="130"/>
      <c r="AD742" s="12"/>
      <c r="AE742" s="36"/>
    </row>
    <row r="743" spans="1:31" x14ac:dyDescent="0.25">
      <c r="A743" t="s">
        <v>591</v>
      </c>
      <c r="B743" t="s">
        <v>243</v>
      </c>
      <c r="C743" t="s">
        <v>592</v>
      </c>
      <c r="D743" t="s">
        <v>70</v>
      </c>
      <c r="E743" t="s">
        <v>100</v>
      </c>
      <c r="F743" s="19" t="str">
        <f>IFERROR(VLOOKUP(D743,'Tabelas auxiliares'!$A$3:$B$63,2,FALSE),"")</f>
        <v>NTI - DESPESAS APENAS DO NTI (CUSTEIO/INVESTIMENTO)</v>
      </c>
      <c r="G743" s="19" t="str">
        <f>IFERROR(VLOOKUP($B743,'Tabelas auxiliares'!$A$67:$C$107,2,FALSE),"")</f>
        <v>TECNOLOGIA DA INFORMAÇÃO E COMUNICAÇÃO</v>
      </c>
      <c r="H743" s="19" t="str">
        <f>IFERROR(VLOOKUP($B743,'Tabelas auxiliares'!$A$67:$C$107,3,FALSE),"")</f>
        <v>TELEFONIA / TI</v>
      </c>
      <c r="I743" t="s">
        <v>1556</v>
      </c>
      <c r="J743" t="s">
        <v>3506</v>
      </c>
      <c r="K743" t="s">
        <v>3507</v>
      </c>
      <c r="L743" t="s">
        <v>3508</v>
      </c>
      <c r="M743" t="s">
        <v>1228</v>
      </c>
      <c r="N743" t="s">
        <v>648</v>
      </c>
      <c r="O743" t="s">
        <v>614</v>
      </c>
      <c r="P743" t="s">
        <v>1308</v>
      </c>
      <c r="Q743" t="s">
        <v>603</v>
      </c>
      <c r="R743" t="s">
        <v>604</v>
      </c>
      <c r="S743" t="s">
        <v>605</v>
      </c>
      <c r="T743" t="s">
        <v>145</v>
      </c>
      <c r="U743" t="s">
        <v>1359</v>
      </c>
      <c r="V743" t="s">
        <v>3509</v>
      </c>
      <c r="W743" t="s">
        <v>3510</v>
      </c>
      <c r="X743" t="s">
        <v>3511</v>
      </c>
      <c r="Y743" s="19" t="str">
        <f t="shared" si="20"/>
        <v>4</v>
      </c>
      <c r="Z743" s="19" t="str">
        <f>IF(T743="","",IF(AND(T743&lt;&gt;'Tabelas auxiliares'!$B$241,T743&lt;&gt;'Tabelas auxiliares'!$B$242,T743&lt;&gt;'Tabelas auxiliares'!$C$241,T743&lt;&gt;'Tabelas auxiliares'!$C$242,T743&lt;&gt;'Tabelas auxiliares'!$D$241),"FOLHA DE PESSOAL",IF(Y743='Tabelas auxiliares'!$A$242,"CUSTEIO",IF(Y743='Tabelas auxiliares'!$A$241,"INVESTIMENTO","ERRO - VERIFICAR"))))</f>
        <v>INVESTIMENTO</v>
      </c>
      <c r="AA743" s="30">
        <f t="shared" si="21"/>
        <v>250000</v>
      </c>
      <c r="AB743" s="130">
        <v>250000</v>
      </c>
      <c r="AC743" s="130"/>
      <c r="AD743" s="12"/>
      <c r="AE743" s="36"/>
    </row>
    <row r="744" spans="1:31" x14ac:dyDescent="0.25">
      <c r="A744" t="s">
        <v>591</v>
      </c>
      <c r="B744" t="s">
        <v>243</v>
      </c>
      <c r="C744" t="s">
        <v>592</v>
      </c>
      <c r="D744" t="s">
        <v>132</v>
      </c>
      <c r="E744" t="s">
        <v>100</v>
      </c>
      <c r="F744" s="19" t="str">
        <f>IFERROR(VLOOKUP(D744,'Tabelas auxiliares'!$A$3:$B$63,2,FALSE),"")</f>
        <v>NTI - TIC   D.U.C. (CUTEIO/INVESTIMENTO)</v>
      </c>
      <c r="G744" s="19" t="str">
        <f>IFERROR(VLOOKUP($B744,'Tabelas auxiliares'!$A$67:$C$107,2,FALSE),"")</f>
        <v>TECNOLOGIA DA INFORMAÇÃO E COMUNICAÇÃO</v>
      </c>
      <c r="H744" s="19" t="str">
        <f>IFERROR(VLOOKUP($B744,'Tabelas auxiliares'!$A$67:$C$107,3,FALSE),"")</f>
        <v>TELEFONIA / TI</v>
      </c>
      <c r="I744" t="s">
        <v>2045</v>
      </c>
      <c r="J744" t="s">
        <v>3512</v>
      </c>
      <c r="K744" t="s">
        <v>3513</v>
      </c>
      <c r="L744" t="s">
        <v>3514</v>
      </c>
      <c r="M744" t="s">
        <v>3515</v>
      </c>
      <c r="N744" t="s">
        <v>648</v>
      </c>
      <c r="O744" t="s">
        <v>614</v>
      </c>
      <c r="P744" t="s">
        <v>1308</v>
      </c>
      <c r="Q744" t="s">
        <v>603</v>
      </c>
      <c r="R744" t="s">
        <v>604</v>
      </c>
      <c r="S744" t="s">
        <v>605</v>
      </c>
      <c r="T744" t="s">
        <v>145</v>
      </c>
      <c r="U744" t="s">
        <v>1359</v>
      </c>
      <c r="V744" t="s">
        <v>1247</v>
      </c>
      <c r="W744" t="s">
        <v>1248</v>
      </c>
      <c r="X744" t="s">
        <v>3516</v>
      </c>
      <c r="Y744" s="19" t="str">
        <f t="shared" si="20"/>
        <v>4</v>
      </c>
      <c r="Z744" s="19" t="str">
        <f>IF(T744="","",IF(AND(T744&lt;&gt;'Tabelas auxiliares'!$B$241,T744&lt;&gt;'Tabelas auxiliares'!$B$242,T744&lt;&gt;'Tabelas auxiliares'!$C$241,T744&lt;&gt;'Tabelas auxiliares'!$C$242,T744&lt;&gt;'Tabelas auxiliares'!$D$241),"FOLHA DE PESSOAL",IF(Y744='Tabelas auxiliares'!$A$242,"CUSTEIO",IF(Y744='Tabelas auxiliares'!$A$241,"INVESTIMENTO","ERRO - VERIFICAR"))))</f>
        <v>INVESTIMENTO</v>
      </c>
      <c r="AA744" s="30">
        <f t="shared" si="21"/>
        <v>89250</v>
      </c>
      <c r="AB744" s="130">
        <v>89250</v>
      </c>
      <c r="AC744" s="130"/>
      <c r="AD744" s="12"/>
      <c r="AE744" s="36"/>
    </row>
    <row r="745" spans="1:31" x14ac:dyDescent="0.25">
      <c r="A745" t="s">
        <v>591</v>
      </c>
      <c r="B745" t="s">
        <v>243</v>
      </c>
      <c r="C745" t="s">
        <v>592</v>
      </c>
      <c r="D745" t="s">
        <v>132</v>
      </c>
      <c r="E745" t="s">
        <v>100</v>
      </c>
      <c r="F745" s="19" t="str">
        <f>IFERROR(VLOOKUP(D745,'Tabelas auxiliares'!$A$3:$B$63,2,FALSE),"")</f>
        <v>NTI - TIC   D.U.C. (CUTEIO/INVESTIMENTO)</v>
      </c>
      <c r="G745" s="19" t="str">
        <f>IFERROR(VLOOKUP($B745,'Tabelas auxiliares'!$A$67:$C$107,2,FALSE),"")</f>
        <v>TECNOLOGIA DA INFORMAÇÃO E COMUNICAÇÃO</v>
      </c>
      <c r="H745" s="19" t="str">
        <f>IFERROR(VLOOKUP($B745,'Tabelas auxiliares'!$A$67:$C$107,3,FALSE),"")</f>
        <v>TELEFONIA / TI</v>
      </c>
      <c r="I745" t="s">
        <v>2045</v>
      </c>
      <c r="J745" t="s">
        <v>3512</v>
      </c>
      <c r="K745" t="s">
        <v>3517</v>
      </c>
      <c r="L745" t="s">
        <v>3514</v>
      </c>
      <c r="M745" t="s">
        <v>3518</v>
      </c>
      <c r="N745" t="s">
        <v>648</v>
      </c>
      <c r="O745" t="s">
        <v>614</v>
      </c>
      <c r="P745" t="s">
        <v>1308</v>
      </c>
      <c r="Q745" t="s">
        <v>603</v>
      </c>
      <c r="R745" t="s">
        <v>604</v>
      </c>
      <c r="S745" t="s">
        <v>605</v>
      </c>
      <c r="T745" t="s">
        <v>145</v>
      </c>
      <c r="U745" t="s">
        <v>1359</v>
      </c>
      <c r="V745" t="s">
        <v>1247</v>
      </c>
      <c r="W745" t="s">
        <v>1248</v>
      </c>
      <c r="X745" t="s">
        <v>3519</v>
      </c>
      <c r="Y745" s="19" t="str">
        <f t="shared" si="20"/>
        <v>4</v>
      </c>
      <c r="Z745" s="19" t="str">
        <f>IF(T745="","",IF(AND(T745&lt;&gt;'Tabelas auxiliares'!$B$241,T745&lt;&gt;'Tabelas auxiliares'!$B$242,T745&lt;&gt;'Tabelas auxiliares'!$C$241,T745&lt;&gt;'Tabelas auxiliares'!$C$242,T745&lt;&gt;'Tabelas auxiliares'!$D$241),"FOLHA DE PESSOAL",IF(Y745='Tabelas auxiliares'!$A$242,"CUSTEIO",IF(Y745='Tabelas auxiliares'!$A$241,"INVESTIMENTO","ERRO - VERIFICAR"))))</f>
        <v>INVESTIMENTO</v>
      </c>
      <c r="AA745" s="30">
        <f t="shared" si="21"/>
        <v>503850</v>
      </c>
      <c r="AB745" s="130">
        <v>503850</v>
      </c>
      <c r="AC745" s="130"/>
      <c r="AD745" s="12"/>
      <c r="AE745" s="36"/>
    </row>
    <row r="746" spans="1:31" x14ac:dyDescent="0.25">
      <c r="A746" t="s">
        <v>591</v>
      </c>
      <c r="B746" t="s">
        <v>243</v>
      </c>
      <c r="C746" t="s">
        <v>592</v>
      </c>
      <c r="D746" t="s">
        <v>72</v>
      </c>
      <c r="E746" t="s">
        <v>100</v>
      </c>
      <c r="F746" s="19" t="str">
        <f>IFERROR(VLOOKUP(D746,'Tabelas auxiliares'!$A$3:$B$63,2,FALSE),"")</f>
        <v>NTI - SEGURANÇA DA INFORMAÇÃO - D.U.C. E NTI (INCLUSIVE) (CUSTEIO/INVESTIMENTO)</v>
      </c>
      <c r="G746" s="19" t="str">
        <f>IFERROR(VLOOKUP($B746,'Tabelas auxiliares'!$A$67:$C$107,2,FALSE),"")</f>
        <v>TECNOLOGIA DA INFORMAÇÃO E COMUNICAÇÃO</v>
      </c>
      <c r="H746" s="19" t="str">
        <f>IFERROR(VLOOKUP($B746,'Tabelas auxiliares'!$A$67:$C$107,3,FALSE),"")</f>
        <v>TELEFONIA / TI</v>
      </c>
      <c r="I746" t="s">
        <v>1493</v>
      </c>
      <c r="J746" t="s">
        <v>3520</v>
      </c>
      <c r="K746" t="s">
        <v>3521</v>
      </c>
      <c r="L746" t="s">
        <v>3522</v>
      </c>
      <c r="M746" t="s">
        <v>3486</v>
      </c>
      <c r="N746" t="s">
        <v>638</v>
      </c>
      <c r="O746" t="s">
        <v>614</v>
      </c>
      <c r="P746" t="s">
        <v>1357</v>
      </c>
      <c r="Q746" t="s">
        <v>603</v>
      </c>
      <c r="R746" t="s">
        <v>604</v>
      </c>
      <c r="S746" t="s">
        <v>605</v>
      </c>
      <c r="T746" t="s">
        <v>145</v>
      </c>
      <c r="U746" t="s">
        <v>1358</v>
      </c>
      <c r="V746" t="s">
        <v>1234</v>
      </c>
      <c r="W746" t="s">
        <v>1235</v>
      </c>
      <c r="X746" t="s">
        <v>3523</v>
      </c>
      <c r="Y746" s="19" t="str">
        <f t="shared" si="20"/>
        <v>3</v>
      </c>
      <c r="Z746" s="19" t="str">
        <f>IF(T746="","",IF(AND(T746&lt;&gt;'Tabelas auxiliares'!$B$241,T746&lt;&gt;'Tabelas auxiliares'!$B$242,T746&lt;&gt;'Tabelas auxiliares'!$C$241,T746&lt;&gt;'Tabelas auxiliares'!$C$242,T746&lt;&gt;'Tabelas auxiliares'!$D$241),"FOLHA DE PESSOAL",IF(Y746='Tabelas auxiliares'!$A$242,"CUSTEIO",IF(Y746='Tabelas auxiliares'!$A$241,"INVESTIMENTO","ERRO - VERIFICAR"))))</f>
        <v>CUSTEIO</v>
      </c>
      <c r="AA746" s="30">
        <f t="shared" si="21"/>
        <v>5017.96</v>
      </c>
      <c r="AB746" s="130">
        <v>810.72</v>
      </c>
      <c r="AC746" s="130">
        <v>118.55</v>
      </c>
      <c r="AD746" s="12">
        <v>4088.69</v>
      </c>
      <c r="AE746" s="36"/>
    </row>
    <row r="747" spans="1:31" x14ac:dyDescent="0.25">
      <c r="A747" t="s">
        <v>591</v>
      </c>
      <c r="B747" t="s">
        <v>243</v>
      </c>
      <c r="C747" t="s">
        <v>592</v>
      </c>
      <c r="D747" t="s">
        <v>72</v>
      </c>
      <c r="E747" t="s">
        <v>100</v>
      </c>
      <c r="F747" s="19" t="str">
        <f>IFERROR(VLOOKUP(D747,'Tabelas auxiliares'!$A$3:$B$63,2,FALSE),"")</f>
        <v>NTI - SEGURANÇA DA INFORMAÇÃO - D.U.C. E NTI (INCLUSIVE) (CUSTEIO/INVESTIMENTO)</v>
      </c>
      <c r="G747" s="19" t="str">
        <f>IFERROR(VLOOKUP($B747,'Tabelas auxiliares'!$A$67:$C$107,2,FALSE),"")</f>
        <v>TECNOLOGIA DA INFORMAÇÃO E COMUNICAÇÃO</v>
      </c>
      <c r="H747" s="19" t="str">
        <f>IFERROR(VLOOKUP($B747,'Tabelas auxiliares'!$A$67:$C$107,3,FALSE),"")</f>
        <v>TELEFONIA / TI</v>
      </c>
      <c r="I747" t="s">
        <v>3524</v>
      </c>
      <c r="J747" t="s">
        <v>3520</v>
      </c>
      <c r="K747" t="s">
        <v>3525</v>
      </c>
      <c r="L747" t="s">
        <v>3522</v>
      </c>
      <c r="M747" t="s">
        <v>3486</v>
      </c>
      <c r="N747" t="s">
        <v>638</v>
      </c>
      <c r="O747" t="s">
        <v>614</v>
      </c>
      <c r="P747" t="s">
        <v>1357</v>
      </c>
      <c r="Q747" t="s">
        <v>603</v>
      </c>
      <c r="R747" t="s">
        <v>604</v>
      </c>
      <c r="S747" t="s">
        <v>605</v>
      </c>
      <c r="T747" t="s">
        <v>145</v>
      </c>
      <c r="U747" t="s">
        <v>1358</v>
      </c>
      <c r="V747" t="s">
        <v>1234</v>
      </c>
      <c r="W747" t="s">
        <v>1235</v>
      </c>
      <c r="X747" t="s">
        <v>3526</v>
      </c>
      <c r="Y747" s="19" t="str">
        <f t="shared" si="20"/>
        <v>3</v>
      </c>
      <c r="Z747" s="19" t="str">
        <f>IF(T747="","",IF(AND(T747&lt;&gt;'Tabelas auxiliares'!$B$241,T747&lt;&gt;'Tabelas auxiliares'!$B$242,T747&lt;&gt;'Tabelas auxiliares'!$C$241,T747&lt;&gt;'Tabelas auxiliares'!$C$242,T747&lt;&gt;'Tabelas auxiliares'!$D$241),"FOLHA DE PESSOAL",IF(Y747='Tabelas auxiliares'!$A$242,"CUSTEIO",IF(Y747='Tabelas auxiliares'!$A$241,"INVESTIMENTO","ERRO - VERIFICAR"))))</f>
        <v>CUSTEIO</v>
      </c>
      <c r="AA747" s="30">
        <f t="shared" si="21"/>
        <v>10035.92</v>
      </c>
      <c r="AB747" s="130">
        <v>9738.48</v>
      </c>
      <c r="AC747" s="130"/>
      <c r="AD747" s="12">
        <v>297.44</v>
      </c>
      <c r="AE747" s="36"/>
    </row>
    <row r="748" spans="1:31" x14ac:dyDescent="0.25">
      <c r="A748" t="s">
        <v>591</v>
      </c>
      <c r="B748" t="s">
        <v>245</v>
      </c>
      <c r="C748" t="s">
        <v>592</v>
      </c>
      <c r="D748" t="s">
        <v>28</v>
      </c>
      <c r="E748" t="s">
        <v>100</v>
      </c>
      <c r="F748" s="19" t="str">
        <f>IFERROR(VLOOKUP(D748,'Tabelas auxiliares'!$A$3:$B$63,2,FALSE),"")</f>
        <v>PU - PREFEITURA UNIVERSITÁRIA</v>
      </c>
      <c r="G748" s="19" t="str">
        <f>IFERROR(VLOOKUP($B748,'Tabelas auxiliares'!$A$67:$C$107,2,FALSE),"")</f>
        <v>OBRIGAÇÕES TRIBUTÁRIAS E SERVIÇOS FINANCEIROS</v>
      </c>
      <c r="H748" s="19" t="str">
        <f>IFERROR(VLOOKUP($B748,'Tabelas auxiliares'!$A$67:$C$107,3,FALSE),"")</f>
        <v xml:space="preserve">OBRIGAÇÕES TRIBUTÁRIAS / SEGURO COLETIVO PARA ALUNOS / SEGURO ESTAGIÁRIOS / SEGURO CARROS OFICIAIS / SEGURO PREDIAL / IMPORTAÇÃO (TAXAS/SEGURO) </v>
      </c>
      <c r="I748" t="s">
        <v>2131</v>
      </c>
      <c r="J748" t="s">
        <v>3527</v>
      </c>
      <c r="K748" t="s">
        <v>3528</v>
      </c>
      <c r="L748" t="s">
        <v>3529</v>
      </c>
      <c r="M748" t="s">
        <v>3530</v>
      </c>
      <c r="N748" t="s">
        <v>638</v>
      </c>
      <c r="O748" t="s">
        <v>614</v>
      </c>
      <c r="P748" t="s">
        <v>1357</v>
      </c>
      <c r="Q748" t="s">
        <v>603</v>
      </c>
      <c r="R748" t="s">
        <v>604</v>
      </c>
      <c r="S748" t="s">
        <v>605</v>
      </c>
      <c r="T748" t="s">
        <v>145</v>
      </c>
      <c r="U748" t="s">
        <v>1358</v>
      </c>
      <c r="V748" t="s">
        <v>1253</v>
      </c>
      <c r="W748" t="s">
        <v>1254</v>
      </c>
      <c r="X748" t="s">
        <v>3531</v>
      </c>
      <c r="Y748" s="19" t="str">
        <f t="shared" ref="Y748:Y811" si="22">LEFT(V748,1)</f>
        <v>3</v>
      </c>
      <c r="Z748" s="19" t="str">
        <f>IF(T748="","",IF(AND(T748&lt;&gt;'Tabelas auxiliares'!$B$241,T748&lt;&gt;'Tabelas auxiliares'!$B$242,T748&lt;&gt;'Tabelas auxiliares'!$C$241,T748&lt;&gt;'Tabelas auxiliares'!$C$242,T748&lt;&gt;'Tabelas auxiliares'!$D$241),"FOLHA DE PESSOAL",IF(Y748='Tabelas auxiliares'!$A$242,"CUSTEIO",IF(Y748='Tabelas auxiliares'!$A$241,"INVESTIMENTO","ERRO - VERIFICAR"))))</f>
        <v>CUSTEIO</v>
      </c>
      <c r="AA748" s="30">
        <f t="shared" si="21"/>
        <v>124190</v>
      </c>
      <c r="AB748" s="130"/>
      <c r="AC748" s="130"/>
      <c r="AD748" s="12">
        <v>124190</v>
      </c>
      <c r="AE748" s="36"/>
    </row>
    <row r="749" spans="1:31" x14ac:dyDescent="0.25">
      <c r="A749" t="s">
        <v>591</v>
      </c>
      <c r="B749" t="s">
        <v>245</v>
      </c>
      <c r="C749" t="s">
        <v>592</v>
      </c>
      <c r="D749" t="s">
        <v>54</v>
      </c>
      <c r="E749" t="s">
        <v>100</v>
      </c>
      <c r="F749" s="19" t="str">
        <f>IFERROR(VLOOKUP(D749,'Tabelas auxiliares'!$A$3:$B$63,2,FALSE),"")</f>
        <v>PROAD - PRÓ-REITORIA DE ADMINISTRAÇÃO</v>
      </c>
      <c r="G749" s="19" t="str">
        <f>IFERROR(VLOOKUP($B749,'Tabelas auxiliares'!$A$67:$C$107,2,FALSE),"")</f>
        <v>OBRIGAÇÕES TRIBUTÁRIAS E SERVIÇOS FINANCEIROS</v>
      </c>
      <c r="H749" s="19" t="str">
        <f>IFERROR(VLOOKUP($B749,'Tabelas auxiliares'!$A$67:$C$107,3,FALSE),"")</f>
        <v xml:space="preserve">OBRIGAÇÕES TRIBUTÁRIAS / SEGURO COLETIVO PARA ALUNOS / SEGURO ESTAGIÁRIOS / SEGURO CARROS OFICIAIS / SEGURO PREDIAL / IMPORTAÇÃO (TAXAS/SEGURO) </v>
      </c>
      <c r="I749" t="s">
        <v>1616</v>
      </c>
      <c r="J749" t="s">
        <v>1101</v>
      </c>
      <c r="K749" t="s">
        <v>3532</v>
      </c>
      <c r="L749" t="s">
        <v>3533</v>
      </c>
      <c r="M749" t="s">
        <v>604</v>
      </c>
      <c r="N749" t="s">
        <v>638</v>
      </c>
      <c r="O749" t="s">
        <v>614</v>
      </c>
      <c r="P749" t="s">
        <v>1357</v>
      </c>
      <c r="Q749" t="s">
        <v>603</v>
      </c>
      <c r="R749" t="s">
        <v>604</v>
      </c>
      <c r="S749" t="s">
        <v>605</v>
      </c>
      <c r="T749" t="s">
        <v>145</v>
      </c>
      <c r="U749" t="s">
        <v>1358</v>
      </c>
      <c r="V749" t="s">
        <v>1266</v>
      </c>
      <c r="W749" t="s">
        <v>812</v>
      </c>
      <c r="X749" t="s">
        <v>3534</v>
      </c>
      <c r="Y749" s="19" t="str">
        <f t="shared" si="22"/>
        <v>3</v>
      </c>
      <c r="Z749" s="19" t="str">
        <f>IF(T749="","",IF(AND(T749&lt;&gt;'Tabelas auxiliares'!$B$241,T749&lt;&gt;'Tabelas auxiliares'!$B$242,T749&lt;&gt;'Tabelas auxiliares'!$C$241,T749&lt;&gt;'Tabelas auxiliares'!$C$242,T749&lt;&gt;'Tabelas auxiliares'!$D$241),"FOLHA DE PESSOAL",IF(Y749='Tabelas auxiliares'!$A$242,"CUSTEIO",IF(Y749='Tabelas auxiliares'!$A$241,"INVESTIMENTO","ERRO - VERIFICAR"))))</f>
        <v>CUSTEIO</v>
      </c>
      <c r="AA749" s="30">
        <f t="shared" ref="AA749:AA812" si="23">IF(AB749+AC749+AD749&lt;&gt;0,AB749+AC749+AD749,"")</f>
        <v>26.54</v>
      </c>
      <c r="AB749" s="130"/>
      <c r="AC749" s="130"/>
      <c r="AD749" s="12">
        <v>26.54</v>
      </c>
      <c r="AE749" s="36"/>
    </row>
    <row r="750" spans="1:31" x14ac:dyDescent="0.25">
      <c r="A750" t="s">
        <v>591</v>
      </c>
      <c r="B750" t="s">
        <v>245</v>
      </c>
      <c r="C750" t="s">
        <v>592</v>
      </c>
      <c r="D750" t="s">
        <v>54</v>
      </c>
      <c r="E750" t="s">
        <v>100</v>
      </c>
      <c r="F750" s="19" t="str">
        <f>IFERROR(VLOOKUP(D750,'Tabelas auxiliares'!$A$3:$B$63,2,FALSE),"")</f>
        <v>PROAD - PRÓ-REITORIA DE ADMINISTRAÇÃO</v>
      </c>
      <c r="G750" s="19" t="str">
        <f>IFERROR(VLOOKUP($B750,'Tabelas auxiliares'!$A$67:$C$107,2,FALSE),"")</f>
        <v>OBRIGAÇÕES TRIBUTÁRIAS E SERVIÇOS FINANCEIROS</v>
      </c>
      <c r="H750" s="19" t="str">
        <f>IFERROR(VLOOKUP($B750,'Tabelas auxiliares'!$A$67:$C$107,3,FALSE),"")</f>
        <v xml:space="preserve">OBRIGAÇÕES TRIBUTÁRIAS / SEGURO COLETIVO PARA ALUNOS / SEGURO ESTAGIÁRIOS / SEGURO CARROS OFICIAIS / SEGURO PREDIAL / IMPORTAÇÃO (TAXAS/SEGURO) </v>
      </c>
      <c r="I750" t="s">
        <v>1404</v>
      </c>
      <c r="J750" t="s">
        <v>2114</v>
      </c>
      <c r="K750" t="s">
        <v>3535</v>
      </c>
      <c r="L750" t="s">
        <v>3536</v>
      </c>
      <c r="M750" t="s">
        <v>816</v>
      </c>
      <c r="N750" t="s">
        <v>638</v>
      </c>
      <c r="O750" t="s">
        <v>614</v>
      </c>
      <c r="P750" t="s">
        <v>1357</v>
      </c>
      <c r="Q750" t="s">
        <v>603</v>
      </c>
      <c r="R750" t="s">
        <v>604</v>
      </c>
      <c r="S750" t="s">
        <v>605</v>
      </c>
      <c r="T750" t="s">
        <v>145</v>
      </c>
      <c r="U750" t="s">
        <v>1358</v>
      </c>
      <c r="V750" t="s">
        <v>1266</v>
      </c>
      <c r="W750" t="s">
        <v>812</v>
      </c>
      <c r="X750" t="s">
        <v>3537</v>
      </c>
      <c r="Y750" s="19" t="str">
        <f t="shared" si="22"/>
        <v>3</v>
      </c>
      <c r="Z750" s="19" t="str">
        <f>IF(T750="","",IF(AND(T750&lt;&gt;'Tabelas auxiliares'!$B$241,T750&lt;&gt;'Tabelas auxiliares'!$B$242,T750&lt;&gt;'Tabelas auxiliares'!$C$241,T750&lt;&gt;'Tabelas auxiliares'!$C$242,T750&lt;&gt;'Tabelas auxiliares'!$D$241),"FOLHA DE PESSOAL",IF(Y750='Tabelas auxiliares'!$A$242,"CUSTEIO",IF(Y750='Tabelas auxiliares'!$A$241,"INVESTIMENTO","ERRO - VERIFICAR"))))</f>
        <v>CUSTEIO</v>
      </c>
      <c r="AA750" s="30">
        <f t="shared" si="23"/>
        <v>1826.8</v>
      </c>
      <c r="AB750" s="130"/>
      <c r="AC750" s="130"/>
      <c r="AD750" s="12">
        <v>1826.8</v>
      </c>
      <c r="AE750" s="36"/>
    </row>
    <row r="751" spans="1:31" x14ac:dyDescent="0.25">
      <c r="A751" t="s">
        <v>591</v>
      </c>
      <c r="B751" t="s">
        <v>245</v>
      </c>
      <c r="C751" t="s">
        <v>592</v>
      </c>
      <c r="D751" t="s">
        <v>54</v>
      </c>
      <c r="E751" t="s">
        <v>100</v>
      </c>
      <c r="F751" s="19" t="str">
        <f>IFERROR(VLOOKUP(D751,'Tabelas auxiliares'!$A$3:$B$63,2,FALSE),"")</f>
        <v>PROAD - PRÓ-REITORIA DE ADMINISTRAÇÃO</v>
      </c>
      <c r="G751" s="19" t="str">
        <f>IFERROR(VLOOKUP($B751,'Tabelas auxiliares'!$A$67:$C$107,2,FALSE),"")</f>
        <v>OBRIGAÇÕES TRIBUTÁRIAS E SERVIÇOS FINANCEIROS</v>
      </c>
      <c r="H751" s="19" t="str">
        <f>IFERROR(VLOOKUP($B751,'Tabelas auxiliares'!$A$67:$C$107,3,FALSE),"")</f>
        <v xml:space="preserve">OBRIGAÇÕES TRIBUTÁRIAS / SEGURO COLETIVO PARA ALUNOS / SEGURO ESTAGIÁRIOS / SEGURO CARROS OFICIAIS / SEGURO PREDIAL / IMPORTAÇÃO (TAXAS/SEGURO) </v>
      </c>
      <c r="I751" t="s">
        <v>1469</v>
      </c>
      <c r="J751" t="s">
        <v>2088</v>
      </c>
      <c r="K751" t="s">
        <v>3538</v>
      </c>
      <c r="L751" t="s">
        <v>3536</v>
      </c>
      <c r="M751" t="s">
        <v>822</v>
      </c>
      <c r="N751" t="s">
        <v>638</v>
      </c>
      <c r="O751" t="s">
        <v>614</v>
      </c>
      <c r="P751" t="s">
        <v>1357</v>
      </c>
      <c r="Q751" t="s">
        <v>603</v>
      </c>
      <c r="R751" t="s">
        <v>604</v>
      </c>
      <c r="S751" t="s">
        <v>605</v>
      </c>
      <c r="T751" t="s">
        <v>145</v>
      </c>
      <c r="U751" t="s">
        <v>1358</v>
      </c>
      <c r="V751" t="s">
        <v>1266</v>
      </c>
      <c r="W751" t="s">
        <v>812</v>
      </c>
      <c r="X751" t="s">
        <v>3539</v>
      </c>
      <c r="Y751" s="19" t="str">
        <f t="shared" si="22"/>
        <v>3</v>
      </c>
      <c r="Z751" s="19" t="str">
        <f>IF(T751="","",IF(AND(T751&lt;&gt;'Tabelas auxiliares'!$B$241,T751&lt;&gt;'Tabelas auxiliares'!$B$242,T751&lt;&gt;'Tabelas auxiliares'!$C$241,T751&lt;&gt;'Tabelas auxiliares'!$C$242,T751&lt;&gt;'Tabelas auxiliares'!$D$241),"FOLHA DE PESSOAL",IF(Y751='Tabelas auxiliares'!$A$242,"CUSTEIO",IF(Y751='Tabelas auxiliares'!$A$241,"INVESTIMENTO","ERRO - VERIFICAR"))))</f>
        <v>CUSTEIO</v>
      </c>
      <c r="AA751" s="30">
        <f t="shared" si="23"/>
        <v>7840.71</v>
      </c>
      <c r="AB751" s="130"/>
      <c r="AC751" s="130"/>
      <c r="AD751" s="12">
        <v>7840.71</v>
      </c>
      <c r="AE751" s="36"/>
    </row>
    <row r="752" spans="1:31" x14ac:dyDescent="0.25">
      <c r="A752" t="s">
        <v>591</v>
      </c>
      <c r="B752" t="s">
        <v>245</v>
      </c>
      <c r="C752" t="s">
        <v>592</v>
      </c>
      <c r="D752" t="s">
        <v>54</v>
      </c>
      <c r="E752" t="s">
        <v>100</v>
      </c>
      <c r="F752" s="19" t="str">
        <f>IFERROR(VLOOKUP(D752,'Tabelas auxiliares'!$A$3:$B$63,2,FALSE),"")</f>
        <v>PROAD - PRÓ-REITORIA DE ADMINISTRAÇÃO</v>
      </c>
      <c r="G752" s="19" t="str">
        <f>IFERROR(VLOOKUP($B752,'Tabelas auxiliares'!$A$67:$C$107,2,FALSE),"")</f>
        <v>OBRIGAÇÕES TRIBUTÁRIAS E SERVIÇOS FINANCEIROS</v>
      </c>
      <c r="H752" s="19" t="str">
        <f>IFERROR(VLOOKUP($B752,'Tabelas auxiliares'!$A$67:$C$107,3,FALSE),"")</f>
        <v xml:space="preserve">OBRIGAÇÕES TRIBUTÁRIAS / SEGURO COLETIVO PARA ALUNOS / SEGURO ESTAGIÁRIOS / SEGURO CARROS OFICIAIS / SEGURO PREDIAL / IMPORTAÇÃO (TAXAS/SEGURO) </v>
      </c>
      <c r="I752" t="s">
        <v>1977</v>
      </c>
      <c r="J752" t="s">
        <v>1168</v>
      </c>
      <c r="K752" t="s">
        <v>3540</v>
      </c>
      <c r="L752" t="s">
        <v>3541</v>
      </c>
      <c r="M752" t="s">
        <v>1265</v>
      </c>
      <c r="N752" t="s">
        <v>638</v>
      </c>
      <c r="O752" t="s">
        <v>614</v>
      </c>
      <c r="P752" t="s">
        <v>1357</v>
      </c>
      <c r="Q752" t="s">
        <v>603</v>
      </c>
      <c r="R752" t="s">
        <v>604</v>
      </c>
      <c r="S752" t="s">
        <v>676</v>
      </c>
      <c r="T752" t="s">
        <v>145</v>
      </c>
      <c r="U752" t="s">
        <v>1358</v>
      </c>
      <c r="V752" t="s">
        <v>1266</v>
      </c>
      <c r="W752" t="s">
        <v>812</v>
      </c>
      <c r="X752" t="s">
        <v>3542</v>
      </c>
      <c r="Y752" s="19" t="str">
        <f t="shared" si="22"/>
        <v>3</v>
      </c>
      <c r="Z752" s="19" t="str">
        <f>IF(T752="","",IF(AND(T752&lt;&gt;'Tabelas auxiliares'!$B$241,T752&lt;&gt;'Tabelas auxiliares'!$B$242,T752&lt;&gt;'Tabelas auxiliares'!$C$241,T752&lt;&gt;'Tabelas auxiliares'!$C$242,T752&lt;&gt;'Tabelas auxiliares'!$D$241),"FOLHA DE PESSOAL",IF(Y752='Tabelas auxiliares'!$A$242,"CUSTEIO",IF(Y752='Tabelas auxiliares'!$A$241,"INVESTIMENTO","ERRO - VERIFICAR"))))</f>
        <v>CUSTEIO</v>
      </c>
      <c r="AA752" s="30">
        <f t="shared" si="23"/>
        <v>3308.55</v>
      </c>
      <c r="AB752" s="130"/>
      <c r="AC752" s="130"/>
      <c r="AD752" s="12">
        <v>3308.55</v>
      </c>
      <c r="AE752" s="36"/>
    </row>
    <row r="753" spans="1:31" x14ac:dyDescent="0.25">
      <c r="A753" t="s">
        <v>591</v>
      </c>
      <c r="B753" t="s">
        <v>245</v>
      </c>
      <c r="C753" t="s">
        <v>592</v>
      </c>
      <c r="D753" t="s">
        <v>54</v>
      </c>
      <c r="E753" t="s">
        <v>100</v>
      </c>
      <c r="F753" s="19" t="str">
        <f>IFERROR(VLOOKUP(D753,'Tabelas auxiliares'!$A$3:$B$63,2,FALSE),"")</f>
        <v>PROAD - PRÓ-REITORIA DE ADMINISTRAÇÃO</v>
      </c>
      <c r="G753" s="19" t="str">
        <f>IFERROR(VLOOKUP($B753,'Tabelas auxiliares'!$A$67:$C$107,2,FALSE),"")</f>
        <v>OBRIGAÇÕES TRIBUTÁRIAS E SERVIÇOS FINANCEIROS</v>
      </c>
      <c r="H753" s="19" t="str">
        <f>IFERROR(VLOOKUP($B753,'Tabelas auxiliares'!$A$67:$C$107,3,FALSE),"")</f>
        <v xml:space="preserve">OBRIGAÇÕES TRIBUTÁRIAS / SEGURO COLETIVO PARA ALUNOS / SEGURO ESTAGIÁRIOS / SEGURO CARROS OFICIAIS / SEGURO PREDIAL / IMPORTAÇÃO (TAXAS/SEGURO) </v>
      </c>
      <c r="I753" t="s">
        <v>1977</v>
      </c>
      <c r="J753" t="s">
        <v>1168</v>
      </c>
      <c r="K753" t="s">
        <v>3543</v>
      </c>
      <c r="L753" t="s">
        <v>3544</v>
      </c>
      <c r="M753" t="s">
        <v>1098</v>
      </c>
      <c r="N753" t="s">
        <v>638</v>
      </c>
      <c r="O753" t="s">
        <v>614</v>
      </c>
      <c r="P753" t="s">
        <v>1357</v>
      </c>
      <c r="Q753" t="s">
        <v>603</v>
      </c>
      <c r="R753" t="s">
        <v>604</v>
      </c>
      <c r="S753" t="s">
        <v>676</v>
      </c>
      <c r="T753" t="s">
        <v>145</v>
      </c>
      <c r="U753" t="s">
        <v>1358</v>
      </c>
      <c r="V753" t="s">
        <v>1266</v>
      </c>
      <c r="W753" t="s">
        <v>812</v>
      </c>
      <c r="X753" t="s">
        <v>3545</v>
      </c>
      <c r="Y753" s="19" t="str">
        <f t="shared" si="22"/>
        <v>3</v>
      </c>
      <c r="Z753" s="19" t="str">
        <f>IF(T753="","",IF(AND(T753&lt;&gt;'Tabelas auxiliares'!$B$241,T753&lt;&gt;'Tabelas auxiliares'!$B$242,T753&lt;&gt;'Tabelas auxiliares'!$C$241,T753&lt;&gt;'Tabelas auxiliares'!$C$242,T753&lt;&gt;'Tabelas auxiliares'!$D$241),"FOLHA DE PESSOAL",IF(Y753='Tabelas auxiliares'!$A$242,"CUSTEIO",IF(Y753='Tabelas auxiliares'!$A$241,"INVESTIMENTO","ERRO - VERIFICAR"))))</f>
        <v>CUSTEIO</v>
      </c>
      <c r="AA753" s="30">
        <f t="shared" si="23"/>
        <v>1655.2</v>
      </c>
      <c r="AB753" s="130"/>
      <c r="AC753" s="130"/>
      <c r="AD753" s="12">
        <v>1655.2</v>
      </c>
      <c r="AE753" s="36"/>
    </row>
    <row r="754" spans="1:31" x14ac:dyDescent="0.25">
      <c r="A754" t="s">
        <v>591</v>
      </c>
      <c r="B754" t="s">
        <v>245</v>
      </c>
      <c r="C754" t="s">
        <v>592</v>
      </c>
      <c r="D754" t="s">
        <v>54</v>
      </c>
      <c r="E754" t="s">
        <v>100</v>
      </c>
      <c r="F754" s="19" t="str">
        <f>IFERROR(VLOOKUP(D754,'Tabelas auxiliares'!$A$3:$B$63,2,FALSE),"")</f>
        <v>PROAD - PRÓ-REITORIA DE ADMINISTRAÇÃO</v>
      </c>
      <c r="G754" s="19" t="str">
        <f>IFERROR(VLOOKUP($B754,'Tabelas auxiliares'!$A$67:$C$107,2,FALSE),"")</f>
        <v>OBRIGAÇÕES TRIBUTÁRIAS E SERVIÇOS FINANCEIROS</v>
      </c>
      <c r="H754" s="19" t="str">
        <f>IFERROR(VLOOKUP($B754,'Tabelas auxiliares'!$A$67:$C$107,3,FALSE),"")</f>
        <v xml:space="preserve">OBRIGAÇÕES TRIBUTÁRIAS / SEGURO COLETIVO PARA ALUNOS / SEGURO ESTAGIÁRIOS / SEGURO CARROS OFICIAIS / SEGURO PREDIAL / IMPORTAÇÃO (TAXAS/SEGURO) </v>
      </c>
      <c r="I754" t="s">
        <v>1977</v>
      </c>
      <c r="J754" t="s">
        <v>2092</v>
      </c>
      <c r="K754" t="s">
        <v>3546</v>
      </c>
      <c r="L754" t="s">
        <v>3547</v>
      </c>
      <c r="M754" t="s">
        <v>816</v>
      </c>
      <c r="N754" t="s">
        <v>638</v>
      </c>
      <c r="O754" t="s">
        <v>614</v>
      </c>
      <c r="P754" t="s">
        <v>1357</v>
      </c>
      <c r="Q754" t="s">
        <v>603</v>
      </c>
      <c r="R754" t="s">
        <v>604</v>
      </c>
      <c r="S754" t="s">
        <v>676</v>
      </c>
      <c r="T754" t="s">
        <v>145</v>
      </c>
      <c r="U754" t="s">
        <v>1358</v>
      </c>
      <c r="V754" t="s">
        <v>1266</v>
      </c>
      <c r="W754" t="s">
        <v>812</v>
      </c>
      <c r="X754" t="s">
        <v>3548</v>
      </c>
      <c r="Y754" s="19" t="str">
        <f t="shared" si="22"/>
        <v>3</v>
      </c>
      <c r="Z754" s="19" t="str">
        <f>IF(T754="","",IF(AND(T754&lt;&gt;'Tabelas auxiliares'!$B$241,T754&lt;&gt;'Tabelas auxiliares'!$B$242,T754&lt;&gt;'Tabelas auxiliares'!$C$241,T754&lt;&gt;'Tabelas auxiliares'!$C$242,T754&lt;&gt;'Tabelas auxiliares'!$D$241),"FOLHA DE PESSOAL",IF(Y754='Tabelas auxiliares'!$A$242,"CUSTEIO",IF(Y754='Tabelas auxiliares'!$A$241,"INVESTIMENTO","ERRO - VERIFICAR"))))</f>
        <v>CUSTEIO</v>
      </c>
      <c r="AA754" s="30">
        <f t="shared" si="23"/>
        <v>1199.93</v>
      </c>
      <c r="AB754" s="130"/>
      <c r="AC754" s="130"/>
      <c r="AD754" s="12">
        <v>1199.93</v>
      </c>
      <c r="AE754" s="36"/>
    </row>
    <row r="755" spans="1:31" x14ac:dyDescent="0.25">
      <c r="A755" t="s">
        <v>591</v>
      </c>
      <c r="B755" t="s">
        <v>245</v>
      </c>
      <c r="C755" t="s">
        <v>592</v>
      </c>
      <c r="D755" t="s">
        <v>54</v>
      </c>
      <c r="E755" t="s">
        <v>100</v>
      </c>
      <c r="F755" s="19" t="str">
        <f>IFERROR(VLOOKUP(D755,'Tabelas auxiliares'!$A$3:$B$63,2,FALSE),"")</f>
        <v>PROAD - PRÓ-REITORIA DE ADMINISTRAÇÃO</v>
      </c>
      <c r="G755" s="19" t="str">
        <f>IFERROR(VLOOKUP($B755,'Tabelas auxiliares'!$A$67:$C$107,2,FALSE),"")</f>
        <v>OBRIGAÇÕES TRIBUTÁRIAS E SERVIÇOS FINANCEIROS</v>
      </c>
      <c r="H755" s="19" t="str">
        <f>IFERROR(VLOOKUP($B755,'Tabelas auxiliares'!$A$67:$C$107,3,FALSE),"")</f>
        <v xml:space="preserve">OBRIGAÇÕES TRIBUTÁRIAS / SEGURO COLETIVO PARA ALUNOS / SEGURO ESTAGIÁRIOS / SEGURO CARROS OFICIAIS / SEGURO PREDIAL / IMPORTAÇÃO (TAXAS/SEGURO) </v>
      </c>
      <c r="I755" t="s">
        <v>3278</v>
      </c>
      <c r="J755" t="s">
        <v>2092</v>
      </c>
      <c r="K755" t="s">
        <v>3549</v>
      </c>
      <c r="L755" t="s">
        <v>3550</v>
      </c>
      <c r="M755" t="s">
        <v>816</v>
      </c>
      <c r="N755" t="s">
        <v>638</v>
      </c>
      <c r="O755" t="s">
        <v>614</v>
      </c>
      <c r="P755" t="s">
        <v>1357</v>
      </c>
      <c r="Q755" t="s">
        <v>603</v>
      </c>
      <c r="R755" t="s">
        <v>604</v>
      </c>
      <c r="S755" t="s">
        <v>676</v>
      </c>
      <c r="T755" t="s">
        <v>145</v>
      </c>
      <c r="U755" t="s">
        <v>1358</v>
      </c>
      <c r="V755" t="s">
        <v>1266</v>
      </c>
      <c r="W755" t="s">
        <v>812</v>
      </c>
      <c r="X755" t="s">
        <v>3551</v>
      </c>
      <c r="Y755" s="19" t="str">
        <f t="shared" si="22"/>
        <v>3</v>
      </c>
      <c r="Z755" s="19" t="str">
        <f>IF(T755="","",IF(AND(T755&lt;&gt;'Tabelas auxiliares'!$B$241,T755&lt;&gt;'Tabelas auxiliares'!$B$242,T755&lt;&gt;'Tabelas auxiliares'!$C$241,T755&lt;&gt;'Tabelas auxiliares'!$C$242,T755&lt;&gt;'Tabelas auxiliares'!$D$241),"FOLHA DE PESSOAL",IF(Y755='Tabelas auxiliares'!$A$242,"CUSTEIO",IF(Y755='Tabelas auxiliares'!$A$241,"INVESTIMENTO","ERRO - VERIFICAR"))))</f>
        <v>CUSTEIO</v>
      </c>
      <c r="AA755" s="30">
        <f t="shared" si="23"/>
        <v>4646.6499999999996</v>
      </c>
      <c r="AB755" s="130">
        <v>9</v>
      </c>
      <c r="AC755" s="130"/>
      <c r="AD755" s="12">
        <v>4637.6499999999996</v>
      </c>
      <c r="AE755" s="36"/>
    </row>
    <row r="756" spans="1:31" x14ac:dyDescent="0.25">
      <c r="A756" t="s">
        <v>591</v>
      </c>
      <c r="B756" t="s">
        <v>245</v>
      </c>
      <c r="C756" t="s">
        <v>592</v>
      </c>
      <c r="D756" t="s">
        <v>54</v>
      </c>
      <c r="E756" t="s">
        <v>100</v>
      </c>
      <c r="F756" s="19" t="str">
        <f>IFERROR(VLOOKUP(D756,'Tabelas auxiliares'!$A$3:$B$63,2,FALSE),"")</f>
        <v>PROAD - PRÓ-REITORIA DE ADMINISTRAÇÃO</v>
      </c>
      <c r="G756" s="19" t="str">
        <f>IFERROR(VLOOKUP($B756,'Tabelas auxiliares'!$A$67:$C$107,2,FALSE),"")</f>
        <v>OBRIGAÇÕES TRIBUTÁRIAS E SERVIÇOS FINANCEIROS</v>
      </c>
      <c r="H756" s="19" t="str">
        <f>IFERROR(VLOOKUP($B756,'Tabelas auxiliares'!$A$67:$C$107,3,FALSE),"")</f>
        <v xml:space="preserve">OBRIGAÇÕES TRIBUTÁRIAS / SEGURO COLETIVO PARA ALUNOS / SEGURO ESTAGIÁRIOS / SEGURO CARROS OFICIAIS / SEGURO PREDIAL / IMPORTAÇÃO (TAXAS/SEGURO) </v>
      </c>
      <c r="I756" t="s">
        <v>1921</v>
      </c>
      <c r="J756" t="s">
        <v>1211</v>
      </c>
      <c r="K756" t="s">
        <v>3552</v>
      </c>
      <c r="L756" t="s">
        <v>3553</v>
      </c>
      <c r="M756" t="s">
        <v>1214</v>
      </c>
      <c r="N756" t="s">
        <v>638</v>
      </c>
      <c r="O756" t="s">
        <v>614</v>
      </c>
      <c r="P756" t="s">
        <v>1357</v>
      </c>
      <c r="Q756" t="s">
        <v>603</v>
      </c>
      <c r="R756" t="s">
        <v>604</v>
      </c>
      <c r="S756" t="s">
        <v>605</v>
      </c>
      <c r="T756" t="s">
        <v>145</v>
      </c>
      <c r="U756" t="s">
        <v>1358</v>
      </c>
      <c r="V756" t="s">
        <v>1266</v>
      </c>
      <c r="W756" t="s">
        <v>812</v>
      </c>
      <c r="X756" t="s">
        <v>3554</v>
      </c>
      <c r="Y756" s="19" t="str">
        <f t="shared" si="22"/>
        <v>3</v>
      </c>
      <c r="Z756" s="19" t="str">
        <f>IF(T756="","",IF(AND(T756&lt;&gt;'Tabelas auxiliares'!$B$241,T756&lt;&gt;'Tabelas auxiliares'!$B$242,T756&lt;&gt;'Tabelas auxiliares'!$C$241,T756&lt;&gt;'Tabelas auxiliares'!$C$242,T756&lt;&gt;'Tabelas auxiliares'!$D$241),"FOLHA DE PESSOAL",IF(Y756='Tabelas auxiliares'!$A$242,"CUSTEIO",IF(Y756='Tabelas auxiliares'!$A$241,"INVESTIMENTO","ERRO - VERIFICAR"))))</f>
        <v>CUSTEIO</v>
      </c>
      <c r="AA756" s="30">
        <f t="shared" si="23"/>
        <v>1248.0999999999999</v>
      </c>
      <c r="AB756" s="130">
        <v>1248.0999999999999</v>
      </c>
      <c r="AC756" s="130"/>
      <c r="AD756" s="12"/>
      <c r="AE756" s="36"/>
    </row>
    <row r="757" spans="1:31" x14ac:dyDescent="0.25">
      <c r="A757" t="s">
        <v>591</v>
      </c>
      <c r="B757" t="s">
        <v>245</v>
      </c>
      <c r="C757" t="s">
        <v>592</v>
      </c>
      <c r="D757" t="s">
        <v>54</v>
      </c>
      <c r="E757" t="s">
        <v>100</v>
      </c>
      <c r="F757" s="19" t="str">
        <f>IFERROR(VLOOKUP(D757,'Tabelas auxiliares'!$A$3:$B$63,2,FALSE),"")</f>
        <v>PROAD - PRÓ-REITORIA DE ADMINISTRAÇÃO</v>
      </c>
      <c r="G757" s="19" t="str">
        <f>IFERROR(VLOOKUP($B757,'Tabelas auxiliares'!$A$67:$C$107,2,FALSE),"")</f>
        <v>OBRIGAÇÕES TRIBUTÁRIAS E SERVIÇOS FINANCEIROS</v>
      </c>
      <c r="H757" s="19" t="str">
        <f>IFERROR(VLOOKUP($B757,'Tabelas auxiliares'!$A$67:$C$107,3,FALSE),"")</f>
        <v xml:space="preserve">OBRIGAÇÕES TRIBUTÁRIAS / SEGURO COLETIVO PARA ALUNOS / SEGURO ESTAGIÁRIOS / SEGURO CARROS OFICIAIS / SEGURO PREDIAL / IMPORTAÇÃO (TAXAS/SEGURO) </v>
      </c>
      <c r="I757" t="s">
        <v>1694</v>
      </c>
      <c r="J757" t="s">
        <v>2088</v>
      </c>
      <c r="K757" t="s">
        <v>3555</v>
      </c>
      <c r="L757" t="s">
        <v>2090</v>
      </c>
      <c r="M757" t="s">
        <v>822</v>
      </c>
      <c r="N757" t="s">
        <v>638</v>
      </c>
      <c r="O757" t="s">
        <v>614</v>
      </c>
      <c r="P757" t="s">
        <v>1357</v>
      </c>
      <c r="Q757" t="s">
        <v>603</v>
      </c>
      <c r="R757" t="s">
        <v>604</v>
      </c>
      <c r="S757" t="s">
        <v>605</v>
      </c>
      <c r="T757" t="s">
        <v>145</v>
      </c>
      <c r="U757" t="s">
        <v>1358</v>
      </c>
      <c r="V757" t="s">
        <v>1266</v>
      </c>
      <c r="W757" t="s">
        <v>812</v>
      </c>
      <c r="X757" t="s">
        <v>3556</v>
      </c>
      <c r="Y757" s="19" t="str">
        <f t="shared" si="22"/>
        <v>3</v>
      </c>
      <c r="Z757" s="19" t="str">
        <f>IF(T757="","",IF(AND(T757&lt;&gt;'Tabelas auxiliares'!$B$241,T757&lt;&gt;'Tabelas auxiliares'!$B$242,T757&lt;&gt;'Tabelas auxiliares'!$C$241,T757&lt;&gt;'Tabelas auxiliares'!$C$242,T757&lt;&gt;'Tabelas auxiliares'!$D$241),"FOLHA DE PESSOAL",IF(Y757='Tabelas auxiliares'!$A$242,"CUSTEIO",IF(Y757='Tabelas auxiliares'!$A$241,"INVESTIMENTO","ERRO - VERIFICAR"))))</f>
        <v>CUSTEIO</v>
      </c>
      <c r="AA757" s="30">
        <f t="shared" si="23"/>
        <v>9303.69</v>
      </c>
      <c r="AB757" s="130"/>
      <c r="AC757" s="130"/>
      <c r="AD757" s="12">
        <v>9303.69</v>
      </c>
      <c r="AE757" s="36"/>
    </row>
    <row r="758" spans="1:31" x14ac:dyDescent="0.25">
      <c r="A758" t="s">
        <v>591</v>
      </c>
      <c r="B758" t="s">
        <v>245</v>
      </c>
      <c r="C758" t="s">
        <v>592</v>
      </c>
      <c r="D758" t="s">
        <v>54</v>
      </c>
      <c r="E758" t="s">
        <v>100</v>
      </c>
      <c r="F758" s="19" t="str">
        <f>IFERROR(VLOOKUP(D758,'Tabelas auxiliares'!$A$3:$B$63,2,FALSE),"")</f>
        <v>PROAD - PRÓ-REITORIA DE ADMINISTRAÇÃO</v>
      </c>
      <c r="G758" s="19" t="str">
        <f>IFERROR(VLOOKUP($B758,'Tabelas auxiliares'!$A$67:$C$107,2,FALSE),"")</f>
        <v>OBRIGAÇÕES TRIBUTÁRIAS E SERVIÇOS FINANCEIROS</v>
      </c>
      <c r="H758" s="19" t="str">
        <f>IFERROR(VLOOKUP($B758,'Tabelas auxiliares'!$A$67:$C$107,3,FALSE),"")</f>
        <v xml:space="preserve">OBRIGAÇÕES TRIBUTÁRIAS / SEGURO COLETIVO PARA ALUNOS / SEGURO ESTAGIÁRIOS / SEGURO CARROS OFICIAIS / SEGURO PREDIAL / IMPORTAÇÃO (TAXAS/SEGURO) </v>
      </c>
      <c r="I758" t="s">
        <v>1694</v>
      </c>
      <c r="J758" t="s">
        <v>2097</v>
      </c>
      <c r="K758" t="s">
        <v>3557</v>
      </c>
      <c r="L758" t="s">
        <v>3558</v>
      </c>
      <c r="M758" t="s">
        <v>822</v>
      </c>
      <c r="N758" t="s">
        <v>638</v>
      </c>
      <c r="O758" t="s">
        <v>614</v>
      </c>
      <c r="P758" t="s">
        <v>1357</v>
      </c>
      <c r="Q758" t="s">
        <v>603</v>
      </c>
      <c r="R758" t="s">
        <v>604</v>
      </c>
      <c r="S758" t="s">
        <v>605</v>
      </c>
      <c r="T758" t="s">
        <v>145</v>
      </c>
      <c r="U758" t="s">
        <v>1358</v>
      </c>
      <c r="V758" t="s">
        <v>1266</v>
      </c>
      <c r="W758" t="s">
        <v>812</v>
      </c>
      <c r="X758" t="s">
        <v>3559</v>
      </c>
      <c r="Y758" s="19" t="str">
        <f t="shared" si="22"/>
        <v>3</v>
      </c>
      <c r="Z758" s="19" t="str">
        <f>IF(T758="","",IF(AND(T758&lt;&gt;'Tabelas auxiliares'!$B$241,T758&lt;&gt;'Tabelas auxiliares'!$B$242,T758&lt;&gt;'Tabelas auxiliares'!$C$241,T758&lt;&gt;'Tabelas auxiliares'!$C$242,T758&lt;&gt;'Tabelas auxiliares'!$D$241),"FOLHA DE PESSOAL",IF(Y758='Tabelas auxiliares'!$A$242,"CUSTEIO",IF(Y758='Tabelas auxiliares'!$A$241,"INVESTIMENTO","ERRO - VERIFICAR"))))</f>
        <v>CUSTEIO</v>
      </c>
      <c r="AA758" s="30">
        <f t="shared" si="23"/>
        <v>3493.41</v>
      </c>
      <c r="AB758" s="130"/>
      <c r="AC758" s="130"/>
      <c r="AD758" s="12">
        <v>3493.41</v>
      </c>
      <c r="AE758" s="36"/>
    </row>
    <row r="759" spans="1:31" x14ac:dyDescent="0.25">
      <c r="A759" t="s">
        <v>591</v>
      </c>
      <c r="B759" t="s">
        <v>245</v>
      </c>
      <c r="C759" t="s">
        <v>592</v>
      </c>
      <c r="D759" t="s">
        <v>54</v>
      </c>
      <c r="E759" t="s">
        <v>100</v>
      </c>
      <c r="F759" s="19" t="str">
        <f>IFERROR(VLOOKUP(D759,'Tabelas auxiliares'!$A$3:$B$63,2,FALSE),"")</f>
        <v>PROAD - PRÓ-REITORIA DE ADMINISTRAÇÃO</v>
      </c>
      <c r="G759" s="19" t="str">
        <f>IFERROR(VLOOKUP($B759,'Tabelas auxiliares'!$A$67:$C$107,2,FALSE),"")</f>
        <v>OBRIGAÇÕES TRIBUTÁRIAS E SERVIÇOS FINANCEIROS</v>
      </c>
      <c r="H759" s="19" t="str">
        <f>IFERROR(VLOOKUP($B759,'Tabelas auxiliares'!$A$67:$C$107,3,FALSE),"")</f>
        <v xml:space="preserve">OBRIGAÇÕES TRIBUTÁRIAS / SEGURO COLETIVO PARA ALUNOS / SEGURO ESTAGIÁRIOS / SEGURO CARROS OFICIAIS / SEGURO PREDIAL / IMPORTAÇÃO (TAXAS/SEGURO) </v>
      </c>
      <c r="I759" t="s">
        <v>1423</v>
      </c>
      <c r="J759" t="s">
        <v>3560</v>
      </c>
      <c r="K759" t="s">
        <v>3561</v>
      </c>
      <c r="L759" t="s">
        <v>3562</v>
      </c>
      <c r="M759" t="s">
        <v>2004</v>
      </c>
      <c r="N759" t="s">
        <v>638</v>
      </c>
      <c r="O759" t="s">
        <v>614</v>
      </c>
      <c r="P759" t="s">
        <v>1357</v>
      </c>
      <c r="Q759" t="s">
        <v>603</v>
      </c>
      <c r="R759" t="s">
        <v>604</v>
      </c>
      <c r="S759" t="s">
        <v>605</v>
      </c>
      <c r="T759" t="s">
        <v>145</v>
      </c>
      <c r="U759" t="s">
        <v>1358</v>
      </c>
      <c r="V759" t="s">
        <v>1253</v>
      </c>
      <c r="W759" t="s">
        <v>1254</v>
      </c>
      <c r="X759" t="s">
        <v>3563</v>
      </c>
      <c r="Y759" s="19" t="str">
        <f t="shared" si="22"/>
        <v>3</v>
      </c>
      <c r="Z759" s="19" t="str">
        <f>IF(T759="","",IF(AND(T759&lt;&gt;'Tabelas auxiliares'!$B$241,T759&lt;&gt;'Tabelas auxiliares'!$B$242,T759&lt;&gt;'Tabelas auxiliares'!$C$241,T759&lt;&gt;'Tabelas auxiliares'!$C$242,T759&lt;&gt;'Tabelas auxiliares'!$D$241),"FOLHA DE PESSOAL",IF(Y759='Tabelas auxiliares'!$A$242,"CUSTEIO",IF(Y759='Tabelas auxiliares'!$A$241,"INVESTIMENTO","ERRO - VERIFICAR"))))</f>
        <v>CUSTEIO</v>
      </c>
      <c r="AA759" s="30">
        <f t="shared" si="23"/>
        <v>9394.36</v>
      </c>
      <c r="AB759" s="130">
        <v>9303.82</v>
      </c>
      <c r="AC759" s="130"/>
      <c r="AD759" s="12">
        <v>90.54</v>
      </c>
      <c r="AE759" s="36"/>
    </row>
    <row r="760" spans="1:31" x14ac:dyDescent="0.25">
      <c r="A760" t="s">
        <v>591</v>
      </c>
      <c r="B760" t="s">
        <v>245</v>
      </c>
      <c r="C760" t="s">
        <v>592</v>
      </c>
      <c r="D760" t="s">
        <v>54</v>
      </c>
      <c r="E760" t="s">
        <v>100</v>
      </c>
      <c r="F760" s="19" t="str">
        <f>IFERROR(VLOOKUP(D760,'Tabelas auxiliares'!$A$3:$B$63,2,FALSE),"")</f>
        <v>PROAD - PRÓ-REITORIA DE ADMINISTRAÇÃO</v>
      </c>
      <c r="G760" s="19" t="str">
        <f>IFERROR(VLOOKUP($B760,'Tabelas auxiliares'!$A$67:$C$107,2,FALSE),"")</f>
        <v>OBRIGAÇÕES TRIBUTÁRIAS E SERVIÇOS FINANCEIROS</v>
      </c>
      <c r="H760" s="19" t="str">
        <f>IFERROR(VLOOKUP($B760,'Tabelas auxiliares'!$A$67:$C$107,3,FALSE),"")</f>
        <v xml:space="preserve">OBRIGAÇÕES TRIBUTÁRIAS / SEGURO COLETIVO PARA ALUNOS / SEGURO ESTAGIÁRIOS / SEGURO CARROS OFICIAIS / SEGURO PREDIAL / IMPORTAÇÃO (TAXAS/SEGURO) </v>
      </c>
      <c r="I760" t="s">
        <v>2660</v>
      </c>
      <c r="J760" t="s">
        <v>1168</v>
      </c>
      <c r="K760" t="s">
        <v>3564</v>
      </c>
      <c r="L760" t="s">
        <v>1169</v>
      </c>
      <c r="M760" t="s">
        <v>1170</v>
      </c>
      <c r="N760" t="s">
        <v>638</v>
      </c>
      <c r="O760" t="s">
        <v>614</v>
      </c>
      <c r="P760" t="s">
        <v>1357</v>
      </c>
      <c r="Q760" t="s">
        <v>603</v>
      </c>
      <c r="R760" t="s">
        <v>604</v>
      </c>
      <c r="S760" t="s">
        <v>676</v>
      </c>
      <c r="T760" t="s">
        <v>145</v>
      </c>
      <c r="U760" t="s">
        <v>1358</v>
      </c>
      <c r="V760" t="s">
        <v>1171</v>
      </c>
      <c r="W760" t="s">
        <v>1172</v>
      </c>
      <c r="X760" t="s">
        <v>3565</v>
      </c>
      <c r="Y760" s="19" t="str">
        <f t="shared" si="22"/>
        <v>3</v>
      </c>
      <c r="Z760" s="19" t="str">
        <f>IF(T760="","",IF(AND(T760&lt;&gt;'Tabelas auxiliares'!$B$241,T760&lt;&gt;'Tabelas auxiliares'!$B$242,T760&lt;&gt;'Tabelas auxiliares'!$C$241,T760&lt;&gt;'Tabelas auxiliares'!$C$242,T760&lt;&gt;'Tabelas auxiliares'!$D$241),"FOLHA DE PESSOAL",IF(Y760='Tabelas auxiliares'!$A$242,"CUSTEIO",IF(Y760='Tabelas auxiliares'!$A$241,"INVESTIMENTO","ERRO - VERIFICAR"))))</f>
        <v>CUSTEIO</v>
      </c>
      <c r="AA760" s="30">
        <f t="shared" si="23"/>
        <v>14023.53</v>
      </c>
      <c r="AB760" s="130"/>
      <c r="AC760" s="130"/>
      <c r="AD760" s="12">
        <v>14023.53</v>
      </c>
      <c r="AE760" s="36"/>
    </row>
    <row r="761" spans="1:31" x14ac:dyDescent="0.25">
      <c r="A761" t="s">
        <v>591</v>
      </c>
      <c r="B761" t="s">
        <v>245</v>
      </c>
      <c r="C761" t="s">
        <v>592</v>
      </c>
      <c r="D761" t="s">
        <v>54</v>
      </c>
      <c r="E761" t="s">
        <v>100</v>
      </c>
      <c r="F761" s="19" t="str">
        <f>IFERROR(VLOOKUP(D761,'Tabelas auxiliares'!$A$3:$B$63,2,FALSE),"")</f>
        <v>PROAD - PRÓ-REITORIA DE ADMINISTRAÇÃO</v>
      </c>
      <c r="G761" s="19" t="str">
        <f>IFERROR(VLOOKUP($B761,'Tabelas auxiliares'!$A$67:$C$107,2,FALSE),"")</f>
        <v>OBRIGAÇÕES TRIBUTÁRIAS E SERVIÇOS FINANCEIROS</v>
      </c>
      <c r="H761" s="19" t="str">
        <f>IFERROR(VLOOKUP($B761,'Tabelas auxiliares'!$A$67:$C$107,3,FALSE),"")</f>
        <v xml:space="preserve">OBRIGAÇÕES TRIBUTÁRIAS / SEGURO COLETIVO PARA ALUNOS / SEGURO ESTAGIÁRIOS / SEGURO CARROS OFICIAIS / SEGURO PREDIAL / IMPORTAÇÃO (TAXAS/SEGURO) </v>
      </c>
      <c r="I761" t="s">
        <v>3138</v>
      </c>
      <c r="J761" t="s">
        <v>1263</v>
      </c>
      <c r="K761" t="s">
        <v>3566</v>
      </c>
      <c r="L761" t="s">
        <v>3567</v>
      </c>
      <c r="M761" t="s">
        <v>1265</v>
      </c>
      <c r="N761" t="s">
        <v>638</v>
      </c>
      <c r="O761" t="s">
        <v>614</v>
      </c>
      <c r="P761" t="s">
        <v>1357</v>
      </c>
      <c r="Q761" t="s">
        <v>603</v>
      </c>
      <c r="R761" t="s">
        <v>604</v>
      </c>
      <c r="S761" t="s">
        <v>676</v>
      </c>
      <c r="T761" t="s">
        <v>145</v>
      </c>
      <c r="U761" t="s">
        <v>1358</v>
      </c>
      <c r="V761" t="s">
        <v>1266</v>
      </c>
      <c r="W761" t="s">
        <v>812</v>
      </c>
      <c r="X761" t="s">
        <v>3568</v>
      </c>
      <c r="Y761" s="19" t="str">
        <f t="shared" si="22"/>
        <v>3</v>
      </c>
      <c r="Z761" s="19" t="str">
        <f>IF(T761="","",IF(AND(T761&lt;&gt;'Tabelas auxiliares'!$B$241,T761&lt;&gt;'Tabelas auxiliares'!$B$242,T761&lt;&gt;'Tabelas auxiliares'!$C$241,T761&lt;&gt;'Tabelas auxiliares'!$C$242,T761&lt;&gt;'Tabelas auxiliares'!$D$241),"FOLHA DE PESSOAL",IF(Y761='Tabelas auxiliares'!$A$242,"CUSTEIO",IF(Y761='Tabelas auxiliares'!$A$241,"INVESTIMENTO","ERRO - VERIFICAR"))))</f>
        <v>CUSTEIO</v>
      </c>
      <c r="AA761" s="30">
        <f t="shared" si="23"/>
        <v>3340.59</v>
      </c>
      <c r="AB761" s="130"/>
      <c r="AC761" s="130"/>
      <c r="AD761" s="12">
        <v>3340.59</v>
      </c>
      <c r="AE761" s="36"/>
    </row>
    <row r="762" spans="1:31" x14ac:dyDescent="0.25">
      <c r="A762" t="s">
        <v>591</v>
      </c>
      <c r="B762" t="s">
        <v>245</v>
      </c>
      <c r="C762" t="s">
        <v>592</v>
      </c>
      <c r="D762" t="s">
        <v>54</v>
      </c>
      <c r="E762" t="s">
        <v>100</v>
      </c>
      <c r="F762" s="19" t="str">
        <f>IFERROR(VLOOKUP(D762,'Tabelas auxiliares'!$A$3:$B$63,2,FALSE),"")</f>
        <v>PROAD - PRÓ-REITORIA DE ADMINISTRAÇÃO</v>
      </c>
      <c r="G762" s="19" t="str">
        <f>IFERROR(VLOOKUP($B762,'Tabelas auxiliares'!$A$67:$C$107,2,FALSE),"")</f>
        <v>OBRIGAÇÕES TRIBUTÁRIAS E SERVIÇOS FINANCEIROS</v>
      </c>
      <c r="H762" s="19" t="str">
        <f>IFERROR(VLOOKUP($B762,'Tabelas auxiliares'!$A$67:$C$107,3,FALSE),"")</f>
        <v xml:space="preserve">OBRIGAÇÕES TRIBUTÁRIAS / SEGURO COLETIVO PARA ALUNOS / SEGURO ESTAGIÁRIOS / SEGURO CARROS OFICIAIS / SEGURO PREDIAL / IMPORTAÇÃO (TAXAS/SEGURO) </v>
      </c>
      <c r="I762" t="s">
        <v>3138</v>
      </c>
      <c r="J762" t="s">
        <v>1211</v>
      </c>
      <c r="K762" t="s">
        <v>3569</v>
      </c>
      <c r="L762" t="s">
        <v>3570</v>
      </c>
      <c r="M762" t="s">
        <v>822</v>
      </c>
      <c r="N762" t="s">
        <v>638</v>
      </c>
      <c r="O762" t="s">
        <v>614</v>
      </c>
      <c r="P762" t="s">
        <v>1357</v>
      </c>
      <c r="Q762" t="s">
        <v>603</v>
      </c>
      <c r="R762" t="s">
        <v>604</v>
      </c>
      <c r="S762" t="s">
        <v>605</v>
      </c>
      <c r="T762" t="s">
        <v>145</v>
      </c>
      <c r="U762" t="s">
        <v>1358</v>
      </c>
      <c r="V762" t="s">
        <v>1266</v>
      </c>
      <c r="W762" t="s">
        <v>812</v>
      </c>
      <c r="X762" t="s">
        <v>3571</v>
      </c>
      <c r="Y762" s="19" t="str">
        <f t="shared" si="22"/>
        <v>3</v>
      </c>
      <c r="Z762" s="19" t="str">
        <f>IF(T762="","",IF(AND(T762&lt;&gt;'Tabelas auxiliares'!$B$241,T762&lt;&gt;'Tabelas auxiliares'!$B$242,T762&lt;&gt;'Tabelas auxiliares'!$C$241,T762&lt;&gt;'Tabelas auxiliares'!$C$242,T762&lt;&gt;'Tabelas auxiliares'!$D$241),"FOLHA DE PESSOAL",IF(Y762='Tabelas auxiliares'!$A$242,"CUSTEIO",IF(Y762='Tabelas auxiliares'!$A$241,"INVESTIMENTO","ERRO - VERIFICAR"))))</f>
        <v>CUSTEIO</v>
      </c>
      <c r="AA762" s="30">
        <f t="shared" si="23"/>
        <v>2662.91</v>
      </c>
      <c r="AB762" s="130"/>
      <c r="AC762" s="130"/>
      <c r="AD762" s="12">
        <v>2662.91</v>
      </c>
      <c r="AE762" s="36"/>
    </row>
    <row r="763" spans="1:31" x14ac:dyDescent="0.25">
      <c r="A763" t="s">
        <v>591</v>
      </c>
      <c r="B763" t="s">
        <v>245</v>
      </c>
      <c r="C763" t="s">
        <v>592</v>
      </c>
      <c r="D763" t="s">
        <v>54</v>
      </c>
      <c r="E763" t="s">
        <v>100</v>
      </c>
      <c r="F763" s="19" t="str">
        <f>IFERROR(VLOOKUP(D763,'Tabelas auxiliares'!$A$3:$B$63,2,FALSE),"")</f>
        <v>PROAD - PRÓ-REITORIA DE ADMINISTRAÇÃO</v>
      </c>
      <c r="G763" s="19" t="str">
        <f>IFERROR(VLOOKUP($B763,'Tabelas auxiliares'!$A$67:$C$107,2,FALSE),"")</f>
        <v>OBRIGAÇÕES TRIBUTÁRIAS E SERVIÇOS FINANCEIROS</v>
      </c>
      <c r="H763" s="19" t="str">
        <f>IFERROR(VLOOKUP($B763,'Tabelas auxiliares'!$A$67:$C$107,3,FALSE),"")</f>
        <v xml:space="preserve">OBRIGAÇÕES TRIBUTÁRIAS / SEGURO COLETIVO PARA ALUNOS / SEGURO ESTAGIÁRIOS / SEGURO CARROS OFICIAIS / SEGURO PREDIAL / IMPORTAÇÃO (TAXAS/SEGURO) </v>
      </c>
      <c r="I763" t="s">
        <v>3138</v>
      </c>
      <c r="J763" t="s">
        <v>3572</v>
      </c>
      <c r="K763" t="s">
        <v>3573</v>
      </c>
      <c r="L763" t="s">
        <v>3574</v>
      </c>
      <c r="M763" t="s">
        <v>1311</v>
      </c>
      <c r="N763" t="s">
        <v>638</v>
      </c>
      <c r="O763" t="s">
        <v>614</v>
      </c>
      <c r="P763" t="s">
        <v>1357</v>
      </c>
      <c r="Q763" t="s">
        <v>603</v>
      </c>
      <c r="R763" t="s">
        <v>604</v>
      </c>
      <c r="S763" t="s">
        <v>605</v>
      </c>
      <c r="T763" t="s">
        <v>145</v>
      </c>
      <c r="U763" t="s">
        <v>1358</v>
      </c>
      <c r="V763" t="s">
        <v>1266</v>
      </c>
      <c r="W763" t="s">
        <v>812</v>
      </c>
      <c r="X763" t="s">
        <v>3575</v>
      </c>
      <c r="Y763" s="19" t="str">
        <f t="shared" si="22"/>
        <v>3</v>
      </c>
      <c r="Z763" s="19" t="str">
        <f>IF(T763="","",IF(AND(T763&lt;&gt;'Tabelas auxiliares'!$B$241,T763&lt;&gt;'Tabelas auxiliares'!$B$242,T763&lt;&gt;'Tabelas auxiliares'!$C$241,T763&lt;&gt;'Tabelas auxiliares'!$C$242,T763&lt;&gt;'Tabelas auxiliares'!$D$241),"FOLHA DE PESSOAL",IF(Y763='Tabelas auxiliares'!$A$242,"CUSTEIO",IF(Y763='Tabelas auxiliares'!$A$241,"INVESTIMENTO","ERRO - VERIFICAR"))))</f>
        <v>CUSTEIO</v>
      </c>
      <c r="AA763" s="30">
        <f t="shared" si="23"/>
        <v>10.199999999999999</v>
      </c>
      <c r="AB763" s="130"/>
      <c r="AC763" s="130"/>
      <c r="AD763" s="12">
        <v>10.199999999999999</v>
      </c>
      <c r="AE763" s="36"/>
    </row>
    <row r="764" spans="1:31" x14ac:dyDescent="0.25">
      <c r="A764" t="s">
        <v>591</v>
      </c>
      <c r="B764" t="s">
        <v>245</v>
      </c>
      <c r="C764" t="s">
        <v>592</v>
      </c>
      <c r="D764" t="s">
        <v>54</v>
      </c>
      <c r="E764" t="s">
        <v>100</v>
      </c>
      <c r="F764" s="19" t="str">
        <f>IFERROR(VLOOKUP(D764,'Tabelas auxiliares'!$A$3:$B$63,2,FALSE),"")</f>
        <v>PROAD - PRÓ-REITORIA DE ADMINISTRAÇÃO</v>
      </c>
      <c r="G764" s="19" t="str">
        <f>IFERROR(VLOOKUP($B764,'Tabelas auxiliares'!$A$67:$C$107,2,FALSE),"")</f>
        <v>OBRIGAÇÕES TRIBUTÁRIAS E SERVIÇOS FINANCEIROS</v>
      </c>
      <c r="H764" s="19" t="str">
        <f>IFERROR(VLOOKUP($B764,'Tabelas auxiliares'!$A$67:$C$107,3,FALSE),"")</f>
        <v xml:space="preserve">OBRIGAÇÕES TRIBUTÁRIAS / SEGURO COLETIVO PARA ALUNOS / SEGURO ESTAGIÁRIOS / SEGURO CARROS OFICIAIS / SEGURO PREDIAL / IMPORTAÇÃO (TAXAS/SEGURO) </v>
      </c>
      <c r="I764" t="s">
        <v>3138</v>
      </c>
      <c r="J764" t="s">
        <v>2092</v>
      </c>
      <c r="K764" t="s">
        <v>3576</v>
      </c>
      <c r="L764" t="s">
        <v>3577</v>
      </c>
      <c r="M764" t="s">
        <v>816</v>
      </c>
      <c r="N764" t="s">
        <v>638</v>
      </c>
      <c r="O764" t="s">
        <v>614</v>
      </c>
      <c r="P764" t="s">
        <v>1357</v>
      </c>
      <c r="Q764" t="s">
        <v>603</v>
      </c>
      <c r="R764" t="s">
        <v>604</v>
      </c>
      <c r="S764" t="s">
        <v>676</v>
      </c>
      <c r="T764" t="s">
        <v>145</v>
      </c>
      <c r="U764" t="s">
        <v>1358</v>
      </c>
      <c r="V764" t="s">
        <v>1266</v>
      </c>
      <c r="W764" t="s">
        <v>812</v>
      </c>
      <c r="X764" t="s">
        <v>3578</v>
      </c>
      <c r="Y764" s="19" t="str">
        <f t="shared" si="22"/>
        <v>3</v>
      </c>
      <c r="Z764" s="19" t="str">
        <f>IF(T764="","",IF(AND(T764&lt;&gt;'Tabelas auxiliares'!$B$241,T764&lt;&gt;'Tabelas auxiliares'!$B$242,T764&lt;&gt;'Tabelas auxiliares'!$C$241,T764&lt;&gt;'Tabelas auxiliares'!$C$242,T764&lt;&gt;'Tabelas auxiliares'!$D$241),"FOLHA DE PESSOAL",IF(Y764='Tabelas auxiliares'!$A$242,"CUSTEIO",IF(Y764='Tabelas auxiliares'!$A$241,"INVESTIMENTO","ERRO - VERIFICAR"))))</f>
        <v>CUSTEIO</v>
      </c>
      <c r="AA764" s="30">
        <f t="shared" si="23"/>
        <v>489.77</v>
      </c>
      <c r="AB764" s="130"/>
      <c r="AC764" s="130"/>
      <c r="AD764" s="12">
        <v>489.77</v>
      </c>
      <c r="AE764" s="36"/>
    </row>
    <row r="765" spans="1:31" x14ac:dyDescent="0.25">
      <c r="A765" t="s">
        <v>591</v>
      </c>
      <c r="B765" t="s">
        <v>245</v>
      </c>
      <c r="C765" t="s">
        <v>592</v>
      </c>
      <c r="D765" t="s">
        <v>54</v>
      </c>
      <c r="E765" t="s">
        <v>100</v>
      </c>
      <c r="F765" s="19" t="str">
        <f>IFERROR(VLOOKUP(D765,'Tabelas auxiliares'!$A$3:$B$63,2,FALSE),"")</f>
        <v>PROAD - PRÓ-REITORIA DE ADMINISTRAÇÃO</v>
      </c>
      <c r="G765" s="19" t="str">
        <f>IFERROR(VLOOKUP($B765,'Tabelas auxiliares'!$A$67:$C$107,2,FALSE),"")</f>
        <v>OBRIGAÇÕES TRIBUTÁRIAS E SERVIÇOS FINANCEIROS</v>
      </c>
      <c r="H765" s="19" t="str">
        <f>IFERROR(VLOOKUP($B765,'Tabelas auxiliares'!$A$67:$C$107,3,FALSE),"")</f>
        <v xml:space="preserve">OBRIGAÇÕES TRIBUTÁRIAS / SEGURO COLETIVO PARA ALUNOS / SEGURO ESTAGIÁRIOS / SEGURO CARROS OFICIAIS / SEGURO PREDIAL / IMPORTAÇÃO (TAXAS/SEGURO) </v>
      </c>
      <c r="I765" t="s">
        <v>1703</v>
      </c>
      <c r="J765" t="s">
        <v>1211</v>
      </c>
      <c r="K765" t="s">
        <v>3579</v>
      </c>
      <c r="L765" t="s">
        <v>3580</v>
      </c>
      <c r="M765" t="s">
        <v>1098</v>
      </c>
      <c r="N765" t="s">
        <v>638</v>
      </c>
      <c r="O765" t="s">
        <v>614</v>
      </c>
      <c r="P765" t="s">
        <v>1357</v>
      </c>
      <c r="Q765" t="s">
        <v>603</v>
      </c>
      <c r="R765" t="s">
        <v>604</v>
      </c>
      <c r="S765" t="s">
        <v>605</v>
      </c>
      <c r="T765" t="s">
        <v>145</v>
      </c>
      <c r="U765" t="s">
        <v>1358</v>
      </c>
      <c r="V765" t="s">
        <v>1266</v>
      </c>
      <c r="W765" t="s">
        <v>812</v>
      </c>
      <c r="X765" t="s">
        <v>3581</v>
      </c>
      <c r="Y765" s="19" t="str">
        <f t="shared" si="22"/>
        <v>3</v>
      </c>
      <c r="Z765" s="19" t="str">
        <f>IF(T765="","",IF(AND(T765&lt;&gt;'Tabelas auxiliares'!$B$241,T765&lt;&gt;'Tabelas auxiliares'!$B$242,T765&lt;&gt;'Tabelas auxiliares'!$C$241,T765&lt;&gt;'Tabelas auxiliares'!$C$242,T765&lt;&gt;'Tabelas auxiliares'!$D$241),"FOLHA DE PESSOAL",IF(Y765='Tabelas auxiliares'!$A$242,"CUSTEIO",IF(Y765='Tabelas auxiliares'!$A$241,"INVESTIMENTO","ERRO - VERIFICAR"))))</f>
        <v>CUSTEIO</v>
      </c>
      <c r="AA765" s="30">
        <f t="shared" si="23"/>
        <v>297.5</v>
      </c>
      <c r="AB765" s="130"/>
      <c r="AC765" s="130"/>
      <c r="AD765" s="12">
        <v>297.5</v>
      </c>
      <c r="AE765" s="36"/>
    </row>
    <row r="766" spans="1:31" x14ac:dyDescent="0.25">
      <c r="A766" t="s">
        <v>591</v>
      </c>
      <c r="B766" t="s">
        <v>245</v>
      </c>
      <c r="C766" t="s">
        <v>592</v>
      </c>
      <c r="D766" t="s">
        <v>54</v>
      </c>
      <c r="E766" t="s">
        <v>100</v>
      </c>
      <c r="F766" s="19" t="str">
        <f>IFERROR(VLOOKUP(D766,'Tabelas auxiliares'!$A$3:$B$63,2,FALSE),"")</f>
        <v>PROAD - PRÓ-REITORIA DE ADMINISTRAÇÃO</v>
      </c>
      <c r="G766" s="19" t="str">
        <f>IFERROR(VLOOKUP($B766,'Tabelas auxiliares'!$A$67:$C$107,2,FALSE),"")</f>
        <v>OBRIGAÇÕES TRIBUTÁRIAS E SERVIÇOS FINANCEIROS</v>
      </c>
      <c r="H766" s="19" t="str">
        <f>IFERROR(VLOOKUP($B766,'Tabelas auxiliares'!$A$67:$C$107,3,FALSE),"")</f>
        <v xml:space="preserve">OBRIGAÇÕES TRIBUTÁRIAS / SEGURO COLETIVO PARA ALUNOS / SEGURO ESTAGIÁRIOS / SEGURO CARROS OFICIAIS / SEGURO PREDIAL / IMPORTAÇÃO (TAXAS/SEGURO) </v>
      </c>
      <c r="I766" t="s">
        <v>1507</v>
      </c>
      <c r="J766" t="s">
        <v>1204</v>
      </c>
      <c r="K766" t="s">
        <v>3582</v>
      </c>
      <c r="L766" t="s">
        <v>3583</v>
      </c>
      <c r="M766" t="s">
        <v>1265</v>
      </c>
      <c r="N766" t="s">
        <v>638</v>
      </c>
      <c r="O766" t="s">
        <v>614</v>
      </c>
      <c r="P766" t="s">
        <v>1357</v>
      </c>
      <c r="Q766" t="s">
        <v>603</v>
      </c>
      <c r="R766" t="s">
        <v>604</v>
      </c>
      <c r="S766" t="s">
        <v>605</v>
      </c>
      <c r="T766" t="s">
        <v>145</v>
      </c>
      <c r="U766" t="s">
        <v>1358</v>
      </c>
      <c r="V766" t="s">
        <v>1266</v>
      </c>
      <c r="W766" t="s">
        <v>812</v>
      </c>
      <c r="X766" t="s">
        <v>3584</v>
      </c>
      <c r="Y766" s="19" t="str">
        <f t="shared" si="22"/>
        <v>3</v>
      </c>
      <c r="Z766" s="19" t="str">
        <f>IF(T766="","",IF(AND(T766&lt;&gt;'Tabelas auxiliares'!$B$241,T766&lt;&gt;'Tabelas auxiliares'!$B$242,T766&lt;&gt;'Tabelas auxiliares'!$C$241,T766&lt;&gt;'Tabelas auxiliares'!$C$242,T766&lt;&gt;'Tabelas auxiliares'!$D$241),"FOLHA DE PESSOAL",IF(Y766='Tabelas auxiliares'!$A$242,"CUSTEIO",IF(Y766='Tabelas auxiliares'!$A$241,"INVESTIMENTO","ERRO - VERIFICAR"))))</f>
        <v>CUSTEIO</v>
      </c>
      <c r="AA766" s="30">
        <f t="shared" si="23"/>
        <v>335.05</v>
      </c>
      <c r="AB766" s="130"/>
      <c r="AC766" s="130"/>
      <c r="AD766" s="12">
        <v>335.05</v>
      </c>
      <c r="AE766" s="36"/>
    </row>
    <row r="767" spans="1:31" x14ac:dyDescent="0.25">
      <c r="A767" t="s">
        <v>591</v>
      </c>
      <c r="B767" t="s">
        <v>245</v>
      </c>
      <c r="C767" t="s">
        <v>592</v>
      </c>
      <c r="D767" t="s">
        <v>54</v>
      </c>
      <c r="E767" t="s">
        <v>100</v>
      </c>
      <c r="F767" s="19" t="str">
        <f>IFERROR(VLOOKUP(D767,'Tabelas auxiliares'!$A$3:$B$63,2,FALSE),"")</f>
        <v>PROAD - PRÓ-REITORIA DE ADMINISTRAÇÃO</v>
      </c>
      <c r="G767" s="19" t="str">
        <f>IFERROR(VLOOKUP($B767,'Tabelas auxiliares'!$A$67:$C$107,2,FALSE),"")</f>
        <v>OBRIGAÇÕES TRIBUTÁRIAS E SERVIÇOS FINANCEIROS</v>
      </c>
      <c r="H767" s="19" t="str">
        <f>IFERROR(VLOOKUP($B767,'Tabelas auxiliares'!$A$67:$C$107,3,FALSE),"")</f>
        <v xml:space="preserve">OBRIGAÇÕES TRIBUTÁRIAS / SEGURO COLETIVO PARA ALUNOS / SEGURO ESTAGIÁRIOS / SEGURO CARROS OFICIAIS / SEGURO PREDIAL / IMPORTAÇÃO (TAXAS/SEGURO) </v>
      </c>
      <c r="I767" t="s">
        <v>1507</v>
      </c>
      <c r="J767" t="s">
        <v>1204</v>
      </c>
      <c r="K767" t="s">
        <v>3585</v>
      </c>
      <c r="L767" t="s">
        <v>3583</v>
      </c>
      <c r="M767" t="s">
        <v>899</v>
      </c>
      <c r="N767" t="s">
        <v>638</v>
      </c>
      <c r="O767" t="s">
        <v>614</v>
      </c>
      <c r="P767" t="s">
        <v>1357</v>
      </c>
      <c r="Q767" t="s">
        <v>603</v>
      </c>
      <c r="R767" t="s">
        <v>604</v>
      </c>
      <c r="S767" t="s">
        <v>605</v>
      </c>
      <c r="T767" t="s">
        <v>145</v>
      </c>
      <c r="U767" t="s">
        <v>1358</v>
      </c>
      <c r="V767" t="s">
        <v>811</v>
      </c>
      <c r="W767" t="s">
        <v>812</v>
      </c>
      <c r="X767" t="s">
        <v>3586</v>
      </c>
      <c r="Y767" s="19" t="str">
        <f t="shared" si="22"/>
        <v>3</v>
      </c>
      <c r="Z767" s="19" t="str">
        <f>IF(T767="","",IF(AND(T767&lt;&gt;'Tabelas auxiliares'!$B$241,T767&lt;&gt;'Tabelas auxiliares'!$B$242,T767&lt;&gt;'Tabelas auxiliares'!$C$241,T767&lt;&gt;'Tabelas auxiliares'!$C$242,T767&lt;&gt;'Tabelas auxiliares'!$D$241),"FOLHA DE PESSOAL",IF(Y767='Tabelas auxiliares'!$A$242,"CUSTEIO",IF(Y767='Tabelas auxiliares'!$A$241,"INVESTIMENTO","ERRO - VERIFICAR"))))</f>
        <v>CUSTEIO</v>
      </c>
      <c r="AA767" s="30">
        <f t="shared" si="23"/>
        <v>681.22</v>
      </c>
      <c r="AB767" s="130"/>
      <c r="AC767" s="130"/>
      <c r="AD767" s="12">
        <v>681.22</v>
      </c>
      <c r="AE767" s="36"/>
    </row>
    <row r="768" spans="1:31" x14ac:dyDescent="0.25">
      <c r="A768" t="s">
        <v>591</v>
      </c>
      <c r="B768" t="s">
        <v>245</v>
      </c>
      <c r="C768" t="s">
        <v>592</v>
      </c>
      <c r="D768" t="s">
        <v>54</v>
      </c>
      <c r="E768" t="s">
        <v>100</v>
      </c>
      <c r="F768" s="19" t="str">
        <f>IFERROR(VLOOKUP(D768,'Tabelas auxiliares'!$A$3:$B$63,2,FALSE),"")</f>
        <v>PROAD - PRÓ-REITORIA DE ADMINISTRAÇÃO</v>
      </c>
      <c r="G768" s="19" t="str">
        <f>IFERROR(VLOOKUP($B768,'Tabelas auxiliares'!$A$67:$C$107,2,FALSE),"")</f>
        <v>OBRIGAÇÕES TRIBUTÁRIAS E SERVIÇOS FINANCEIROS</v>
      </c>
      <c r="H768" s="19" t="str">
        <f>IFERROR(VLOOKUP($B768,'Tabelas auxiliares'!$A$67:$C$107,3,FALSE),"")</f>
        <v xml:space="preserve">OBRIGAÇÕES TRIBUTÁRIAS / SEGURO COLETIVO PARA ALUNOS / SEGURO ESTAGIÁRIOS / SEGURO CARROS OFICIAIS / SEGURO PREDIAL / IMPORTAÇÃO (TAXAS/SEGURO) </v>
      </c>
      <c r="I768" t="s">
        <v>2234</v>
      </c>
      <c r="J768" t="s">
        <v>2092</v>
      </c>
      <c r="K768" t="s">
        <v>3587</v>
      </c>
      <c r="L768" t="s">
        <v>3588</v>
      </c>
      <c r="M768" t="s">
        <v>816</v>
      </c>
      <c r="N768" t="s">
        <v>638</v>
      </c>
      <c r="O768" t="s">
        <v>614</v>
      </c>
      <c r="P768" t="s">
        <v>1357</v>
      </c>
      <c r="Q768" t="s">
        <v>603</v>
      </c>
      <c r="R768" t="s">
        <v>604</v>
      </c>
      <c r="S768" t="s">
        <v>605</v>
      </c>
      <c r="T768" t="s">
        <v>145</v>
      </c>
      <c r="U768" t="s">
        <v>1358</v>
      </c>
      <c r="V768" t="s">
        <v>1266</v>
      </c>
      <c r="W768" t="s">
        <v>812</v>
      </c>
      <c r="X768" t="s">
        <v>3589</v>
      </c>
      <c r="Y768" s="19" t="str">
        <f t="shared" si="22"/>
        <v>3</v>
      </c>
      <c r="Z768" s="19" t="str">
        <f>IF(T768="","",IF(AND(T768&lt;&gt;'Tabelas auxiliares'!$B$241,T768&lt;&gt;'Tabelas auxiliares'!$B$242,T768&lt;&gt;'Tabelas auxiliares'!$C$241,T768&lt;&gt;'Tabelas auxiliares'!$C$242,T768&lt;&gt;'Tabelas auxiliares'!$D$241),"FOLHA DE PESSOAL",IF(Y768='Tabelas auxiliares'!$A$242,"CUSTEIO",IF(Y768='Tabelas auxiliares'!$A$241,"INVESTIMENTO","ERRO - VERIFICAR"))))</f>
        <v>CUSTEIO</v>
      </c>
      <c r="AA768" s="30">
        <f t="shared" si="23"/>
        <v>616.53</v>
      </c>
      <c r="AB768" s="130"/>
      <c r="AC768" s="130"/>
      <c r="AD768" s="12">
        <v>616.53</v>
      </c>
      <c r="AE768" s="36"/>
    </row>
    <row r="769" spans="1:31" x14ac:dyDescent="0.25">
      <c r="A769" t="s">
        <v>591</v>
      </c>
      <c r="B769" t="s">
        <v>245</v>
      </c>
      <c r="C769" t="s">
        <v>592</v>
      </c>
      <c r="D769" t="s">
        <v>54</v>
      </c>
      <c r="E769" t="s">
        <v>100</v>
      </c>
      <c r="F769" s="19" t="str">
        <f>IFERROR(VLOOKUP(D769,'Tabelas auxiliares'!$A$3:$B$63,2,FALSE),"")</f>
        <v>PROAD - PRÓ-REITORIA DE ADMINISTRAÇÃO</v>
      </c>
      <c r="G769" s="19" t="str">
        <f>IFERROR(VLOOKUP($B769,'Tabelas auxiliares'!$A$67:$C$107,2,FALSE),"")</f>
        <v>OBRIGAÇÕES TRIBUTÁRIAS E SERVIÇOS FINANCEIROS</v>
      </c>
      <c r="H769" s="19" t="str">
        <f>IFERROR(VLOOKUP($B769,'Tabelas auxiliares'!$A$67:$C$107,3,FALSE),"")</f>
        <v xml:space="preserve">OBRIGAÇÕES TRIBUTÁRIAS / SEGURO COLETIVO PARA ALUNOS / SEGURO ESTAGIÁRIOS / SEGURO CARROS OFICIAIS / SEGURO PREDIAL / IMPORTAÇÃO (TAXAS/SEGURO) </v>
      </c>
      <c r="I769" t="s">
        <v>1610</v>
      </c>
      <c r="J769" t="s">
        <v>1173</v>
      </c>
      <c r="K769" t="s">
        <v>3590</v>
      </c>
      <c r="L769" t="s">
        <v>3591</v>
      </c>
      <c r="M769" t="s">
        <v>899</v>
      </c>
      <c r="N769" t="s">
        <v>638</v>
      </c>
      <c r="O769" t="s">
        <v>614</v>
      </c>
      <c r="P769" t="s">
        <v>1357</v>
      </c>
      <c r="Q769" t="s">
        <v>603</v>
      </c>
      <c r="R769" t="s">
        <v>604</v>
      </c>
      <c r="S769" t="s">
        <v>605</v>
      </c>
      <c r="T769" t="s">
        <v>145</v>
      </c>
      <c r="U769" t="s">
        <v>1358</v>
      </c>
      <c r="V769" t="s">
        <v>811</v>
      </c>
      <c r="W769" t="s">
        <v>812</v>
      </c>
      <c r="X769" t="s">
        <v>3592</v>
      </c>
      <c r="Y769" s="19" t="str">
        <f t="shared" si="22"/>
        <v>3</v>
      </c>
      <c r="Z769" s="19" t="str">
        <f>IF(T769="","",IF(AND(T769&lt;&gt;'Tabelas auxiliares'!$B$241,T769&lt;&gt;'Tabelas auxiliares'!$B$242,T769&lt;&gt;'Tabelas auxiliares'!$C$241,T769&lt;&gt;'Tabelas auxiliares'!$C$242,T769&lt;&gt;'Tabelas auxiliares'!$D$241),"FOLHA DE PESSOAL",IF(Y769='Tabelas auxiliares'!$A$242,"CUSTEIO",IF(Y769='Tabelas auxiliares'!$A$241,"INVESTIMENTO","ERRO - VERIFICAR"))))</f>
        <v>CUSTEIO</v>
      </c>
      <c r="AA769" s="30">
        <f t="shared" si="23"/>
        <v>174.63</v>
      </c>
      <c r="AB769" s="130"/>
      <c r="AC769" s="130"/>
      <c r="AD769" s="12">
        <v>174.63</v>
      </c>
      <c r="AE769" s="36"/>
    </row>
    <row r="770" spans="1:31" x14ac:dyDescent="0.25">
      <c r="A770" t="s">
        <v>591</v>
      </c>
      <c r="B770" t="s">
        <v>245</v>
      </c>
      <c r="C770" t="s">
        <v>592</v>
      </c>
      <c r="D770" t="s">
        <v>54</v>
      </c>
      <c r="E770" t="s">
        <v>100</v>
      </c>
      <c r="F770" s="19" t="str">
        <f>IFERROR(VLOOKUP(D770,'Tabelas auxiliares'!$A$3:$B$63,2,FALSE),"")</f>
        <v>PROAD - PRÓ-REITORIA DE ADMINISTRAÇÃO</v>
      </c>
      <c r="G770" s="19" t="str">
        <f>IFERROR(VLOOKUP($B770,'Tabelas auxiliares'!$A$67:$C$107,2,FALSE),"")</f>
        <v>OBRIGAÇÕES TRIBUTÁRIAS E SERVIÇOS FINANCEIROS</v>
      </c>
      <c r="H770" s="19" t="str">
        <f>IFERROR(VLOOKUP($B770,'Tabelas auxiliares'!$A$67:$C$107,3,FALSE),"")</f>
        <v xml:space="preserve">OBRIGAÇÕES TRIBUTÁRIAS / SEGURO COLETIVO PARA ALUNOS / SEGURO ESTAGIÁRIOS / SEGURO CARROS OFICIAIS / SEGURO PREDIAL / IMPORTAÇÃO (TAXAS/SEGURO) </v>
      </c>
      <c r="I770" t="s">
        <v>1610</v>
      </c>
      <c r="J770" t="s">
        <v>1173</v>
      </c>
      <c r="K770" t="s">
        <v>3593</v>
      </c>
      <c r="L770" t="s">
        <v>3594</v>
      </c>
      <c r="M770" t="s">
        <v>1098</v>
      </c>
      <c r="N770" t="s">
        <v>638</v>
      </c>
      <c r="O770" t="s">
        <v>614</v>
      </c>
      <c r="P770" t="s">
        <v>1357</v>
      </c>
      <c r="Q770" t="s">
        <v>603</v>
      </c>
      <c r="R770" t="s">
        <v>604</v>
      </c>
      <c r="S770" t="s">
        <v>605</v>
      </c>
      <c r="T770" t="s">
        <v>145</v>
      </c>
      <c r="U770" t="s">
        <v>1358</v>
      </c>
      <c r="V770" t="s">
        <v>1266</v>
      </c>
      <c r="W770" t="s">
        <v>812</v>
      </c>
      <c r="X770" t="s">
        <v>3595</v>
      </c>
      <c r="Y770" s="19" t="str">
        <f t="shared" si="22"/>
        <v>3</v>
      </c>
      <c r="Z770" s="19" t="str">
        <f>IF(T770="","",IF(AND(T770&lt;&gt;'Tabelas auxiliares'!$B$241,T770&lt;&gt;'Tabelas auxiliares'!$B$242,T770&lt;&gt;'Tabelas auxiliares'!$C$241,T770&lt;&gt;'Tabelas auxiliares'!$C$242,T770&lt;&gt;'Tabelas auxiliares'!$D$241),"FOLHA DE PESSOAL",IF(Y770='Tabelas auxiliares'!$A$242,"CUSTEIO",IF(Y770='Tabelas auxiliares'!$A$241,"INVESTIMENTO","ERRO - VERIFICAR"))))</f>
        <v>CUSTEIO</v>
      </c>
      <c r="AA770" s="30">
        <f t="shared" si="23"/>
        <v>109.05</v>
      </c>
      <c r="AB770" s="130"/>
      <c r="AC770" s="130"/>
      <c r="AD770" s="12">
        <v>109.05</v>
      </c>
      <c r="AE770" s="36"/>
    </row>
    <row r="771" spans="1:31" x14ac:dyDescent="0.25">
      <c r="A771" t="s">
        <v>591</v>
      </c>
      <c r="B771" t="s">
        <v>245</v>
      </c>
      <c r="C771" t="s">
        <v>592</v>
      </c>
      <c r="D771" t="s">
        <v>54</v>
      </c>
      <c r="E771" t="s">
        <v>100</v>
      </c>
      <c r="F771" s="19" t="str">
        <f>IFERROR(VLOOKUP(D771,'Tabelas auxiliares'!$A$3:$B$63,2,FALSE),"")</f>
        <v>PROAD - PRÓ-REITORIA DE ADMINISTRAÇÃO</v>
      </c>
      <c r="G771" s="19" t="str">
        <f>IFERROR(VLOOKUP($B771,'Tabelas auxiliares'!$A$67:$C$107,2,FALSE),"")</f>
        <v>OBRIGAÇÕES TRIBUTÁRIAS E SERVIÇOS FINANCEIROS</v>
      </c>
      <c r="H771" s="19" t="str">
        <f>IFERROR(VLOOKUP($B771,'Tabelas auxiliares'!$A$67:$C$107,3,FALSE),"")</f>
        <v xml:space="preserve">OBRIGAÇÕES TRIBUTÁRIAS / SEGURO COLETIVO PARA ALUNOS / SEGURO ESTAGIÁRIOS / SEGURO CARROS OFICIAIS / SEGURO PREDIAL / IMPORTAÇÃO (TAXAS/SEGURO) </v>
      </c>
      <c r="I771" t="s">
        <v>1610</v>
      </c>
      <c r="J771" t="s">
        <v>2097</v>
      </c>
      <c r="K771" t="s">
        <v>3596</v>
      </c>
      <c r="L771" t="s">
        <v>3597</v>
      </c>
      <c r="M771" t="s">
        <v>822</v>
      </c>
      <c r="N771" t="s">
        <v>638</v>
      </c>
      <c r="O771" t="s">
        <v>614</v>
      </c>
      <c r="P771" t="s">
        <v>1357</v>
      </c>
      <c r="Q771" t="s">
        <v>603</v>
      </c>
      <c r="R771" t="s">
        <v>604</v>
      </c>
      <c r="S771" t="s">
        <v>605</v>
      </c>
      <c r="T771" t="s">
        <v>145</v>
      </c>
      <c r="U771" t="s">
        <v>1358</v>
      </c>
      <c r="V771" t="s">
        <v>1266</v>
      </c>
      <c r="W771" t="s">
        <v>812</v>
      </c>
      <c r="X771" t="s">
        <v>3598</v>
      </c>
      <c r="Y771" s="19" t="str">
        <f t="shared" si="22"/>
        <v>3</v>
      </c>
      <c r="Z771" s="19" t="str">
        <f>IF(T771="","",IF(AND(T771&lt;&gt;'Tabelas auxiliares'!$B$241,T771&lt;&gt;'Tabelas auxiliares'!$B$242,T771&lt;&gt;'Tabelas auxiliares'!$C$241,T771&lt;&gt;'Tabelas auxiliares'!$C$242,T771&lt;&gt;'Tabelas auxiliares'!$D$241),"FOLHA DE PESSOAL",IF(Y771='Tabelas auxiliares'!$A$242,"CUSTEIO",IF(Y771='Tabelas auxiliares'!$A$241,"INVESTIMENTO","ERRO - VERIFICAR"))))</f>
        <v>CUSTEIO</v>
      </c>
      <c r="AA771" s="30">
        <f t="shared" si="23"/>
        <v>3558.42</v>
      </c>
      <c r="AB771" s="130"/>
      <c r="AC771" s="130"/>
      <c r="AD771" s="12">
        <v>3558.42</v>
      </c>
      <c r="AE771" s="36"/>
    </row>
    <row r="772" spans="1:31" x14ac:dyDescent="0.25">
      <c r="A772" t="s">
        <v>591</v>
      </c>
      <c r="B772" t="s">
        <v>245</v>
      </c>
      <c r="C772" t="s">
        <v>592</v>
      </c>
      <c r="D772" t="s">
        <v>54</v>
      </c>
      <c r="E772" t="s">
        <v>100</v>
      </c>
      <c r="F772" s="19" t="str">
        <f>IFERROR(VLOOKUP(D772,'Tabelas auxiliares'!$A$3:$B$63,2,FALSE),"")</f>
        <v>PROAD - PRÓ-REITORIA DE ADMINISTRAÇÃO</v>
      </c>
      <c r="G772" s="19" t="str">
        <f>IFERROR(VLOOKUP($B772,'Tabelas auxiliares'!$A$67:$C$107,2,FALSE),"")</f>
        <v>OBRIGAÇÕES TRIBUTÁRIAS E SERVIÇOS FINANCEIROS</v>
      </c>
      <c r="H772" s="19" t="str">
        <f>IFERROR(VLOOKUP($B772,'Tabelas auxiliares'!$A$67:$C$107,3,FALSE),"")</f>
        <v xml:space="preserve">OBRIGAÇÕES TRIBUTÁRIAS / SEGURO COLETIVO PARA ALUNOS / SEGURO ESTAGIÁRIOS / SEGURO CARROS OFICIAIS / SEGURO PREDIAL / IMPORTAÇÃO (TAXAS/SEGURO) </v>
      </c>
      <c r="I772" t="s">
        <v>1796</v>
      </c>
      <c r="J772" t="s">
        <v>2724</v>
      </c>
      <c r="K772" t="s">
        <v>3599</v>
      </c>
      <c r="L772" t="s">
        <v>3600</v>
      </c>
      <c r="M772" t="s">
        <v>1014</v>
      </c>
      <c r="N772" t="s">
        <v>638</v>
      </c>
      <c r="O772" t="s">
        <v>614</v>
      </c>
      <c r="P772" t="s">
        <v>1357</v>
      </c>
      <c r="Q772" t="s">
        <v>603</v>
      </c>
      <c r="R772" t="s">
        <v>604</v>
      </c>
      <c r="S772" t="s">
        <v>605</v>
      </c>
      <c r="T772" t="s">
        <v>145</v>
      </c>
      <c r="U772" t="s">
        <v>1358</v>
      </c>
      <c r="V772" t="s">
        <v>811</v>
      </c>
      <c r="W772" t="s">
        <v>812</v>
      </c>
      <c r="X772" t="s">
        <v>3601</v>
      </c>
      <c r="Y772" s="19" t="str">
        <f t="shared" si="22"/>
        <v>3</v>
      </c>
      <c r="Z772" s="19" t="str">
        <f>IF(T772="","",IF(AND(T772&lt;&gt;'Tabelas auxiliares'!$B$241,T772&lt;&gt;'Tabelas auxiliares'!$B$242,T772&lt;&gt;'Tabelas auxiliares'!$C$241,T772&lt;&gt;'Tabelas auxiliares'!$C$242,T772&lt;&gt;'Tabelas auxiliares'!$D$241),"FOLHA DE PESSOAL",IF(Y772='Tabelas auxiliares'!$A$242,"CUSTEIO",IF(Y772='Tabelas auxiliares'!$A$241,"INVESTIMENTO","ERRO - VERIFICAR"))))</f>
        <v>CUSTEIO</v>
      </c>
      <c r="AA772" s="30">
        <f t="shared" si="23"/>
        <v>17744.59</v>
      </c>
      <c r="AB772" s="130">
        <v>17744.59</v>
      </c>
      <c r="AC772" s="130"/>
      <c r="AD772" s="12"/>
      <c r="AE772" s="36"/>
    </row>
    <row r="773" spans="1:31" x14ac:dyDescent="0.25">
      <c r="A773" t="s">
        <v>591</v>
      </c>
      <c r="B773" t="s">
        <v>245</v>
      </c>
      <c r="C773" t="s">
        <v>592</v>
      </c>
      <c r="D773" t="s">
        <v>54</v>
      </c>
      <c r="E773" t="s">
        <v>100</v>
      </c>
      <c r="F773" s="19" t="str">
        <f>IFERROR(VLOOKUP(D773,'Tabelas auxiliares'!$A$3:$B$63,2,FALSE),"")</f>
        <v>PROAD - PRÓ-REITORIA DE ADMINISTRAÇÃO</v>
      </c>
      <c r="G773" s="19" t="str">
        <f>IFERROR(VLOOKUP($B773,'Tabelas auxiliares'!$A$67:$C$107,2,FALSE),"")</f>
        <v>OBRIGAÇÕES TRIBUTÁRIAS E SERVIÇOS FINANCEIROS</v>
      </c>
      <c r="H773" s="19" t="str">
        <f>IFERROR(VLOOKUP($B773,'Tabelas auxiliares'!$A$67:$C$107,3,FALSE),"")</f>
        <v xml:space="preserve">OBRIGAÇÕES TRIBUTÁRIAS / SEGURO COLETIVO PARA ALUNOS / SEGURO ESTAGIÁRIOS / SEGURO CARROS OFICIAIS / SEGURO PREDIAL / IMPORTAÇÃO (TAXAS/SEGURO) </v>
      </c>
      <c r="I773" t="s">
        <v>1563</v>
      </c>
      <c r="J773" t="s">
        <v>2092</v>
      </c>
      <c r="K773" t="s">
        <v>3602</v>
      </c>
      <c r="L773" t="s">
        <v>3603</v>
      </c>
      <c r="M773" t="s">
        <v>816</v>
      </c>
      <c r="N773" t="s">
        <v>638</v>
      </c>
      <c r="O773" t="s">
        <v>614</v>
      </c>
      <c r="P773" t="s">
        <v>1357</v>
      </c>
      <c r="Q773" t="s">
        <v>603</v>
      </c>
      <c r="R773" t="s">
        <v>604</v>
      </c>
      <c r="S773" t="s">
        <v>605</v>
      </c>
      <c r="T773" t="s">
        <v>145</v>
      </c>
      <c r="U773" t="s">
        <v>1358</v>
      </c>
      <c r="V773" t="s">
        <v>1266</v>
      </c>
      <c r="W773" t="s">
        <v>812</v>
      </c>
      <c r="X773" t="s">
        <v>3604</v>
      </c>
      <c r="Y773" s="19" t="str">
        <f t="shared" si="22"/>
        <v>3</v>
      </c>
      <c r="Z773" s="19" t="str">
        <f>IF(T773="","",IF(AND(T773&lt;&gt;'Tabelas auxiliares'!$B$241,T773&lt;&gt;'Tabelas auxiliares'!$B$242,T773&lt;&gt;'Tabelas auxiliares'!$C$241,T773&lt;&gt;'Tabelas auxiliares'!$C$242,T773&lt;&gt;'Tabelas auxiliares'!$D$241),"FOLHA DE PESSOAL",IF(Y773='Tabelas auxiliares'!$A$242,"CUSTEIO",IF(Y773='Tabelas auxiliares'!$A$241,"INVESTIMENTO","ERRO - VERIFICAR"))))</f>
        <v>CUSTEIO</v>
      </c>
      <c r="AA773" s="30">
        <f t="shared" si="23"/>
        <v>3877</v>
      </c>
      <c r="AB773" s="130"/>
      <c r="AC773" s="130"/>
      <c r="AD773" s="12">
        <v>3877</v>
      </c>
      <c r="AE773" s="36"/>
    </row>
    <row r="774" spans="1:31" x14ac:dyDescent="0.25">
      <c r="A774" t="s">
        <v>591</v>
      </c>
      <c r="B774" t="s">
        <v>245</v>
      </c>
      <c r="C774" t="s">
        <v>592</v>
      </c>
      <c r="D774" t="s">
        <v>81</v>
      </c>
      <c r="E774" t="s">
        <v>100</v>
      </c>
      <c r="F774" s="19" t="str">
        <f>IFERROR(VLOOKUP(D774,'Tabelas auxiliares'!$A$3:$B$63,2,FALSE),"")</f>
        <v>SUGEPE - SUPERINTENDÊNCIA DE GESTÃO DE PESSOAS</v>
      </c>
      <c r="G774" s="19" t="str">
        <f>IFERROR(VLOOKUP($B774,'Tabelas auxiliares'!$A$67:$C$107,2,FALSE),"")</f>
        <v>OBRIGAÇÕES TRIBUTÁRIAS E SERVIÇOS FINANCEIROS</v>
      </c>
      <c r="H774" s="19" t="str">
        <f>IFERROR(VLOOKUP($B774,'Tabelas auxiliares'!$A$67:$C$107,3,FALSE),"")</f>
        <v xml:space="preserve">OBRIGAÇÕES TRIBUTÁRIAS / SEGURO COLETIVO PARA ALUNOS / SEGURO ESTAGIÁRIOS / SEGURO CARROS OFICIAIS / SEGURO PREDIAL / IMPORTAÇÃO (TAXAS/SEGURO) </v>
      </c>
      <c r="I774" t="s">
        <v>3278</v>
      </c>
      <c r="J774" t="s">
        <v>3605</v>
      </c>
      <c r="K774" t="s">
        <v>3606</v>
      </c>
      <c r="L774" t="s">
        <v>3607</v>
      </c>
      <c r="M774" t="s">
        <v>1258</v>
      </c>
      <c r="N774" t="s">
        <v>638</v>
      </c>
      <c r="O774" t="s">
        <v>614</v>
      </c>
      <c r="P774" t="s">
        <v>1357</v>
      </c>
      <c r="Q774" t="s">
        <v>603</v>
      </c>
      <c r="R774" t="s">
        <v>604</v>
      </c>
      <c r="S774" t="s">
        <v>605</v>
      </c>
      <c r="T774" t="s">
        <v>145</v>
      </c>
      <c r="U774" t="s">
        <v>1358</v>
      </c>
      <c r="V774" t="s">
        <v>1253</v>
      </c>
      <c r="W774" t="s">
        <v>1254</v>
      </c>
      <c r="X774" t="s">
        <v>3608</v>
      </c>
      <c r="Y774" s="19" t="str">
        <f t="shared" si="22"/>
        <v>3</v>
      </c>
      <c r="Z774" s="19" t="str">
        <f>IF(T774="","",IF(AND(T774&lt;&gt;'Tabelas auxiliares'!$B$241,T774&lt;&gt;'Tabelas auxiliares'!$B$242,T774&lt;&gt;'Tabelas auxiliares'!$C$241,T774&lt;&gt;'Tabelas auxiliares'!$C$242,T774&lt;&gt;'Tabelas auxiliares'!$D$241),"FOLHA DE PESSOAL",IF(Y774='Tabelas auxiliares'!$A$242,"CUSTEIO",IF(Y774='Tabelas auxiliares'!$A$241,"INVESTIMENTO","ERRO - VERIFICAR"))))</f>
        <v>CUSTEIO</v>
      </c>
      <c r="AA774" s="30">
        <f t="shared" si="23"/>
        <v>31.56</v>
      </c>
      <c r="AB774" s="130">
        <v>31.56</v>
      </c>
      <c r="AC774" s="130"/>
      <c r="AD774" s="12"/>
      <c r="AE774" s="36"/>
    </row>
    <row r="775" spans="1:31" x14ac:dyDescent="0.25">
      <c r="A775" t="s">
        <v>591</v>
      </c>
      <c r="B775" t="s">
        <v>245</v>
      </c>
      <c r="C775" t="s">
        <v>592</v>
      </c>
      <c r="D775" t="s">
        <v>81</v>
      </c>
      <c r="E775" t="s">
        <v>100</v>
      </c>
      <c r="F775" s="19" t="str">
        <f>IFERROR(VLOOKUP(D775,'Tabelas auxiliares'!$A$3:$B$63,2,FALSE),"")</f>
        <v>SUGEPE - SUPERINTENDÊNCIA DE GESTÃO DE PESSOAS</v>
      </c>
      <c r="G775" s="19" t="str">
        <f>IFERROR(VLOOKUP($B775,'Tabelas auxiliares'!$A$67:$C$107,2,FALSE),"")</f>
        <v>OBRIGAÇÕES TRIBUTÁRIAS E SERVIÇOS FINANCEIROS</v>
      </c>
      <c r="H775" s="19" t="str">
        <f>IFERROR(VLOOKUP($B775,'Tabelas auxiliares'!$A$67:$C$107,3,FALSE),"")</f>
        <v xml:space="preserve">OBRIGAÇÕES TRIBUTÁRIAS / SEGURO COLETIVO PARA ALUNOS / SEGURO ESTAGIÁRIOS / SEGURO CARROS OFICIAIS / SEGURO PREDIAL / IMPORTAÇÃO (TAXAS/SEGURO) </v>
      </c>
      <c r="I775" t="s">
        <v>3278</v>
      </c>
      <c r="J775" t="s">
        <v>3605</v>
      </c>
      <c r="K775" t="s">
        <v>3609</v>
      </c>
      <c r="L775" t="s">
        <v>3607</v>
      </c>
      <c r="M775" t="s">
        <v>1258</v>
      </c>
      <c r="N775" t="s">
        <v>638</v>
      </c>
      <c r="O775" t="s">
        <v>614</v>
      </c>
      <c r="P775" t="s">
        <v>1357</v>
      </c>
      <c r="Q775" t="s">
        <v>603</v>
      </c>
      <c r="R775" t="s">
        <v>604</v>
      </c>
      <c r="S775" t="s">
        <v>605</v>
      </c>
      <c r="T775" t="s">
        <v>145</v>
      </c>
      <c r="U775" t="s">
        <v>1358</v>
      </c>
      <c r="V775" t="s">
        <v>1253</v>
      </c>
      <c r="W775" t="s">
        <v>1254</v>
      </c>
      <c r="X775" t="s">
        <v>3610</v>
      </c>
      <c r="Y775" s="19" t="str">
        <f t="shared" si="22"/>
        <v>3</v>
      </c>
      <c r="Z775" s="19" t="str">
        <f>IF(T775="","",IF(AND(T775&lt;&gt;'Tabelas auxiliares'!$B$241,T775&lt;&gt;'Tabelas auxiliares'!$B$242,T775&lt;&gt;'Tabelas auxiliares'!$C$241,T775&lt;&gt;'Tabelas auxiliares'!$C$242,T775&lt;&gt;'Tabelas auxiliares'!$D$241),"FOLHA DE PESSOAL",IF(Y775='Tabelas auxiliares'!$A$242,"CUSTEIO",IF(Y775='Tabelas auxiliares'!$A$241,"INVESTIMENTO","ERRO - VERIFICAR"))))</f>
        <v>CUSTEIO</v>
      </c>
      <c r="AA775" s="30">
        <f t="shared" si="23"/>
        <v>692</v>
      </c>
      <c r="AB775" s="130">
        <v>692</v>
      </c>
      <c r="AC775" s="130"/>
      <c r="AD775" s="12"/>
      <c r="AE775" s="36"/>
    </row>
    <row r="776" spans="1:31" x14ac:dyDescent="0.25">
      <c r="A776" t="s">
        <v>591</v>
      </c>
      <c r="B776" t="s">
        <v>247</v>
      </c>
      <c r="C776" t="s">
        <v>592</v>
      </c>
      <c r="D776" t="s">
        <v>28</v>
      </c>
      <c r="E776" t="s">
        <v>100</v>
      </c>
      <c r="F776" s="19" t="str">
        <f>IFERROR(VLOOKUP(D776,'Tabelas auxiliares'!$A$3:$B$63,2,FALSE),"")</f>
        <v>PU - PREFEITURA UNIVERSITÁRIA</v>
      </c>
      <c r="G776" s="19" t="str">
        <f>IFERROR(VLOOKUP($B776,'Tabelas auxiliares'!$A$67:$C$107,2,FALSE),"")</f>
        <v>TRANSPORTE / LOCOMOÇÃO</v>
      </c>
      <c r="H776" s="19" t="str">
        <f>IFERROR(VLOOKUP($B776,'Tabelas auxiliares'!$A$67:$C$107,3,FALSE),"")</f>
        <v>MOTORISTA / PNEUS FROTA OFICIAL / ABASTECIMENTO FROTA OFICIAL / TRANSPORTE EVENTUAL / TRANSPORTE INTERCAMPUS / IMPORTAÇÃO (fretes e transportes) / PEDÁGIO</v>
      </c>
      <c r="I776" t="s">
        <v>2315</v>
      </c>
      <c r="J776" t="s">
        <v>3611</v>
      </c>
      <c r="K776" t="s">
        <v>3612</v>
      </c>
      <c r="L776" t="s">
        <v>3613</v>
      </c>
      <c r="M776" t="s">
        <v>3614</v>
      </c>
      <c r="N776" t="s">
        <v>638</v>
      </c>
      <c r="O776" t="s">
        <v>614</v>
      </c>
      <c r="P776" t="s">
        <v>1357</v>
      </c>
      <c r="Q776" t="s">
        <v>603</v>
      </c>
      <c r="R776" t="s">
        <v>604</v>
      </c>
      <c r="S776" t="s">
        <v>605</v>
      </c>
      <c r="T776" t="s">
        <v>145</v>
      </c>
      <c r="U776" t="s">
        <v>1358</v>
      </c>
      <c r="V776" t="s">
        <v>1183</v>
      </c>
      <c r="W776" t="s">
        <v>1184</v>
      </c>
      <c r="X776" t="s">
        <v>3615</v>
      </c>
      <c r="Y776" s="19" t="str">
        <f t="shared" si="22"/>
        <v>3</v>
      </c>
      <c r="Z776" s="19" t="str">
        <f>IF(T776="","",IF(AND(T776&lt;&gt;'Tabelas auxiliares'!$B$241,T776&lt;&gt;'Tabelas auxiliares'!$B$242,T776&lt;&gt;'Tabelas auxiliares'!$C$241,T776&lt;&gt;'Tabelas auxiliares'!$C$242,T776&lt;&gt;'Tabelas auxiliares'!$D$241),"FOLHA DE PESSOAL",IF(Y776='Tabelas auxiliares'!$A$242,"CUSTEIO",IF(Y776='Tabelas auxiliares'!$A$241,"INVESTIMENTO","ERRO - VERIFICAR"))))</f>
        <v>CUSTEIO</v>
      </c>
      <c r="AA776" s="30">
        <f t="shared" si="23"/>
        <v>379860.44999999995</v>
      </c>
      <c r="AB776" s="130">
        <v>132155.87</v>
      </c>
      <c r="AC776" s="130">
        <v>15062.81</v>
      </c>
      <c r="AD776" s="12">
        <v>232641.77</v>
      </c>
      <c r="AE776" s="36"/>
    </row>
    <row r="777" spans="1:31" x14ac:dyDescent="0.25">
      <c r="A777" t="s">
        <v>591</v>
      </c>
      <c r="B777" t="s">
        <v>247</v>
      </c>
      <c r="C777" t="s">
        <v>592</v>
      </c>
      <c r="D777" t="s">
        <v>28</v>
      </c>
      <c r="E777" t="s">
        <v>100</v>
      </c>
      <c r="F777" s="19" t="str">
        <f>IFERROR(VLOOKUP(D777,'Tabelas auxiliares'!$A$3:$B$63,2,FALSE),"")</f>
        <v>PU - PREFEITURA UNIVERSITÁRIA</v>
      </c>
      <c r="G777" s="19" t="str">
        <f>IFERROR(VLOOKUP($B777,'Tabelas auxiliares'!$A$67:$C$107,2,FALSE),"")</f>
        <v>TRANSPORTE / LOCOMOÇÃO</v>
      </c>
      <c r="H777" s="19" t="str">
        <f>IFERROR(VLOOKUP($B777,'Tabelas auxiliares'!$A$67:$C$107,3,FALSE),"")</f>
        <v>MOTORISTA / PNEUS FROTA OFICIAL / ABASTECIMENTO FROTA OFICIAL / TRANSPORTE EVENTUAL / TRANSPORTE INTERCAMPUS / IMPORTAÇÃO (fretes e transportes) / PEDÁGIO</v>
      </c>
      <c r="I777" t="s">
        <v>1547</v>
      </c>
      <c r="J777" t="s">
        <v>1275</v>
      </c>
      <c r="K777" t="s">
        <v>3616</v>
      </c>
      <c r="L777" t="s">
        <v>3617</v>
      </c>
      <c r="M777" t="s">
        <v>1277</v>
      </c>
      <c r="N777" t="s">
        <v>638</v>
      </c>
      <c r="O777" t="s">
        <v>614</v>
      </c>
      <c r="P777" t="s">
        <v>1357</v>
      </c>
      <c r="Q777" t="s">
        <v>603</v>
      </c>
      <c r="R777" t="s">
        <v>604</v>
      </c>
      <c r="S777" t="s">
        <v>605</v>
      </c>
      <c r="T777" t="s">
        <v>145</v>
      </c>
      <c r="U777" t="s">
        <v>1358</v>
      </c>
      <c r="V777" t="s">
        <v>1278</v>
      </c>
      <c r="W777" t="s">
        <v>1279</v>
      </c>
      <c r="X777" t="s">
        <v>3618</v>
      </c>
      <c r="Y777" s="19" t="str">
        <f t="shared" si="22"/>
        <v>3</v>
      </c>
      <c r="Z777" s="19" t="str">
        <f>IF(T777="","",IF(AND(T777&lt;&gt;'Tabelas auxiliares'!$B$241,T777&lt;&gt;'Tabelas auxiliares'!$B$242,T777&lt;&gt;'Tabelas auxiliares'!$C$241,T777&lt;&gt;'Tabelas auxiliares'!$C$242,T777&lt;&gt;'Tabelas auxiliares'!$D$241),"FOLHA DE PESSOAL",IF(Y777='Tabelas auxiliares'!$A$242,"CUSTEIO",IF(Y777='Tabelas auxiliares'!$A$241,"INVESTIMENTO","ERRO - VERIFICAR"))))</f>
        <v>CUSTEIO</v>
      </c>
      <c r="AA777" s="30">
        <f t="shared" si="23"/>
        <v>660762.68000000005</v>
      </c>
      <c r="AB777" s="130"/>
      <c r="AC777" s="130"/>
      <c r="AD777" s="12">
        <v>660762.68000000005</v>
      </c>
      <c r="AE777" s="36"/>
    </row>
    <row r="778" spans="1:31" x14ac:dyDescent="0.25">
      <c r="A778" t="s">
        <v>591</v>
      </c>
      <c r="B778" t="s">
        <v>247</v>
      </c>
      <c r="C778" t="s">
        <v>592</v>
      </c>
      <c r="D778" t="s">
        <v>28</v>
      </c>
      <c r="E778" t="s">
        <v>100</v>
      </c>
      <c r="F778" s="19" t="str">
        <f>IFERROR(VLOOKUP(D778,'Tabelas auxiliares'!$A$3:$B$63,2,FALSE),"")</f>
        <v>PU - PREFEITURA UNIVERSITÁRIA</v>
      </c>
      <c r="G778" s="19" t="str">
        <f>IFERROR(VLOOKUP($B778,'Tabelas auxiliares'!$A$67:$C$107,2,FALSE),"")</f>
        <v>TRANSPORTE / LOCOMOÇÃO</v>
      </c>
      <c r="H778" s="19" t="str">
        <f>IFERROR(VLOOKUP($B778,'Tabelas auxiliares'!$A$67:$C$107,3,FALSE),"")</f>
        <v>MOTORISTA / PNEUS FROTA OFICIAL / ABASTECIMENTO FROTA OFICIAL / TRANSPORTE EVENTUAL / TRANSPORTE INTERCAMPUS / IMPORTAÇÃO (fretes e transportes) / PEDÁGIO</v>
      </c>
      <c r="I778" t="s">
        <v>3403</v>
      </c>
      <c r="J778" t="s">
        <v>1268</v>
      </c>
      <c r="K778" t="s">
        <v>3619</v>
      </c>
      <c r="L778" t="s">
        <v>1280</v>
      </c>
      <c r="M778" t="s">
        <v>1281</v>
      </c>
      <c r="N778" t="s">
        <v>638</v>
      </c>
      <c r="O778" t="s">
        <v>614</v>
      </c>
      <c r="P778" t="s">
        <v>1357</v>
      </c>
      <c r="Q778" t="s">
        <v>603</v>
      </c>
      <c r="R778" t="s">
        <v>604</v>
      </c>
      <c r="S778" t="s">
        <v>605</v>
      </c>
      <c r="T778" t="s">
        <v>145</v>
      </c>
      <c r="U778" t="s">
        <v>1358</v>
      </c>
      <c r="V778" t="s">
        <v>1282</v>
      </c>
      <c r="W778" t="s">
        <v>1283</v>
      </c>
      <c r="X778" t="s">
        <v>3620</v>
      </c>
      <c r="Y778" s="19" t="str">
        <f t="shared" si="22"/>
        <v>3</v>
      </c>
      <c r="Z778" s="19" t="str">
        <f>IF(T778="","",IF(AND(T778&lt;&gt;'Tabelas auxiliares'!$B$241,T778&lt;&gt;'Tabelas auxiliares'!$B$242,T778&lt;&gt;'Tabelas auxiliares'!$C$241,T778&lt;&gt;'Tabelas auxiliares'!$C$242,T778&lt;&gt;'Tabelas auxiliares'!$D$241),"FOLHA DE PESSOAL",IF(Y778='Tabelas auxiliares'!$A$242,"CUSTEIO",IF(Y778='Tabelas auxiliares'!$A$241,"INVESTIMENTO","ERRO - VERIFICAR"))))</f>
        <v>CUSTEIO</v>
      </c>
      <c r="AA778" s="30">
        <f t="shared" si="23"/>
        <v>83761.400000000009</v>
      </c>
      <c r="AB778" s="130">
        <v>53908.3</v>
      </c>
      <c r="AC778" s="130">
        <v>10.73</v>
      </c>
      <c r="AD778" s="12">
        <v>29842.37</v>
      </c>
      <c r="AE778" s="36"/>
    </row>
    <row r="779" spans="1:31" x14ac:dyDescent="0.25">
      <c r="A779" t="s">
        <v>591</v>
      </c>
      <c r="B779" t="s">
        <v>247</v>
      </c>
      <c r="C779" t="s">
        <v>592</v>
      </c>
      <c r="D779" t="s">
        <v>28</v>
      </c>
      <c r="E779" t="s">
        <v>100</v>
      </c>
      <c r="F779" s="19" t="str">
        <f>IFERROR(VLOOKUP(D779,'Tabelas auxiliares'!$A$3:$B$63,2,FALSE),"")</f>
        <v>PU - PREFEITURA UNIVERSITÁRIA</v>
      </c>
      <c r="G779" s="19" t="str">
        <f>IFERROR(VLOOKUP($B779,'Tabelas auxiliares'!$A$67:$C$107,2,FALSE),"")</f>
        <v>TRANSPORTE / LOCOMOÇÃO</v>
      </c>
      <c r="H779" s="19" t="str">
        <f>IFERROR(VLOOKUP($B779,'Tabelas auxiliares'!$A$67:$C$107,3,FALSE),"")</f>
        <v>MOTORISTA / PNEUS FROTA OFICIAL / ABASTECIMENTO FROTA OFICIAL / TRANSPORTE EVENTUAL / TRANSPORTE INTERCAMPUS / IMPORTAÇÃO (fretes e transportes) / PEDÁGIO</v>
      </c>
      <c r="I779" t="s">
        <v>3403</v>
      </c>
      <c r="J779" t="s">
        <v>1268</v>
      </c>
      <c r="K779" t="s">
        <v>3619</v>
      </c>
      <c r="L779" t="s">
        <v>1280</v>
      </c>
      <c r="M779" t="s">
        <v>1281</v>
      </c>
      <c r="N779" t="s">
        <v>638</v>
      </c>
      <c r="O779" t="s">
        <v>614</v>
      </c>
      <c r="P779" t="s">
        <v>1357</v>
      </c>
      <c r="Q779" t="s">
        <v>603</v>
      </c>
      <c r="R779" t="s">
        <v>604</v>
      </c>
      <c r="S779" t="s">
        <v>605</v>
      </c>
      <c r="T779" t="s">
        <v>145</v>
      </c>
      <c r="U779" t="s">
        <v>1358</v>
      </c>
      <c r="V779" t="s">
        <v>808</v>
      </c>
      <c r="W779" t="s">
        <v>809</v>
      </c>
      <c r="X779" t="s">
        <v>3621</v>
      </c>
      <c r="Y779" s="19" t="str">
        <f t="shared" si="22"/>
        <v>3</v>
      </c>
      <c r="Z779" s="19" t="str">
        <f>IF(T779="","",IF(AND(T779&lt;&gt;'Tabelas auxiliares'!$B$241,T779&lt;&gt;'Tabelas auxiliares'!$B$242,T779&lt;&gt;'Tabelas auxiliares'!$C$241,T779&lt;&gt;'Tabelas auxiliares'!$C$242,T779&lt;&gt;'Tabelas auxiliares'!$D$241),"FOLHA DE PESSOAL",IF(Y779='Tabelas auxiliares'!$A$242,"CUSTEIO",IF(Y779='Tabelas auxiliares'!$A$241,"INVESTIMENTO","ERRO - VERIFICAR"))))</f>
        <v>CUSTEIO</v>
      </c>
      <c r="AA779" s="30">
        <f t="shared" si="23"/>
        <v>1742.57</v>
      </c>
      <c r="AB779" s="130">
        <v>1742.57</v>
      </c>
      <c r="AC779" s="130"/>
      <c r="AD779" s="12"/>
      <c r="AE779" s="36"/>
    </row>
    <row r="780" spans="1:31" x14ac:dyDescent="0.25">
      <c r="A780" t="s">
        <v>591</v>
      </c>
      <c r="B780" t="s">
        <v>247</v>
      </c>
      <c r="C780" t="s">
        <v>592</v>
      </c>
      <c r="D780" t="s">
        <v>28</v>
      </c>
      <c r="E780" t="s">
        <v>100</v>
      </c>
      <c r="F780" s="19" t="str">
        <f>IFERROR(VLOOKUP(D780,'Tabelas auxiliares'!$A$3:$B$63,2,FALSE),"")</f>
        <v>PU - PREFEITURA UNIVERSITÁRIA</v>
      </c>
      <c r="G780" s="19" t="str">
        <f>IFERROR(VLOOKUP($B780,'Tabelas auxiliares'!$A$67:$C$107,2,FALSE),"")</f>
        <v>TRANSPORTE / LOCOMOÇÃO</v>
      </c>
      <c r="H780" s="19" t="str">
        <f>IFERROR(VLOOKUP($B780,'Tabelas auxiliares'!$A$67:$C$107,3,FALSE),"")</f>
        <v>MOTORISTA / PNEUS FROTA OFICIAL / ABASTECIMENTO FROTA OFICIAL / TRANSPORTE EVENTUAL / TRANSPORTE INTERCAMPUS / IMPORTAÇÃO (fretes e transportes) / PEDÁGIO</v>
      </c>
      <c r="I780" t="s">
        <v>3403</v>
      </c>
      <c r="J780" t="s">
        <v>1268</v>
      </c>
      <c r="K780" t="s">
        <v>3619</v>
      </c>
      <c r="L780" t="s">
        <v>1280</v>
      </c>
      <c r="M780" t="s">
        <v>1281</v>
      </c>
      <c r="N780" t="s">
        <v>638</v>
      </c>
      <c r="O780" t="s">
        <v>614</v>
      </c>
      <c r="P780" t="s">
        <v>1357</v>
      </c>
      <c r="Q780" t="s">
        <v>603</v>
      </c>
      <c r="R780" t="s">
        <v>604</v>
      </c>
      <c r="S780" t="s">
        <v>605</v>
      </c>
      <c r="T780" t="s">
        <v>145</v>
      </c>
      <c r="U780" t="s">
        <v>1358</v>
      </c>
      <c r="V780" t="s">
        <v>1286</v>
      </c>
      <c r="W780" t="s">
        <v>1287</v>
      </c>
      <c r="X780" t="s">
        <v>3622</v>
      </c>
      <c r="Y780" s="19" t="str">
        <f t="shared" si="22"/>
        <v>3</v>
      </c>
      <c r="Z780" s="19" t="str">
        <f>IF(T780="","",IF(AND(T780&lt;&gt;'Tabelas auxiliares'!$B$241,T780&lt;&gt;'Tabelas auxiliares'!$B$242,T780&lt;&gt;'Tabelas auxiliares'!$C$241,T780&lt;&gt;'Tabelas auxiliares'!$C$242,T780&lt;&gt;'Tabelas auxiliares'!$D$241),"FOLHA DE PESSOAL",IF(Y780='Tabelas auxiliares'!$A$242,"CUSTEIO",IF(Y780='Tabelas auxiliares'!$A$241,"INVESTIMENTO","ERRO - VERIFICAR"))))</f>
        <v>CUSTEIO</v>
      </c>
      <c r="AA780" s="30">
        <f t="shared" si="23"/>
        <v>53263.59</v>
      </c>
      <c r="AB780" s="130">
        <v>28292.09</v>
      </c>
      <c r="AC780" s="130">
        <v>15.8</v>
      </c>
      <c r="AD780" s="12">
        <v>24955.7</v>
      </c>
      <c r="AE780" s="36"/>
    </row>
    <row r="781" spans="1:31" x14ac:dyDescent="0.25">
      <c r="A781" t="s">
        <v>591</v>
      </c>
      <c r="B781" t="s">
        <v>247</v>
      </c>
      <c r="C781" t="s">
        <v>592</v>
      </c>
      <c r="D781" t="s">
        <v>28</v>
      </c>
      <c r="E781" t="s">
        <v>100</v>
      </c>
      <c r="F781" s="19" t="str">
        <f>IFERROR(VLOOKUP(D781,'Tabelas auxiliares'!$A$3:$B$63,2,FALSE),"")</f>
        <v>PU - PREFEITURA UNIVERSITÁRIA</v>
      </c>
      <c r="G781" s="19" t="str">
        <f>IFERROR(VLOOKUP($B781,'Tabelas auxiliares'!$A$67:$C$107,2,FALSE),"")</f>
        <v>TRANSPORTE / LOCOMOÇÃO</v>
      </c>
      <c r="H781" s="19" t="str">
        <f>IFERROR(VLOOKUP($B781,'Tabelas auxiliares'!$A$67:$C$107,3,FALSE),"")</f>
        <v>MOTORISTA / PNEUS FROTA OFICIAL / ABASTECIMENTO FROTA OFICIAL / TRANSPORTE EVENTUAL / TRANSPORTE INTERCAMPUS / IMPORTAÇÃO (fretes e transportes) / PEDÁGIO</v>
      </c>
      <c r="I781" t="s">
        <v>1662</v>
      </c>
      <c r="J781" t="s">
        <v>1268</v>
      </c>
      <c r="K781" t="s">
        <v>3623</v>
      </c>
      <c r="L781" t="s">
        <v>1280</v>
      </c>
      <c r="M781" t="s">
        <v>1281</v>
      </c>
      <c r="N781" t="s">
        <v>638</v>
      </c>
      <c r="O781" t="s">
        <v>614</v>
      </c>
      <c r="P781" t="s">
        <v>1357</v>
      </c>
      <c r="Q781" t="s">
        <v>603</v>
      </c>
      <c r="R781" t="s">
        <v>604</v>
      </c>
      <c r="S781" t="s">
        <v>605</v>
      </c>
      <c r="T781" t="s">
        <v>145</v>
      </c>
      <c r="U781" t="s">
        <v>1358</v>
      </c>
      <c r="V781" t="s">
        <v>1282</v>
      </c>
      <c r="W781" t="s">
        <v>1283</v>
      </c>
      <c r="X781" t="s">
        <v>3624</v>
      </c>
      <c r="Y781" s="19" t="str">
        <f t="shared" si="22"/>
        <v>3</v>
      </c>
      <c r="Z781" s="19" t="str">
        <f>IF(T781="","",IF(AND(T781&lt;&gt;'Tabelas auxiliares'!$B$241,T781&lt;&gt;'Tabelas auxiliares'!$B$242,T781&lt;&gt;'Tabelas auxiliares'!$C$241,T781&lt;&gt;'Tabelas auxiliares'!$C$242,T781&lt;&gt;'Tabelas auxiliares'!$D$241),"FOLHA DE PESSOAL",IF(Y781='Tabelas auxiliares'!$A$242,"CUSTEIO",IF(Y781='Tabelas auxiliares'!$A$241,"INVESTIMENTO","ERRO - VERIFICAR"))))</f>
        <v>CUSTEIO</v>
      </c>
      <c r="AA781" s="30">
        <f t="shared" si="23"/>
        <v>9184.59</v>
      </c>
      <c r="AB781" s="130">
        <v>9184.59</v>
      </c>
      <c r="AC781" s="130"/>
      <c r="AD781" s="12"/>
      <c r="AE781" s="36"/>
    </row>
    <row r="782" spans="1:31" x14ac:dyDescent="0.25">
      <c r="A782" t="s">
        <v>591</v>
      </c>
      <c r="B782" t="s">
        <v>247</v>
      </c>
      <c r="C782" t="s">
        <v>592</v>
      </c>
      <c r="D782" t="s">
        <v>28</v>
      </c>
      <c r="E782" t="s">
        <v>100</v>
      </c>
      <c r="F782" s="19" t="str">
        <f>IFERROR(VLOOKUP(D782,'Tabelas auxiliares'!$A$3:$B$63,2,FALSE),"")</f>
        <v>PU - PREFEITURA UNIVERSITÁRIA</v>
      </c>
      <c r="G782" s="19" t="str">
        <f>IFERROR(VLOOKUP($B782,'Tabelas auxiliares'!$A$67:$C$107,2,FALSE),"")</f>
        <v>TRANSPORTE / LOCOMOÇÃO</v>
      </c>
      <c r="H782" s="19" t="str">
        <f>IFERROR(VLOOKUP($B782,'Tabelas auxiliares'!$A$67:$C$107,3,FALSE),"")</f>
        <v>MOTORISTA / PNEUS FROTA OFICIAL / ABASTECIMENTO FROTA OFICIAL / TRANSPORTE EVENTUAL / TRANSPORTE INTERCAMPUS / IMPORTAÇÃO (fretes e transportes) / PEDÁGIO</v>
      </c>
      <c r="I782" t="s">
        <v>1662</v>
      </c>
      <c r="J782" t="s">
        <v>1268</v>
      </c>
      <c r="K782" t="s">
        <v>3623</v>
      </c>
      <c r="L782" t="s">
        <v>1280</v>
      </c>
      <c r="M782" t="s">
        <v>1281</v>
      </c>
      <c r="N782" t="s">
        <v>638</v>
      </c>
      <c r="O782" t="s">
        <v>614</v>
      </c>
      <c r="P782" t="s">
        <v>1357</v>
      </c>
      <c r="Q782" t="s">
        <v>603</v>
      </c>
      <c r="R782" t="s">
        <v>604</v>
      </c>
      <c r="S782" t="s">
        <v>605</v>
      </c>
      <c r="T782" t="s">
        <v>145</v>
      </c>
      <c r="U782" t="s">
        <v>1358</v>
      </c>
      <c r="V782" t="s">
        <v>808</v>
      </c>
      <c r="W782" t="s">
        <v>809</v>
      </c>
      <c r="X782" t="s">
        <v>3625</v>
      </c>
      <c r="Y782" s="19" t="str">
        <f t="shared" si="22"/>
        <v>3</v>
      </c>
      <c r="Z782" s="19" t="str">
        <f>IF(T782="","",IF(AND(T782&lt;&gt;'Tabelas auxiliares'!$B$241,T782&lt;&gt;'Tabelas auxiliares'!$B$242,T782&lt;&gt;'Tabelas auxiliares'!$C$241,T782&lt;&gt;'Tabelas auxiliares'!$C$242,T782&lt;&gt;'Tabelas auxiliares'!$D$241),"FOLHA DE PESSOAL",IF(Y782='Tabelas auxiliares'!$A$242,"CUSTEIO",IF(Y782='Tabelas auxiliares'!$A$241,"INVESTIMENTO","ERRO - VERIFICAR"))))</f>
        <v>CUSTEIO</v>
      </c>
      <c r="AA782" s="30">
        <f t="shared" si="23"/>
        <v>298.68</v>
      </c>
      <c r="AB782" s="130">
        <v>298.68</v>
      </c>
      <c r="AC782" s="130"/>
      <c r="AD782" s="12"/>
      <c r="AE782" s="36"/>
    </row>
    <row r="783" spans="1:31" x14ac:dyDescent="0.25">
      <c r="A783" t="s">
        <v>591</v>
      </c>
      <c r="B783" t="s">
        <v>247</v>
      </c>
      <c r="C783" t="s">
        <v>592</v>
      </c>
      <c r="D783" t="s">
        <v>28</v>
      </c>
      <c r="E783" t="s">
        <v>100</v>
      </c>
      <c r="F783" s="19" t="str">
        <f>IFERROR(VLOOKUP(D783,'Tabelas auxiliares'!$A$3:$B$63,2,FALSE),"")</f>
        <v>PU - PREFEITURA UNIVERSITÁRIA</v>
      </c>
      <c r="G783" s="19" t="str">
        <f>IFERROR(VLOOKUP($B783,'Tabelas auxiliares'!$A$67:$C$107,2,FALSE),"")</f>
        <v>TRANSPORTE / LOCOMOÇÃO</v>
      </c>
      <c r="H783" s="19" t="str">
        <f>IFERROR(VLOOKUP($B783,'Tabelas auxiliares'!$A$67:$C$107,3,FALSE),"")</f>
        <v>MOTORISTA / PNEUS FROTA OFICIAL / ABASTECIMENTO FROTA OFICIAL / TRANSPORTE EVENTUAL / TRANSPORTE INTERCAMPUS / IMPORTAÇÃO (fretes e transportes) / PEDÁGIO</v>
      </c>
      <c r="I783" t="s">
        <v>1662</v>
      </c>
      <c r="J783" t="s">
        <v>1268</v>
      </c>
      <c r="K783" t="s">
        <v>3623</v>
      </c>
      <c r="L783" t="s">
        <v>1280</v>
      </c>
      <c r="M783" t="s">
        <v>1281</v>
      </c>
      <c r="N783" t="s">
        <v>638</v>
      </c>
      <c r="O783" t="s">
        <v>614</v>
      </c>
      <c r="P783" t="s">
        <v>1357</v>
      </c>
      <c r="Q783" t="s">
        <v>603</v>
      </c>
      <c r="R783" t="s">
        <v>604</v>
      </c>
      <c r="S783" t="s">
        <v>605</v>
      </c>
      <c r="T783" t="s">
        <v>145</v>
      </c>
      <c r="U783" t="s">
        <v>1358</v>
      </c>
      <c r="V783" t="s">
        <v>1286</v>
      </c>
      <c r="W783" t="s">
        <v>1287</v>
      </c>
      <c r="X783" t="s">
        <v>3626</v>
      </c>
      <c r="Y783" s="19" t="str">
        <f t="shared" si="22"/>
        <v>3</v>
      </c>
      <c r="Z783" s="19" t="str">
        <f>IF(T783="","",IF(AND(T783&lt;&gt;'Tabelas auxiliares'!$B$241,T783&lt;&gt;'Tabelas auxiliares'!$B$242,T783&lt;&gt;'Tabelas auxiliares'!$C$241,T783&lt;&gt;'Tabelas auxiliares'!$C$242,T783&lt;&gt;'Tabelas auxiliares'!$D$241),"FOLHA DE PESSOAL",IF(Y783='Tabelas auxiliares'!$A$242,"CUSTEIO",IF(Y783='Tabelas auxiliares'!$A$241,"INVESTIMENTO","ERRO - VERIFICAR"))))</f>
        <v>CUSTEIO</v>
      </c>
      <c r="AA783" s="30">
        <f t="shared" si="23"/>
        <v>7390.87</v>
      </c>
      <c r="AB783" s="130">
        <v>7390.87</v>
      </c>
      <c r="AC783" s="130"/>
      <c r="AD783" s="12"/>
      <c r="AE783" s="36"/>
    </row>
    <row r="784" spans="1:31" x14ac:dyDescent="0.25">
      <c r="A784" t="s">
        <v>591</v>
      </c>
      <c r="B784" t="s">
        <v>247</v>
      </c>
      <c r="C784" t="s">
        <v>592</v>
      </c>
      <c r="D784" t="s">
        <v>28</v>
      </c>
      <c r="E784" t="s">
        <v>100</v>
      </c>
      <c r="F784" s="19" t="str">
        <f>IFERROR(VLOOKUP(D784,'Tabelas auxiliares'!$A$3:$B$63,2,FALSE),"")</f>
        <v>PU - PREFEITURA UNIVERSITÁRIA</v>
      </c>
      <c r="G784" s="19" t="str">
        <f>IFERROR(VLOOKUP($B784,'Tabelas auxiliares'!$A$67:$C$107,2,FALSE),"")</f>
        <v>TRANSPORTE / LOCOMOÇÃO</v>
      </c>
      <c r="H784" s="19" t="str">
        <f>IFERROR(VLOOKUP($B784,'Tabelas auxiliares'!$A$67:$C$107,3,FALSE),"")</f>
        <v>MOTORISTA / PNEUS FROTA OFICIAL / ABASTECIMENTO FROTA OFICIAL / TRANSPORTE EVENTUAL / TRANSPORTE INTERCAMPUS / IMPORTAÇÃO (fretes e transportes) / PEDÁGIO</v>
      </c>
      <c r="I784" t="s">
        <v>1498</v>
      </c>
      <c r="J784" t="s">
        <v>1275</v>
      </c>
      <c r="K784" t="s">
        <v>3627</v>
      </c>
      <c r="L784" t="s">
        <v>1276</v>
      </c>
      <c r="M784" t="s">
        <v>1277</v>
      </c>
      <c r="N784" t="s">
        <v>638</v>
      </c>
      <c r="O784" t="s">
        <v>614</v>
      </c>
      <c r="P784" t="s">
        <v>1357</v>
      </c>
      <c r="Q784" t="s">
        <v>603</v>
      </c>
      <c r="R784" t="s">
        <v>604</v>
      </c>
      <c r="S784" t="s">
        <v>605</v>
      </c>
      <c r="T784" t="s">
        <v>145</v>
      </c>
      <c r="U784" t="s">
        <v>1358</v>
      </c>
      <c r="V784" t="s">
        <v>1278</v>
      </c>
      <c r="W784" t="s">
        <v>1279</v>
      </c>
      <c r="X784" t="s">
        <v>3628</v>
      </c>
      <c r="Y784" s="19" t="str">
        <f t="shared" si="22"/>
        <v>3</v>
      </c>
      <c r="Z784" s="19" t="str">
        <f>IF(T784="","",IF(AND(T784&lt;&gt;'Tabelas auxiliares'!$B$241,T784&lt;&gt;'Tabelas auxiliares'!$B$242,T784&lt;&gt;'Tabelas auxiliares'!$C$241,T784&lt;&gt;'Tabelas auxiliares'!$C$242,T784&lt;&gt;'Tabelas auxiliares'!$D$241),"FOLHA DE PESSOAL",IF(Y784='Tabelas auxiliares'!$A$242,"CUSTEIO",IF(Y784='Tabelas auxiliares'!$A$241,"INVESTIMENTO","ERRO - VERIFICAR"))))</f>
        <v>CUSTEIO</v>
      </c>
      <c r="AA784" s="30">
        <f t="shared" si="23"/>
        <v>1423169.4100000001</v>
      </c>
      <c r="AB784" s="130">
        <v>678513.92</v>
      </c>
      <c r="AC784" s="130">
        <v>44515.64</v>
      </c>
      <c r="AD784" s="12">
        <v>700139.85</v>
      </c>
      <c r="AE784" s="36"/>
    </row>
    <row r="785" spans="1:31" x14ac:dyDescent="0.25">
      <c r="A785" t="s">
        <v>591</v>
      </c>
      <c r="B785" t="s">
        <v>247</v>
      </c>
      <c r="C785" t="s">
        <v>592</v>
      </c>
      <c r="D785" t="s">
        <v>28</v>
      </c>
      <c r="E785" t="s">
        <v>100</v>
      </c>
      <c r="F785" s="19" t="str">
        <f>IFERROR(VLOOKUP(D785,'Tabelas auxiliares'!$A$3:$B$63,2,FALSE),"")</f>
        <v>PU - PREFEITURA UNIVERSITÁRIA</v>
      </c>
      <c r="G785" s="19" t="str">
        <f>IFERROR(VLOOKUP($B785,'Tabelas auxiliares'!$A$67:$C$107,2,FALSE),"")</f>
        <v>TRANSPORTE / LOCOMOÇÃO</v>
      </c>
      <c r="H785" s="19" t="str">
        <f>IFERROR(VLOOKUP($B785,'Tabelas auxiliares'!$A$67:$C$107,3,FALSE),"")</f>
        <v>MOTORISTA / PNEUS FROTA OFICIAL / ABASTECIMENTO FROTA OFICIAL / TRANSPORTE EVENTUAL / TRANSPORTE INTERCAMPUS / IMPORTAÇÃO (fretes e transportes) / PEDÁGIO</v>
      </c>
      <c r="I785" t="s">
        <v>2191</v>
      </c>
      <c r="J785" t="s">
        <v>1275</v>
      </c>
      <c r="K785" t="s">
        <v>3629</v>
      </c>
      <c r="L785" t="s">
        <v>3630</v>
      </c>
      <c r="M785" t="s">
        <v>1277</v>
      </c>
      <c r="N785" t="s">
        <v>638</v>
      </c>
      <c r="O785" t="s">
        <v>614</v>
      </c>
      <c r="P785" t="s">
        <v>1357</v>
      </c>
      <c r="Q785" t="s">
        <v>603</v>
      </c>
      <c r="R785" t="s">
        <v>604</v>
      </c>
      <c r="S785" t="s">
        <v>605</v>
      </c>
      <c r="T785" t="s">
        <v>145</v>
      </c>
      <c r="U785" t="s">
        <v>1358</v>
      </c>
      <c r="V785" t="s">
        <v>1278</v>
      </c>
      <c r="W785" t="s">
        <v>1279</v>
      </c>
      <c r="X785" t="s">
        <v>3631</v>
      </c>
      <c r="Y785" s="19" t="str">
        <f t="shared" si="22"/>
        <v>3</v>
      </c>
      <c r="Z785" s="19" t="str">
        <f>IF(T785="","",IF(AND(T785&lt;&gt;'Tabelas auxiliares'!$B$241,T785&lt;&gt;'Tabelas auxiliares'!$B$242,T785&lt;&gt;'Tabelas auxiliares'!$C$241,T785&lt;&gt;'Tabelas auxiliares'!$C$242,T785&lt;&gt;'Tabelas auxiliares'!$D$241),"FOLHA DE PESSOAL",IF(Y785='Tabelas auxiliares'!$A$242,"CUSTEIO",IF(Y785='Tabelas auxiliares'!$A$241,"INVESTIMENTO","ERRO - VERIFICAR"))))</f>
        <v>CUSTEIO</v>
      </c>
      <c r="AA785" s="30">
        <f t="shared" si="23"/>
        <v>52342.15</v>
      </c>
      <c r="AB785" s="130"/>
      <c r="AC785" s="130"/>
      <c r="AD785" s="12">
        <v>52342.15</v>
      </c>
      <c r="AE785" s="36"/>
    </row>
    <row r="786" spans="1:31" x14ac:dyDescent="0.25">
      <c r="A786" t="s">
        <v>591</v>
      </c>
      <c r="B786" t="s">
        <v>247</v>
      </c>
      <c r="C786" t="s">
        <v>592</v>
      </c>
      <c r="D786" t="s">
        <v>32</v>
      </c>
      <c r="E786" t="s">
        <v>100</v>
      </c>
      <c r="F786" s="19" t="str">
        <f>IFERROR(VLOOKUP(D786,'Tabelas auxiliares'!$A$3:$B$63,2,FALSE),"")</f>
        <v>PU - LOCAÇÃO DE VEÍCULOS * D.U.C</v>
      </c>
      <c r="G786" s="19" t="str">
        <f>IFERROR(VLOOKUP($B786,'Tabelas auxiliares'!$A$67:$C$107,2,FALSE),"")</f>
        <v>TRANSPORTE / LOCOMOÇÃO</v>
      </c>
      <c r="H786" s="19" t="str">
        <f>IFERROR(VLOOKUP($B786,'Tabelas auxiliares'!$A$67:$C$107,3,FALSE),"")</f>
        <v>MOTORISTA / PNEUS FROTA OFICIAL / ABASTECIMENTO FROTA OFICIAL / TRANSPORTE EVENTUAL / TRANSPORTE INTERCAMPUS / IMPORTAÇÃO (fretes e transportes) / PEDÁGIO</v>
      </c>
      <c r="I786" t="s">
        <v>1972</v>
      </c>
      <c r="J786" t="s">
        <v>3572</v>
      </c>
      <c r="K786" t="s">
        <v>3633</v>
      </c>
      <c r="L786" t="s">
        <v>3634</v>
      </c>
      <c r="M786" t="s">
        <v>1311</v>
      </c>
      <c r="N786" t="s">
        <v>638</v>
      </c>
      <c r="O786" t="s">
        <v>614</v>
      </c>
      <c r="P786" t="s">
        <v>1357</v>
      </c>
      <c r="Q786" t="s">
        <v>603</v>
      </c>
      <c r="R786" t="s">
        <v>604</v>
      </c>
      <c r="S786" t="s">
        <v>605</v>
      </c>
      <c r="T786" t="s">
        <v>145</v>
      </c>
      <c r="U786" t="s">
        <v>1358</v>
      </c>
      <c r="V786" t="s">
        <v>1278</v>
      </c>
      <c r="W786" t="s">
        <v>1279</v>
      </c>
      <c r="X786" t="s">
        <v>3635</v>
      </c>
      <c r="Y786" s="19" t="str">
        <f t="shared" si="22"/>
        <v>3</v>
      </c>
      <c r="Z786" s="19" t="str">
        <f>IF(T786="","",IF(AND(T786&lt;&gt;'Tabelas auxiliares'!$B$241,T786&lt;&gt;'Tabelas auxiliares'!$B$242,T786&lt;&gt;'Tabelas auxiliares'!$C$241,T786&lt;&gt;'Tabelas auxiliares'!$C$242,T786&lt;&gt;'Tabelas auxiliares'!$D$241),"FOLHA DE PESSOAL",IF(Y786='Tabelas auxiliares'!$A$242,"CUSTEIO",IF(Y786='Tabelas auxiliares'!$A$241,"INVESTIMENTO","ERRO - VERIFICAR"))))</f>
        <v>CUSTEIO</v>
      </c>
      <c r="AA786" s="30">
        <f t="shared" si="23"/>
        <v>57240.600000000006</v>
      </c>
      <c r="AB786" s="130">
        <v>23571.15</v>
      </c>
      <c r="AC786" s="130">
        <v>58.22</v>
      </c>
      <c r="AD786" s="12">
        <v>33611.230000000003</v>
      </c>
      <c r="AE786" s="36"/>
    </row>
    <row r="787" spans="1:31" x14ac:dyDescent="0.25">
      <c r="A787" t="s">
        <v>591</v>
      </c>
      <c r="B787" t="s">
        <v>247</v>
      </c>
      <c r="C787" t="s">
        <v>592</v>
      </c>
      <c r="D787" t="s">
        <v>32</v>
      </c>
      <c r="E787" t="s">
        <v>100</v>
      </c>
      <c r="F787" s="19" t="str">
        <f>IFERROR(VLOOKUP(D787,'Tabelas auxiliares'!$A$3:$B$63,2,FALSE),"")</f>
        <v>PU - LOCAÇÃO DE VEÍCULOS * D.U.C</v>
      </c>
      <c r="G787" s="19" t="str">
        <f>IFERROR(VLOOKUP($B787,'Tabelas auxiliares'!$A$67:$C$107,2,FALSE),"")</f>
        <v>TRANSPORTE / LOCOMOÇÃO</v>
      </c>
      <c r="H787" s="19" t="str">
        <f>IFERROR(VLOOKUP($B787,'Tabelas auxiliares'!$A$67:$C$107,3,FALSE),"")</f>
        <v>MOTORISTA / PNEUS FROTA OFICIAL / ABASTECIMENTO FROTA OFICIAL / TRANSPORTE EVENTUAL / TRANSPORTE INTERCAMPUS / IMPORTAÇÃO (fretes e transportes) / PEDÁGIO</v>
      </c>
      <c r="I787" t="s">
        <v>1513</v>
      </c>
      <c r="J787" t="s">
        <v>3572</v>
      </c>
      <c r="K787" t="s">
        <v>3636</v>
      </c>
      <c r="L787" t="s">
        <v>3637</v>
      </c>
      <c r="M787" t="s">
        <v>1311</v>
      </c>
      <c r="N787" t="s">
        <v>638</v>
      </c>
      <c r="O787" t="s">
        <v>614</v>
      </c>
      <c r="P787" t="s">
        <v>1357</v>
      </c>
      <c r="Q787" t="s">
        <v>603</v>
      </c>
      <c r="R787" t="s">
        <v>604</v>
      </c>
      <c r="S787" t="s">
        <v>605</v>
      </c>
      <c r="T787" t="s">
        <v>145</v>
      </c>
      <c r="U787" t="s">
        <v>1358</v>
      </c>
      <c r="V787" t="s">
        <v>1278</v>
      </c>
      <c r="W787" t="s">
        <v>1279</v>
      </c>
      <c r="X787" t="s">
        <v>3638</v>
      </c>
      <c r="Y787" s="19" t="str">
        <f t="shared" si="22"/>
        <v>3</v>
      </c>
      <c r="Z787" s="19" t="str">
        <f>IF(T787="","",IF(AND(T787&lt;&gt;'Tabelas auxiliares'!$B$241,T787&lt;&gt;'Tabelas auxiliares'!$B$242,T787&lt;&gt;'Tabelas auxiliares'!$C$241,T787&lt;&gt;'Tabelas auxiliares'!$C$242,T787&lt;&gt;'Tabelas auxiliares'!$D$241),"FOLHA DE PESSOAL",IF(Y787='Tabelas auxiliares'!$A$242,"CUSTEIO",IF(Y787='Tabelas auxiliares'!$A$241,"INVESTIMENTO","ERRO - VERIFICAR"))))</f>
        <v>CUSTEIO</v>
      </c>
      <c r="AA787" s="30">
        <f t="shared" si="23"/>
        <v>180123.80000000002</v>
      </c>
      <c r="AB787" s="130">
        <v>116576.67</v>
      </c>
      <c r="AC787" s="130">
        <v>56722.53</v>
      </c>
      <c r="AD787" s="12">
        <v>6824.6</v>
      </c>
      <c r="AE787" s="36"/>
    </row>
    <row r="788" spans="1:31" x14ac:dyDescent="0.25">
      <c r="A788" t="s">
        <v>591</v>
      </c>
      <c r="B788" t="s">
        <v>247</v>
      </c>
      <c r="C788" t="s">
        <v>592</v>
      </c>
      <c r="D788" t="s">
        <v>54</v>
      </c>
      <c r="E788" t="s">
        <v>100</v>
      </c>
      <c r="F788" s="19" t="str">
        <f>IFERROR(VLOOKUP(D788,'Tabelas auxiliares'!$A$3:$B$63,2,FALSE),"")</f>
        <v>PROAD - PRÓ-REITORIA DE ADMINISTRAÇÃO</v>
      </c>
      <c r="G788" s="19" t="str">
        <f>IFERROR(VLOOKUP($B788,'Tabelas auxiliares'!$A$67:$C$107,2,FALSE),"")</f>
        <v>TRANSPORTE / LOCOMOÇÃO</v>
      </c>
      <c r="H788" s="19" t="str">
        <f>IFERROR(VLOOKUP($B788,'Tabelas auxiliares'!$A$67:$C$107,3,FALSE),"")</f>
        <v>MOTORISTA / PNEUS FROTA OFICIAL / ABASTECIMENTO FROTA OFICIAL / TRANSPORTE EVENTUAL / TRANSPORTE INTERCAMPUS / IMPORTAÇÃO (fretes e transportes) / PEDÁGIO</v>
      </c>
      <c r="I788" t="s">
        <v>2118</v>
      </c>
      <c r="J788" t="s">
        <v>3639</v>
      </c>
      <c r="K788" t="s">
        <v>3640</v>
      </c>
      <c r="L788" t="s">
        <v>765</v>
      </c>
      <c r="M788" t="s">
        <v>766</v>
      </c>
      <c r="N788" t="s">
        <v>638</v>
      </c>
      <c r="O788" t="s">
        <v>614</v>
      </c>
      <c r="P788" t="s">
        <v>1357</v>
      </c>
      <c r="Q788" t="s">
        <v>603</v>
      </c>
      <c r="R788" t="s">
        <v>604</v>
      </c>
      <c r="S788" t="s">
        <v>605</v>
      </c>
      <c r="T788" t="s">
        <v>145</v>
      </c>
      <c r="U788" t="s">
        <v>1358</v>
      </c>
      <c r="V788" t="s">
        <v>756</v>
      </c>
      <c r="W788" t="s">
        <v>757</v>
      </c>
      <c r="X788" t="s">
        <v>3641</v>
      </c>
      <c r="Y788" s="19" t="str">
        <f t="shared" si="22"/>
        <v>3</v>
      </c>
      <c r="Z788" s="19" t="str">
        <f>IF(T788="","",IF(AND(T788&lt;&gt;'Tabelas auxiliares'!$B$241,T788&lt;&gt;'Tabelas auxiliares'!$B$242,T788&lt;&gt;'Tabelas auxiliares'!$C$241,T788&lt;&gt;'Tabelas auxiliares'!$C$242,T788&lt;&gt;'Tabelas auxiliares'!$D$241),"FOLHA DE PESSOAL",IF(Y788='Tabelas auxiliares'!$A$242,"CUSTEIO",IF(Y788='Tabelas auxiliares'!$A$241,"INVESTIMENTO","ERRO - VERIFICAR"))))</f>
        <v>CUSTEIO</v>
      </c>
      <c r="AA788" s="30">
        <f t="shared" si="23"/>
        <v>5439.2000000000007</v>
      </c>
      <c r="AB788" s="130">
        <v>3825.8</v>
      </c>
      <c r="AC788" s="130"/>
      <c r="AD788" s="12">
        <v>1613.4</v>
      </c>
      <c r="AE788" s="36"/>
    </row>
    <row r="789" spans="1:31" x14ac:dyDescent="0.25">
      <c r="A789" t="s">
        <v>591</v>
      </c>
      <c r="B789" t="s">
        <v>247</v>
      </c>
      <c r="C789" t="s">
        <v>592</v>
      </c>
      <c r="D789" t="s">
        <v>54</v>
      </c>
      <c r="E789" t="s">
        <v>100</v>
      </c>
      <c r="F789" s="19" t="str">
        <f>IFERROR(VLOOKUP(D789,'Tabelas auxiliares'!$A$3:$B$63,2,FALSE),"")</f>
        <v>PROAD - PRÓ-REITORIA DE ADMINISTRAÇÃO</v>
      </c>
      <c r="G789" s="19" t="str">
        <f>IFERROR(VLOOKUP($B789,'Tabelas auxiliares'!$A$67:$C$107,2,FALSE),"")</f>
        <v>TRANSPORTE / LOCOMOÇÃO</v>
      </c>
      <c r="H789" s="19" t="str">
        <f>IFERROR(VLOOKUP($B789,'Tabelas auxiliares'!$A$67:$C$107,3,FALSE),"")</f>
        <v>MOTORISTA / PNEUS FROTA OFICIAL / ABASTECIMENTO FROTA OFICIAL / TRANSPORTE EVENTUAL / TRANSPORTE INTERCAMPUS / IMPORTAÇÃO (fretes e transportes) / PEDÁGIO</v>
      </c>
      <c r="I789" t="s">
        <v>2118</v>
      </c>
      <c r="J789" t="s">
        <v>764</v>
      </c>
      <c r="K789" t="s">
        <v>3642</v>
      </c>
      <c r="L789" t="s">
        <v>765</v>
      </c>
      <c r="M789" t="s">
        <v>766</v>
      </c>
      <c r="N789" t="s">
        <v>638</v>
      </c>
      <c r="O789" t="s">
        <v>614</v>
      </c>
      <c r="P789" t="s">
        <v>1357</v>
      </c>
      <c r="Q789" t="s">
        <v>603</v>
      </c>
      <c r="R789" t="s">
        <v>604</v>
      </c>
      <c r="S789" t="s">
        <v>605</v>
      </c>
      <c r="T789" t="s">
        <v>145</v>
      </c>
      <c r="U789" t="s">
        <v>1358</v>
      </c>
      <c r="V789" t="s">
        <v>1183</v>
      </c>
      <c r="W789" t="s">
        <v>1184</v>
      </c>
      <c r="X789" t="s">
        <v>3643</v>
      </c>
      <c r="Y789" s="19" t="str">
        <f t="shared" si="22"/>
        <v>3</v>
      </c>
      <c r="Z789" s="19" t="str">
        <f>IF(T789="","",IF(AND(T789&lt;&gt;'Tabelas auxiliares'!$B$241,T789&lt;&gt;'Tabelas auxiliares'!$B$242,T789&lt;&gt;'Tabelas auxiliares'!$C$241,T789&lt;&gt;'Tabelas auxiliares'!$C$242,T789&lt;&gt;'Tabelas auxiliares'!$D$241),"FOLHA DE PESSOAL",IF(Y789='Tabelas auxiliares'!$A$242,"CUSTEIO",IF(Y789='Tabelas auxiliares'!$A$241,"INVESTIMENTO","ERRO - VERIFICAR"))))</f>
        <v>CUSTEIO</v>
      </c>
      <c r="AA789" s="30">
        <f t="shared" si="23"/>
        <v>1248</v>
      </c>
      <c r="AB789" s="130">
        <v>1248</v>
      </c>
      <c r="AC789" s="130"/>
      <c r="AD789" s="12"/>
      <c r="AE789" s="36"/>
    </row>
    <row r="790" spans="1:31" x14ac:dyDescent="0.25">
      <c r="A790" t="s">
        <v>591</v>
      </c>
      <c r="B790" t="s">
        <v>249</v>
      </c>
      <c r="C790" t="s">
        <v>592</v>
      </c>
      <c r="D790" t="s">
        <v>8</v>
      </c>
      <c r="E790" t="s">
        <v>100</v>
      </c>
      <c r="F790" s="19" t="str">
        <f>IFERROR(VLOOKUP(D790,'Tabelas auxiliares'!$A$3:$B$63,2,FALSE),"")</f>
        <v>PROPES - PRÓ-REITORIA DE PESQUISA / CEM</v>
      </c>
      <c r="G790" s="19" t="str">
        <f>IFERROR(VLOOKUP($B790,'Tabelas auxiliares'!$A$67:$C$107,2,FALSE),"")</f>
        <v>DIÁRIAS / PASSAGENS</v>
      </c>
      <c r="H790" s="19" t="str">
        <f>IFERROR(VLOOKUP($B790,'Tabelas auxiliares'!$A$67:$C$107,3,FALSE),"")</f>
        <v>PASSAGENS NACIONAIS / DIÁRIAS NACIONAIS / REEMBOLSO DE PASSAGENS TERRESTRES</v>
      </c>
      <c r="I790" t="s">
        <v>2249</v>
      </c>
      <c r="J790" t="s">
        <v>3644</v>
      </c>
      <c r="K790" t="s">
        <v>3645</v>
      </c>
      <c r="L790" t="s">
        <v>3646</v>
      </c>
      <c r="M790" t="s">
        <v>604</v>
      </c>
      <c r="N790" t="s">
        <v>638</v>
      </c>
      <c r="O790" t="s">
        <v>614</v>
      </c>
      <c r="P790" t="s">
        <v>1357</v>
      </c>
      <c r="Q790" t="s">
        <v>603</v>
      </c>
      <c r="R790" t="s">
        <v>604</v>
      </c>
      <c r="S790" t="s">
        <v>605</v>
      </c>
      <c r="T790" t="s">
        <v>145</v>
      </c>
      <c r="U790" t="s">
        <v>1358</v>
      </c>
      <c r="V790" t="s">
        <v>1313</v>
      </c>
      <c r="W790" t="s">
        <v>1314</v>
      </c>
      <c r="X790" t="s">
        <v>3647</v>
      </c>
      <c r="Y790" s="19" t="str">
        <f t="shared" si="22"/>
        <v>3</v>
      </c>
      <c r="Z790" s="19" t="str">
        <f>IF(T790="","",IF(AND(T790&lt;&gt;'Tabelas auxiliares'!$B$241,T790&lt;&gt;'Tabelas auxiliares'!$B$242,T790&lt;&gt;'Tabelas auxiliares'!$C$241,T790&lt;&gt;'Tabelas auxiliares'!$C$242,T790&lt;&gt;'Tabelas auxiliares'!$D$241),"FOLHA DE PESSOAL",IF(Y790='Tabelas auxiliares'!$A$242,"CUSTEIO",IF(Y790='Tabelas auxiliares'!$A$241,"INVESTIMENTO","ERRO - VERIFICAR"))))</f>
        <v>CUSTEIO</v>
      </c>
      <c r="AA790" s="30">
        <f t="shared" si="23"/>
        <v>5000</v>
      </c>
      <c r="AB790" s="130">
        <v>2031.55</v>
      </c>
      <c r="AC790" s="130"/>
      <c r="AD790" s="12">
        <v>2968.45</v>
      </c>
      <c r="AE790" s="36"/>
    </row>
    <row r="791" spans="1:31" x14ac:dyDescent="0.25">
      <c r="A791" t="s">
        <v>591</v>
      </c>
      <c r="B791" t="s">
        <v>249</v>
      </c>
      <c r="C791" t="s">
        <v>592</v>
      </c>
      <c r="D791" t="s">
        <v>8</v>
      </c>
      <c r="E791" t="s">
        <v>100</v>
      </c>
      <c r="F791" s="19" t="str">
        <f>IFERROR(VLOOKUP(D791,'Tabelas auxiliares'!$A$3:$B$63,2,FALSE),"")</f>
        <v>PROPES - PRÓ-REITORIA DE PESQUISA / CEM</v>
      </c>
      <c r="G791" s="19" t="str">
        <f>IFERROR(VLOOKUP($B791,'Tabelas auxiliares'!$A$67:$C$107,2,FALSE),"")</f>
        <v>DIÁRIAS / PASSAGENS</v>
      </c>
      <c r="H791" s="19" t="str">
        <f>IFERROR(VLOOKUP($B791,'Tabelas auxiliares'!$A$67:$C$107,3,FALSE),"")</f>
        <v>PASSAGENS NACIONAIS / DIÁRIAS NACIONAIS / REEMBOLSO DE PASSAGENS TERRESTRES</v>
      </c>
      <c r="I791" t="s">
        <v>2249</v>
      </c>
      <c r="J791" t="s">
        <v>3644</v>
      </c>
      <c r="K791" t="s">
        <v>3648</v>
      </c>
      <c r="L791" t="s">
        <v>3646</v>
      </c>
      <c r="M791" t="s">
        <v>604</v>
      </c>
      <c r="N791" t="s">
        <v>638</v>
      </c>
      <c r="O791" t="s">
        <v>614</v>
      </c>
      <c r="P791" t="s">
        <v>1357</v>
      </c>
      <c r="Q791" t="s">
        <v>603</v>
      </c>
      <c r="R791" t="s">
        <v>604</v>
      </c>
      <c r="S791" t="s">
        <v>605</v>
      </c>
      <c r="T791" t="s">
        <v>145</v>
      </c>
      <c r="U791" t="s">
        <v>1358</v>
      </c>
      <c r="V791" t="s">
        <v>1315</v>
      </c>
      <c r="W791" t="s">
        <v>1316</v>
      </c>
      <c r="X791" t="s">
        <v>3649</v>
      </c>
      <c r="Y791" s="19" t="str">
        <f t="shared" si="22"/>
        <v>3</v>
      </c>
      <c r="Z791" s="19" t="str">
        <f>IF(T791="","",IF(AND(T791&lt;&gt;'Tabelas auxiliares'!$B$241,T791&lt;&gt;'Tabelas auxiliares'!$B$242,T791&lt;&gt;'Tabelas auxiliares'!$C$241,T791&lt;&gt;'Tabelas auxiliares'!$C$242,T791&lt;&gt;'Tabelas auxiliares'!$D$241),"FOLHA DE PESSOAL",IF(Y791='Tabelas auxiliares'!$A$242,"CUSTEIO",IF(Y791='Tabelas auxiliares'!$A$241,"INVESTIMENTO","ERRO - VERIFICAR"))))</f>
        <v>CUSTEIO</v>
      </c>
      <c r="AA791" s="30">
        <f t="shared" si="23"/>
        <v>3000</v>
      </c>
      <c r="AB791" s="130">
        <v>3000</v>
      </c>
      <c r="AC791" s="130"/>
      <c r="AD791" s="12"/>
      <c r="AE791" s="36"/>
    </row>
    <row r="792" spans="1:31" x14ac:dyDescent="0.25">
      <c r="A792" t="s">
        <v>591</v>
      </c>
      <c r="B792" t="s">
        <v>249</v>
      </c>
      <c r="C792" t="s">
        <v>592</v>
      </c>
      <c r="D792" t="s">
        <v>8</v>
      </c>
      <c r="E792" t="s">
        <v>100</v>
      </c>
      <c r="F792" s="19" t="str">
        <f>IFERROR(VLOOKUP(D792,'Tabelas auxiliares'!$A$3:$B$63,2,FALSE),"")</f>
        <v>PROPES - PRÓ-REITORIA DE PESQUISA / CEM</v>
      </c>
      <c r="G792" s="19" t="str">
        <f>IFERROR(VLOOKUP($B792,'Tabelas auxiliares'!$A$67:$C$107,2,FALSE),"")</f>
        <v>DIÁRIAS / PASSAGENS</v>
      </c>
      <c r="H792" s="19" t="str">
        <f>IFERROR(VLOOKUP($B792,'Tabelas auxiliares'!$A$67:$C$107,3,FALSE),"")</f>
        <v>PASSAGENS NACIONAIS / DIÁRIAS NACIONAIS / REEMBOLSO DE PASSAGENS TERRESTRES</v>
      </c>
      <c r="I792" t="s">
        <v>3650</v>
      </c>
      <c r="J792" t="s">
        <v>3651</v>
      </c>
      <c r="K792" t="s">
        <v>3652</v>
      </c>
      <c r="L792" t="s">
        <v>3653</v>
      </c>
      <c r="M792" t="s">
        <v>604</v>
      </c>
      <c r="N792" t="s">
        <v>638</v>
      </c>
      <c r="O792" t="s">
        <v>614</v>
      </c>
      <c r="P792" t="s">
        <v>1357</v>
      </c>
      <c r="Q792" t="s">
        <v>603</v>
      </c>
      <c r="R792" t="s">
        <v>604</v>
      </c>
      <c r="S792" t="s">
        <v>605</v>
      </c>
      <c r="T792" t="s">
        <v>145</v>
      </c>
      <c r="U792" t="s">
        <v>1358</v>
      </c>
      <c r="V792" t="s">
        <v>1061</v>
      </c>
      <c r="W792" t="s">
        <v>1062</v>
      </c>
      <c r="X792" t="s">
        <v>3654</v>
      </c>
      <c r="Y792" s="19" t="str">
        <f t="shared" si="22"/>
        <v>3</v>
      </c>
      <c r="Z792" s="19" t="str">
        <f>IF(T792="","",IF(AND(T792&lt;&gt;'Tabelas auxiliares'!$B$241,T792&lt;&gt;'Tabelas auxiliares'!$B$242,T792&lt;&gt;'Tabelas auxiliares'!$C$241,T792&lt;&gt;'Tabelas auxiliares'!$C$242,T792&lt;&gt;'Tabelas auxiliares'!$D$241),"FOLHA DE PESSOAL",IF(Y792='Tabelas auxiliares'!$A$242,"CUSTEIO",IF(Y792='Tabelas auxiliares'!$A$241,"INVESTIMENTO","ERRO - VERIFICAR"))))</f>
        <v>CUSTEIO</v>
      </c>
      <c r="AA792" s="30">
        <f t="shared" si="23"/>
        <v>123.2</v>
      </c>
      <c r="AB792" s="130">
        <v>123.2</v>
      </c>
      <c r="AC792" s="130"/>
      <c r="AD792" s="12"/>
      <c r="AE792" s="36"/>
    </row>
    <row r="793" spans="1:31" x14ac:dyDescent="0.25">
      <c r="A793" t="s">
        <v>591</v>
      </c>
      <c r="B793" t="s">
        <v>249</v>
      </c>
      <c r="C793" t="s">
        <v>592</v>
      </c>
      <c r="D793" t="s">
        <v>10</v>
      </c>
      <c r="E793" t="s">
        <v>100</v>
      </c>
      <c r="F793" s="19" t="str">
        <f>IFERROR(VLOOKUP(D793,'Tabelas auxiliares'!$A$3:$B$63,2,FALSE),"")</f>
        <v>GABINETE REITORIA</v>
      </c>
      <c r="G793" s="19" t="str">
        <f>IFERROR(VLOOKUP($B793,'Tabelas auxiliares'!$A$67:$C$107,2,FALSE),"")</f>
        <v>DIÁRIAS / PASSAGENS</v>
      </c>
      <c r="H793" s="19" t="str">
        <f>IFERROR(VLOOKUP($B793,'Tabelas auxiliares'!$A$67:$C$107,3,FALSE),"")</f>
        <v>PASSAGENS NACIONAIS / DIÁRIAS NACIONAIS / REEMBOLSO DE PASSAGENS TERRESTRES</v>
      </c>
      <c r="I793" t="s">
        <v>1872</v>
      </c>
      <c r="J793" t="s">
        <v>3018</v>
      </c>
      <c r="K793" t="s">
        <v>3655</v>
      </c>
      <c r="L793" t="s">
        <v>3020</v>
      </c>
      <c r="M793" t="s">
        <v>604</v>
      </c>
      <c r="N793" t="s">
        <v>638</v>
      </c>
      <c r="O793" t="s">
        <v>614</v>
      </c>
      <c r="P793" t="s">
        <v>1357</v>
      </c>
      <c r="Q793" t="s">
        <v>603</v>
      </c>
      <c r="R793" t="s">
        <v>604</v>
      </c>
      <c r="S793" t="s">
        <v>605</v>
      </c>
      <c r="T793" t="s">
        <v>145</v>
      </c>
      <c r="U793" t="s">
        <v>1358</v>
      </c>
      <c r="V793" t="s">
        <v>1313</v>
      </c>
      <c r="W793" t="s">
        <v>1314</v>
      </c>
      <c r="X793" t="s">
        <v>3656</v>
      </c>
      <c r="Y793" s="19" t="str">
        <f t="shared" si="22"/>
        <v>3</v>
      </c>
      <c r="Z793" s="19" t="str">
        <f>IF(T793="","",IF(AND(T793&lt;&gt;'Tabelas auxiliares'!$B$241,T793&lt;&gt;'Tabelas auxiliares'!$B$242,T793&lt;&gt;'Tabelas auxiliares'!$C$241,T793&lt;&gt;'Tabelas auxiliares'!$C$242,T793&lt;&gt;'Tabelas auxiliares'!$D$241),"FOLHA DE PESSOAL",IF(Y793='Tabelas auxiliares'!$A$242,"CUSTEIO",IF(Y793='Tabelas auxiliares'!$A$241,"INVESTIMENTO","ERRO - VERIFICAR"))))</f>
        <v>CUSTEIO</v>
      </c>
      <c r="AA793" s="30">
        <f t="shared" si="23"/>
        <v>25000</v>
      </c>
      <c r="AB793" s="130">
        <v>13652.6</v>
      </c>
      <c r="AC793" s="130"/>
      <c r="AD793" s="12">
        <v>11347.4</v>
      </c>
      <c r="AE793" s="36"/>
    </row>
    <row r="794" spans="1:31" x14ac:dyDescent="0.25">
      <c r="A794" t="s">
        <v>591</v>
      </c>
      <c r="B794" t="s">
        <v>249</v>
      </c>
      <c r="C794" t="s">
        <v>592</v>
      </c>
      <c r="D794" t="s">
        <v>10</v>
      </c>
      <c r="E794" t="s">
        <v>100</v>
      </c>
      <c r="F794" s="19" t="str">
        <f>IFERROR(VLOOKUP(D794,'Tabelas auxiliares'!$A$3:$B$63,2,FALSE),"")</f>
        <v>GABINETE REITORIA</v>
      </c>
      <c r="G794" s="19" t="str">
        <f>IFERROR(VLOOKUP($B794,'Tabelas auxiliares'!$A$67:$C$107,2,FALSE),"")</f>
        <v>DIÁRIAS / PASSAGENS</v>
      </c>
      <c r="H794" s="19" t="str">
        <f>IFERROR(VLOOKUP($B794,'Tabelas auxiliares'!$A$67:$C$107,3,FALSE),"")</f>
        <v>PASSAGENS NACIONAIS / DIÁRIAS NACIONAIS / REEMBOLSO DE PASSAGENS TERRESTRES</v>
      </c>
      <c r="I794" t="s">
        <v>1498</v>
      </c>
      <c r="J794" t="s">
        <v>3018</v>
      </c>
      <c r="K794" t="s">
        <v>3657</v>
      </c>
      <c r="L794" t="s">
        <v>3020</v>
      </c>
      <c r="M794" t="s">
        <v>604</v>
      </c>
      <c r="N794" t="s">
        <v>638</v>
      </c>
      <c r="O794" t="s">
        <v>614</v>
      </c>
      <c r="P794" t="s">
        <v>1357</v>
      </c>
      <c r="Q794" t="s">
        <v>603</v>
      </c>
      <c r="R794" t="s">
        <v>604</v>
      </c>
      <c r="S794" t="s">
        <v>605</v>
      </c>
      <c r="T794" t="s">
        <v>145</v>
      </c>
      <c r="U794" t="s">
        <v>1358</v>
      </c>
      <c r="V794" t="s">
        <v>1315</v>
      </c>
      <c r="W794" t="s">
        <v>1316</v>
      </c>
      <c r="X794" t="s">
        <v>3658</v>
      </c>
      <c r="Y794" s="19" t="str">
        <f t="shared" si="22"/>
        <v>3</v>
      </c>
      <c r="Z794" s="19" t="str">
        <f>IF(T794="","",IF(AND(T794&lt;&gt;'Tabelas auxiliares'!$B$241,T794&lt;&gt;'Tabelas auxiliares'!$B$242,T794&lt;&gt;'Tabelas auxiliares'!$C$241,T794&lt;&gt;'Tabelas auxiliares'!$C$242,T794&lt;&gt;'Tabelas auxiliares'!$D$241),"FOLHA DE PESSOAL",IF(Y794='Tabelas auxiliares'!$A$242,"CUSTEIO",IF(Y794='Tabelas auxiliares'!$A$241,"INVESTIMENTO","ERRO - VERIFICAR"))))</f>
        <v>CUSTEIO</v>
      </c>
      <c r="AA794" s="30">
        <f t="shared" si="23"/>
        <v>3000</v>
      </c>
      <c r="AB794" s="130">
        <v>1157.5</v>
      </c>
      <c r="AC794" s="130"/>
      <c r="AD794" s="12">
        <v>1842.5</v>
      </c>
      <c r="AE794" s="36"/>
    </row>
    <row r="795" spans="1:31" x14ac:dyDescent="0.25">
      <c r="A795" t="s">
        <v>591</v>
      </c>
      <c r="B795" t="s">
        <v>249</v>
      </c>
      <c r="C795" t="s">
        <v>592</v>
      </c>
      <c r="D795" t="s">
        <v>12</v>
      </c>
      <c r="E795" t="s">
        <v>100</v>
      </c>
      <c r="F795" s="19" t="str">
        <f>IFERROR(VLOOKUP(D795,'Tabelas auxiliares'!$A$3:$B$63,2,FALSE),"")</f>
        <v>AUDIN - AUDITORIA INTERNA</v>
      </c>
      <c r="G795" s="19" t="str">
        <f>IFERROR(VLOOKUP($B795,'Tabelas auxiliares'!$A$67:$C$107,2,FALSE),"")</f>
        <v>DIÁRIAS / PASSAGENS</v>
      </c>
      <c r="H795" s="19" t="str">
        <f>IFERROR(VLOOKUP($B795,'Tabelas auxiliares'!$A$67:$C$107,3,FALSE),"")</f>
        <v>PASSAGENS NACIONAIS / DIÁRIAS NACIONAIS / REEMBOLSO DE PASSAGENS TERRESTRES</v>
      </c>
      <c r="I795" t="s">
        <v>1382</v>
      </c>
      <c r="J795" t="s">
        <v>3659</v>
      </c>
      <c r="K795" t="s">
        <v>3660</v>
      </c>
      <c r="L795" t="s">
        <v>3661</v>
      </c>
      <c r="M795" t="s">
        <v>604</v>
      </c>
      <c r="N795" t="s">
        <v>638</v>
      </c>
      <c r="O795" t="s">
        <v>614</v>
      </c>
      <c r="P795" t="s">
        <v>1357</v>
      </c>
      <c r="Q795" t="s">
        <v>603</v>
      </c>
      <c r="R795" t="s">
        <v>604</v>
      </c>
      <c r="S795" t="s">
        <v>605</v>
      </c>
      <c r="T795" t="s">
        <v>145</v>
      </c>
      <c r="U795" t="s">
        <v>1358</v>
      </c>
      <c r="V795" t="s">
        <v>1313</v>
      </c>
      <c r="W795" t="s">
        <v>1314</v>
      </c>
      <c r="X795" t="s">
        <v>3662</v>
      </c>
      <c r="Y795" s="19" t="str">
        <f t="shared" si="22"/>
        <v>3</v>
      </c>
      <c r="Z795" s="19" t="str">
        <f>IF(T795="","",IF(AND(T795&lt;&gt;'Tabelas auxiliares'!$B$241,T795&lt;&gt;'Tabelas auxiliares'!$B$242,T795&lt;&gt;'Tabelas auxiliares'!$C$241,T795&lt;&gt;'Tabelas auxiliares'!$C$242,T795&lt;&gt;'Tabelas auxiliares'!$D$241),"FOLHA DE PESSOAL",IF(Y795='Tabelas auxiliares'!$A$242,"CUSTEIO",IF(Y795='Tabelas auxiliares'!$A$241,"INVESTIMENTO","ERRO - VERIFICAR"))))</f>
        <v>CUSTEIO</v>
      </c>
      <c r="AA795" s="30">
        <f t="shared" si="23"/>
        <v>6500</v>
      </c>
      <c r="AB795" s="130">
        <v>4116.5</v>
      </c>
      <c r="AC795" s="130"/>
      <c r="AD795" s="12">
        <v>2383.5</v>
      </c>
      <c r="AE795" s="36"/>
    </row>
    <row r="796" spans="1:31" x14ac:dyDescent="0.25">
      <c r="A796" t="s">
        <v>591</v>
      </c>
      <c r="B796" t="s">
        <v>249</v>
      </c>
      <c r="C796" t="s">
        <v>592</v>
      </c>
      <c r="D796" t="s">
        <v>16</v>
      </c>
      <c r="E796" t="s">
        <v>100</v>
      </c>
      <c r="F796" s="19" t="str">
        <f>IFERROR(VLOOKUP(D796,'Tabelas auxiliares'!$A$3:$B$63,2,FALSE),"")</f>
        <v>PF - PROCURADORIA FEDERAL</v>
      </c>
      <c r="G796" s="19" t="str">
        <f>IFERROR(VLOOKUP($B796,'Tabelas auxiliares'!$A$67:$C$107,2,FALSE),"")</f>
        <v>DIÁRIAS / PASSAGENS</v>
      </c>
      <c r="H796" s="19" t="str">
        <f>IFERROR(VLOOKUP($B796,'Tabelas auxiliares'!$A$67:$C$107,3,FALSE),"")</f>
        <v>PASSAGENS NACIONAIS / DIÁRIAS NACIONAIS / REEMBOLSO DE PASSAGENS TERRESTRES</v>
      </c>
      <c r="I796" t="s">
        <v>3663</v>
      </c>
      <c r="J796" t="s">
        <v>3664</v>
      </c>
      <c r="K796" t="s">
        <v>3665</v>
      </c>
      <c r="L796" t="s">
        <v>3666</v>
      </c>
      <c r="M796" t="s">
        <v>604</v>
      </c>
      <c r="N796" t="s">
        <v>638</v>
      </c>
      <c r="O796" t="s">
        <v>614</v>
      </c>
      <c r="P796" t="s">
        <v>1357</v>
      </c>
      <c r="Q796" t="s">
        <v>603</v>
      </c>
      <c r="R796" t="s">
        <v>604</v>
      </c>
      <c r="S796" t="s">
        <v>605</v>
      </c>
      <c r="T796" t="s">
        <v>145</v>
      </c>
      <c r="U796" t="s">
        <v>1358</v>
      </c>
      <c r="V796" t="s">
        <v>1313</v>
      </c>
      <c r="W796" t="s">
        <v>1314</v>
      </c>
      <c r="X796" t="s">
        <v>3667</v>
      </c>
      <c r="Y796" s="19" t="str">
        <f t="shared" si="22"/>
        <v>3</v>
      </c>
      <c r="Z796" s="19" t="str">
        <f>IF(T796="","",IF(AND(T796&lt;&gt;'Tabelas auxiliares'!$B$241,T796&lt;&gt;'Tabelas auxiliares'!$B$242,T796&lt;&gt;'Tabelas auxiliares'!$C$241,T796&lt;&gt;'Tabelas auxiliares'!$C$242,T796&lt;&gt;'Tabelas auxiliares'!$D$241),"FOLHA DE PESSOAL",IF(Y796='Tabelas auxiliares'!$A$242,"CUSTEIO",IF(Y796='Tabelas auxiliares'!$A$241,"INVESTIMENTO","ERRO - VERIFICAR"))))</f>
        <v>CUSTEIO</v>
      </c>
      <c r="AA796" s="30">
        <f t="shared" si="23"/>
        <v>3000</v>
      </c>
      <c r="AB796" s="130">
        <v>132.25</v>
      </c>
      <c r="AC796" s="130"/>
      <c r="AD796" s="12">
        <v>2867.75</v>
      </c>
      <c r="AE796" s="36"/>
    </row>
    <row r="797" spans="1:31" x14ac:dyDescent="0.25">
      <c r="A797" t="s">
        <v>591</v>
      </c>
      <c r="B797" t="s">
        <v>249</v>
      </c>
      <c r="C797" t="s">
        <v>592</v>
      </c>
      <c r="D797" t="s">
        <v>20</v>
      </c>
      <c r="E797" t="s">
        <v>100</v>
      </c>
      <c r="F797" s="19" t="str">
        <f>IFERROR(VLOOKUP(D797,'Tabelas auxiliares'!$A$3:$B$63,2,FALSE),"")</f>
        <v>ACI - ASSESSORIA DE COMUNICAÇÃO E IMPRENSA</v>
      </c>
      <c r="G797" s="19" t="str">
        <f>IFERROR(VLOOKUP($B797,'Tabelas auxiliares'!$A$67:$C$107,2,FALSE),"")</f>
        <v>DIÁRIAS / PASSAGENS</v>
      </c>
      <c r="H797" s="19" t="str">
        <f>IFERROR(VLOOKUP($B797,'Tabelas auxiliares'!$A$67:$C$107,3,FALSE),"")</f>
        <v>PASSAGENS NACIONAIS / DIÁRIAS NACIONAIS / REEMBOLSO DE PASSAGENS TERRESTRES</v>
      </c>
      <c r="I797" t="s">
        <v>1872</v>
      </c>
      <c r="J797" t="s">
        <v>3668</v>
      </c>
      <c r="K797" t="s">
        <v>3669</v>
      </c>
      <c r="L797" t="s">
        <v>3670</v>
      </c>
      <c r="M797" t="s">
        <v>604</v>
      </c>
      <c r="N797" t="s">
        <v>638</v>
      </c>
      <c r="O797" t="s">
        <v>614</v>
      </c>
      <c r="P797" t="s">
        <v>1357</v>
      </c>
      <c r="Q797" t="s">
        <v>603</v>
      </c>
      <c r="R797" t="s">
        <v>604</v>
      </c>
      <c r="S797" t="s">
        <v>605</v>
      </c>
      <c r="T797" t="s">
        <v>145</v>
      </c>
      <c r="U797" t="s">
        <v>1358</v>
      </c>
      <c r="V797" t="s">
        <v>1313</v>
      </c>
      <c r="W797" t="s">
        <v>1314</v>
      </c>
      <c r="X797" t="s">
        <v>3671</v>
      </c>
      <c r="Y797" s="19" t="str">
        <f t="shared" si="22"/>
        <v>3</v>
      </c>
      <c r="Z797" s="19" t="str">
        <f>IF(T797="","",IF(AND(T797&lt;&gt;'Tabelas auxiliares'!$B$241,T797&lt;&gt;'Tabelas auxiliares'!$B$242,T797&lt;&gt;'Tabelas auxiliares'!$C$241,T797&lt;&gt;'Tabelas auxiliares'!$C$242,T797&lt;&gt;'Tabelas auxiliares'!$D$241),"FOLHA DE PESSOAL",IF(Y797='Tabelas auxiliares'!$A$242,"CUSTEIO",IF(Y797='Tabelas auxiliares'!$A$241,"INVESTIMENTO","ERRO - VERIFICAR"))))</f>
        <v>CUSTEIO</v>
      </c>
      <c r="AA797" s="30">
        <f t="shared" si="23"/>
        <v>10000</v>
      </c>
      <c r="AB797" s="130">
        <v>9073.85</v>
      </c>
      <c r="AC797" s="130"/>
      <c r="AD797" s="12">
        <v>926.15</v>
      </c>
      <c r="AE797" s="36"/>
    </row>
    <row r="798" spans="1:31" x14ac:dyDescent="0.25">
      <c r="A798" t="s">
        <v>591</v>
      </c>
      <c r="B798" t="s">
        <v>249</v>
      </c>
      <c r="C798" t="s">
        <v>592</v>
      </c>
      <c r="D798" t="s">
        <v>528</v>
      </c>
      <c r="E798" t="s">
        <v>100</v>
      </c>
      <c r="F798" s="19" t="str">
        <f>IFERROR(VLOOKUP(D798,'Tabelas auxiliares'!$A$3:$B$63,2,FALSE),"")</f>
        <v>PU - PASSAGENS * D.U.C</v>
      </c>
      <c r="G798" s="19" t="str">
        <f>IFERROR(VLOOKUP($B798,'Tabelas auxiliares'!$A$67:$C$107,2,FALSE),"")</f>
        <v>DIÁRIAS / PASSAGENS</v>
      </c>
      <c r="H798" s="19" t="str">
        <f>IFERROR(VLOOKUP($B798,'Tabelas auxiliares'!$A$67:$C$107,3,FALSE),"")</f>
        <v>PASSAGENS NACIONAIS / DIÁRIAS NACIONAIS / REEMBOLSO DE PASSAGENS TERRESTRES</v>
      </c>
      <c r="I798" t="s">
        <v>1547</v>
      </c>
      <c r="J798" t="s">
        <v>1938</v>
      </c>
      <c r="K798" t="s">
        <v>3672</v>
      </c>
      <c r="L798" t="s">
        <v>1940</v>
      </c>
      <c r="M798" t="s">
        <v>1941</v>
      </c>
      <c r="N798" t="s">
        <v>638</v>
      </c>
      <c r="O798" t="s">
        <v>614</v>
      </c>
      <c r="P798" t="s">
        <v>1357</v>
      </c>
      <c r="Q798" t="s">
        <v>603</v>
      </c>
      <c r="R798" t="s">
        <v>604</v>
      </c>
      <c r="S798" t="s">
        <v>605</v>
      </c>
      <c r="T798" t="s">
        <v>145</v>
      </c>
      <c r="U798" t="s">
        <v>1358</v>
      </c>
      <c r="V798" t="s">
        <v>1328</v>
      </c>
      <c r="W798" t="s">
        <v>1329</v>
      </c>
      <c r="X798" t="s">
        <v>3673</v>
      </c>
      <c r="Y798" s="19" t="str">
        <f t="shared" si="22"/>
        <v>3</v>
      </c>
      <c r="Z798" s="19" t="str">
        <f>IF(T798="","",IF(AND(T798&lt;&gt;'Tabelas auxiliares'!$B$241,T798&lt;&gt;'Tabelas auxiliares'!$B$242,T798&lt;&gt;'Tabelas auxiliares'!$C$241,T798&lt;&gt;'Tabelas auxiliares'!$C$242,T798&lt;&gt;'Tabelas auxiliares'!$D$241),"FOLHA DE PESSOAL",IF(Y798='Tabelas auxiliares'!$A$242,"CUSTEIO",IF(Y798='Tabelas auxiliares'!$A$241,"INVESTIMENTO","ERRO - VERIFICAR"))))</f>
        <v>CUSTEIO</v>
      </c>
      <c r="AA798" s="30">
        <f t="shared" si="23"/>
        <v>78000</v>
      </c>
      <c r="AB798" s="130">
        <v>28321.75</v>
      </c>
      <c r="AC798" s="130">
        <v>1112.18</v>
      </c>
      <c r="AD798" s="12">
        <v>48566.07</v>
      </c>
      <c r="AE798" s="36"/>
    </row>
    <row r="799" spans="1:31" x14ac:dyDescent="0.25">
      <c r="A799" t="s">
        <v>591</v>
      </c>
      <c r="B799" t="s">
        <v>249</v>
      </c>
      <c r="C799" t="s">
        <v>592</v>
      </c>
      <c r="D799" t="s">
        <v>528</v>
      </c>
      <c r="E799" t="s">
        <v>100</v>
      </c>
      <c r="F799" s="19" t="str">
        <f>IFERROR(VLOOKUP(D799,'Tabelas auxiliares'!$A$3:$B$63,2,FALSE),"")</f>
        <v>PU - PASSAGENS * D.U.C</v>
      </c>
      <c r="G799" s="19" t="str">
        <f>IFERROR(VLOOKUP($B799,'Tabelas auxiliares'!$A$67:$C$107,2,FALSE),"")</f>
        <v>DIÁRIAS / PASSAGENS</v>
      </c>
      <c r="H799" s="19" t="str">
        <f>IFERROR(VLOOKUP($B799,'Tabelas auxiliares'!$A$67:$C$107,3,FALSE),"")</f>
        <v>PASSAGENS NACIONAIS / DIÁRIAS NACIONAIS / REEMBOLSO DE PASSAGENS TERRESTRES</v>
      </c>
      <c r="I799" t="s">
        <v>1547</v>
      </c>
      <c r="J799" t="s">
        <v>1938</v>
      </c>
      <c r="K799" t="s">
        <v>3674</v>
      </c>
      <c r="L799" t="s">
        <v>1940</v>
      </c>
      <c r="M799" t="s">
        <v>1941</v>
      </c>
      <c r="N799" t="s">
        <v>638</v>
      </c>
      <c r="O799" t="s">
        <v>614</v>
      </c>
      <c r="P799" t="s">
        <v>1357</v>
      </c>
      <c r="Q799" t="s">
        <v>603</v>
      </c>
      <c r="R799" t="s">
        <v>604</v>
      </c>
      <c r="S799" t="s">
        <v>605</v>
      </c>
      <c r="T799" t="s">
        <v>145</v>
      </c>
      <c r="U799" t="s">
        <v>1358</v>
      </c>
      <c r="V799" t="s">
        <v>1330</v>
      </c>
      <c r="W799" t="s">
        <v>1331</v>
      </c>
      <c r="X799" t="s">
        <v>3675</v>
      </c>
      <c r="Y799" s="19" t="str">
        <f t="shared" si="22"/>
        <v>3</v>
      </c>
      <c r="Z799" s="19" t="str">
        <f>IF(T799="","",IF(AND(T799&lt;&gt;'Tabelas auxiliares'!$B$241,T799&lt;&gt;'Tabelas auxiliares'!$B$242,T799&lt;&gt;'Tabelas auxiliares'!$C$241,T799&lt;&gt;'Tabelas auxiliares'!$C$242,T799&lt;&gt;'Tabelas auxiliares'!$D$241),"FOLHA DE PESSOAL",IF(Y799='Tabelas auxiliares'!$A$242,"CUSTEIO",IF(Y799='Tabelas auxiliares'!$A$241,"INVESTIMENTO","ERRO - VERIFICAR"))))</f>
        <v>CUSTEIO</v>
      </c>
      <c r="AA799" s="30">
        <f t="shared" si="23"/>
        <v>108500</v>
      </c>
      <c r="AB799" s="130">
        <v>67817.149999999994</v>
      </c>
      <c r="AC799" s="130">
        <v>151.05000000000001</v>
      </c>
      <c r="AD799" s="12">
        <v>40531.800000000003</v>
      </c>
      <c r="AE799" s="36"/>
    </row>
    <row r="800" spans="1:31" x14ac:dyDescent="0.25">
      <c r="A800" t="s">
        <v>591</v>
      </c>
      <c r="B800" t="s">
        <v>249</v>
      </c>
      <c r="C800" t="s">
        <v>592</v>
      </c>
      <c r="D800" t="s">
        <v>528</v>
      </c>
      <c r="E800" t="s">
        <v>100</v>
      </c>
      <c r="F800" s="19" t="str">
        <f>IFERROR(VLOOKUP(D800,'Tabelas auxiliares'!$A$3:$B$63,2,FALSE),"")</f>
        <v>PU - PASSAGENS * D.U.C</v>
      </c>
      <c r="G800" s="19" t="str">
        <f>IFERROR(VLOOKUP($B800,'Tabelas auxiliares'!$A$67:$C$107,2,FALSE),"")</f>
        <v>DIÁRIAS / PASSAGENS</v>
      </c>
      <c r="H800" s="19" t="str">
        <f>IFERROR(VLOOKUP($B800,'Tabelas auxiliares'!$A$67:$C$107,3,FALSE),"")</f>
        <v>PASSAGENS NACIONAIS / DIÁRIAS NACIONAIS / REEMBOLSO DE PASSAGENS TERRESTRES</v>
      </c>
      <c r="I800" t="s">
        <v>3524</v>
      </c>
      <c r="J800" t="s">
        <v>3676</v>
      </c>
      <c r="K800" t="s">
        <v>3677</v>
      </c>
      <c r="L800" t="s">
        <v>3678</v>
      </c>
      <c r="M800" t="s">
        <v>604</v>
      </c>
      <c r="N800" t="s">
        <v>638</v>
      </c>
      <c r="O800" t="s">
        <v>614</v>
      </c>
      <c r="P800" t="s">
        <v>1357</v>
      </c>
      <c r="Q800" t="s">
        <v>603</v>
      </c>
      <c r="R800" t="s">
        <v>604</v>
      </c>
      <c r="S800" t="s">
        <v>605</v>
      </c>
      <c r="T800" t="s">
        <v>145</v>
      </c>
      <c r="U800" t="s">
        <v>1358</v>
      </c>
      <c r="V800" t="s">
        <v>1335</v>
      </c>
      <c r="W800" t="s">
        <v>1336</v>
      </c>
      <c r="X800" t="s">
        <v>3679</v>
      </c>
      <c r="Y800" s="19" t="str">
        <f t="shared" si="22"/>
        <v>3</v>
      </c>
      <c r="Z800" s="19" t="str">
        <f>IF(T800="","",IF(AND(T800&lt;&gt;'Tabelas auxiliares'!$B$241,T800&lt;&gt;'Tabelas auxiliares'!$B$242,T800&lt;&gt;'Tabelas auxiliares'!$C$241,T800&lt;&gt;'Tabelas auxiliares'!$C$242,T800&lt;&gt;'Tabelas auxiliares'!$D$241),"FOLHA DE PESSOAL",IF(Y800='Tabelas auxiliares'!$A$242,"CUSTEIO",IF(Y800='Tabelas auxiliares'!$A$241,"INVESTIMENTO","ERRO - VERIFICAR"))))</f>
        <v>CUSTEIO</v>
      </c>
      <c r="AA800" s="30">
        <f t="shared" si="23"/>
        <v>5000</v>
      </c>
      <c r="AB800" s="130">
        <v>4250.22</v>
      </c>
      <c r="AC800" s="130"/>
      <c r="AD800" s="12">
        <v>749.78</v>
      </c>
      <c r="AE800" s="36"/>
    </row>
    <row r="801" spans="1:31" x14ac:dyDescent="0.25">
      <c r="A801" t="s">
        <v>591</v>
      </c>
      <c r="B801" t="s">
        <v>249</v>
      </c>
      <c r="C801" t="s">
        <v>592</v>
      </c>
      <c r="D801" t="s">
        <v>528</v>
      </c>
      <c r="E801" t="s">
        <v>100</v>
      </c>
      <c r="F801" s="19" t="str">
        <f>IFERROR(VLOOKUP(D801,'Tabelas auxiliares'!$A$3:$B$63,2,FALSE),"")</f>
        <v>PU - PASSAGENS * D.U.C</v>
      </c>
      <c r="G801" s="19" t="str">
        <f>IFERROR(VLOOKUP($B801,'Tabelas auxiliares'!$A$67:$C$107,2,FALSE),"")</f>
        <v>DIÁRIAS / PASSAGENS</v>
      </c>
      <c r="H801" s="19" t="str">
        <f>IFERROR(VLOOKUP($B801,'Tabelas auxiliares'!$A$67:$C$107,3,FALSE),"")</f>
        <v>PASSAGENS NACIONAIS / DIÁRIAS NACIONAIS / REEMBOLSO DE PASSAGENS TERRESTRES</v>
      </c>
      <c r="I801" t="s">
        <v>3524</v>
      </c>
      <c r="J801" t="s">
        <v>3676</v>
      </c>
      <c r="K801" t="s">
        <v>3680</v>
      </c>
      <c r="L801" t="s">
        <v>3681</v>
      </c>
      <c r="M801" t="s">
        <v>604</v>
      </c>
      <c r="N801" t="s">
        <v>638</v>
      </c>
      <c r="O801" t="s">
        <v>614</v>
      </c>
      <c r="P801" t="s">
        <v>1357</v>
      </c>
      <c r="Q801" t="s">
        <v>603</v>
      </c>
      <c r="R801" t="s">
        <v>604</v>
      </c>
      <c r="S801" t="s">
        <v>605</v>
      </c>
      <c r="T801" t="s">
        <v>145</v>
      </c>
      <c r="U801" t="s">
        <v>1358</v>
      </c>
      <c r="V801" t="s">
        <v>1335</v>
      </c>
      <c r="W801" t="s">
        <v>1336</v>
      </c>
      <c r="X801" t="s">
        <v>3682</v>
      </c>
      <c r="Y801" s="19" t="str">
        <f t="shared" si="22"/>
        <v>3</v>
      </c>
      <c r="Z801" s="19" t="str">
        <f>IF(T801="","",IF(AND(T801&lt;&gt;'Tabelas auxiliares'!$B$241,T801&lt;&gt;'Tabelas auxiliares'!$B$242,T801&lt;&gt;'Tabelas auxiliares'!$C$241,T801&lt;&gt;'Tabelas auxiliares'!$C$242,T801&lt;&gt;'Tabelas auxiliares'!$D$241),"FOLHA DE PESSOAL",IF(Y801='Tabelas auxiliares'!$A$242,"CUSTEIO",IF(Y801='Tabelas auxiliares'!$A$241,"INVESTIMENTO","ERRO - VERIFICAR"))))</f>
        <v>CUSTEIO</v>
      </c>
      <c r="AA801" s="30">
        <f t="shared" si="23"/>
        <v>5000</v>
      </c>
      <c r="AB801" s="130">
        <v>5000</v>
      </c>
      <c r="AC801" s="130"/>
      <c r="AD801" s="12"/>
      <c r="AE801" s="36"/>
    </row>
    <row r="802" spans="1:31" x14ac:dyDescent="0.25">
      <c r="A802" t="s">
        <v>591</v>
      </c>
      <c r="B802" t="s">
        <v>249</v>
      </c>
      <c r="C802" t="s">
        <v>592</v>
      </c>
      <c r="D802" t="s">
        <v>528</v>
      </c>
      <c r="E802" t="s">
        <v>100</v>
      </c>
      <c r="F802" s="19" t="str">
        <f>IFERROR(VLOOKUP(D802,'Tabelas auxiliares'!$A$3:$B$63,2,FALSE),"")</f>
        <v>PU - PASSAGENS * D.U.C</v>
      </c>
      <c r="G802" s="19" t="str">
        <f>IFERROR(VLOOKUP($B802,'Tabelas auxiliares'!$A$67:$C$107,2,FALSE),"")</f>
        <v>DIÁRIAS / PASSAGENS</v>
      </c>
      <c r="H802" s="19" t="str">
        <f>IFERROR(VLOOKUP($B802,'Tabelas auxiliares'!$A$67:$C$107,3,FALSE),"")</f>
        <v>PASSAGENS NACIONAIS / DIÁRIAS NACIONAIS / REEMBOLSO DE PASSAGENS TERRESTRES</v>
      </c>
      <c r="I802" t="s">
        <v>1882</v>
      </c>
      <c r="J802" t="s">
        <v>1938</v>
      </c>
      <c r="K802" t="s">
        <v>3683</v>
      </c>
      <c r="L802" t="s">
        <v>3684</v>
      </c>
      <c r="M802" t="s">
        <v>1941</v>
      </c>
      <c r="N802" t="s">
        <v>638</v>
      </c>
      <c r="O802" t="s">
        <v>614</v>
      </c>
      <c r="P802" t="s">
        <v>1357</v>
      </c>
      <c r="Q802" t="s">
        <v>603</v>
      </c>
      <c r="R802" t="s">
        <v>604</v>
      </c>
      <c r="S802" t="s">
        <v>605</v>
      </c>
      <c r="T802" t="s">
        <v>145</v>
      </c>
      <c r="U802" t="s">
        <v>1358</v>
      </c>
      <c r="V802" t="s">
        <v>1328</v>
      </c>
      <c r="W802" t="s">
        <v>1329</v>
      </c>
      <c r="X802" t="s">
        <v>3685</v>
      </c>
      <c r="Y802" s="19" t="str">
        <f t="shared" si="22"/>
        <v>3</v>
      </c>
      <c r="Z802" s="19" t="str">
        <f>IF(T802="","",IF(AND(T802&lt;&gt;'Tabelas auxiliares'!$B$241,T802&lt;&gt;'Tabelas auxiliares'!$B$242,T802&lt;&gt;'Tabelas auxiliares'!$C$241,T802&lt;&gt;'Tabelas auxiliares'!$C$242,T802&lt;&gt;'Tabelas auxiliares'!$D$241),"FOLHA DE PESSOAL",IF(Y802='Tabelas auxiliares'!$A$242,"CUSTEIO",IF(Y802='Tabelas auxiliares'!$A$241,"INVESTIMENTO","ERRO - VERIFICAR"))))</f>
        <v>CUSTEIO</v>
      </c>
      <c r="AA802" s="30">
        <f t="shared" si="23"/>
        <v>0.09</v>
      </c>
      <c r="AB802" s="130">
        <v>0.09</v>
      </c>
      <c r="AC802" s="130"/>
      <c r="AD802" s="12"/>
      <c r="AE802" s="36"/>
    </row>
    <row r="803" spans="1:31" x14ac:dyDescent="0.25">
      <c r="A803" t="s">
        <v>591</v>
      </c>
      <c r="B803" t="s">
        <v>249</v>
      </c>
      <c r="C803" t="s">
        <v>592</v>
      </c>
      <c r="D803" t="s">
        <v>528</v>
      </c>
      <c r="E803" t="s">
        <v>100</v>
      </c>
      <c r="F803" s="19" t="str">
        <f>IFERROR(VLOOKUP(D803,'Tabelas auxiliares'!$A$3:$B$63,2,FALSE),"")</f>
        <v>PU - PASSAGENS * D.U.C</v>
      </c>
      <c r="G803" s="19" t="str">
        <f>IFERROR(VLOOKUP($B803,'Tabelas auxiliares'!$A$67:$C$107,2,FALSE),"")</f>
        <v>DIÁRIAS / PASSAGENS</v>
      </c>
      <c r="H803" s="19" t="str">
        <f>IFERROR(VLOOKUP($B803,'Tabelas auxiliares'!$A$67:$C$107,3,FALSE),"")</f>
        <v>PASSAGENS NACIONAIS / DIÁRIAS NACIONAIS / REEMBOLSO DE PASSAGENS TERRESTRES</v>
      </c>
      <c r="I803" t="s">
        <v>1882</v>
      </c>
      <c r="J803" t="s">
        <v>1938</v>
      </c>
      <c r="K803" t="s">
        <v>3686</v>
      </c>
      <c r="L803" t="s">
        <v>1940</v>
      </c>
      <c r="M803" t="s">
        <v>1941</v>
      </c>
      <c r="N803" t="s">
        <v>638</v>
      </c>
      <c r="O803" t="s">
        <v>614</v>
      </c>
      <c r="P803" t="s">
        <v>1357</v>
      </c>
      <c r="Q803" t="s">
        <v>603</v>
      </c>
      <c r="R803" t="s">
        <v>604</v>
      </c>
      <c r="S803" t="s">
        <v>605</v>
      </c>
      <c r="T803" t="s">
        <v>145</v>
      </c>
      <c r="U803" t="s">
        <v>1358</v>
      </c>
      <c r="V803" t="s">
        <v>1330</v>
      </c>
      <c r="W803" t="s">
        <v>1331</v>
      </c>
      <c r="X803" t="s">
        <v>3687</v>
      </c>
      <c r="Y803" s="19" t="str">
        <f t="shared" si="22"/>
        <v>3</v>
      </c>
      <c r="Z803" s="19" t="str">
        <f>IF(T803="","",IF(AND(T803&lt;&gt;'Tabelas auxiliares'!$B$241,T803&lt;&gt;'Tabelas auxiliares'!$B$242,T803&lt;&gt;'Tabelas auxiliares'!$C$241,T803&lt;&gt;'Tabelas auxiliares'!$C$242,T803&lt;&gt;'Tabelas auxiliares'!$D$241),"FOLHA DE PESSOAL",IF(Y803='Tabelas auxiliares'!$A$242,"CUSTEIO",IF(Y803='Tabelas auxiliares'!$A$241,"INVESTIMENTO","ERRO - VERIFICAR"))))</f>
        <v>CUSTEIO</v>
      </c>
      <c r="AA803" s="30">
        <f t="shared" si="23"/>
        <v>0.02</v>
      </c>
      <c r="AB803" s="130">
        <v>0.02</v>
      </c>
      <c r="AC803" s="130"/>
      <c r="AD803" s="12"/>
      <c r="AE803" s="36"/>
    </row>
    <row r="804" spans="1:31" x14ac:dyDescent="0.25">
      <c r="A804" t="s">
        <v>591</v>
      </c>
      <c r="B804" t="s">
        <v>249</v>
      </c>
      <c r="C804" t="s">
        <v>592</v>
      </c>
      <c r="D804" t="s">
        <v>34</v>
      </c>
      <c r="E804" t="s">
        <v>100</v>
      </c>
      <c r="F804" s="19" t="str">
        <f>IFERROR(VLOOKUP(D804,'Tabelas auxiliares'!$A$3:$B$63,2,FALSE),"")</f>
        <v>CECS - CENTRO DE ENG., MODELAGEM E CIÊNCIAS SOCIAIS APLICADAS</v>
      </c>
      <c r="G804" s="19" t="str">
        <f>IFERROR(VLOOKUP($B804,'Tabelas auxiliares'!$A$67:$C$107,2,FALSE),"")</f>
        <v>DIÁRIAS / PASSAGENS</v>
      </c>
      <c r="H804" s="19" t="str">
        <f>IFERROR(VLOOKUP($B804,'Tabelas auxiliares'!$A$67:$C$107,3,FALSE),"")</f>
        <v>PASSAGENS NACIONAIS / DIÁRIAS NACIONAIS / REEMBOLSO DE PASSAGENS TERRESTRES</v>
      </c>
      <c r="I804" t="s">
        <v>1657</v>
      </c>
      <c r="J804" t="s">
        <v>3028</v>
      </c>
      <c r="K804" t="s">
        <v>3688</v>
      </c>
      <c r="L804" t="s">
        <v>3030</v>
      </c>
      <c r="M804" t="s">
        <v>604</v>
      </c>
      <c r="N804" t="s">
        <v>638</v>
      </c>
      <c r="O804" t="s">
        <v>614</v>
      </c>
      <c r="P804" t="s">
        <v>1357</v>
      </c>
      <c r="Q804" t="s">
        <v>603</v>
      </c>
      <c r="R804" t="s">
        <v>604</v>
      </c>
      <c r="S804" t="s">
        <v>605</v>
      </c>
      <c r="T804" t="s">
        <v>145</v>
      </c>
      <c r="U804" t="s">
        <v>1358</v>
      </c>
      <c r="V804" t="s">
        <v>1313</v>
      </c>
      <c r="W804" t="s">
        <v>1314</v>
      </c>
      <c r="X804" t="s">
        <v>3689</v>
      </c>
      <c r="Y804" s="19" t="str">
        <f t="shared" si="22"/>
        <v>3</v>
      </c>
      <c r="Z804" s="19" t="str">
        <f>IF(T804="","",IF(AND(T804&lt;&gt;'Tabelas auxiliares'!$B$241,T804&lt;&gt;'Tabelas auxiliares'!$B$242,T804&lt;&gt;'Tabelas auxiliares'!$C$241,T804&lt;&gt;'Tabelas auxiliares'!$C$242,T804&lt;&gt;'Tabelas auxiliares'!$D$241),"FOLHA DE PESSOAL",IF(Y804='Tabelas auxiliares'!$A$242,"CUSTEIO",IF(Y804='Tabelas auxiliares'!$A$241,"INVESTIMENTO","ERRO - VERIFICAR"))))</f>
        <v>CUSTEIO</v>
      </c>
      <c r="AA804" s="30">
        <f t="shared" si="23"/>
        <v>30000</v>
      </c>
      <c r="AB804" s="130">
        <v>19898.05</v>
      </c>
      <c r="AC804" s="130"/>
      <c r="AD804" s="12">
        <v>10101.950000000001</v>
      </c>
      <c r="AE804" s="36"/>
    </row>
    <row r="805" spans="1:31" x14ac:dyDescent="0.25">
      <c r="A805" t="s">
        <v>591</v>
      </c>
      <c r="B805" t="s">
        <v>249</v>
      </c>
      <c r="C805" t="s">
        <v>592</v>
      </c>
      <c r="D805" t="s">
        <v>38</v>
      </c>
      <c r="E805" t="s">
        <v>100</v>
      </c>
      <c r="F805" s="19" t="str">
        <f>IFERROR(VLOOKUP(D805,'Tabelas auxiliares'!$A$3:$B$63,2,FALSE),"")</f>
        <v>CMCC - CENTRO DE MATEMÁTICA, COMPUTAÇÃO E COGNIÇÃO</v>
      </c>
      <c r="G805" s="19" t="str">
        <f>IFERROR(VLOOKUP($B805,'Tabelas auxiliares'!$A$67:$C$107,2,FALSE),"")</f>
        <v>DIÁRIAS / PASSAGENS</v>
      </c>
      <c r="H805" s="19" t="str">
        <f>IFERROR(VLOOKUP($B805,'Tabelas auxiliares'!$A$67:$C$107,3,FALSE),"")</f>
        <v>PASSAGENS NACIONAIS / DIÁRIAS NACIONAIS / REEMBOLSO DE PASSAGENS TERRESTRES</v>
      </c>
      <c r="I805" t="s">
        <v>2118</v>
      </c>
      <c r="J805" t="s">
        <v>3032</v>
      </c>
      <c r="K805" t="s">
        <v>3690</v>
      </c>
      <c r="L805" t="s">
        <v>3691</v>
      </c>
      <c r="M805" t="s">
        <v>604</v>
      </c>
      <c r="N805" t="s">
        <v>638</v>
      </c>
      <c r="O805" t="s">
        <v>614</v>
      </c>
      <c r="P805" t="s">
        <v>1357</v>
      </c>
      <c r="Q805" t="s">
        <v>603</v>
      </c>
      <c r="R805" t="s">
        <v>604</v>
      </c>
      <c r="S805" t="s">
        <v>605</v>
      </c>
      <c r="T805" t="s">
        <v>145</v>
      </c>
      <c r="U805" t="s">
        <v>1358</v>
      </c>
      <c r="V805" t="s">
        <v>1313</v>
      </c>
      <c r="W805" t="s">
        <v>1314</v>
      </c>
      <c r="X805" t="s">
        <v>3692</v>
      </c>
      <c r="Y805" s="19" t="str">
        <f t="shared" si="22"/>
        <v>3</v>
      </c>
      <c r="Z805" s="19" t="str">
        <f>IF(T805="","",IF(AND(T805&lt;&gt;'Tabelas auxiliares'!$B$241,T805&lt;&gt;'Tabelas auxiliares'!$B$242,T805&lt;&gt;'Tabelas auxiliares'!$C$241,T805&lt;&gt;'Tabelas auxiliares'!$C$242,T805&lt;&gt;'Tabelas auxiliares'!$D$241),"FOLHA DE PESSOAL",IF(Y805='Tabelas auxiliares'!$A$242,"CUSTEIO",IF(Y805='Tabelas auxiliares'!$A$241,"INVESTIMENTO","ERRO - VERIFICAR"))))</f>
        <v>CUSTEIO</v>
      </c>
      <c r="AA805" s="30">
        <f t="shared" si="23"/>
        <v>6000</v>
      </c>
      <c r="AB805" s="130">
        <v>5330.9</v>
      </c>
      <c r="AC805" s="130"/>
      <c r="AD805" s="12">
        <v>669.1</v>
      </c>
      <c r="AE805" s="36"/>
    </row>
    <row r="806" spans="1:31" x14ac:dyDescent="0.25">
      <c r="A806" t="s">
        <v>591</v>
      </c>
      <c r="B806" t="s">
        <v>249</v>
      </c>
      <c r="C806" t="s">
        <v>592</v>
      </c>
      <c r="D806" t="s">
        <v>42</v>
      </c>
      <c r="E806" t="s">
        <v>100</v>
      </c>
      <c r="F806" s="19" t="str">
        <f>IFERROR(VLOOKUP(D806,'Tabelas auxiliares'!$A$3:$B$63,2,FALSE),"")</f>
        <v>CCNH - CENTRO DE CIÊNCIAS NATURAIS E HUMANAS</v>
      </c>
      <c r="G806" s="19" t="str">
        <f>IFERROR(VLOOKUP($B806,'Tabelas auxiliares'!$A$67:$C$107,2,FALSE),"")</f>
        <v>DIÁRIAS / PASSAGENS</v>
      </c>
      <c r="H806" s="19" t="str">
        <f>IFERROR(VLOOKUP($B806,'Tabelas auxiliares'!$A$67:$C$107,3,FALSE),"")</f>
        <v>PASSAGENS NACIONAIS / DIÁRIAS NACIONAIS / REEMBOLSO DE PASSAGENS TERRESTRES</v>
      </c>
      <c r="I806" t="s">
        <v>1437</v>
      </c>
      <c r="J806" t="s">
        <v>3036</v>
      </c>
      <c r="K806" t="s">
        <v>3693</v>
      </c>
      <c r="L806" t="s">
        <v>3038</v>
      </c>
      <c r="M806" t="s">
        <v>604</v>
      </c>
      <c r="N806" t="s">
        <v>638</v>
      </c>
      <c r="O806" t="s">
        <v>614</v>
      </c>
      <c r="P806" t="s">
        <v>1357</v>
      </c>
      <c r="Q806" t="s">
        <v>603</v>
      </c>
      <c r="R806" t="s">
        <v>604</v>
      </c>
      <c r="S806" t="s">
        <v>605</v>
      </c>
      <c r="T806" t="s">
        <v>145</v>
      </c>
      <c r="U806" t="s">
        <v>1358</v>
      </c>
      <c r="V806" t="s">
        <v>1313</v>
      </c>
      <c r="W806" t="s">
        <v>1314</v>
      </c>
      <c r="X806" t="s">
        <v>3694</v>
      </c>
      <c r="Y806" s="19" t="str">
        <f t="shared" si="22"/>
        <v>3</v>
      </c>
      <c r="Z806" s="19" t="str">
        <f>IF(T806="","",IF(AND(T806&lt;&gt;'Tabelas auxiliares'!$B$241,T806&lt;&gt;'Tabelas auxiliares'!$B$242,T806&lt;&gt;'Tabelas auxiliares'!$C$241,T806&lt;&gt;'Tabelas auxiliares'!$C$242,T806&lt;&gt;'Tabelas auxiliares'!$D$241),"FOLHA DE PESSOAL",IF(Y806='Tabelas auxiliares'!$A$242,"CUSTEIO",IF(Y806='Tabelas auxiliares'!$A$241,"INVESTIMENTO","ERRO - VERIFICAR"))))</f>
        <v>CUSTEIO</v>
      </c>
      <c r="AA806" s="30">
        <f t="shared" si="23"/>
        <v>19050</v>
      </c>
      <c r="AB806" s="130">
        <v>15862.9</v>
      </c>
      <c r="AC806" s="130"/>
      <c r="AD806" s="12">
        <v>3187.1</v>
      </c>
      <c r="AE806" s="36"/>
    </row>
    <row r="807" spans="1:31" x14ac:dyDescent="0.25">
      <c r="A807" t="s">
        <v>591</v>
      </c>
      <c r="B807" t="s">
        <v>249</v>
      </c>
      <c r="C807" t="s">
        <v>592</v>
      </c>
      <c r="D807" t="s">
        <v>42</v>
      </c>
      <c r="E807" t="s">
        <v>100</v>
      </c>
      <c r="F807" s="19" t="str">
        <f>IFERROR(VLOOKUP(D807,'Tabelas auxiliares'!$A$3:$B$63,2,FALSE),"")</f>
        <v>CCNH - CENTRO DE CIÊNCIAS NATURAIS E HUMANAS</v>
      </c>
      <c r="G807" s="19" t="str">
        <f>IFERROR(VLOOKUP($B807,'Tabelas auxiliares'!$A$67:$C$107,2,FALSE),"")</f>
        <v>DIÁRIAS / PASSAGENS</v>
      </c>
      <c r="H807" s="19" t="str">
        <f>IFERROR(VLOOKUP($B807,'Tabelas auxiliares'!$A$67:$C$107,3,FALSE),"")</f>
        <v>PASSAGENS NACIONAIS / DIÁRIAS NACIONAIS / REEMBOLSO DE PASSAGENS TERRESTRES</v>
      </c>
      <c r="I807" t="s">
        <v>1437</v>
      </c>
      <c r="J807" t="s">
        <v>3036</v>
      </c>
      <c r="K807" t="s">
        <v>3695</v>
      </c>
      <c r="L807" t="s">
        <v>3038</v>
      </c>
      <c r="M807" t="s">
        <v>604</v>
      </c>
      <c r="N807" t="s">
        <v>638</v>
      </c>
      <c r="O807" t="s">
        <v>614</v>
      </c>
      <c r="P807" t="s">
        <v>1357</v>
      </c>
      <c r="Q807" t="s">
        <v>603</v>
      </c>
      <c r="R807" t="s">
        <v>604</v>
      </c>
      <c r="S807" t="s">
        <v>605</v>
      </c>
      <c r="T807" t="s">
        <v>145</v>
      </c>
      <c r="U807" t="s">
        <v>1358</v>
      </c>
      <c r="V807" t="s">
        <v>1315</v>
      </c>
      <c r="W807" t="s">
        <v>1316</v>
      </c>
      <c r="X807" t="s">
        <v>3696</v>
      </c>
      <c r="Y807" s="19" t="str">
        <f t="shared" si="22"/>
        <v>3</v>
      </c>
      <c r="Z807" s="19" t="str">
        <f>IF(T807="","",IF(AND(T807&lt;&gt;'Tabelas auxiliares'!$B$241,T807&lt;&gt;'Tabelas auxiliares'!$B$242,T807&lt;&gt;'Tabelas auxiliares'!$C$241,T807&lt;&gt;'Tabelas auxiliares'!$C$242,T807&lt;&gt;'Tabelas auxiliares'!$D$241),"FOLHA DE PESSOAL",IF(Y807='Tabelas auxiliares'!$A$242,"CUSTEIO",IF(Y807='Tabelas auxiliares'!$A$241,"INVESTIMENTO","ERRO - VERIFICAR"))))</f>
        <v>CUSTEIO</v>
      </c>
      <c r="AA807" s="30">
        <f t="shared" si="23"/>
        <v>1905</v>
      </c>
      <c r="AB807" s="130">
        <v>1905</v>
      </c>
      <c r="AC807" s="130"/>
      <c r="AD807" s="12"/>
      <c r="AE807" s="36"/>
    </row>
    <row r="808" spans="1:31" x14ac:dyDescent="0.25">
      <c r="A808" t="s">
        <v>591</v>
      </c>
      <c r="B808" t="s">
        <v>249</v>
      </c>
      <c r="C808" t="s">
        <v>592</v>
      </c>
      <c r="D808" t="s">
        <v>46</v>
      </c>
      <c r="E808" t="s">
        <v>100</v>
      </c>
      <c r="F808" s="19" t="str">
        <f>IFERROR(VLOOKUP(D808,'Tabelas auxiliares'!$A$3:$B$63,2,FALSE),"")</f>
        <v>PROGRAD - PRÓ-REITORIA DE GRADUAÇÃO</v>
      </c>
      <c r="G808" s="19" t="str">
        <f>IFERROR(VLOOKUP($B808,'Tabelas auxiliares'!$A$67:$C$107,2,FALSE),"")</f>
        <v>DIÁRIAS / PASSAGENS</v>
      </c>
      <c r="H808" s="19" t="str">
        <f>IFERROR(VLOOKUP($B808,'Tabelas auxiliares'!$A$67:$C$107,3,FALSE),"")</f>
        <v>PASSAGENS NACIONAIS / DIÁRIAS NACIONAIS / REEMBOLSO DE PASSAGENS TERRESTRES</v>
      </c>
      <c r="I808" t="s">
        <v>1518</v>
      </c>
      <c r="J808" t="s">
        <v>3697</v>
      </c>
      <c r="K808" t="s">
        <v>3698</v>
      </c>
      <c r="L808" t="s">
        <v>3699</v>
      </c>
      <c r="M808" t="s">
        <v>604</v>
      </c>
      <c r="N808" t="s">
        <v>638</v>
      </c>
      <c r="O808" t="s">
        <v>614</v>
      </c>
      <c r="P808" t="s">
        <v>1357</v>
      </c>
      <c r="Q808" t="s">
        <v>603</v>
      </c>
      <c r="R808" t="s">
        <v>604</v>
      </c>
      <c r="S808" t="s">
        <v>605</v>
      </c>
      <c r="T808" t="s">
        <v>145</v>
      </c>
      <c r="U808" t="s">
        <v>1358</v>
      </c>
      <c r="V808" t="s">
        <v>1313</v>
      </c>
      <c r="W808" t="s">
        <v>1314</v>
      </c>
      <c r="X808" t="s">
        <v>3700</v>
      </c>
      <c r="Y808" s="19" t="str">
        <f t="shared" si="22"/>
        <v>3</v>
      </c>
      <c r="Z808" s="19" t="str">
        <f>IF(T808="","",IF(AND(T808&lt;&gt;'Tabelas auxiliares'!$B$241,T808&lt;&gt;'Tabelas auxiliares'!$B$242,T808&lt;&gt;'Tabelas auxiliares'!$C$241,T808&lt;&gt;'Tabelas auxiliares'!$C$242,T808&lt;&gt;'Tabelas auxiliares'!$D$241),"FOLHA DE PESSOAL",IF(Y808='Tabelas auxiliares'!$A$242,"CUSTEIO",IF(Y808='Tabelas auxiliares'!$A$241,"INVESTIMENTO","ERRO - VERIFICAR"))))</f>
        <v>CUSTEIO</v>
      </c>
      <c r="AA808" s="30">
        <f t="shared" si="23"/>
        <v>30000</v>
      </c>
      <c r="AB808" s="130">
        <v>20698.990000000002</v>
      </c>
      <c r="AC808" s="130"/>
      <c r="AD808" s="12">
        <v>9301.01</v>
      </c>
      <c r="AE808" s="36"/>
    </row>
    <row r="809" spans="1:31" x14ac:dyDescent="0.25">
      <c r="A809" t="s">
        <v>591</v>
      </c>
      <c r="B809" t="s">
        <v>249</v>
      </c>
      <c r="C809" t="s">
        <v>592</v>
      </c>
      <c r="D809" t="s">
        <v>46</v>
      </c>
      <c r="E809" t="s">
        <v>100</v>
      </c>
      <c r="F809" s="19" t="str">
        <f>IFERROR(VLOOKUP(D809,'Tabelas auxiliares'!$A$3:$B$63,2,FALSE),"")</f>
        <v>PROGRAD - PRÓ-REITORIA DE GRADUAÇÃO</v>
      </c>
      <c r="G809" s="19" t="str">
        <f>IFERROR(VLOOKUP($B809,'Tabelas auxiliares'!$A$67:$C$107,2,FALSE),"")</f>
        <v>DIÁRIAS / PASSAGENS</v>
      </c>
      <c r="H809" s="19" t="str">
        <f>IFERROR(VLOOKUP($B809,'Tabelas auxiliares'!$A$67:$C$107,3,FALSE),"")</f>
        <v>PASSAGENS NACIONAIS / DIÁRIAS NACIONAIS / REEMBOLSO DE PASSAGENS TERRESTRES</v>
      </c>
      <c r="I809" t="s">
        <v>2006</v>
      </c>
      <c r="J809" t="s">
        <v>3697</v>
      </c>
      <c r="K809" t="s">
        <v>3701</v>
      </c>
      <c r="L809" t="s">
        <v>3699</v>
      </c>
      <c r="M809" t="s">
        <v>604</v>
      </c>
      <c r="N809" t="s">
        <v>638</v>
      </c>
      <c r="O809" t="s">
        <v>614</v>
      </c>
      <c r="P809" t="s">
        <v>1357</v>
      </c>
      <c r="Q809" t="s">
        <v>603</v>
      </c>
      <c r="R809" t="s">
        <v>604</v>
      </c>
      <c r="S809" t="s">
        <v>605</v>
      </c>
      <c r="T809" t="s">
        <v>145</v>
      </c>
      <c r="U809" t="s">
        <v>1358</v>
      </c>
      <c r="V809" t="s">
        <v>1315</v>
      </c>
      <c r="W809" t="s">
        <v>1316</v>
      </c>
      <c r="X809" t="s">
        <v>3702</v>
      </c>
      <c r="Y809" s="19" t="str">
        <f t="shared" si="22"/>
        <v>3</v>
      </c>
      <c r="Z809" s="19" t="str">
        <f>IF(T809="","",IF(AND(T809&lt;&gt;'Tabelas auxiliares'!$B$241,T809&lt;&gt;'Tabelas auxiliares'!$B$242,T809&lt;&gt;'Tabelas auxiliares'!$C$241,T809&lt;&gt;'Tabelas auxiliares'!$C$242,T809&lt;&gt;'Tabelas auxiliares'!$D$241),"FOLHA DE PESSOAL",IF(Y809='Tabelas auxiliares'!$A$242,"CUSTEIO",IF(Y809='Tabelas auxiliares'!$A$241,"INVESTIMENTO","ERRO - VERIFICAR"))))</f>
        <v>CUSTEIO</v>
      </c>
      <c r="AA809" s="30">
        <f t="shared" si="23"/>
        <v>5000</v>
      </c>
      <c r="AB809" s="130">
        <v>2655</v>
      </c>
      <c r="AC809" s="130"/>
      <c r="AD809" s="12">
        <v>2345</v>
      </c>
      <c r="AE809" s="36"/>
    </row>
    <row r="810" spans="1:31" x14ac:dyDescent="0.25">
      <c r="A810" t="s">
        <v>591</v>
      </c>
      <c r="B810" t="s">
        <v>249</v>
      </c>
      <c r="C810" t="s">
        <v>592</v>
      </c>
      <c r="D810" t="s">
        <v>48</v>
      </c>
      <c r="E810" t="s">
        <v>100</v>
      </c>
      <c r="F810" s="19" t="str">
        <f>IFERROR(VLOOKUP(D810,'Tabelas auxiliares'!$A$3:$B$63,2,FALSE),"")</f>
        <v>PROEC - PRÓ-REITORIA DE EXTENSÃO E CULTURA</v>
      </c>
      <c r="G810" s="19" t="str">
        <f>IFERROR(VLOOKUP($B810,'Tabelas auxiliares'!$A$67:$C$107,2,FALSE),"")</f>
        <v>DIÁRIAS / PASSAGENS</v>
      </c>
      <c r="H810" s="19" t="str">
        <f>IFERROR(VLOOKUP($B810,'Tabelas auxiliares'!$A$67:$C$107,3,FALSE),"")</f>
        <v>PASSAGENS NACIONAIS / DIÁRIAS NACIONAIS / REEMBOLSO DE PASSAGENS TERRESTRES</v>
      </c>
      <c r="I810" t="s">
        <v>2001</v>
      </c>
      <c r="J810" t="s">
        <v>3703</v>
      </c>
      <c r="K810" t="s">
        <v>3704</v>
      </c>
      <c r="L810" t="s">
        <v>3705</v>
      </c>
      <c r="M810" t="s">
        <v>604</v>
      </c>
      <c r="N810" t="s">
        <v>638</v>
      </c>
      <c r="O810" t="s">
        <v>614</v>
      </c>
      <c r="P810" t="s">
        <v>1357</v>
      </c>
      <c r="Q810" t="s">
        <v>603</v>
      </c>
      <c r="R810" t="s">
        <v>604</v>
      </c>
      <c r="S810" t="s">
        <v>605</v>
      </c>
      <c r="T810" t="s">
        <v>145</v>
      </c>
      <c r="U810" t="s">
        <v>1358</v>
      </c>
      <c r="V810" t="s">
        <v>1313</v>
      </c>
      <c r="W810" t="s">
        <v>1314</v>
      </c>
      <c r="X810" t="s">
        <v>3706</v>
      </c>
      <c r="Y810" s="19" t="str">
        <f t="shared" si="22"/>
        <v>3</v>
      </c>
      <c r="Z810" s="19" t="str">
        <f>IF(T810="","",IF(AND(T810&lt;&gt;'Tabelas auxiliares'!$B$241,T810&lt;&gt;'Tabelas auxiliares'!$B$242,T810&lt;&gt;'Tabelas auxiliares'!$C$241,T810&lt;&gt;'Tabelas auxiliares'!$C$242,T810&lt;&gt;'Tabelas auxiliares'!$D$241),"FOLHA DE PESSOAL",IF(Y810='Tabelas auxiliares'!$A$242,"CUSTEIO",IF(Y810='Tabelas auxiliares'!$A$241,"INVESTIMENTO","ERRO - VERIFICAR"))))</f>
        <v>CUSTEIO</v>
      </c>
      <c r="AA810" s="30">
        <f t="shared" si="23"/>
        <v>15000</v>
      </c>
      <c r="AB810" s="130">
        <v>7823.1</v>
      </c>
      <c r="AC810" s="130"/>
      <c r="AD810" s="12">
        <v>7176.9</v>
      </c>
      <c r="AE810" s="36"/>
    </row>
    <row r="811" spans="1:31" x14ac:dyDescent="0.25">
      <c r="A811" t="s">
        <v>591</v>
      </c>
      <c r="B811" t="s">
        <v>249</v>
      </c>
      <c r="C811" t="s">
        <v>592</v>
      </c>
      <c r="D811" t="s">
        <v>48</v>
      </c>
      <c r="E811" t="s">
        <v>100</v>
      </c>
      <c r="F811" s="19" t="str">
        <f>IFERROR(VLOOKUP(D811,'Tabelas auxiliares'!$A$3:$B$63,2,FALSE),"")</f>
        <v>PROEC - PRÓ-REITORIA DE EXTENSÃO E CULTURA</v>
      </c>
      <c r="G811" s="19" t="str">
        <f>IFERROR(VLOOKUP($B811,'Tabelas auxiliares'!$A$67:$C$107,2,FALSE),"")</f>
        <v>DIÁRIAS / PASSAGENS</v>
      </c>
      <c r="H811" s="19" t="str">
        <f>IFERROR(VLOOKUP($B811,'Tabelas auxiliares'!$A$67:$C$107,3,FALSE),"")</f>
        <v>PASSAGENS NACIONAIS / DIÁRIAS NACIONAIS / REEMBOLSO DE PASSAGENS TERRESTRES</v>
      </c>
      <c r="I811" t="s">
        <v>2001</v>
      </c>
      <c r="J811" t="s">
        <v>3703</v>
      </c>
      <c r="K811" t="s">
        <v>3707</v>
      </c>
      <c r="L811" t="s">
        <v>3705</v>
      </c>
      <c r="M811" t="s">
        <v>604</v>
      </c>
      <c r="N811" t="s">
        <v>638</v>
      </c>
      <c r="O811" t="s">
        <v>614</v>
      </c>
      <c r="P811" t="s">
        <v>1357</v>
      </c>
      <c r="Q811" t="s">
        <v>603</v>
      </c>
      <c r="R811" t="s">
        <v>604</v>
      </c>
      <c r="S811" t="s">
        <v>605</v>
      </c>
      <c r="T811" t="s">
        <v>145</v>
      </c>
      <c r="U811" t="s">
        <v>1358</v>
      </c>
      <c r="V811" t="s">
        <v>1315</v>
      </c>
      <c r="W811" t="s">
        <v>1316</v>
      </c>
      <c r="X811" t="s">
        <v>3708</v>
      </c>
      <c r="Y811" s="19" t="str">
        <f t="shared" si="22"/>
        <v>3</v>
      </c>
      <c r="Z811" s="19" t="str">
        <f>IF(T811="","",IF(AND(T811&lt;&gt;'Tabelas auxiliares'!$B$241,T811&lt;&gt;'Tabelas auxiliares'!$B$242,T811&lt;&gt;'Tabelas auxiliares'!$C$241,T811&lt;&gt;'Tabelas auxiliares'!$C$242,T811&lt;&gt;'Tabelas auxiliares'!$D$241),"FOLHA DE PESSOAL",IF(Y811='Tabelas auxiliares'!$A$242,"CUSTEIO",IF(Y811='Tabelas auxiliares'!$A$241,"INVESTIMENTO","ERRO - VERIFICAR"))))</f>
        <v>CUSTEIO</v>
      </c>
      <c r="AA811" s="30">
        <f t="shared" si="23"/>
        <v>3000</v>
      </c>
      <c r="AB811" s="130">
        <v>3000</v>
      </c>
      <c r="AC811" s="130"/>
      <c r="AD811" s="12"/>
      <c r="AE811" s="36"/>
    </row>
    <row r="812" spans="1:31" x14ac:dyDescent="0.25">
      <c r="A812" t="s">
        <v>591</v>
      </c>
      <c r="B812" t="s">
        <v>249</v>
      </c>
      <c r="C812" t="s">
        <v>592</v>
      </c>
      <c r="D812" t="s">
        <v>50</v>
      </c>
      <c r="E812" t="s">
        <v>100</v>
      </c>
      <c r="F812" s="19" t="str">
        <f>IFERROR(VLOOKUP(D812,'Tabelas auxiliares'!$A$3:$B$63,2,FALSE),"")</f>
        <v>EDITORA DA UFABC</v>
      </c>
      <c r="G812" s="19" t="str">
        <f>IFERROR(VLOOKUP($B812,'Tabelas auxiliares'!$A$67:$C$107,2,FALSE),"")</f>
        <v>DIÁRIAS / PASSAGENS</v>
      </c>
      <c r="H812" s="19" t="str">
        <f>IFERROR(VLOOKUP($B812,'Tabelas auxiliares'!$A$67:$C$107,3,FALSE),"")</f>
        <v>PASSAGENS NACIONAIS / DIÁRIAS NACIONAIS / REEMBOLSO DE PASSAGENS TERRESTRES</v>
      </c>
      <c r="I812" t="s">
        <v>3709</v>
      </c>
      <c r="J812" t="s">
        <v>3710</v>
      </c>
      <c r="K812" t="s">
        <v>3711</v>
      </c>
      <c r="L812" t="s">
        <v>3712</v>
      </c>
      <c r="M812" t="s">
        <v>604</v>
      </c>
      <c r="N812" t="s">
        <v>638</v>
      </c>
      <c r="O812" t="s">
        <v>614</v>
      </c>
      <c r="P812" t="s">
        <v>1357</v>
      </c>
      <c r="Q812" t="s">
        <v>603</v>
      </c>
      <c r="R812" t="s">
        <v>604</v>
      </c>
      <c r="S812" t="s">
        <v>605</v>
      </c>
      <c r="T812" t="s">
        <v>145</v>
      </c>
      <c r="U812" t="s">
        <v>1358</v>
      </c>
      <c r="V812" t="s">
        <v>1313</v>
      </c>
      <c r="W812" t="s">
        <v>1314</v>
      </c>
      <c r="X812" t="s">
        <v>3713</v>
      </c>
      <c r="Y812" s="19" t="str">
        <f t="shared" ref="Y812:Y875" si="24">LEFT(V812,1)</f>
        <v>3</v>
      </c>
      <c r="Z812" s="19" t="str">
        <f>IF(T812="","",IF(AND(T812&lt;&gt;'Tabelas auxiliares'!$B$241,T812&lt;&gt;'Tabelas auxiliares'!$B$242,T812&lt;&gt;'Tabelas auxiliares'!$C$241,T812&lt;&gt;'Tabelas auxiliares'!$C$242,T812&lt;&gt;'Tabelas auxiliares'!$D$241),"FOLHA DE PESSOAL",IF(Y812='Tabelas auxiliares'!$A$242,"CUSTEIO",IF(Y812='Tabelas auxiliares'!$A$241,"INVESTIMENTO","ERRO - VERIFICAR"))))</f>
        <v>CUSTEIO</v>
      </c>
      <c r="AA812" s="30">
        <f t="shared" si="23"/>
        <v>4000</v>
      </c>
      <c r="AB812" s="130">
        <v>2422.25</v>
      </c>
      <c r="AC812" s="130"/>
      <c r="AD812" s="12">
        <v>1577.75</v>
      </c>
      <c r="AE812" s="36"/>
    </row>
    <row r="813" spans="1:31" x14ac:dyDescent="0.25">
      <c r="A813" t="s">
        <v>591</v>
      </c>
      <c r="B813" t="s">
        <v>249</v>
      </c>
      <c r="C813" t="s">
        <v>592</v>
      </c>
      <c r="D813" t="s">
        <v>54</v>
      </c>
      <c r="E813" t="s">
        <v>100</v>
      </c>
      <c r="F813" s="19" t="str">
        <f>IFERROR(VLOOKUP(D813,'Tabelas auxiliares'!$A$3:$B$63,2,FALSE),"")</f>
        <v>PROAD - PRÓ-REITORIA DE ADMINISTRAÇÃO</v>
      </c>
      <c r="G813" s="19" t="str">
        <f>IFERROR(VLOOKUP($B813,'Tabelas auxiliares'!$A$67:$C$107,2,FALSE),"")</f>
        <v>DIÁRIAS / PASSAGENS</v>
      </c>
      <c r="H813" s="19" t="str">
        <f>IFERROR(VLOOKUP($B813,'Tabelas auxiliares'!$A$67:$C$107,3,FALSE),"")</f>
        <v>PASSAGENS NACIONAIS / DIÁRIAS NACIONAIS / REEMBOLSO DE PASSAGENS TERRESTRES</v>
      </c>
      <c r="I813" t="s">
        <v>1498</v>
      </c>
      <c r="J813" t="s">
        <v>3714</v>
      </c>
      <c r="K813" t="s">
        <v>3715</v>
      </c>
      <c r="L813" t="s">
        <v>3716</v>
      </c>
      <c r="M813" t="s">
        <v>604</v>
      </c>
      <c r="N813" t="s">
        <v>638</v>
      </c>
      <c r="O813" t="s">
        <v>614</v>
      </c>
      <c r="P813" t="s">
        <v>1357</v>
      </c>
      <c r="Q813" t="s">
        <v>603</v>
      </c>
      <c r="R813" t="s">
        <v>604</v>
      </c>
      <c r="S813" t="s">
        <v>605</v>
      </c>
      <c r="T813" t="s">
        <v>145</v>
      </c>
      <c r="U813" t="s">
        <v>1358</v>
      </c>
      <c r="V813" t="s">
        <v>1313</v>
      </c>
      <c r="W813" t="s">
        <v>1314</v>
      </c>
      <c r="X813" t="s">
        <v>3717</v>
      </c>
      <c r="Y813" s="19" t="str">
        <f t="shared" si="24"/>
        <v>3</v>
      </c>
      <c r="Z813" s="19" t="str">
        <f>IF(T813="","",IF(AND(T813&lt;&gt;'Tabelas auxiliares'!$B$241,T813&lt;&gt;'Tabelas auxiliares'!$B$242,T813&lt;&gt;'Tabelas auxiliares'!$C$241,T813&lt;&gt;'Tabelas auxiliares'!$C$242,T813&lt;&gt;'Tabelas auxiliares'!$D$241),"FOLHA DE PESSOAL",IF(Y813='Tabelas auxiliares'!$A$242,"CUSTEIO",IF(Y813='Tabelas auxiliares'!$A$241,"INVESTIMENTO","ERRO - VERIFICAR"))))</f>
        <v>CUSTEIO</v>
      </c>
      <c r="AA813" s="30">
        <f t="shared" ref="AA813:AA876" si="25">IF(AB813+AC813+AD813&lt;&gt;0,AB813+AC813+AD813,"")</f>
        <v>3000</v>
      </c>
      <c r="AB813" s="130">
        <v>1376.8</v>
      </c>
      <c r="AC813" s="130"/>
      <c r="AD813" s="12">
        <v>1623.2</v>
      </c>
      <c r="AE813" s="36"/>
    </row>
    <row r="814" spans="1:31" x14ac:dyDescent="0.25">
      <c r="A814" t="s">
        <v>591</v>
      </c>
      <c r="B814" t="s">
        <v>249</v>
      </c>
      <c r="C814" t="s">
        <v>592</v>
      </c>
      <c r="D814" t="s">
        <v>58</v>
      </c>
      <c r="E814" t="s">
        <v>100</v>
      </c>
      <c r="F814" s="19" t="str">
        <f>IFERROR(VLOOKUP(D814,'Tabelas auxiliares'!$A$3:$B$63,2,FALSE),"")</f>
        <v>PROPLADI - PRÓ-REITORIA DE PLAN. E DESENV. INSTITUCIONAL</v>
      </c>
      <c r="G814" s="19" t="str">
        <f>IFERROR(VLOOKUP($B814,'Tabelas auxiliares'!$A$67:$C$107,2,FALSE),"")</f>
        <v>DIÁRIAS / PASSAGENS</v>
      </c>
      <c r="H814" s="19" t="str">
        <f>IFERROR(VLOOKUP($B814,'Tabelas auxiliares'!$A$67:$C$107,3,FALSE),"")</f>
        <v>PASSAGENS NACIONAIS / DIÁRIAS NACIONAIS / REEMBOLSO DE PASSAGENS TERRESTRES</v>
      </c>
      <c r="I814" t="s">
        <v>1872</v>
      </c>
      <c r="J814" t="s">
        <v>3718</v>
      </c>
      <c r="K814" t="s">
        <v>3719</v>
      </c>
      <c r="L814" t="s">
        <v>3720</v>
      </c>
      <c r="M814" t="s">
        <v>604</v>
      </c>
      <c r="N814" t="s">
        <v>638</v>
      </c>
      <c r="O814" t="s">
        <v>614</v>
      </c>
      <c r="P814" t="s">
        <v>1357</v>
      </c>
      <c r="Q814" t="s">
        <v>603</v>
      </c>
      <c r="R814" t="s">
        <v>604</v>
      </c>
      <c r="S814" t="s">
        <v>605</v>
      </c>
      <c r="T814" t="s">
        <v>145</v>
      </c>
      <c r="U814" t="s">
        <v>1358</v>
      </c>
      <c r="V814" t="s">
        <v>1313</v>
      </c>
      <c r="W814" t="s">
        <v>1314</v>
      </c>
      <c r="X814" t="s">
        <v>3721</v>
      </c>
      <c r="Y814" s="19" t="str">
        <f t="shared" si="24"/>
        <v>3</v>
      </c>
      <c r="Z814" s="19" t="str">
        <f>IF(T814="","",IF(AND(T814&lt;&gt;'Tabelas auxiliares'!$B$241,T814&lt;&gt;'Tabelas auxiliares'!$B$242,T814&lt;&gt;'Tabelas auxiliares'!$C$241,T814&lt;&gt;'Tabelas auxiliares'!$C$242,T814&lt;&gt;'Tabelas auxiliares'!$D$241),"FOLHA DE PESSOAL",IF(Y814='Tabelas auxiliares'!$A$242,"CUSTEIO",IF(Y814='Tabelas auxiliares'!$A$241,"INVESTIMENTO","ERRO - VERIFICAR"))))</f>
        <v>CUSTEIO</v>
      </c>
      <c r="AA814" s="30">
        <f t="shared" si="25"/>
        <v>10000</v>
      </c>
      <c r="AB814" s="130">
        <v>6014.05</v>
      </c>
      <c r="AC814" s="130"/>
      <c r="AD814" s="12">
        <v>3985.95</v>
      </c>
      <c r="AE814" s="36"/>
    </row>
    <row r="815" spans="1:31" x14ac:dyDescent="0.25">
      <c r="A815" t="s">
        <v>591</v>
      </c>
      <c r="B815" t="s">
        <v>249</v>
      </c>
      <c r="C815" t="s">
        <v>592</v>
      </c>
      <c r="D815" t="s">
        <v>58</v>
      </c>
      <c r="E815" t="s">
        <v>100</v>
      </c>
      <c r="F815" s="19" t="str">
        <f>IFERROR(VLOOKUP(D815,'Tabelas auxiliares'!$A$3:$B$63,2,FALSE),"")</f>
        <v>PROPLADI - PRÓ-REITORIA DE PLAN. E DESENV. INSTITUCIONAL</v>
      </c>
      <c r="G815" s="19" t="str">
        <f>IFERROR(VLOOKUP($B815,'Tabelas auxiliares'!$A$67:$C$107,2,FALSE),"")</f>
        <v>DIÁRIAS / PASSAGENS</v>
      </c>
      <c r="H815" s="19" t="str">
        <f>IFERROR(VLOOKUP($B815,'Tabelas auxiliares'!$A$67:$C$107,3,FALSE),"")</f>
        <v>PASSAGENS NACIONAIS / DIÁRIAS NACIONAIS / REEMBOLSO DE PASSAGENS TERRESTRES</v>
      </c>
      <c r="I815" t="s">
        <v>3650</v>
      </c>
      <c r="J815" t="s">
        <v>3722</v>
      </c>
      <c r="K815" t="s">
        <v>3723</v>
      </c>
      <c r="L815" t="s">
        <v>3724</v>
      </c>
      <c r="M815" t="s">
        <v>604</v>
      </c>
      <c r="N815" t="s">
        <v>638</v>
      </c>
      <c r="O815" t="s">
        <v>614</v>
      </c>
      <c r="P815" t="s">
        <v>1357</v>
      </c>
      <c r="Q815" t="s">
        <v>603</v>
      </c>
      <c r="R815" t="s">
        <v>604</v>
      </c>
      <c r="S815" t="s">
        <v>605</v>
      </c>
      <c r="T815" t="s">
        <v>145</v>
      </c>
      <c r="U815" t="s">
        <v>1358</v>
      </c>
      <c r="V815" t="s">
        <v>1061</v>
      </c>
      <c r="W815" t="s">
        <v>1062</v>
      </c>
      <c r="X815" t="s">
        <v>3725</v>
      </c>
      <c r="Y815" s="19" t="str">
        <f t="shared" si="24"/>
        <v>3</v>
      </c>
      <c r="Z815" s="19" t="str">
        <f>IF(T815="","",IF(AND(T815&lt;&gt;'Tabelas auxiliares'!$B$241,T815&lt;&gt;'Tabelas auxiliares'!$B$242,T815&lt;&gt;'Tabelas auxiliares'!$C$241,T815&lt;&gt;'Tabelas auxiliares'!$C$242,T815&lt;&gt;'Tabelas auxiliares'!$D$241),"FOLHA DE PESSOAL",IF(Y815='Tabelas auxiliares'!$A$242,"CUSTEIO",IF(Y815='Tabelas auxiliares'!$A$241,"INVESTIMENTO","ERRO - VERIFICAR"))))</f>
        <v>CUSTEIO</v>
      </c>
      <c r="AA815" s="30">
        <f t="shared" si="25"/>
        <v>240</v>
      </c>
      <c r="AB815" s="130"/>
      <c r="AC815" s="130"/>
      <c r="AD815" s="12">
        <v>240</v>
      </c>
      <c r="AE815" s="36"/>
    </row>
    <row r="816" spans="1:31" x14ac:dyDescent="0.25">
      <c r="A816" t="s">
        <v>591</v>
      </c>
      <c r="B816" t="s">
        <v>249</v>
      </c>
      <c r="C816" t="s">
        <v>592</v>
      </c>
      <c r="D816" t="s">
        <v>60</v>
      </c>
      <c r="E816" t="s">
        <v>100</v>
      </c>
      <c r="F816" s="19" t="str">
        <f>IFERROR(VLOOKUP(D816,'Tabelas auxiliares'!$A$3:$B$63,2,FALSE),"")</f>
        <v>PROAP - PRÓ-REITORIA DE POLÍTICAS AFIRMATIVAS</v>
      </c>
      <c r="G816" s="19" t="str">
        <f>IFERROR(VLOOKUP($B816,'Tabelas auxiliares'!$A$67:$C$107,2,FALSE),"")</f>
        <v>DIÁRIAS / PASSAGENS</v>
      </c>
      <c r="H816" s="19" t="str">
        <f>IFERROR(VLOOKUP($B816,'Tabelas auxiliares'!$A$67:$C$107,3,FALSE),"")</f>
        <v>PASSAGENS NACIONAIS / DIÁRIAS NACIONAIS / REEMBOLSO DE PASSAGENS TERRESTRES</v>
      </c>
      <c r="I816" t="s">
        <v>1404</v>
      </c>
      <c r="J816" t="s">
        <v>3726</v>
      </c>
      <c r="K816" t="s">
        <v>3727</v>
      </c>
      <c r="L816" t="s">
        <v>3728</v>
      </c>
      <c r="M816" t="s">
        <v>604</v>
      </c>
      <c r="N816" t="s">
        <v>638</v>
      </c>
      <c r="O816" t="s">
        <v>614</v>
      </c>
      <c r="P816" t="s">
        <v>1357</v>
      </c>
      <c r="Q816" t="s">
        <v>603</v>
      </c>
      <c r="R816" t="s">
        <v>604</v>
      </c>
      <c r="S816" t="s">
        <v>605</v>
      </c>
      <c r="T816" t="s">
        <v>145</v>
      </c>
      <c r="U816" t="s">
        <v>1358</v>
      </c>
      <c r="V816" t="s">
        <v>1313</v>
      </c>
      <c r="W816" t="s">
        <v>1314</v>
      </c>
      <c r="X816" t="s">
        <v>3729</v>
      </c>
      <c r="Y816" s="19" t="str">
        <f t="shared" si="24"/>
        <v>3</v>
      </c>
      <c r="Z816" s="19" t="str">
        <f>IF(T816="","",IF(AND(T816&lt;&gt;'Tabelas auxiliares'!$B$241,T816&lt;&gt;'Tabelas auxiliares'!$B$242,T816&lt;&gt;'Tabelas auxiliares'!$C$241,T816&lt;&gt;'Tabelas auxiliares'!$C$242,T816&lt;&gt;'Tabelas auxiliares'!$D$241),"FOLHA DE PESSOAL",IF(Y816='Tabelas auxiliares'!$A$242,"CUSTEIO",IF(Y816='Tabelas auxiliares'!$A$241,"INVESTIMENTO","ERRO - VERIFICAR"))))</f>
        <v>CUSTEIO</v>
      </c>
      <c r="AA816" s="30">
        <f t="shared" si="25"/>
        <v>12000</v>
      </c>
      <c r="AB816" s="130">
        <v>5014</v>
      </c>
      <c r="AC816" s="130"/>
      <c r="AD816" s="12">
        <v>6986</v>
      </c>
      <c r="AE816" s="36"/>
    </row>
    <row r="817" spans="1:31" x14ac:dyDescent="0.25">
      <c r="A817" t="s">
        <v>591</v>
      </c>
      <c r="B817" t="s">
        <v>249</v>
      </c>
      <c r="C817" t="s">
        <v>592</v>
      </c>
      <c r="D817" t="s">
        <v>64</v>
      </c>
      <c r="E817" t="s">
        <v>100</v>
      </c>
      <c r="F817" s="19" t="str">
        <f>IFERROR(VLOOKUP(D817,'Tabelas auxiliares'!$A$3:$B$63,2,FALSE),"")</f>
        <v>ARI - ASSESSORIA DE RELAÇÕES INTERNACIONAIS</v>
      </c>
      <c r="G817" s="19" t="str">
        <f>IFERROR(VLOOKUP($B817,'Tabelas auxiliares'!$A$67:$C$107,2,FALSE),"")</f>
        <v>DIÁRIAS / PASSAGENS</v>
      </c>
      <c r="H817" s="19" t="str">
        <f>IFERROR(VLOOKUP($B817,'Tabelas auxiliares'!$A$67:$C$107,3,FALSE),"")</f>
        <v>PASSAGENS NACIONAIS / DIÁRIAS NACIONAIS / REEMBOLSO DE PASSAGENS TERRESTRES</v>
      </c>
      <c r="I817" t="s">
        <v>3040</v>
      </c>
      <c r="J817" t="s">
        <v>3041</v>
      </c>
      <c r="K817" t="s">
        <v>3730</v>
      </c>
      <c r="L817" t="s">
        <v>3043</v>
      </c>
      <c r="M817" t="s">
        <v>604</v>
      </c>
      <c r="N817" t="s">
        <v>638</v>
      </c>
      <c r="O817" t="s">
        <v>614</v>
      </c>
      <c r="P817" t="s">
        <v>1357</v>
      </c>
      <c r="Q817" t="s">
        <v>603</v>
      </c>
      <c r="R817" t="s">
        <v>604</v>
      </c>
      <c r="S817" t="s">
        <v>605</v>
      </c>
      <c r="T817" t="s">
        <v>145</v>
      </c>
      <c r="U817" t="s">
        <v>1358</v>
      </c>
      <c r="V817" t="s">
        <v>1313</v>
      </c>
      <c r="W817" t="s">
        <v>1314</v>
      </c>
      <c r="X817" t="s">
        <v>3731</v>
      </c>
      <c r="Y817" s="19" t="str">
        <f t="shared" si="24"/>
        <v>3</v>
      </c>
      <c r="Z817" s="19" t="str">
        <f>IF(T817="","",IF(AND(T817&lt;&gt;'Tabelas auxiliares'!$B$241,T817&lt;&gt;'Tabelas auxiliares'!$B$242,T817&lt;&gt;'Tabelas auxiliares'!$C$241,T817&lt;&gt;'Tabelas auxiliares'!$C$242,T817&lt;&gt;'Tabelas auxiliares'!$D$241),"FOLHA DE PESSOAL",IF(Y817='Tabelas auxiliares'!$A$242,"CUSTEIO",IF(Y817='Tabelas auxiliares'!$A$241,"INVESTIMENTO","ERRO - VERIFICAR"))))</f>
        <v>CUSTEIO</v>
      </c>
      <c r="AA817" s="30">
        <f t="shared" si="25"/>
        <v>12000</v>
      </c>
      <c r="AB817" s="130">
        <v>5552.94</v>
      </c>
      <c r="AC817" s="130"/>
      <c r="AD817" s="12">
        <v>6447.06</v>
      </c>
      <c r="AE817" s="36"/>
    </row>
    <row r="818" spans="1:31" x14ac:dyDescent="0.25">
      <c r="A818" t="s">
        <v>591</v>
      </c>
      <c r="B818" t="s">
        <v>249</v>
      </c>
      <c r="C818" t="s">
        <v>592</v>
      </c>
      <c r="D818" t="s">
        <v>66</v>
      </c>
      <c r="E818" t="s">
        <v>100</v>
      </c>
      <c r="F818" s="19" t="str">
        <f>IFERROR(VLOOKUP(D818,'Tabelas auxiliares'!$A$3:$B$63,2,FALSE),"")</f>
        <v>PROPG - PRÓ-REITORIA DE PÓS-GRADUAÇÃO</v>
      </c>
      <c r="G818" s="19" t="str">
        <f>IFERROR(VLOOKUP($B818,'Tabelas auxiliares'!$A$67:$C$107,2,FALSE),"")</f>
        <v>DIÁRIAS / PASSAGENS</v>
      </c>
      <c r="H818" s="19" t="str">
        <f>IFERROR(VLOOKUP($B818,'Tabelas auxiliares'!$A$67:$C$107,3,FALSE),"")</f>
        <v>PASSAGENS NACIONAIS / DIÁRIAS NACIONAIS / REEMBOLSO DE PASSAGENS TERRESTRES</v>
      </c>
      <c r="I818" t="s">
        <v>3085</v>
      </c>
      <c r="J818" t="s">
        <v>3732</v>
      </c>
      <c r="K818" t="s">
        <v>3733</v>
      </c>
      <c r="L818" t="s">
        <v>3734</v>
      </c>
      <c r="M818" t="s">
        <v>604</v>
      </c>
      <c r="N818" t="s">
        <v>638</v>
      </c>
      <c r="O818" t="s">
        <v>614</v>
      </c>
      <c r="P818" t="s">
        <v>1357</v>
      </c>
      <c r="Q818" t="s">
        <v>603</v>
      </c>
      <c r="R818" t="s">
        <v>604</v>
      </c>
      <c r="S818" t="s">
        <v>605</v>
      </c>
      <c r="T818" t="s">
        <v>145</v>
      </c>
      <c r="U818" t="s">
        <v>1358</v>
      </c>
      <c r="V818" t="s">
        <v>1313</v>
      </c>
      <c r="W818" t="s">
        <v>1314</v>
      </c>
      <c r="X818" t="s">
        <v>3735</v>
      </c>
      <c r="Y818" s="19" t="str">
        <f t="shared" si="24"/>
        <v>3</v>
      </c>
      <c r="Z818" s="19" t="str">
        <f>IF(T818="","",IF(AND(T818&lt;&gt;'Tabelas auxiliares'!$B$241,T818&lt;&gt;'Tabelas auxiliares'!$B$242,T818&lt;&gt;'Tabelas auxiliares'!$C$241,T818&lt;&gt;'Tabelas auxiliares'!$C$242,T818&lt;&gt;'Tabelas auxiliares'!$D$241),"FOLHA DE PESSOAL",IF(Y818='Tabelas auxiliares'!$A$242,"CUSTEIO",IF(Y818='Tabelas auxiliares'!$A$241,"INVESTIMENTO","ERRO - VERIFICAR"))))</f>
        <v>CUSTEIO</v>
      </c>
      <c r="AA818" s="30">
        <f t="shared" si="25"/>
        <v>25000</v>
      </c>
      <c r="AB818" s="130">
        <v>25000</v>
      </c>
      <c r="AC818" s="130"/>
      <c r="AD818" s="12"/>
      <c r="AE818" s="36"/>
    </row>
    <row r="819" spans="1:31" x14ac:dyDescent="0.25">
      <c r="A819" t="s">
        <v>591</v>
      </c>
      <c r="B819" t="s">
        <v>249</v>
      </c>
      <c r="C819" t="s">
        <v>592</v>
      </c>
      <c r="D819" t="s">
        <v>70</v>
      </c>
      <c r="E819" t="s">
        <v>100</v>
      </c>
      <c r="F819" s="19" t="str">
        <f>IFERROR(VLOOKUP(D819,'Tabelas auxiliares'!$A$3:$B$63,2,FALSE),"")</f>
        <v>NTI - DESPESAS APENAS DO NTI (CUSTEIO/INVESTIMENTO)</v>
      </c>
      <c r="G819" s="19" t="str">
        <f>IFERROR(VLOOKUP($B819,'Tabelas auxiliares'!$A$67:$C$107,2,FALSE),"")</f>
        <v>DIÁRIAS / PASSAGENS</v>
      </c>
      <c r="H819" s="19" t="str">
        <f>IFERROR(VLOOKUP($B819,'Tabelas auxiliares'!$A$67:$C$107,3,FALSE),"")</f>
        <v>PASSAGENS NACIONAIS / DIÁRIAS NACIONAIS / REEMBOLSO DE PASSAGENS TERRESTRES</v>
      </c>
      <c r="I819" t="s">
        <v>3108</v>
      </c>
      <c r="J819" t="s">
        <v>3736</v>
      </c>
      <c r="K819" t="s">
        <v>3737</v>
      </c>
      <c r="L819" t="s">
        <v>3738</v>
      </c>
      <c r="M819" t="s">
        <v>604</v>
      </c>
      <c r="N819" t="s">
        <v>638</v>
      </c>
      <c r="O819" t="s">
        <v>614</v>
      </c>
      <c r="P819" t="s">
        <v>1357</v>
      </c>
      <c r="Q819" t="s">
        <v>603</v>
      </c>
      <c r="R819" t="s">
        <v>604</v>
      </c>
      <c r="S819" t="s">
        <v>605</v>
      </c>
      <c r="T819" t="s">
        <v>145</v>
      </c>
      <c r="U819" t="s">
        <v>1358</v>
      </c>
      <c r="V819" t="s">
        <v>1313</v>
      </c>
      <c r="W819" t="s">
        <v>1314</v>
      </c>
      <c r="X819" t="s">
        <v>3739</v>
      </c>
      <c r="Y819" s="19" t="str">
        <f t="shared" si="24"/>
        <v>3</v>
      </c>
      <c r="Z819" s="19" t="str">
        <f>IF(T819="","",IF(AND(T819&lt;&gt;'Tabelas auxiliares'!$B$241,T819&lt;&gt;'Tabelas auxiliares'!$B$242,T819&lt;&gt;'Tabelas auxiliares'!$C$241,T819&lt;&gt;'Tabelas auxiliares'!$C$242,T819&lt;&gt;'Tabelas auxiliares'!$D$241),"FOLHA DE PESSOAL",IF(Y819='Tabelas auxiliares'!$A$242,"CUSTEIO",IF(Y819='Tabelas auxiliares'!$A$241,"INVESTIMENTO","ERRO - VERIFICAR"))))</f>
        <v>CUSTEIO</v>
      </c>
      <c r="AA819" s="30">
        <f t="shared" si="25"/>
        <v>8017.5</v>
      </c>
      <c r="AB819" s="130">
        <v>5100.2</v>
      </c>
      <c r="AC819" s="130"/>
      <c r="AD819" s="12">
        <v>2917.3</v>
      </c>
      <c r="AE819" s="36"/>
    </row>
    <row r="820" spans="1:31" x14ac:dyDescent="0.25">
      <c r="A820" t="s">
        <v>591</v>
      </c>
      <c r="B820" t="s">
        <v>249</v>
      </c>
      <c r="C820" t="s">
        <v>592</v>
      </c>
      <c r="D820" t="s">
        <v>159</v>
      </c>
      <c r="E820" t="s">
        <v>100</v>
      </c>
      <c r="F820" s="19" t="str">
        <f>IFERROR(VLOOKUP(D820,'Tabelas auxiliares'!$A$3:$B$63,2,FALSE),"")</f>
        <v>SPO - OBRAS SANTO ANDRÉ</v>
      </c>
      <c r="G820" s="19" t="str">
        <f>IFERROR(VLOOKUP($B820,'Tabelas auxiliares'!$A$67:$C$107,2,FALSE),"")</f>
        <v>DIÁRIAS / PASSAGENS</v>
      </c>
      <c r="H820" s="19" t="str">
        <f>IFERROR(VLOOKUP($B820,'Tabelas auxiliares'!$A$67:$C$107,3,FALSE),"")</f>
        <v>PASSAGENS NACIONAIS / DIÁRIAS NACIONAIS / REEMBOLSO DE PASSAGENS TERRESTRES</v>
      </c>
      <c r="I820" t="s">
        <v>3524</v>
      </c>
      <c r="J820" t="s">
        <v>3740</v>
      </c>
      <c r="K820" t="s">
        <v>3741</v>
      </c>
      <c r="L820" t="s">
        <v>3742</v>
      </c>
      <c r="M820" t="s">
        <v>604</v>
      </c>
      <c r="N820" t="s">
        <v>638</v>
      </c>
      <c r="O820" t="s">
        <v>614</v>
      </c>
      <c r="P820" t="s">
        <v>1357</v>
      </c>
      <c r="Q820" t="s">
        <v>603</v>
      </c>
      <c r="R820" t="s">
        <v>604</v>
      </c>
      <c r="S820" t="s">
        <v>605</v>
      </c>
      <c r="T820" t="s">
        <v>145</v>
      </c>
      <c r="U820" t="s">
        <v>1358</v>
      </c>
      <c r="V820" t="s">
        <v>1313</v>
      </c>
      <c r="W820" t="s">
        <v>1314</v>
      </c>
      <c r="X820" t="s">
        <v>3743</v>
      </c>
      <c r="Y820" s="19" t="str">
        <f t="shared" si="24"/>
        <v>3</v>
      </c>
      <c r="Z820" s="19" t="str">
        <f>IF(T820="","",IF(AND(T820&lt;&gt;'Tabelas auxiliares'!$B$241,T820&lt;&gt;'Tabelas auxiliares'!$B$242,T820&lt;&gt;'Tabelas auxiliares'!$C$241,T820&lt;&gt;'Tabelas auxiliares'!$C$242,T820&lt;&gt;'Tabelas auxiliares'!$D$241),"FOLHA DE PESSOAL",IF(Y820='Tabelas auxiliares'!$A$242,"CUSTEIO",IF(Y820='Tabelas auxiliares'!$A$241,"INVESTIMENTO","ERRO - VERIFICAR"))))</f>
        <v>CUSTEIO</v>
      </c>
      <c r="AA820" s="30">
        <f t="shared" si="25"/>
        <v>3000</v>
      </c>
      <c r="AB820" s="130">
        <v>1822.97</v>
      </c>
      <c r="AC820" s="130"/>
      <c r="AD820" s="12">
        <v>1177.03</v>
      </c>
      <c r="AE820" s="36"/>
    </row>
    <row r="821" spans="1:31" x14ac:dyDescent="0.25">
      <c r="A821" t="s">
        <v>591</v>
      </c>
      <c r="B821" t="s">
        <v>249</v>
      </c>
      <c r="C821" t="s">
        <v>592</v>
      </c>
      <c r="D821" t="s">
        <v>76</v>
      </c>
      <c r="E821" t="s">
        <v>100</v>
      </c>
      <c r="F821" s="19" t="str">
        <f>IFERROR(VLOOKUP(D821,'Tabelas auxiliares'!$A$3:$B$63,2,FALSE),"")</f>
        <v>NETEL - NÚCLEO EDUCACIONAL DE TECNOLOGIAS E LÍNGUAS</v>
      </c>
      <c r="G821" s="19" t="str">
        <f>IFERROR(VLOOKUP($B821,'Tabelas auxiliares'!$A$67:$C$107,2,FALSE),"")</f>
        <v>DIÁRIAS / PASSAGENS</v>
      </c>
      <c r="H821" s="19" t="str">
        <f>IFERROR(VLOOKUP($B821,'Tabelas auxiliares'!$A$67:$C$107,3,FALSE),"")</f>
        <v>PASSAGENS NACIONAIS / DIÁRIAS NACIONAIS / REEMBOLSO DE PASSAGENS TERRESTRES</v>
      </c>
      <c r="I821" t="s">
        <v>1817</v>
      </c>
      <c r="J821" t="s">
        <v>3744</v>
      </c>
      <c r="K821" t="s">
        <v>3745</v>
      </c>
      <c r="L821" t="s">
        <v>3746</v>
      </c>
      <c r="M821" t="s">
        <v>604</v>
      </c>
      <c r="N821" t="s">
        <v>638</v>
      </c>
      <c r="O821" t="s">
        <v>614</v>
      </c>
      <c r="P821" t="s">
        <v>1357</v>
      </c>
      <c r="Q821" t="s">
        <v>603</v>
      </c>
      <c r="R821" t="s">
        <v>604</v>
      </c>
      <c r="S821" t="s">
        <v>605</v>
      </c>
      <c r="T821" t="s">
        <v>145</v>
      </c>
      <c r="U821" t="s">
        <v>1358</v>
      </c>
      <c r="V821" t="s">
        <v>1313</v>
      </c>
      <c r="W821" t="s">
        <v>1314</v>
      </c>
      <c r="X821" t="s">
        <v>3747</v>
      </c>
      <c r="Y821" s="19" t="str">
        <f t="shared" si="24"/>
        <v>3</v>
      </c>
      <c r="Z821" s="19" t="str">
        <f>IF(T821="","",IF(AND(T821&lt;&gt;'Tabelas auxiliares'!$B$241,T821&lt;&gt;'Tabelas auxiliares'!$B$242,T821&lt;&gt;'Tabelas auxiliares'!$C$241,T821&lt;&gt;'Tabelas auxiliares'!$C$242,T821&lt;&gt;'Tabelas auxiliares'!$D$241),"FOLHA DE PESSOAL",IF(Y821='Tabelas auxiliares'!$A$242,"CUSTEIO",IF(Y821='Tabelas auxiliares'!$A$241,"INVESTIMENTO","ERRO - VERIFICAR"))))</f>
        <v>CUSTEIO</v>
      </c>
      <c r="AA821" s="30">
        <f t="shared" si="25"/>
        <v>7500</v>
      </c>
      <c r="AB821" s="130">
        <v>6573.42</v>
      </c>
      <c r="AC821" s="130"/>
      <c r="AD821" s="12">
        <v>926.58</v>
      </c>
      <c r="AE821" s="36"/>
    </row>
    <row r="822" spans="1:31" x14ac:dyDescent="0.25">
      <c r="A822" t="s">
        <v>591</v>
      </c>
      <c r="B822" t="s">
        <v>249</v>
      </c>
      <c r="C822" t="s">
        <v>592</v>
      </c>
      <c r="D822" t="s">
        <v>76</v>
      </c>
      <c r="E822" t="s">
        <v>100</v>
      </c>
      <c r="F822" s="19" t="str">
        <f>IFERROR(VLOOKUP(D822,'Tabelas auxiliares'!$A$3:$B$63,2,FALSE),"")</f>
        <v>NETEL - NÚCLEO EDUCACIONAL DE TECNOLOGIAS E LÍNGUAS</v>
      </c>
      <c r="G822" s="19" t="str">
        <f>IFERROR(VLOOKUP($B822,'Tabelas auxiliares'!$A$67:$C$107,2,FALSE),"")</f>
        <v>DIÁRIAS / PASSAGENS</v>
      </c>
      <c r="H822" s="19" t="str">
        <f>IFERROR(VLOOKUP($B822,'Tabelas auxiliares'!$A$67:$C$107,3,FALSE),"")</f>
        <v>PASSAGENS NACIONAIS / DIÁRIAS NACIONAIS / REEMBOLSO DE PASSAGENS TERRESTRES</v>
      </c>
      <c r="I822" t="s">
        <v>1817</v>
      </c>
      <c r="J822" t="s">
        <v>3744</v>
      </c>
      <c r="K822" t="s">
        <v>3748</v>
      </c>
      <c r="L822" t="s">
        <v>3746</v>
      </c>
      <c r="M822" t="s">
        <v>604</v>
      </c>
      <c r="N822" t="s">
        <v>638</v>
      </c>
      <c r="O822" t="s">
        <v>614</v>
      </c>
      <c r="P822" t="s">
        <v>1357</v>
      </c>
      <c r="Q822" t="s">
        <v>603</v>
      </c>
      <c r="R822" t="s">
        <v>604</v>
      </c>
      <c r="S822" t="s">
        <v>605</v>
      </c>
      <c r="T822" t="s">
        <v>145</v>
      </c>
      <c r="U822" t="s">
        <v>1358</v>
      </c>
      <c r="V822" t="s">
        <v>1315</v>
      </c>
      <c r="W822" t="s">
        <v>1316</v>
      </c>
      <c r="X822" t="s">
        <v>3749</v>
      </c>
      <c r="Y822" s="19" t="str">
        <f t="shared" si="24"/>
        <v>3</v>
      </c>
      <c r="Z822" s="19" t="str">
        <f>IF(T822="","",IF(AND(T822&lt;&gt;'Tabelas auxiliares'!$B$241,T822&lt;&gt;'Tabelas auxiliares'!$B$242,T822&lt;&gt;'Tabelas auxiliares'!$C$241,T822&lt;&gt;'Tabelas auxiliares'!$C$242,T822&lt;&gt;'Tabelas auxiliares'!$D$241),"FOLHA DE PESSOAL",IF(Y822='Tabelas auxiliares'!$A$242,"CUSTEIO",IF(Y822='Tabelas auxiliares'!$A$241,"INVESTIMENTO","ERRO - VERIFICAR"))))</f>
        <v>CUSTEIO</v>
      </c>
      <c r="AA822" s="30">
        <f t="shared" si="25"/>
        <v>1500</v>
      </c>
      <c r="AB822" s="130">
        <v>1500</v>
      </c>
      <c r="AC822" s="130"/>
      <c r="AD822" s="12"/>
      <c r="AE822" s="36"/>
    </row>
    <row r="823" spans="1:31" x14ac:dyDescent="0.25">
      <c r="A823" t="s">
        <v>591</v>
      </c>
      <c r="B823" t="s">
        <v>249</v>
      </c>
      <c r="C823" t="s">
        <v>592</v>
      </c>
      <c r="D823" t="s">
        <v>81</v>
      </c>
      <c r="E823" t="s">
        <v>100</v>
      </c>
      <c r="F823" s="19" t="str">
        <f>IFERROR(VLOOKUP(D823,'Tabelas auxiliares'!$A$3:$B$63,2,FALSE),"")</f>
        <v>SUGEPE - SUPERINTENDÊNCIA DE GESTÃO DE PESSOAS</v>
      </c>
      <c r="G823" s="19" t="str">
        <f>IFERROR(VLOOKUP($B823,'Tabelas auxiliares'!$A$67:$C$107,2,FALSE),"")</f>
        <v>DIÁRIAS / PASSAGENS</v>
      </c>
      <c r="H823" s="19" t="str">
        <f>IFERROR(VLOOKUP($B823,'Tabelas auxiliares'!$A$67:$C$107,3,FALSE),"")</f>
        <v>PASSAGENS NACIONAIS / DIÁRIAS NACIONAIS / REEMBOLSO DE PASSAGENS TERRESTRES</v>
      </c>
      <c r="I823" t="s">
        <v>1518</v>
      </c>
      <c r="J823" t="s">
        <v>3750</v>
      </c>
      <c r="K823" t="s">
        <v>3751</v>
      </c>
      <c r="L823" t="s">
        <v>3752</v>
      </c>
      <c r="M823" t="s">
        <v>604</v>
      </c>
      <c r="N823" t="s">
        <v>638</v>
      </c>
      <c r="O823" t="s">
        <v>614</v>
      </c>
      <c r="P823" t="s">
        <v>1357</v>
      </c>
      <c r="Q823" t="s">
        <v>603</v>
      </c>
      <c r="R823" t="s">
        <v>604</v>
      </c>
      <c r="S823" t="s">
        <v>605</v>
      </c>
      <c r="T823" t="s">
        <v>145</v>
      </c>
      <c r="U823" t="s">
        <v>1358</v>
      </c>
      <c r="V823" t="s">
        <v>1313</v>
      </c>
      <c r="W823" t="s">
        <v>1314</v>
      </c>
      <c r="X823" t="s">
        <v>3753</v>
      </c>
      <c r="Y823" s="19" t="str">
        <f t="shared" si="24"/>
        <v>3</v>
      </c>
      <c r="Z823" s="19" t="str">
        <f>IF(T823="","",IF(AND(T823&lt;&gt;'Tabelas auxiliares'!$B$241,T823&lt;&gt;'Tabelas auxiliares'!$B$242,T823&lt;&gt;'Tabelas auxiliares'!$C$241,T823&lt;&gt;'Tabelas auxiliares'!$C$242,T823&lt;&gt;'Tabelas auxiliares'!$D$241),"FOLHA DE PESSOAL",IF(Y823='Tabelas auxiliares'!$A$242,"CUSTEIO",IF(Y823='Tabelas auxiliares'!$A$241,"INVESTIMENTO","ERRO - VERIFICAR"))))</f>
        <v>CUSTEIO</v>
      </c>
      <c r="AA823" s="30">
        <f t="shared" si="25"/>
        <v>25000</v>
      </c>
      <c r="AB823" s="130">
        <v>16903.330000000002</v>
      </c>
      <c r="AC823" s="130"/>
      <c r="AD823" s="12">
        <v>8096.67</v>
      </c>
      <c r="AE823" s="36"/>
    </row>
    <row r="824" spans="1:31" x14ac:dyDescent="0.25">
      <c r="A824" t="s">
        <v>591</v>
      </c>
      <c r="B824" t="s">
        <v>249</v>
      </c>
      <c r="C824" t="s">
        <v>592</v>
      </c>
      <c r="D824" t="s">
        <v>81</v>
      </c>
      <c r="E824" t="s">
        <v>100</v>
      </c>
      <c r="F824" s="19" t="str">
        <f>IFERROR(VLOOKUP(D824,'Tabelas auxiliares'!$A$3:$B$63,2,FALSE),"")</f>
        <v>SUGEPE - SUPERINTENDÊNCIA DE GESTÃO DE PESSOAS</v>
      </c>
      <c r="G824" s="19" t="str">
        <f>IFERROR(VLOOKUP($B824,'Tabelas auxiliares'!$A$67:$C$107,2,FALSE),"")</f>
        <v>DIÁRIAS / PASSAGENS</v>
      </c>
      <c r="H824" s="19" t="str">
        <f>IFERROR(VLOOKUP($B824,'Tabelas auxiliares'!$A$67:$C$107,3,FALSE),"")</f>
        <v>PASSAGENS NACIONAIS / DIÁRIAS NACIONAIS / REEMBOLSO DE PASSAGENS TERRESTRES</v>
      </c>
      <c r="I824" t="s">
        <v>1518</v>
      </c>
      <c r="J824" t="s">
        <v>3750</v>
      </c>
      <c r="K824" t="s">
        <v>3754</v>
      </c>
      <c r="L824" t="s">
        <v>3752</v>
      </c>
      <c r="M824" t="s">
        <v>604</v>
      </c>
      <c r="N824" t="s">
        <v>638</v>
      </c>
      <c r="O824" t="s">
        <v>614</v>
      </c>
      <c r="P824" t="s">
        <v>1357</v>
      </c>
      <c r="Q824" t="s">
        <v>603</v>
      </c>
      <c r="R824" t="s">
        <v>604</v>
      </c>
      <c r="S824" t="s">
        <v>605</v>
      </c>
      <c r="T824" t="s">
        <v>145</v>
      </c>
      <c r="U824" t="s">
        <v>1358</v>
      </c>
      <c r="V824" t="s">
        <v>1315</v>
      </c>
      <c r="W824" t="s">
        <v>1316</v>
      </c>
      <c r="X824" t="s">
        <v>3755</v>
      </c>
      <c r="Y824" s="19" t="str">
        <f t="shared" si="24"/>
        <v>3</v>
      </c>
      <c r="Z824" s="19" t="str">
        <f>IF(T824="","",IF(AND(T824&lt;&gt;'Tabelas auxiliares'!$B$241,T824&lt;&gt;'Tabelas auxiliares'!$B$242,T824&lt;&gt;'Tabelas auxiliares'!$C$241,T824&lt;&gt;'Tabelas auxiliares'!$C$242,T824&lt;&gt;'Tabelas auxiliares'!$D$241),"FOLHA DE PESSOAL",IF(Y824='Tabelas auxiliares'!$A$242,"CUSTEIO",IF(Y824='Tabelas auxiliares'!$A$241,"INVESTIMENTO","ERRO - VERIFICAR"))))</f>
        <v>CUSTEIO</v>
      </c>
      <c r="AA824" s="30">
        <f t="shared" si="25"/>
        <v>5000</v>
      </c>
      <c r="AB824" s="130">
        <v>5000</v>
      </c>
      <c r="AC824" s="130"/>
      <c r="AD824" s="12"/>
      <c r="AE824" s="36"/>
    </row>
    <row r="825" spans="1:31" x14ac:dyDescent="0.25">
      <c r="F825" s="19" t="str">
        <f>IFERROR(VLOOKUP(D825,'Tabelas auxiliares'!$A$3:$B$63,2,FALSE),"")</f>
        <v/>
      </c>
      <c r="G825" s="19" t="str">
        <f>IFERROR(VLOOKUP($B825,'Tabelas auxiliares'!$A$67:$C$107,2,FALSE),"")</f>
        <v/>
      </c>
      <c r="H825" s="19" t="str">
        <f>IFERROR(VLOOKUP($B825,'Tabelas auxiliares'!$A$67:$C$107,3,FALSE),"")</f>
        <v/>
      </c>
      <c r="Y825" s="19" t="str">
        <f t="shared" si="24"/>
        <v/>
      </c>
      <c r="Z825" s="19" t="str">
        <f>IF(T825="","",IF(AND(T825&lt;&gt;'Tabelas auxiliares'!$B$241,T825&lt;&gt;'Tabelas auxiliares'!$B$242,T825&lt;&gt;'Tabelas auxiliares'!$C$241,T825&lt;&gt;'Tabelas auxiliares'!$C$242,T825&lt;&gt;'Tabelas auxiliares'!$D$241),"FOLHA DE PESSOAL",IF(Y825='Tabelas auxiliares'!$A$242,"CUSTEIO",IF(Y825='Tabelas auxiliares'!$A$241,"INVESTIMENTO","ERRO - VERIFICAR"))))</f>
        <v/>
      </c>
      <c r="AA825" s="30" t="str">
        <f t="shared" si="25"/>
        <v/>
      </c>
      <c r="AB825" s="130"/>
      <c r="AC825" s="130"/>
      <c r="AD825" s="12"/>
      <c r="AE825" s="36"/>
    </row>
    <row r="826" spans="1:31" x14ac:dyDescent="0.25">
      <c r="F826" s="19" t="str">
        <f>IFERROR(VLOOKUP(D826,'Tabelas auxiliares'!$A$3:$B$63,2,FALSE),"")</f>
        <v/>
      </c>
      <c r="G826" s="19" t="str">
        <f>IFERROR(VLOOKUP($B826,'Tabelas auxiliares'!$A$67:$C$107,2,FALSE),"")</f>
        <v/>
      </c>
      <c r="H826" s="19" t="str">
        <f>IFERROR(VLOOKUP($B826,'Tabelas auxiliares'!$A$67:$C$107,3,FALSE),"")</f>
        <v/>
      </c>
      <c r="Y826" s="19" t="str">
        <f t="shared" si="24"/>
        <v/>
      </c>
      <c r="Z826" s="19" t="str">
        <f>IF(T826="","",IF(AND(T826&lt;&gt;'Tabelas auxiliares'!$B$241,T826&lt;&gt;'Tabelas auxiliares'!$B$242,T826&lt;&gt;'Tabelas auxiliares'!$C$241,T826&lt;&gt;'Tabelas auxiliares'!$C$242,T826&lt;&gt;'Tabelas auxiliares'!$D$241),"FOLHA DE PESSOAL",IF(Y826='Tabelas auxiliares'!$A$242,"CUSTEIO",IF(Y826='Tabelas auxiliares'!$A$241,"INVESTIMENTO","ERRO - VERIFICAR"))))</f>
        <v/>
      </c>
      <c r="AA826" s="30" t="str">
        <f t="shared" si="25"/>
        <v/>
      </c>
      <c r="AB826" s="130"/>
      <c r="AC826" s="130"/>
      <c r="AD826" s="12"/>
      <c r="AE826" s="36"/>
    </row>
    <row r="827" spans="1:31" x14ac:dyDescent="0.25">
      <c r="F827" s="19" t="str">
        <f>IFERROR(VLOOKUP(D827,'Tabelas auxiliares'!$A$3:$B$63,2,FALSE),"")</f>
        <v/>
      </c>
      <c r="G827" s="19" t="str">
        <f>IFERROR(VLOOKUP($B827,'Tabelas auxiliares'!$A$67:$C$107,2,FALSE),"")</f>
        <v/>
      </c>
      <c r="H827" s="19" t="str">
        <f>IFERROR(VLOOKUP($B827,'Tabelas auxiliares'!$A$67:$C$107,3,FALSE),"")</f>
        <v/>
      </c>
      <c r="Y827" s="19" t="str">
        <f t="shared" si="24"/>
        <v/>
      </c>
      <c r="Z827" s="19" t="str">
        <f>IF(T827="","",IF(AND(T827&lt;&gt;'Tabelas auxiliares'!$B$241,T827&lt;&gt;'Tabelas auxiliares'!$B$242,T827&lt;&gt;'Tabelas auxiliares'!$C$241,T827&lt;&gt;'Tabelas auxiliares'!$C$242,T827&lt;&gt;'Tabelas auxiliares'!$D$241),"FOLHA DE PESSOAL",IF(Y827='Tabelas auxiliares'!$A$242,"CUSTEIO",IF(Y827='Tabelas auxiliares'!$A$241,"INVESTIMENTO","ERRO - VERIFICAR"))))</f>
        <v/>
      </c>
      <c r="AA827" s="30" t="str">
        <f t="shared" si="25"/>
        <v/>
      </c>
      <c r="AB827" s="130"/>
      <c r="AC827" s="130"/>
      <c r="AD827" s="12"/>
      <c r="AE827" s="36"/>
    </row>
    <row r="828" spans="1:31" x14ac:dyDescent="0.25">
      <c r="F828" s="19" t="str">
        <f>IFERROR(VLOOKUP(D828,'Tabelas auxiliares'!$A$3:$B$63,2,FALSE),"")</f>
        <v/>
      </c>
      <c r="G828" s="19" t="str">
        <f>IFERROR(VLOOKUP($B828,'Tabelas auxiliares'!$A$67:$C$107,2,FALSE),"")</f>
        <v/>
      </c>
      <c r="H828" s="19" t="str">
        <f>IFERROR(VLOOKUP($B828,'Tabelas auxiliares'!$A$67:$C$107,3,FALSE),"")</f>
        <v/>
      </c>
      <c r="Y828" s="19" t="str">
        <f t="shared" si="24"/>
        <v/>
      </c>
      <c r="Z828" s="19" t="str">
        <f>IF(T828="","",IF(AND(T828&lt;&gt;'Tabelas auxiliares'!$B$241,T828&lt;&gt;'Tabelas auxiliares'!$B$242,T828&lt;&gt;'Tabelas auxiliares'!$C$241,T828&lt;&gt;'Tabelas auxiliares'!$C$242,T828&lt;&gt;'Tabelas auxiliares'!$D$241),"FOLHA DE PESSOAL",IF(Y828='Tabelas auxiliares'!$A$242,"CUSTEIO",IF(Y828='Tabelas auxiliares'!$A$241,"INVESTIMENTO","ERRO - VERIFICAR"))))</f>
        <v/>
      </c>
      <c r="AA828" s="30" t="str">
        <f t="shared" si="25"/>
        <v/>
      </c>
      <c r="AB828" s="130"/>
      <c r="AC828" s="130"/>
      <c r="AD828" s="12"/>
      <c r="AE828" s="36"/>
    </row>
    <row r="829" spans="1:31" x14ac:dyDescent="0.25">
      <c r="F829" s="19" t="str">
        <f>IFERROR(VLOOKUP(D829,'Tabelas auxiliares'!$A$3:$B$63,2,FALSE),"")</f>
        <v/>
      </c>
      <c r="G829" s="19" t="str">
        <f>IFERROR(VLOOKUP($B829,'Tabelas auxiliares'!$A$67:$C$107,2,FALSE),"")</f>
        <v/>
      </c>
      <c r="H829" s="19" t="str">
        <f>IFERROR(VLOOKUP($B829,'Tabelas auxiliares'!$A$67:$C$107,3,FALSE),"")</f>
        <v/>
      </c>
      <c r="Y829" s="19" t="str">
        <f t="shared" si="24"/>
        <v/>
      </c>
      <c r="Z829" s="19" t="str">
        <f>IF(T829="","",IF(AND(T829&lt;&gt;'Tabelas auxiliares'!$B$241,T829&lt;&gt;'Tabelas auxiliares'!$B$242,T829&lt;&gt;'Tabelas auxiliares'!$C$241,T829&lt;&gt;'Tabelas auxiliares'!$C$242,T829&lt;&gt;'Tabelas auxiliares'!$D$241),"FOLHA DE PESSOAL",IF(Y829='Tabelas auxiliares'!$A$242,"CUSTEIO",IF(Y829='Tabelas auxiliares'!$A$241,"INVESTIMENTO","ERRO - VERIFICAR"))))</f>
        <v/>
      </c>
      <c r="AA829" s="30" t="str">
        <f t="shared" si="25"/>
        <v/>
      </c>
      <c r="AB829" s="130"/>
      <c r="AC829" s="130"/>
      <c r="AD829" s="12"/>
      <c r="AE829" s="36"/>
    </row>
    <row r="830" spans="1:31" x14ac:dyDescent="0.25">
      <c r="F830" s="19" t="str">
        <f>IFERROR(VLOOKUP(D830,'Tabelas auxiliares'!$A$3:$B$63,2,FALSE),"")</f>
        <v/>
      </c>
      <c r="G830" s="19" t="str">
        <f>IFERROR(VLOOKUP($B830,'Tabelas auxiliares'!$A$67:$C$107,2,FALSE),"")</f>
        <v/>
      </c>
      <c r="H830" s="19" t="str">
        <f>IFERROR(VLOOKUP($B830,'Tabelas auxiliares'!$A$67:$C$107,3,FALSE),"")</f>
        <v/>
      </c>
      <c r="Y830" s="19" t="str">
        <f t="shared" si="24"/>
        <v/>
      </c>
      <c r="Z830" s="19" t="str">
        <f>IF(T830="","",IF(AND(T830&lt;&gt;'Tabelas auxiliares'!$B$241,T830&lt;&gt;'Tabelas auxiliares'!$B$242,T830&lt;&gt;'Tabelas auxiliares'!$C$241,T830&lt;&gt;'Tabelas auxiliares'!$C$242,T830&lt;&gt;'Tabelas auxiliares'!$D$241),"FOLHA DE PESSOAL",IF(Y830='Tabelas auxiliares'!$A$242,"CUSTEIO",IF(Y830='Tabelas auxiliares'!$A$241,"INVESTIMENTO","ERRO - VERIFICAR"))))</f>
        <v/>
      </c>
      <c r="AA830" s="30" t="str">
        <f t="shared" si="25"/>
        <v/>
      </c>
      <c r="AB830" s="130"/>
      <c r="AC830" s="130"/>
      <c r="AD830" s="12"/>
      <c r="AE830" s="36"/>
    </row>
    <row r="831" spans="1:31" x14ac:dyDescent="0.25">
      <c r="F831" s="19" t="str">
        <f>IFERROR(VLOOKUP(D831,'Tabelas auxiliares'!$A$3:$B$63,2,FALSE),"")</f>
        <v/>
      </c>
      <c r="G831" s="19" t="str">
        <f>IFERROR(VLOOKUP($B831,'Tabelas auxiliares'!$A$67:$C$107,2,FALSE),"")</f>
        <v/>
      </c>
      <c r="H831" s="19" t="str">
        <f>IFERROR(VLOOKUP($B831,'Tabelas auxiliares'!$A$67:$C$107,3,FALSE),"")</f>
        <v/>
      </c>
      <c r="Y831" s="19" t="str">
        <f t="shared" si="24"/>
        <v/>
      </c>
      <c r="Z831" s="19" t="str">
        <f>IF(T831="","",IF(AND(T831&lt;&gt;'Tabelas auxiliares'!$B$241,T831&lt;&gt;'Tabelas auxiliares'!$B$242,T831&lt;&gt;'Tabelas auxiliares'!$C$241,T831&lt;&gt;'Tabelas auxiliares'!$C$242,T831&lt;&gt;'Tabelas auxiliares'!$D$241),"FOLHA DE PESSOAL",IF(Y831='Tabelas auxiliares'!$A$242,"CUSTEIO",IF(Y831='Tabelas auxiliares'!$A$241,"INVESTIMENTO","ERRO - VERIFICAR"))))</f>
        <v/>
      </c>
      <c r="AA831" s="30" t="str">
        <f t="shared" si="25"/>
        <v/>
      </c>
      <c r="AB831" s="130"/>
      <c r="AC831" s="130"/>
      <c r="AD831" s="12"/>
      <c r="AE831" s="36"/>
    </row>
    <row r="832" spans="1:31" x14ac:dyDescent="0.25">
      <c r="F832" s="19" t="str">
        <f>IFERROR(VLOOKUP(D832,'Tabelas auxiliares'!$A$3:$B$63,2,FALSE),"")</f>
        <v/>
      </c>
      <c r="G832" s="19" t="str">
        <f>IFERROR(VLOOKUP($B832,'Tabelas auxiliares'!$A$67:$C$107,2,FALSE),"")</f>
        <v/>
      </c>
      <c r="H832" s="19" t="str">
        <f>IFERROR(VLOOKUP($B832,'Tabelas auxiliares'!$A$67:$C$107,3,FALSE),"")</f>
        <v/>
      </c>
      <c r="Y832" s="19" t="str">
        <f t="shared" si="24"/>
        <v/>
      </c>
      <c r="Z832" s="19" t="str">
        <f>IF(T832="","",IF(AND(T832&lt;&gt;'Tabelas auxiliares'!$B$241,T832&lt;&gt;'Tabelas auxiliares'!$B$242,T832&lt;&gt;'Tabelas auxiliares'!$C$241,T832&lt;&gt;'Tabelas auxiliares'!$C$242,T832&lt;&gt;'Tabelas auxiliares'!$D$241),"FOLHA DE PESSOAL",IF(Y832='Tabelas auxiliares'!$A$242,"CUSTEIO",IF(Y832='Tabelas auxiliares'!$A$241,"INVESTIMENTO","ERRO - VERIFICAR"))))</f>
        <v/>
      </c>
      <c r="AA832" s="30" t="str">
        <f t="shared" si="25"/>
        <v/>
      </c>
      <c r="AB832" s="130"/>
      <c r="AC832" s="130"/>
      <c r="AD832" s="12"/>
      <c r="AE832" s="36"/>
    </row>
    <row r="833" spans="6:31" x14ac:dyDescent="0.25">
      <c r="F833" s="19" t="str">
        <f>IFERROR(VLOOKUP(D833,'Tabelas auxiliares'!$A$3:$B$63,2,FALSE),"")</f>
        <v/>
      </c>
      <c r="G833" s="19" t="str">
        <f>IFERROR(VLOOKUP($B833,'Tabelas auxiliares'!$A$67:$C$107,2,FALSE),"")</f>
        <v/>
      </c>
      <c r="H833" s="19" t="str">
        <f>IFERROR(VLOOKUP($B833,'Tabelas auxiliares'!$A$67:$C$107,3,FALSE),"")</f>
        <v/>
      </c>
      <c r="Y833" s="19" t="str">
        <f t="shared" si="24"/>
        <v/>
      </c>
      <c r="Z833" s="19" t="str">
        <f>IF(T833="","",IF(AND(T833&lt;&gt;'Tabelas auxiliares'!$B$241,T833&lt;&gt;'Tabelas auxiliares'!$B$242,T833&lt;&gt;'Tabelas auxiliares'!$C$241,T833&lt;&gt;'Tabelas auxiliares'!$C$242,T833&lt;&gt;'Tabelas auxiliares'!$D$241),"FOLHA DE PESSOAL",IF(Y833='Tabelas auxiliares'!$A$242,"CUSTEIO",IF(Y833='Tabelas auxiliares'!$A$241,"INVESTIMENTO","ERRO - VERIFICAR"))))</f>
        <v/>
      </c>
      <c r="AA833" s="30" t="str">
        <f t="shared" si="25"/>
        <v/>
      </c>
      <c r="AB833" s="130"/>
      <c r="AC833" s="130"/>
      <c r="AD833" s="12"/>
      <c r="AE833" s="36"/>
    </row>
    <row r="834" spans="6:31" x14ac:dyDescent="0.25">
      <c r="F834" s="19" t="str">
        <f>IFERROR(VLOOKUP(D834,'Tabelas auxiliares'!$A$3:$B$63,2,FALSE),"")</f>
        <v/>
      </c>
      <c r="G834" s="19" t="str">
        <f>IFERROR(VLOOKUP($B834,'Tabelas auxiliares'!$A$67:$C$107,2,FALSE),"")</f>
        <v/>
      </c>
      <c r="H834" s="19" t="str">
        <f>IFERROR(VLOOKUP($B834,'Tabelas auxiliares'!$A$67:$C$107,3,FALSE),"")</f>
        <v/>
      </c>
      <c r="Y834" s="19" t="str">
        <f t="shared" si="24"/>
        <v/>
      </c>
      <c r="Z834" s="19" t="str">
        <f>IF(T834="","",IF(AND(T834&lt;&gt;'Tabelas auxiliares'!$B$241,T834&lt;&gt;'Tabelas auxiliares'!$B$242,T834&lt;&gt;'Tabelas auxiliares'!$C$241,T834&lt;&gt;'Tabelas auxiliares'!$C$242,T834&lt;&gt;'Tabelas auxiliares'!$D$241),"FOLHA DE PESSOAL",IF(Y834='Tabelas auxiliares'!$A$242,"CUSTEIO",IF(Y834='Tabelas auxiliares'!$A$241,"INVESTIMENTO","ERRO - VERIFICAR"))))</f>
        <v/>
      </c>
      <c r="AA834" s="30" t="str">
        <f t="shared" si="25"/>
        <v/>
      </c>
      <c r="AB834" s="130"/>
      <c r="AC834" s="130"/>
      <c r="AD834" s="12"/>
      <c r="AE834" s="36"/>
    </row>
    <row r="835" spans="6:31" x14ac:dyDescent="0.25">
      <c r="F835" s="19" t="str">
        <f>IFERROR(VLOOKUP(D835,'Tabelas auxiliares'!$A$3:$B$63,2,FALSE),"")</f>
        <v/>
      </c>
      <c r="G835" s="19" t="str">
        <f>IFERROR(VLOOKUP($B835,'Tabelas auxiliares'!$A$67:$C$107,2,FALSE),"")</f>
        <v/>
      </c>
      <c r="H835" s="19" t="str">
        <f>IFERROR(VLOOKUP($B835,'Tabelas auxiliares'!$A$67:$C$107,3,FALSE),"")</f>
        <v/>
      </c>
      <c r="Y835" s="19" t="str">
        <f t="shared" si="24"/>
        <v/>
      </c>
      <c r="Z835" s="19" t="str">
        <f>IF(T835="","",IF(AND(T835&lt;&gt;'Tabelas auxiliares'!$B$241,T835&lt;&gt;'Tabelas auxiliares'!$B$242,T835&lt;&gt;'Tabelas auxiliares'!$C$241,T835&lt;&gt;'Tabelas auxiliares'!$C$242,T835&lt;&gt;'Tabelas auxiliares'!$D$241),"FOLHA DE PESSOAL",IF(Y835='Tabelas auxiliares'!$A$242,"CUSTEIO",IF(Y835='Tabelas auxiliares'!$A$241,"INVESTIMENTO","ERRO - VERIFICAR"))))</f>
        <v/>
      </c>
      <c r="AA835" s="30" t="str">
        <f t="shared" si="25"/>
        <v/>
      </c>
      <c r="AB835" s="130"/>
      <c r="AC835" s="130"/>
      <c r="AD835" s="12"/>
      <c r="AE835" s="36"/>
    </row>
    <row r="836" spans="6:31" x14ac:dyDescent="0.25">
      <c r="F836" s="19" t="str">
        <f>IFERROR(VLOOKUP(D836,'Tabelas auxiliares'!$A$3:$B$63,2,FALSE),"")</f>
        <v/>
      </c>
      <c r="G836" s="19" t="str">
        <f>IFERROR(VLOOKUP($B836,'Tabelas auxiliares'!$A$67:$C$107,2,FALSE),"")</f>
        <v/>
      </c>
      <c r="H836" s="19" t="str">
        <f>IFERROR(VLOOKUP($B836,'Tabelas auxiliares'!$A$67:$C$107,3,FALSE),"")</f>
        <v/>
      </c>
      <c r="Y836" s="19" t="str">
        <f t="shared" si="24"/>
        <v/>
      </c>
      <c r="Z836" s="19" t="str">
        <f>IF(T836="","",IF(AND(T836&lt;&gt;'Tabelas auxiliares'!$B$241,T836&lt;&gt;'Tabelas auxiliares'!$B$242,T836&lt;&gt;'Tabelas auxiliares'!$C$241,T836&lt;&gt;'Tabelas auxiliares'!$C$242,T836&lt;&gt;'Tabelas auxiliares'!$D$241),"FOLHA DE PESSOAL",IF(Y836='Tabelas auxiliares'!$A$242,"CUSTEIO",IF(Y836='Tabelas auxiliares'!$A$241,"INVESTIMENTO","ERRO - VERIFICAR"))))</f>
        <v/>
      </c>
      <c r="AA836" s="30" t="str">
        <f t="shared" si="25"/>
        <v/>
      </c>
      <c r="AB836" s="130"/>
      <c r="AC836" s="130"/>
      <c r="AD836" s="12"/>
      <c r="AE836" s="36"/>
    </row>
    <row r="837" spans="6:31" x14ac:dyDescent="0.25">
      <c r="F837" s="19" t="str">
        <f>IFERROR(VLOOKUP(D837,'Tabelas auxiliares'!$A$3:$B$63,2,FALSE),"")</f>
        <v/>
      </c>
      <c r="G837" s="19" t="str">
        <f>IFERROR(VLOOKUP($B837,'Tabelas auxiliares'!$A$67:$C$107,2,FALSE),"")</f>
        <v/>
      </c>
      <c r="H837" s="19" t="str">
        <f>IFERROR(VLOOKUP($B837,'Tabelas auxiliares'!$A$67:$C$107,3,FALSE),"")</f>
        <v/>
      </c>
      <c r="Y837" s="19" t="str">
        <f t="shared" si="24"/>
        <v/>
      </c>
      <c r="Z837" s="19" t="str">
        <f>IF(T837="","",IF(AND(T837&lt;&gt;'Tabelas auxiliares'!$B$241,T837&lt;&gt;'Tabelas auxiliares'!$B$242,T837&lt;&gt;'Tabelas auxiliares'!$C$241,T837&lt;&gt;'Tabelas auxiliares'!$C$242,T837&lt;&gt;'Tabelas auxiliares'!$D$241),"FOLHA DE PESSOAL",IF(Y837='Tabelas auxiliares'!$A$242,"CUSTEIO",IF(Y837='Tabelas auxiliares'!$A$241,"INVESTIMENTO","ERRO - VERIFICAR"))))</f>
        <v/>
      </c>
      <c r="AA837" s="30" t="str">
        <f t="shared" si="25"/>
        <v/>
      </c>
      <c r="AB837" s="130"/>
      <c r="AC837" s="130"/>
      <c r="AD837" s="12"/>
      <c r="AE837" s="36"/>
    </row>
    <row r="838" spans="6:31" x14ac:dyDescent="0.25">
      <c r="F838" s="19" t="str">
        <f>IFERROR(VLOOKUP(D838,'Tabelas auxiliares'!$A$3:$B$63,2,FALSE),"")</f>
        <v/>
      </c>
      <c r="G838" s="19" t="str">
        <f>IFERROR(VLOOKUP($B838,'Tabelas auxiliares'!$A$67:$C$107,2,FALSE),"")</f>
        <v/>
      </c>
      <c r="H838" s="19" t="str">
        <f>IFERROR(VLOOKUP($B838,'Tabelas auxiliares'!$A$67:$C$107,3,FALSE),"")</f>
        <v/>
      </c>
      <c r="Y838" s="19" t="str">
        <f t="shared" si="24"/>
        <v/>
      </c>
      <c r="Z838" s="19" t="str">
        <f>IF(T838="","",IF(AND(T838&lt;&gt;'Tabelas auxiliares'!$B$241,T838&lt;&gt;'Tabelas auxiliares'!$B$242,T838&lt;&gt;'Tabelas auxiliares'!$C$241,T838&lt;&gt;'Tabelas auxiliares'!$C$242,T838&lt;&gt;'Tabelas auxiliares'!$D$241),"FOLHA DE PESSOAL",IF(Y838='Tabelas auxiliares'!$A$242,"CUSTEIO",IF(Y838='Tabelas auxiliares'!$A$241,"INVESTIMENTO","ERRO - VERIFICAR"))))</f>
        <v/>
      </c>
      <c r="AA838" s="30" t="str">
        <f t="shared" si="25"/>
        <v/>
      </c>
      <c r="AB838" s="130"/>
      <c r="AC838" s="130"/>
      <c r="AD838" s="12"/>
      <c r="AE838" s="36"/>
    </row>
    <row r="839" spans="6:31" x14ac:dyDescent="0.25">
      <c r="F839" s="19" t="str">
        <f>IFERROR(VLOOKUP(D839,'Tabelas auxiliares'!$A$3:$B$63,2,FALSE),"")</f>
        <v/>
      </c>
      <c r="G839" s="19" t="str">
        <f>IFERROR(VLOOKUP($B839,'Tabelas auxiliares'!$A$67:$C$107,2,FALSE),"")</f>
        <v/>
      </c>
      <c r="H839" s="19" t="str">
        <f>IFERROR(VLOOKUP($B839,'Tabelas auxiliares'!$A$67:$C$107,3,FALSE),"")</f>
        <v/>
      </c>
      <c r="Y839" s="19" t="str">
        <f t="shared" si="24"/>
        <v/>
      </c>
      <c r="Z839" s="19" t="str">
        <f>IF(T839="","",IF(AND(T839&lt;&gt;'Tabelas auxiliares'!$B$241,T839&lt;&gt;'Tabelas auxiliares'!$B$242,T839&lt;&gt;'Tabelas auxiliares'!$C$241,T839&lt;&gt;'Tabelas auxiliares'!$C$242,T839&lt;&gt;'Tabelas auxiliares'!$D$241),"FOLHA DE PESSOAL",IF(Y839='Tabelas auxiliares'!$A$242,"CUSTEIO",IF(Y839='Tabelas auxiliares'!$A$241,"INVESTIMENTO","ERRO - VERIFICAR"))))</f>
        <v/>
      </c>
      <c r="AA839" s="30" t="str">
        <f t="shared" si="25"/>
        <v/>
      </c>
      <c r="AB839" s="130"/>
      <c r="AC839" s="130"/>
      <c r="AD839" s="12"/>
      <c r="AE839" s="36"/>
    </row>
    <row r="840" spans="6:31" x14ac:dyDescent="0.25">
      <c r="F840" s="19" t="str">
        <f>IFERROR(VLOOKUP(D840,'Tabelas auxiliares'!$A$3:$B$63,2,FALSE),"")</f>
        <v/>
      </c>
      <c r="G840" s="19" t="str">
        <f>IFERROR(VLOOKUP($B840,'Tabelas auxiliares'!$A$67:$C$107,2,FALSE),"")</f>
        <v/>
      </c>
      <c r="H840" s="19" t="str">
        <f>IFERROR(VLOOKUP($B840,'Tabelas auxiliares'!$A$67:$C$107,3,FALSE),"")</f>
        <v/>
      </c>
      <c r="Y840" s="19" t="str">
        <f t="shared" si="24"/>
        <v/>
      </c>
      <c r="Z840" s="19" t="str">
        <f>IF(T840="","",IF(AND(T840&lt;&gt;'Tabelas auxiliares'!$B$241,T840&lt;&gt;'Tabelas auxiliares'!$B$242,T840&lt;&gt;'Tabelas auxiliares'!$C$241,T840&lt;&gt;'Tabelas auxiliares'!$C$242,T840&lt;&gt;'Tabelas auxiliares'!$D$241),"FOLHA DE PESSOAL",IF(Y840='Tabelas auxiliares'!$A$242,"CUSTEIO",IF(Y840='Tabelas auxiliares'!$A$241,"INVESTIMENTO","ERRO - VERIFICAR"))))</f>
        <v/>
      </c>
      <c r="AA840" s="30" t="str">
        <f t="shared" si="25"/>
        <v/>
      </c>
      <c r="AB840" s="130"/>
      <c r="AC840" s="130"/>
      <c r="AD840" s="12"/>
      <c r="AE840" s="36"/>
    </row>
    <row r="841" spans="6:31" x14ac:dyDescent="0.25">
      <c r="F841" s="19" t="str">
        <f>IFERROR(VLOOKUP(D841,'Tabelas auxiliares'!$A$3:$B$63,2,FALSE),"")</f>
        <v/>
      </c>
      <c r="G841" s="19" t="str">
        <f>IFERROR(VLOOKUP($B841,'Tabelas auxiliares'!$A$67:$C$107,2,FALSE),"")</f>
        <v/>
      </c>
      <c r="H841" s="19" t="str">
        <f>IFERROR(VLOOKUP($B841,'Tabelas auxiliares'!$A$67:$C$107,3,FALSE),"")</f>
        <v/>
      </c>
      <c r="Y841" s="19" t="str">
        <f t="shared" si="24"/>
        <v/>
      </c>
      <c r="Z841" s="19" t="str">
        <f>IF(T841="","",IF(AND(T841&lt;&gt;'Tabelas auxiliares'!$B$241,T841&lt;&gt;'Tabelas auxiliares'!$B$242,T841&lt;&gt;'Tabelas auxiliares'!$C$241,T841&lt;&gt;'Tabelas auxiliares'!$C$242,T841&lt;&gt;'Tabelas auxiliares'!$D$241),"FOLHA DE PESSOAL",IF(Y841='Tabelas auxiliares'!$A$242,"CUSTEIO",IF(Y841='Tabelas auxiliares'!$A$241,"INVESTIMENTO","ERRO - VERIFICAR"))))</f>
        <v/>
      </c>
      <c r="AA841" s="30" t="str">
        <f t="shared" si="25"/>
        <v/>
      </c>
      <c r="AB841" s="130"/>
      <c r="AC841" s="130"/>
      <c r="AD841" s="12"/>
      <c r="AE841" s="36"/>
    </row>
    <row r="842" spans="6:31" x14ac:dyDescent="0.25">
      <c r="F842" s="19" t="str">
        <f>IFERROR(VLOOKUP(D842,'Tabelas auxiliares'!$A$3:$B$63,2,FALSE),"")</f>
        <v/>
      </c>
      <c r="G842" s="19" t="str">
        <f>IFERROR(VLOOKUP($B842,'Tabelas auxiliares'!$A$67:$C$107,2,FALSE),"")</f>
        <v/>
      </c>
      <c r="H842" s="19" t="str">
        <f>IFERROR(VLOOKUP($B842,'Tabelas auxiliares'!$A$67:$C$107,3,FALSE),"")</f>
        <v/>
      </c>
      <c r="Y842" s="19" t="str">
        <f t="shared" si="24"/>
        <v/>
      </c>
      <c r="Z842" s="19" t="str">
        <f>IF(T842="","",IF(AND(T842&lt;&gt;'Tabelas auxiliares'!$B$241,T842&lt;&gt;'Tabelas auxiliares'!$B$242,T842&lt;&gt;'Tabelas auxiliares'!$C$241,T842&lt;&gt;'Tabelas auxiliares'!$C$242,T842&lt;&gt;'Tabelas auxiliares'!$D$241),"FOLHA DE PESSOAL",IF(Y842='Tabelas auxiliares'!$A$242,"CUSTEIO",IF(Y842='Tabelas auxiliares'!$A$241,"INVESTIMENTO","ERRO - VERIFICAR"))))</f>
        <v/>
      </c>
      <c r="AA842" s="30" t="str">
        <f t="shared" si="25"/>
        <v/>
      </c>
      <c r="AB842" s="130"/>
      <c r="AC842" s="130"/>
      <c r="AD842" s="12"/>
      <c r="AE842" s="36"/>
    </row>
    <row r="843" spans="6:31" x14ac:dyDescent="0.25">
      <c r="F843" s="19" t="str">
        <f>IFERROR(VLOOKUP(D843,'Tabelas auxiliares'!$A$3:$B$63,2,FALSE),"")</f>
        <v/>
      </c>
      <c r="G843" s="19" t="str">
        <f>IFERROR(VLOOKUP($B843,'Tabelas auxiliares'!$A$67:$C$107,2,FALSE),"")</f>
        <v/>
      </c>
      <c r="H843" s="19" t="str">
        <f>IFERROR(VLOOKUP($B843,'Tabelas auxiliares'!$A$67:$C$107,3,FALSE),"")</f>
        <v/>
      </c>
      <c r="Y843" s="19" t="str">
        <f t="shared" si="24"/>
        <v/>
      </c>
      <c r="Z843" s="19" t="str">
        <f>IF(T843="","",IF(AND(T843&lt;&gt;'Tabelas auxiliares'!$B$241,T843&lt;&gt;'Tabelas auxiliares'!$B$242,T843&lt;&gt;'Tabelas auxiliares'!$C$241,T843&lt;&gt;'Tabelas auxiliares'!$C$242,T843&lt;&gt;'Tabelas auxiliares'!$D$241),"FOLHA DE PESSOAL",IF(Y843='Tabelas auxiliares'!$A$242,"CUSTEIO",IF(Y843='Tabelas auxiliares'!$A$241,"INVESTIMENTO","ERRO - VERIFICAR"))))</f>
        <v/>
      </c>
      <c r="AA843" s="30" t="str">
        <f t="shared" si="25"/>
        <v/>
      </c>
      <c r="AB843" s="130"/>
      <c r="AC843" s="130"/>
      <c r="AD843" s="12"/>
      <c r="AE843" s="36"/>
    </row>
    <row r="844" spans="6:31" x14ac:dyDescent="0.25">
      <c r="F844" s="19" t="str">
        <f>IFERROR(VLOOKUP(D844,'Tabelas auxiliares'!$A$3:$B$63,2,FALSE),"")</f>
        <v/>
      </c>
      <c r="G844" s="19" t="str">
        <f>IFERROR(VLOOKUP($B844,'Tabelas auxiliares'!$A$67:$C$107,2,FALSE),"")</f>
        <v/>
      </c>
      <c r="H844" s="19" t="str">
        <f>IFERROR(VLOOKUP($B844,'Tabelas auxiliares'!$A$67:$C$107,3,FALSE),"")</f>
        <v/>
      </c>
      <c r="Y844" s="19" t="str">
        <f t="shared" si="24"/>
        <v/>
      </c>
      <c r="Z844" s="19" t="str">
        <f>IF(T844="","",IF(AND(T844&lt;&gt;'Tabelas auxiliares'!$B$241,T844&lt;&gt;'Tabelas auxiliares'!$B$242,T844&lt;&gt;'Tabelas auxiliares'!$C$241,T844&lt;&gt;'Tabelas auxiliares'!$C$242,T844&lt;&gt;'Tabelas auxiliares'!$D$241),"FOLHA DE PESSOAL",IF(Y844='Tabelas auxiliares'!$A$242,"CUSTEIO",IF(Y844='Tabelas auxiliares'!$A$241,"INVESTIMENTO","ERRO - VERIFICAR"))))</f>
        <v/>
      </c>
      <c r="AA844" s="30" t="str">
        <f t="shared" si="25"/>
        <v/>
      </c>
      <c r="AB844" s="130"/>
      <c r="AC844" s="130"/>
      <c r="AD844" s="12"/>
      <c r="AE844" s="36"/>
    </row>
    <row r="845" spans="6:31" x14ac:dyDescent="0.25">
      <c r="F845" s="19" t="str">
        <f>IFERROR(VLOOKUP(D845,'Tabelas auxiliares'!$A$3:$B$63,2,FALSE),"")</f>
        <v/>
      </c>
      <c r="G845" s="19" t="str">
        <f>IFERROR(VLOOKUP($B845,'Tabelas auxiliares'!$A$67:$C$107,2,FALSE),"")</f>
        <v/>
      </c>
      <c r="H845" s="19" t="str">
        <f>IFERROR(VLOOKUP($B845,'Tabelas auxiliares'!$A$67:$C$107,3,FALSE),"")</f>
        <v/>
      </c>
      <c r="Y845" s="19" t="str">
        <f t="shared" si="24"/>
        <v/>
      </c>
      <c r="Z845" s="19" t="str">
        <f>IF(T845="","",IF(AND(T845&lt;&gt;'Tabelas auxiliares'!$B$241,T845&lt;&gt;'Tabelas auxiliares'!$B$242,T845&lt;&gt;'Tabelas auxiliares'!$C$241,T845&lt;&gt;'Tabelas auxiliares'!$C$242,T845&lt;&gt;'Tabelas auxiliares'!$D$241),"FOLHA DE PESSOAL",IF(Y845='Tabelas auxiliares'!$A$242,"CUSTEIO",IF(Y845='Tabelas auxiliares'!$A$241,"INVESTIMENTO","ERRO - VERIFICAR"))))</f>
        <v/>
      </c>
      <c r="AA845" s="30" t="str">
        <f t="shared" si="25"/>
        <v/>
      </c>
      <c r="AB845" s="130"/>
      <c r="AC845" s="130"/>
      <c r="AD845" s="12"/>
      <c r="AE845" s="36"/>
    </row>
    <row r="846" spans="6:31" x14ac:dyDescent="0.25">
      <c r="F846" s="19" t="str">
        <f>IFERROR(VLOOKUP(D846,'Tabelas auxiliares'!$A$3:$B$63,2,FALSE),"")</f>
        <v/>
      </c>
      <c r="G846" s="19" t="str">
        <f>IFERROR(VLOOKUP($B846,'Tabelas auxiliares'!$A$67:$C$107,2,FALSE),"")</f>
        <v/>
      </c>
      <c r="H846" s="19" t="str">
        <f>IFERROR(VLOOKUP($B846,'Tabelas auxiliares'!$A$67:$C$107,3,FALSE),"")</f>
        <v/>
      </c>
      <c r="Y846" s="19" t="str">
        <f t="shared" si="24"/>
        <v/>
      </c>
      <c r="Z846" s="19" t="str">
        <f>IF(T846="","",IF(AND(T846&lt;&gt;'Tabelas auxiliares'!$B$241,T846&lt;&gt;'Tabelas auxiliares'!$B$242,T846&lt;&gt;'Tabelas auxiliares'!$C$241,T846&lt;&gt;'Tabelas auxiliares'!$C$242,T846&lt;&gt;'Tabelas auxiliares'!$D$241),"FOLHA DE PESSOAL",IF(Y846='Tabelas auxiliares'!$A$242,"CUSTEIO",IF(Y846='Tabelas auxiliares'!$A$241,"INVESTIMENTO","ERRO - VERIFICAR"))))</f>
        <v/>
      </c>
      <c r="AA846" s="30" t="str">
        <f t="shared" si="25"/>
        <v/>
      </c>
      <c r="AB846" s="130"/>
      <c r="AC846" s="130"/>
      <c r="AD846" s="12"/>
      <c r="AE846" s="36"/>
    </row>
    <row r="847" spans="6:31" x14ac:dyDescent="0.25">
      <c r="F847" s="19" t="str">
        <f>IFERROR(VLOOKUP(D847,'Tabelas auxiliares'!$A$3:$B$63,2,FALSE),"")</f>
        <v/>
      </c>
      <c r="G847" s="19" t="str">
        <f>IFERROR(VLOOKUP($B847,'Tabelas auxiliares'!$A$67:$C$107,2,FALSE),"")</f>
        <v/>
      </c>
      <c r="H847" s="19" t="str">
        <f>IFERROR(VLOOKUP($B847,'Tabelas auxiliares'!$A$67:$C$107,3,FALSE),"")</f>
        <v/>
      </c>
      <c r="Y847" s="19" t="str">
        <f t="shared" si="24"/>
        <v/>
      </c>
      <c r="Z847" s="19" t="str">
        <f>IF(T847="","",IF(AND(T847&lt;&gt;'Tabelas auxiliares'!$B$241,T847&lt;&gt;'Tabelas auxiliares'!$B$242,T847&lt;&gt;'Tabelas auxiliares'!$C$241,T847&lt;&gt;'Tabelas auxiliares'!$C$242,T847&lt;&gt;'Tabelas auxiliares'!$D$241),"FOLHA DE PESSOAL",IF(Y847='Tabelas auxiliares'!$A$242,"CUSTEIO",IF(Y847='Tabelas auxiliares'!$A$241,"INVESTIMENTO","ERRO - VERIFICAR"))))</f>
        <v/>
      </c>
      <c r="AA847" s="30" t="str">
        <f t="shared" si="25"/>
        <v/>
      </c>
      <c r="AB847" s="130"/>
      <c r="AC847" s="130"/>
      <c r="AD847" s="12"/>
      <c r="AE847" s="36"/>
    </row>
    <row r="848" spans="6:31" x14ac:dyDescent="0.25">
      <c r="F848" s="19" t="str">
        <f>IFERROR(VLOOKUP(D848,'Tabelas auxiliares'!$A$3:$B$63,2,FALSE),"")</f>
        <v/>
      </c>
      <c r="G848" s="19" t="str">
        <f>IFERROR(VLOOKUP($B848,'Tabelas auxiliares'!$A$67:$C$107,2,FALSE),"")</f>
        <v/>
      </c>
      <c r="H848" s="19" t="str">
        <f>IFERROR(VLOOKUP($B848,'Tabelas auxiliares'!$A$67:$C$107,3,FALSE),"")</f>
        <v/>
      </c>
      <c r="Y848" s="19" t="str">
        <f t="shared" si="24"/>
        <v/>
      </c>
      <c r="Z848" s="19" t="str">
        <f>IF(T848="","",IF(AND(T848&lt;&gt;'Tabelas auxiliares'!$B$241,T848&lt;&gt;'Tabelas auxiliares'!$B$242,T848&lt;&gt;'Tabelas auxiliares'!$C$241,T848&lt;&gt;'Tabelas auxiliares'!$C$242,T848&lt;&gt;'Tabelas auxiliares'!$D$241),"FOLHA DE PESSOAL",IF(Y848='Tabelas auxiliares'!$A$242,"CUSTEIO",IF(Y848='Tabelas auxiliares'!$A$241,"INVESTIMENTO","ERRO - VERIFICAR"))))</f>
        <v/>
      </c>
      <c r="AA848" s="30" t="str">
        <f t="shared" si="25"/>
        <v/>
      </c>
      <c r="AB848" s="130"/>
      <c r="AC848" s="130"/>
      <c r="AD848" s="12"/>
      <c r="AE848" s="36"/>
    </row>
    <row r="849" spans="6:31" x14ac:dyDescent="0.25">
      <c r="F849" s="19" t="str">
        <f>IFERROR(VLOOKUP(D849,'Tabelas auxiliares'!$A$3:$B$63,2,FALSE),"")</f>
        <v/>
      </c>
      <c r="G849" s="19" t="str">
        <f>IFERROR(VLOOKUP($B849,'Tabelas auxiliares'!$A$67:$C$107,2,FALSE),"")</f>
        <v/>
      </c>
      <c r="H849" s="19" t="str">
        <f>IFERROR(VLOOKUP($B849,'Tabelas auxiliares'!$A$67:$C$107,3,FALSE),"")</f>
        <v/>
      </c>
      <c r="Y849" s="19" t="str">
        <f t="shared" si="24"/>
        <v/>
      </c>
      <c r="Z849" s="19" t="str">
        <f>IF(T849="","",IF(AND(T849&lt;&gt;'Tabelas auxiliares'!$B$241,T849&lt;&gt;'Tabelas auxiliares'!$B$242,T849&lt;&gt;'Tabelas auxiliares'!$C$241,T849&lt;&gt;'Tabelas auxiliares'!$C$242,T849&lt;&gt;'Tabelas auxiliares'!$D$241),"FOLHA DE PESSOAL",IF(Y849='Tabelas auxiliares'!$A$242,"CUSTEIO",IF(Y849='Tabelas auxiliares'!$A$241,"INVESTIMENTO","ERRO - VERIFICAR"))))</f>
        <v/>
      </c>
      <c r="AA849" s="30" t="str">
        <f t="shared" si="25"/>
        <v/>
      </c>
      <c r="AB849" s="130"/>
      <c r="AC849" s="130"/>
      <c r="AD849" s="12"/>
      <c r="AE849" s="36"/>
    </row>
    <row r="850" spans="6:31" x14ac:dyDescent="0.25">
      <c r="F850" s="19" t="str">
        <f>IFERROR(VLOOKUP(D850,'Tabelas auxiliares'!$A$3:$B$63,2,FALSE),"")</f>
        <v/>
      </c>
      <c r="G850" s="19" t="str">
        <f>IFERROR(VLOOKUP($B850,'Tabelas auxiliares'!$A$67:$C$107,2,FALSE),"")</f>
        <v/>
      </c>
      <c r="H850" s="19" t="str">
        <f>IFERROR(VLOOKUP($B850,'Tabelas auxiliares'!$A$67:$C$107,3,FALSE),"")</f>
        <v/>
      </c>
      <c r="Y850" s="19" t="str">
        <f t="shared" si="24"/>
        <v/>
      </c>
      <c r="Z850" s="19" t="str">
        <f>IF(T850="","",IF(AND(T850&lt;&gt;'Tabelas auxiliares'!$B$241,T850&lt;&gt;'Tabelas auxiliares'!$B$242,T850&lt;&gt;'Tabelas auxiliares'!$C$241,T850&lt;&gt;'Tabelas auxiliares'!$C$242,T850&lt;&gt;'Tabelas auxiliares'!$D$241),"FOLHA DE PESSOAL",IF(Y850='Tabelas auxiliares'!$A$242,"CUSTEIO",IF(Y850='Tabelas auxiliares'!$A$241,"INVESTIMENTO","ERRO - VERIFICAR"))))</f>
        <v/>
      </c>
      <c r="AA850" s="30" t="str">
        <f t="shared" si="25"/>
        <v/>
      </c>
      <c r="AB850" s="130"/>
      <c r="AC850" s="130"/>
      <c r="AD850" s="12"/>
      <c r="AE850" s="36"/>
    </row>
    <row r="851" spans="6:31" x14ac:dyDescent="0.25">
      <c r="F851" s="19" t="str">
        <f>IFERROR(VLOOKUP(D851,'Tabelas auxiliares'!$A$3:$B$63,2,FALSE),"")</f>
        <v/>
      </c>
      <c r="G851" s="19" t="str">
        <f>IFERROR(VLOOKUP($B851,'Tabelas auxiliares'!$A$67:$C$107,2,FALSE),"")</f>
        <v/>
      </c>
      <c r="H851" s="19" t="str">
        <f>IFERROR(VLOOKUP($B851,'Tabelas auxiliares'!$A$67:$C$107,3,FALSE),"")</f>
        <v/>
      </c>
      <c r="Y851" s="19" t="str">
        <f t="shared" si="24"/>
        <v/>
      </c>
      <c r="Z851" s="19" t="str">
        <f>IF(T851="","",IF(AND(T851&lt;&gt;'Tabelas auxiliares'!$B$241,T851&lt;&gt;'Tabelas auxiliares'!$B$242,T851&lt;&gt;'Tabelas auxiliares'!$C$241,T851&lt;&gt;'Tabelas auxiliares'!$C$242,T851&lt;&gt;'Tabelas auxiliares'!$D$241),"FOLHA DE PESSOAL",IF(Y851='Tabelas auxiliares'!$A$242,"CUSTEIO",IF(Y851='Tabelas auxiliares'!$A$241,"INVESTIMENTO","ERRO - VERIFICAR"))))</f>
        <v/>
      </c>
      <c r="AA851" s="30" t="str">
        <f t="shared" si="25"/>
        <v/>
      </c>
      <c r="AB851" s="130"/>
      <c r="AC851" s="130"/>
      <c r="AD851" s="12"/>
      <c r="AE851" s="36"/>
    </row>
    <row r="852" spans="6:31" x14ac:dyDescent="0.25">
      <c r="F852" s="19" t="str">
        <f>IFERROR(VLOOKUP(D852,'Tabelas auxiliares'!$A$3:$B$63,2,FALSE),"")</f>
        <v/>
      </c>
      <c r="G852" s="19" t="str">
        <f>IFERROR(VLOOKUP($B852,'Tabelas auxiliares'!$A$67:$C$107,2,FALSE),"")</f>
        <v/>
      </c>
      <c r="H852" s="19" t="str">
        <f>IFERROR(VLOOKUP($B852,'Tabelas auxiliares'!$A$67:$C$107,3,FALSE),"")</f>
        <v/>
      </c>
      <c r="Y852" s="19" t="str">
        <f t="shared" si="24"/>
        <v/>
      </c>
      <c r="Z852" s="19" t="str">
        <f>IF(T852="","",IF(AND(T852&lt;&gt;'Tabelas auxiliares'!$B$241,T852&lt;&gt;'Tabelas auxiliares'!$B$242,T852&lt;&gt;'Tabelas auxiliares'!$C$241,T852&lt;&gt;'Tabelas auxiliares'!$C$242,T852&lt;&gt;'Tabelas auxiliares'!$D$241),"FOLHA DE PESSOAL",IF(Y852='Tabelas auxiliares'!$A$242,"CUSTEIO",IF(Y852='Tabelas auxiliares'!$A$241,"INVESTIMENTO","ERRO - VERIFICAR"))))</f>
        <v/>
      </c>
      <c r="AA852" s="30" t="str">
        <f t="shared" si="25"/>
        <v/>
      </c>
      <c r="AB852" s="130"/>
      <c r="AC852" s="130"/>
      <c r="AD852" s="12"/>
      <c r="AE852" s="36"/>
    </row>
    <row r="853" spans="6:31" x14ac:dyDescent="0.25">
      <c r="F853" s="19" t="str">
        <f>IFERROR(VLOOKUP(D853,'Tabelas auxiliares'!$A$3:$B$63,2,FALSE),"")</f>
        <v/>
      </c>
      <c r="G853" s="19" t="str">
        <f>IFERROR(VLOOKUP($B853,'Tabelas auxiliares'!$A$67:$C$107,2,FALSE),"")</f>
        <v/>
      </c>
      <c r="H853" s="19" t="str">
        <f>IFERROR(VLOOKUP($B853,'Tabelas auxiliares'!$A$67:$C$107,3,FALSE),"")</f>
        <v/>
      </c>
      <c r="Y853" s="19" t="str">
        <f t="shared" si="24"/>
        <v/>
      </c>
      <c r="Z853" s="19" t="str">
        <f>IF(T853="","",IF(AND(T853&lt;&gt;'Tabelas auxiliares'!$B$241,T853&lt;&gt;'Tabelas auxiliares'!$B$242,T853&lt;&gt;'Tabelas auxiliares'!$C$241,T853&lt;&gt;'Tabelas auxiliares'!$C$242,T853&lt;&gt;'Tabelas auxiliares'!$D$241),"FOLHA DE PESSOAL",IF(Y853='Tabelas auxiliares'!$A$242,"CUSTEIO",IF(Y853='Tabelas auxiliares'!$A$241,"INVESTIMENTO","ERRO - VERIFICAR"))))</f>
        <v/>
      </c>
      <c r="AA853" s="30" t="str">
        <f t="shared" si="25"/>
        <v/>
      </c>
      <c r="AB853" s="130"/>
      <c r="AC853" s="130"/>
      <c r="AD853" s="12"/>
      <c r="AE853" s="36"/>
    </row>
    <row r="854" spans="6:31" x14ac:dyDescent="0.25">
      <c r="F854" s="19" t="str">
        <f>IFERROR(VLOOKUP(D854,'Tabelas auxiliares'!$A$3:$B$63,2,FALSE),"")</f>
        <v/>
      </c>
      <c r="G854" s="19" t="str">
        <f>IFERROR(VLOOKUP($B854,'Tabelas auxiliares'!$A$67:$C$107,2,FALSE),"")</f>
        <v/>
      </c>
      <c r="H854" s="19" t="str">
        <f>IFERROR(VLOOKUP($B854,'Tabelas auxiliares'!$A$67:$C$107,3,FALSE),"")</f>
        <v/>
      </c>
      <c r="Y854" s="19" t="str">
        <f t="shared" si="24"/>
        <v/>
      </c>
      <c r="Z854" s="19" t="str">
        <f>IF(T854="","",IF(AND(T854&lt;&gt;'Tabelas auxiliares'!$B$241,T854&lt;&gt;'Tabelas auxiliares'!$B$242,T854&lt;&gt;'Tabelas auxiliares'!$C$241,T854&lt;&gt;'Tabelas auxiliares'!$C$242,T854&lt;&gt;'Tabelas auxiliares'!$D$241),"FOLHA DE PESSOAL",IF(Y854='Tabelas auxiliares'!$A$242,"CUSTEIO",IF(Y854='Tabelas auxiliares'!$A$241,"INVESTIMENTO","ERRO - VERIFICAR"))))</f>
        <v/>
      </c>
      <c r="AA854" s="30" t="str">
        <f t="shared" si="25"/>
        <v/>
      </c>
      <c r="AB854" s="130"/>
      <c r="AC854" s="130"/>
      <c r="AD854" s="12"/>
      <c r="AE854" s="36"/>
    </row>
    <row r="855" spans="6:31" x14ac:dyDescent="0.25">
      <c r="F855" s="19" t="str">
        <f>IFERROR(VLOOKUP(D855,'Tabelas auxiliares'!$A$3:$B$63,2,FALSE),"")</f>
        <v/>
      </c>
      <c r="G855" s="19" t="str">
        <f>IFERROR(VLOOKUP($B855,'Tabelas auxiliares'!$A$67:$C$107,2,FALSE),"")</f>
        <v/>
      </c>
      <c r="H855" s="19" t="str">
        <f>IFERROR(VLOOKUP($B855,'Tabelas auxiliares'!$A$67:$C$107,3,FALSE),"")</f>
        <v/>
      </c>
      <c r="Y855" s="19" t="str">
        <f t="shared" si="24"/>
        <v/>
      </c>
      <c r="Z855" s="19" t="str">
        <f>IF(T855="","",IF(AND(T855&lt;&gt;'Tabelas auxiliares'!$B$241,T855&lt;&gt;'Tabelas auxiliares'!$B$242,T855&lt;&gt;'Tabelas auxiliares'!$C$241,T855&lt;&gt;'Tabelas auxiliares'!$C$242,T855&lt;&gt;'Tabelas auxiliares'!$D$241),"FOLHA DE PESSOAL",IF(Y855='Tabelas auxiliares'!$A$242,"CUSTEIO",IF(Y855='Tabelas auxiliares'!$A$241,"INVESTIMENTO","ERRO - VERIFICAR"))))</f>
        <v/>
      </c>
      <c r="AA855" s="30" t="str">
        <f t="shared" si="25"/>
        <v/>
      </c>
      <c r="AB855" s="130"/>
      <c r="AC855" s="130"/>
      <c r="AD855" s="12"/>
      <c r="AE855" s="36"/>
    </row>
    <row r="856" spans="6:31" x14ac:dyDescent="0.25">
      <c r="F856" s="19" t="str">
        <f>IFERROR(VLOOKUP(D856,'Tabelas auxiliares'!$A$3:$B$63,2,FALSE),"")</f>
        <v/>
      </c>
      <c r="G856" s="19" t="str">
        <f>IFERROR(VLOOKUP($B856,'Tabelas auxiliares'!$A$67:$C$107,2,FALSE),"")</f>
        <v/>
      </c>
      <c r="H856" s="19" t="str">
        <f>IFERROR(VLOOKUP($B856,'Tabelas auxiliares'!$A$67:$C$107,3,FALSE),"")</f>
        <v/>
      </c>
      <c r="Y856" s="19" t="str">
        <f t="shared" si="24"/>
        <v/>
      </c>
      <c r="Z856" s="19" t="str">
        <f>IF(T856="","",IF(AND(T856&lt;&gt;'Tabelas auxiliares'!$B$241,T856&lt;&gt;'Tabelas auxiliares'!$B$242,T856&lt;&gt;'Tabelas auxiliares'!$C$241,T856&lt;&gt;'Tabelas auxiliares'!$C$242,T856&lt;&gt;'Tabelas auxiliares'!$D$241),"FOLHA DE PESSOAL",IF(Y856='Tabelas auxiliares'!$A$242,"CUSTEIO",IF(Y856='Tabelas auxiliares'!$A$241,"INVESTIMENTO","ERRO - VERIFICAR"))))</f>
        <v/>
      </c>
      <c r="AA856" s="30" t="str">
        <f t="shared" si="25"/>
        <v/>
      </c>
      <c r="AB856" s="130"/>
      <c r="AC856" s="130"/>
      <c r="AD856" s="12"/>
      <c r="AE856" s="36"/>
    </row>
    <row r="857" spans="6:31" x14ac:dyDescent="0.25">
      <c r="F857" s="19" t="str">
        <f>IFERROR(VLOOKUP(D857,'Tabelas auxiliares'!$A$3:$B$63,2,FALSE),"")</f>
        <v/>
      </c>
      <c r="G857" s="19" t="str">
        <f>IFERROR(VLOOKUP($B857,'Tabelas auxiliares'!$A$67:$C$107,2,FALSE),"")</f>
        <v/>
      </c>
      <c r="H857" s="19" t="str">
        <f>IFERROR(VLOOKUP($B857,'Tabelas auxiliares'!$A$67:$C$107,3,FALSE),"")</f>
        <v/>
      </c>
      <c r="Y857" s="19" t="str">
        <f t="shared" si="24"/>
        <v/>
      </c>
      <c r="Z857" s="19" t="str">
        <f>IF(T857="","",IF(AND(T857&lt;&gt;'Tabelas auxiliares'!$B$241,T857&lt;&gt;'Tabelas auxiliares'!$B$242,T857&lt;&gt;'Tabelas auxiliares'!$C$241,T857&lt;&gt;'Tabelas auxiliares'!$C$242,T857&lt;&gt;'Tabelas auxiliares'!$D$241),"FOLHA DE PESSOAL",IF(Y857='Tabelas auxiliares'!$A$242,"CUSTEIO",IF(Y857='Tabelas auxiliares'!$A$241,"INVESTIMENTO","ERRO - VERIFICAR"))))</f>
        <v/>
      </c>
      <c r="AA857" s="30" t="str">
        <f t="shared" si="25"/>
        <v/>
      </c>
      <c r="AB857" s="130"/>
      <c r="AC857" s="130"/>
      <c r="AD857" s="12"/>
      <c r="AE857" s="36"/>
    </row>
    <row r="858" spans="6:31" x14ac:dyDescent="0.25">
      <c r="F858" s="19" t="str">
        <f>IFERROR(VLOOKUP(D858,'Tabelas auxiliares'!$A$3:$B$63,2,FALSE),"")</f>
        <v/>
      </c>
      <c r="G858" s="19" t="str">
        <f>IFERROR(VLOOKUP($B858,'Tabelas auxiliares'!$A$67:$C$107,2,FALSE),"")</f>
        <v/>
      </c>
      <c r="H858" s="19" t="str">
        <f>IFERROR(VLOOKUP($B858,'Tabelas auxiliares'!$A$67:$C$107,3,FALSE),"")</f>
        <v/>
      </c>
      <c r="Y858" s="19" t="str">
        <f t="shared" si="24"/>
        <v/>
      </c>
      <c r="Z858" s="19" t="str">
        <f>IF(T858="","",IF(AND(T858&lt;&gt;'Tabelas auxiliares'!$B$241,T858&lt;&gt;'Tabelas auxiliares'!$B$242,T858&lt;&gt;'Tabelas auxiliares'!$C$241,T858&lt;&gt;'Tabelas auxiliares'!$C$242,T858&lt;&gt;'Tabelas auxiliares'!$D$241),"FOLHA DE PESSOAL",IF(Y858='Tabelas auxiliares'!$A$242,"CUSTEIO",IF(Y858='Tabelas auxiliares'!$A$241,"INVESTIMENTO","ERRO - VERIFICAR"))))</f>
        <v/>
      </c>
      <c r="AA858" s="30" t="str">
        <f t="shared" si="25"/>
        <v/>
      </c>
      <c r="AB858" s="130"/>
      <c r="AC858" s="130"/>
      <c r="AD858" s="12"/>
      <c r="AE858" s="36"/>
    </row>
    <row r="859" spans="6:31" x14ac:dyDescent="0.25">
      <c r="F859" s="19" t="str">
        <f>IFERROR(VLOOKUP(D859,'Tabelas auxiliares'!$A$3:$B$63,2,FALSE),"")</f>
        <v/>
      </c>
      <c r="G859" s="19" t="str">
        <f>IFERROR(VLOOKUP($B859,'Tabelas auxiliares'!$A$67:$C$107,2,FALSE),"")</f>
        <v/>
      </c>
      <c r="H859" s="19" t="str">
        <f>IFERROR(VLOOKUP($B859,'Tabelas auxiliares'!$A$67:$C$107,3,FALSE),"")</f>
        <v/>
      </c>
      <c r="Y859" s="19" t="str">
        <f t="shared" si="24"/>
        <v/>
      </c>
      <c r="Z859" s="19" t="str">
        <f>IF(T859="","",IF(AND(T859&lt;&gt;'Tabelas auxiliares'!$B$241,T859&lt;&gt;'Tabelas auxiliares'!$B$242,T859&lt;&gt;'Tabelas auxiliares'!$C$241,T859&lt;&gt;'Tabelas auxiliares'!$C$242,T859&lt;&gt;'Tabelas auxiliares'!$D$241),"FOLHA DE PESSOAL",IF(Y859='Tabelas auxiliares'!$A$242,"CUSTEIO",IF(Y859='Tabelas auxiliares'!$A$241,"INVESTIMENTO","ERRO - VERIFICAR"))))</f>
        <v/>
      </c>
      <c r="AA859" s="30" t="str">
        <f t="shared" si="25"/>
        <v/>
      </c>
      <c r="AB859" s="130"/>
      <c r="AC859" s="130"/>
      <c r="AD859" s="12"/>
      <c r="AE859" s="36"/>
    </row>
    <row r="860" spans="6:31" x14ac:dyDescent="0.25">
      <c r="F860" s="19" t="str">
        <f>IFERROR(VLOOKUP(D860,'Tabelas auxiliares'!$A$3:$B$63,2,FALSE),"")</f>
        <v/>
      </c>
      <c r="G860" s="19" t="str">
        <f>IFERROR(VLOOKUP($B860,'Tabelas auxiliares'!$A$67:$C$107,2,FALSE),"")</f>
        <v/>
      </c>
      <c r="H860" s="19" t="str">
        <f>IFERROR(VLOOKUP($B860,'Tabelas auxiliares'!$A$67:$C$107,3,FALSE),"")</f>
        <v/>
      </c>
      <c r="Y860" s="19" t="str">
        <f t="shared" si="24"/>
        <v/>
      </c>
      <c r="Z860" s="19" t="str">
        <f>IF(T860="","",IF(AND(T860&lt;&gt;'Tabelas auxiliares'!$B$241,T860&lt;&gt;'Tabelas auxiliares'!$B$242,T860&lt;&gt;'Tabelas auxiliares'!$C$241,T860&lt;&gt;'Tabelas auxiliares'!$C$242,T860&lt;&gt;'Tabelas auxiliares'!$D$241),"FOLHA DE PESSOAL",IF(Y860='Tabelas auxiliares'!$A$242,"CUSTEIO",IF(Y860='Tabelas auxiliares'!$A$241,"INVESTIMENTO","ERRO - VERIFICAR"))))</f>
        <v/>
      </c>
      <c r="AA860" s="30" t="str">
        <f t="shared" si="25"/>
        <v/>
      </c>
      <c r="AB860" s="130"/>
      <c r="AC860" s="130"/>
      <c r="AD860" s="12"/>
      <c r="AE860" s="36"/>
    </row>
    <row r="861" spans="6:31" x14ac:dyDescent="0.25">
      <c r="F861" s="19" t="str">
        <f>IFERROR(VLOOKUP(D861,'Tabelas auxiliares'!$A$3:$B$63,2,FALSE),"")</f>
        <v/>
      </c>
      <c r="G861" s="19" t="str">
        <f>IFERROR(VLOOKUP($B861,'Tabelas auxiliares'!$A$67:$C$107,2,FALSE),"")</f>
        <v/>
      </c>
      <c r="H861" s="19" t="str">
        <f>IFERROR(VLOOKUP($B861,'Tabelas auxiliares'!$A$67:$C$107,3,FALSE),"")</f>
        <v/>
      </c>
      <c r="Y861" s="19" t="str">
        <f t="shared" si="24"/>
        <v/>
      </c>
      <c r="Z861" s="19" t="str">
        <f>IF(T861="","",IF(AND(T861&lt;&gt;'Tabelas auxiliares'!$B$241,T861&lt;&gt;'Tabelas auxiliares'!$B$242,T861&lt;&gt;'Tabelas auxiliares'!$C$241,T861&lt;&gt;'Tabelas auxiliares'!$C$242,T861&lt;&gt;'Tabelas auxiliares'!$D$241),"FOLHA DE PESSOAL",IF(Y861='Tabelas auxiliares'!$A$242,"CUSTEIO",IF(Y861='Tabelas auxiliares'!$A$241,"INVESTIMENTO","ERRO - VERIFICAR"))))</f>
        <v/>
      </c>
      <c r="AA861" s="30" t="str">
        <f t="shared" si="25"/>
        <v/>
      </c>
      <c r="AB861" s="130"/>
      <c r="AC861" s="130"/>
      <c r="AD861" s="12"/>
      <c r="AE861" s="36"/>
    </row>
    <row r="862" spans="6:31" x14ac:dyDescent="0.25">
      <c r="F862" s="19" t="str">
        <f>IFERROR(VLOOKUP(D862,'Tabelas auxiliares'!$A$3:$B$63,2,FALSE),"")</f>
        <v/>
      </c>
      <c r="G862" s="19" t="str">
        <f>IFERROR(VLOOKUP($B862,'Tabelas auxiliares'!$A$67:$C$107,2,FALSE),"")</f>
        <v/>
      </c>
      <c r="H862" s="19" t="str">
        <f>IFERROR(VLOOKUP($B862,'Tabelas auxiliares'!$A$67:$C$107,3,FALSE),"")</f>
        <v/>
      </c>
      <c r="Y862" s="19" t="str">
        <f t="shared" si="24"/>
        <v/>
      </c>
      <c r="Z862" s="19" t="str">
        <f>IF(T862="","",IF(AND(T862&lt;&gt;'Tabelas auxiliares'!$B$241,T862&lt;&gt;'Tabelas auxiliares'!$B$242,T862&lt;&gt;'Tabelas auxiliares'!$C$241,T862&lt;&gt;'Tabelas auxiliares'!$C$242,T862&lt;&gt;'Tabelas auxiliares'!$D$241),"FOLHA DE PESSOAL",IF(Y862='Tabelas auxiliares'!$A$242,"CUSTEIO",IF(Y862='Tabelas auxiliares'!$A$241,"INVESTIMENTO","ERRO - VERIFICAR"))))</f>
        <v/>
      </c>
      <c r="AA862" s="30" t="str">
        <f t="shared" si="25"/>
        <v/>
      </c>
      <c r="AB862" s="130"/>
      <c r="AC862" s="130"/>
      <c r="AD862" s="12"/>
      <c r="AE862" s="36"/>
    </row>
    <row r="863" spans="6:31" x14ac:dyDescent="0.25">
      <c r="F863" s="19" t="str">
        <f>IFERROR(VLOOKUP(D863,'Tabelas auxiliares'!$A$3:$B$63,2,FALSE),"")</f>
        <v/>
      </c>
      <c r="G863" s="19" t="str">
        <f>IFERROR(VLOOKUP($B863,'Tabelas auxiliares'!$A$67:$C$107,2,FALSE),"")</f>
        <v/>
      </c>
      <c r="H863" s="19" t="str">
        <f>IFERROR(VLOOKUP($B863,'Tabelas auxiliares'!$A$67:$C$107,3,FALSE),"")</f>
        <v/>
      </c>
      <c r="Y863" s="19" t="str">
        <f t="shared" si="24"/>
        <v/>
      </c>
      <c r="Z863" s="19" t="str">
        <f>IF(T863="","",IF(AND(T863&lt;&gt;'Tabelas auxiliares'!$B$241,T863&lt;&gt;'Tabelas auxiliares'!$B$242,T863&lt;&gt;'Tabelas auxiliares'!$C$241,T863&lt;&gt;'Tabelas auxiliares'!$C$242,T863&lt;&gt;'Tabelas auxiliares'!$D$241),"FOLHA DE PESSOAL",IF(Y863='Tabelas auxiliares'!$A$242,"CUSTEIO",IF(Y863='Tabelas auxiliares'!$A$241,"INVESTIMENTO","ERRO - VERIFICAR"))))</f>
        <v/>
      </c>
      <c r="AA863" s="30" t="str">
        <f t="shared" si="25"/>
        <v/>
      </c>
      <c r="AB863" s="130"/>
      <c r="AC863" s="130"/>
      <c r="AD863" s="12"/>
      <c r="AE863" s="36"/>
    </row>
    <row r="864" spans="6:31" x14ac:dyDescent="0.25">
      <c r="F864" s="19" t="str">
        <f>IFERROR(VLOOKUP(D864,'Tabelas auxiliares'!$A$3:$B$63,2,FALSE),"")</f>
        <v/>
      </c>
      <c r="G864" s="19" t="str">
        <f>IFERROR(VLOOKUP($B864,'Tabelas auxiliares'!$A$67:$C$107,2,FALSE),"")</f>
        <v/>
      </c>
      <c r="H864" s="19" t="str">
        <f>IFERROR(VLOOKUP($B864,'Tabelas auxiliares'!$A$67:$C$107,3,FALSE),"")</f>
        <v/>
      </c>
      <c r="Y864" s="19" t="str">
        <f t="shared" si="24"/>
        <v/>
      </c>
      <c r="Z864" s="19" t="str">
        <f>IF(T864="","",IF(AND(T864&lt;&gt;'Tabelas auxiliares'!$B$241,T864&lt;&gt;'Tabelas auxiliares'!$B$242,T864&lt;&gt;'Tabelas auxiliares'!$C$241,T864&lt;&gt;'Tabelas auxiliares'!$C$242,T864&lt;&gt;'Tabelas auxiliares'!$D$241),"FOLHA DE PESSOAL",IF(Y864='Tabelas auxiliares'!$A$242,"CUSTEIO",IF(Y864='Tabelas auxiliares'!$A$241,"INVESTIMENTO","ERRO - VERIFICAR"))))</f>
        <v/>
      </c>
      <c r="AA864" s="30" t="str">
        <f t="shared" si="25"/>
        <v/>
      </c>
      <c r="AB864" s="130"/>
      <c r="AC864" s="130"/>
      <c r="AD864" s="12"/>
      <c r="AE864" s="36"/>
    </row>
    <row r="865" spans="6:31" x14ac:dyDescent="0.25">
      <c r="F865" s="19" t="str">
        <f>IFERROR(VLOOKUP(D865,'Tabelas auxiliares'!$A$3:$B$63,2,FALSE),"")</f>
        <v/>
      </c>
      <c r="G865" s="19" t="str">
        <f>IFERROR(VLOOKUP($B865,'Tabelas auxiliares'!$A$67:$C$107,2,FALSE),"")</f>
        <v/>
      </c>
      <c r="H865" s="19" t="str">
        <f>IFERROR(VLOOKUP($B865,'Tabelas auxiliares'!$A$67:$C$107,3,FALSE),"")</f>
        <v/>
      </c>
      <c r="Y865" s="19" t="str">
        <f t="shared" si="24"/>
        <v/>
      </c>
      <c r="Z865" s="19" t="str">
        <f>IF(T865="","",IF(AND(T865&lt;&gt;'Tabelas auxiliares'!$B$241,T865&lt;&gt;'Tabelas auxiliares'!$B$242,T865&lt;&gt;'Tabelas auxiliares'!$C$241,T865&lt;&gt;'Tabelas auxiliares'!$C$242,T865&lt;&gt;'Tabelas auxiliares'!$D$241),"FOLHA DE PESSOAL",IF(Y865='Tabelas auxiliares'!$A$242,"CUSTEIO",IF(Y865='Tabelas auxiliares'!$A$241,"INVESTIMENTO","ERRO - VERIFICAR"))))</f>
        <v/>
      </c>
      <c r="AA865" s="30" t="str">
        <f t="shared" si="25"/>
        <v/>
      </c>
      <c r="AB865" s="130"/>
      <c r="AC865" s="130"/>
      <c r="AD865" s="12"/>
      <c r="AE865" s="36"/>
    </row>
    <row r="866" spans="6:31" x14ac:dyDescent="0.25">
      <c r="F866" s="19" t="str">
        <f>IFERROR(VLOOKUP(D866,'Tabelas auxiliares'!$A$3:$B$63,2,FALSE),"")</f>
        <v/>
      </c>
      <c r="G866" s="19" t="str">
        <f>IFERROR(VLOOKUP($B866,'Tabelas auxiliares'!$A$67:$C$107,2,FALSE),"")</f>
        <v/>
      </c>
      <c r="H866" s="19" t="str">
        <f>IFERROR(VLOOKUP($B866,'Tabelas auxiliares'!$A$67:$C$107,3,FALSE),"")</f>
        <v/>
      </c>
      <c r="Y866" s="19" t="str">
        <f t="shared" si="24"/>
        <v/>
      </c>
      <c r="Z866" s="19" t="str">
        <f>IF(T866="","",IF(AND(T866&lt;&gt;'Tabelas auxiliares'!$B$241,T866&lt;&gt;'Tabelas auxiliares'!$B$242,T866&lt;&gt;'Tabelas auxiliares'!$C$241,T866&lt;&gt;'Tabelas auxiliares'!$C$242,T866&lt;&gt;'Tabelas auxiliares'!$D$241),"FOLHA DE PESSOAL",IF(Y866='Tabelas auxiliares'!$A$242,"CUSTEIO",IF(Y866='Tabelas auxiliares'!$A$241,"INVESTIMENTO","ERRO - VERIFICAR"))))</f>
        <v/>
      </c>
      <c r="AA866" s="30" t="str">
        <f t="shared" si="25"/>
        <v/>
      </c>
      <c r="AB866" s="130"/>
      <c r="AC866" s="130"/>
      <c r="AD866" s="12"/>
      <c r="AE866" s="36"/>
    </row>
    <row r="867" spans="6:31" x14ac:dyDescent="0.25">
      <c r="F867" s="19" t="str">
        <f>IFERROR(VLOOKUP(D867,'Tabelas auxiliares'!$A$3:$B$63,2,FALSE),"")</f>
        <v/>
      </c>
      <c r="G867" s="19" t="str">
        <f>IFERROR(VLOOKUP($B867,'Tabelas auxiliares'!$A$67:$C$107,2,FALSE),"")</f>
        <v/>
      </c>
      <c r="H867" s="19" t="str">
        <f>IFERROR(VLOOKUP($B867,'Tabelas auxiliares'!$A$67:$C$107,3,FALSE),"")</f>
        <v/>
      </c>
      <c r="Y867" s="19" t="str">
        <f t="shared" si="24"/>
        <v/>
      </c>
      <c r="Z867" s="19" t="str">
        <f>IF(T867="","",IF(AND(T867&lt;&gt;'Tabelas auxiliares'!$B$241,T867&lt;&gt;'Tabelas auxiliares'!$B$242,T867&lt;&gt;'Tabelas auxiliares'!$C$241,T867&lt;&gt;'Tabelas auxiliares'!$C$242,T867&lt;&gt;'Tabelas auxiliares'!$D$241),"FOLHA DE PESSOAL",IF(Y867='Tabelas auxiliares'!$A$242,"CUSTEIO",IF(Y867='Tabelas auxiliares'!$A$241,"INVESTIMENTO","ERRO - VERIFICAR"))))</f>
        <v/>
      </c>
      <c r="AA867" s="30" t="str">
        <f t="shared" si="25"/>
        <v/>
      </c>
      <c r="AB867" s="130"/>
      <c r="AC867" s="130"/>
      <c r="AD867" s="12"/>
      <c r="AE867" s="36"/>
    </row>
    <row r="868" spans="6:31" x14ac:dyDescent="0.25">
      <c r="F868" s="19" t="str">
        <f>IFERROR(VLOOKUP(D868,'Tabelas auxiliares'!$A$3:$B$63,2,FALSE),"")</f>
        <v/>
      </c>
      <c r="G868" s="19" t="str">
        <f>IFERROR(VLOOKUP($B868,'Tabelas auxiliares'!$A$67:$C$107,2,FALSE),"")</f>
        <v/>
      </c>
      <c r="H868" s="19" t="str">
        <f>IFERROR(VLOOKUP($B868,'Tabelas auxiliares'!$A$67:$C$107,3,FALSE),"")</f>
        <v/>
      </c>
      <c r="Y868" s="19" t="str">
        <f t="shared" si="24"/>
        <v/>
      </c>
      <c r="Z868" s="19" t="str">
        <f>IF(T868="","",IF(AND(T868&lt;&gt;'Tabelas auxiliares'!$B$241,T868&lt;&gt;'Tabelas auxiliares'!$B$242,T868&lt;&gt;'Tabelas auxiliares'!$C$241,T868&lt;&gt;'Tabelas auxiliares'!$C$242,T868&lt;&gt;'Tabelas auxiliares'!$D$241),"FOLHA DE PESSOAL",IF(Y868='Tabelas auxiliares'!$A$242,"CUSTEIO",IF(Y868='Tabelas auxiliares'!$A$241,"INVESTIMENTO","ERRO - VERIFICAR"))))</f>
        <v/>
      </c>
      <c r="AA868" s="30" t="str">
        <f t="shared" si="25"/>
        <v/>
      </c>
      <c r="AB868" s="130"/>
      <c r="AC868" s="130"/>
      <c r="AD868" s="12"/>
      <c r="AE868" s="36"/>
    </row>
    <row r="869" spans="6:31" x14ac:dyDescent="0.25">
      <c r="F869" s="19" t="str">
        <f>IFERROR(VLOOKUP(D869,'Tabelas auxiliares'!$A$3:$B$63,2,FALSE),"")</f>
        <v/>
      </c>
      <c r="G869" s="19" t="str">
        <f>IFERROR(VLOOKUP($B869,'Tabelas auxiliares'!$A$67:$C$107,2,FALSE),"")</f>
        <v/>
      </c>
      <c r="H869" s="19" t="str">
        <f>IFERROR(VLOOKUP($B869,'Tabelas auxiliares'!$A$67:$C$107,3,FALSE),"")</f>
        <v/>
      </c>
      <c r="Y869" s="19" t="str">
        <f t="shared" si="24"/>
        <v/>
      </c>
      <c r="Z869" s="19" t="str">
        <f>IF(T869="","",IF(AND(T869&lt;&gt;'Tabelas auxiliares'!$B$241,T869&lt;&gt;'Tabelas auxiliares'!$B$242,T869&lt;&gt;'Tabelas auxiliares'!$C$241,T869&lt;&gt;'Tabelas auxiliares'!$C$242,T869&lt;&gt;'Tabelas auxiliares'!$D$241),"FOLHA DE PESSOAL",IF(Y869='Tabelas auxiliares'!$A$242,"CUSTEIO",IF(Y869='Tabelas auxiliares'!$A$241,"INVESTIMENTO","ERRO - VERIFICAR"))))</f>
        <v/>
      </c>
      <c r="AA869" s="30" t="str">
        <f t="shared" si="25"/>
        <v/>
      </c>
      <c r="AB869" s="130"/>
      <c r="AC869" s="130"/>
      <c r="AD869" s="12"/>
      <c r="AE869" s="36"/>
    </row>
    <row r="870" spans="6:31" x14ac:dyDescent="0.25">
      <c r="F870" s="19" t="str">
        <f>IFERROR(VLOOKUP(D870,'Tabelas auxiliares'!$A$3:$B$63,2,FALSE),"")</f>
        <v/>
      </c>
      <c r="G870" s="19" t="str">
        <f>IFERROR(VLOOKUP($B870,'Tabelas auxiliares'!$A$67:$C$107,2,FALSE),"")</f>
        <v/>
      </c>
      <c r="H870" s="19" t="str">
        <f>IFERROR(VLOOKUP($B870,'Tabelas auxiliares'!$A$67:$C$107,3,FALSE),"")</f>
        <v/>
      </c>
      <c r="Y870" s="19" t="str">
        <f t="shared" si="24"/>
        <v/>
      </c>
      <c r="Z870" s="19" t="str">
        <f>IF(T870="","",IF(AND(T870&lt;&gt;'Tabelas auxiliares'!$B$241,T870&lt;&gt;'Tabelas auxiliares'!$B$242,T870&lt;&gt;'Tabelas auxiliares'!$C$241,T870&lt;&gt;'Tabelas auxiliares'!$C$242,T870&lt;&gt;'Tabelas auxiliares'!$D$241),"FOLHA DE PESSOAL",IF(Y870='Tabelas auxiliares'!$A$242,"CUSTEIO",IF(Y870='Tabelas auxiliares'!$A$241,"INVESTIMENTO","ERRO - VERIFICAR"))))</f>
        <v/>
      </c>
      <c r="AA870" s="30" t="str">
        <f t="shared" si="25"/>
        <v/>
      </c>
      <c r="AB870" s="130"/>
      <c r="AC870" s="130"/>
      <c r="AD870" s="12"/>
      <c r="AE870" s="36"/>
    </row>
    <row r="871" spans="6:31" x14ac:dyDescent="0.25">
      <c r="F871" s="19" t="str">
        <f>IFERROR(VLOOKUP(D871,'Tabelas auxiliares'!$A$3:$B$63,2,FALSE),"")</f>
        <v/>
      </c>
      <c r="G871" s="19" t="str">
        <f>IFERROR(VLOOKUP($B871,'Tabelas auxiliares'!$A$67:$C$107,2,FALSE),"")</f>
        <v/>
      </c>
      <c r="H871" s="19" t="str">
        <f>IFERROR(VLOOKUP($B871,'Tabelas auxiliares'!$A$67:$C$107,3,FALSE),"")</f>
        <v/>
      </c>
      <c r="Y871" s="19" t="str">
        <f t="shared" si="24"/>
        <v/>
      </c>
      <c r="Z871" s="19" t="str">
        <f>IF(T871="","",IF(AND(T871&lt;&gt;'Tabelas auxiliares'!$B$241,T871&lt;&gt;'Tabelas auxiliares'!$B$242,T871&lt;&gt;'Tabelas auxiliares'!$C$241,T871&lt;&gt;'Tabelas auxiliares'!$C$242,T871&lt;&gt;'Tabelas auxiliares'!$D$241),"FOLHA DE PESSOAL",IF(Y871='Tabelas auxiliares'!$A$242,"CUSTEIO",IF(Y871='Tabelas auxiliares'!$A$241,"INVESTIMENTO","ERRO - VERIFICAR"))))</f>
        <v/>
      </c>
      <c r="AA871" s="30" t="str">
        <f t="shared" si="25"/>
        <v/>
      </c>
      <c r="AB871" s="130"/>
      <c r="AC871" s="130"/>
      <c r="AD871" s="12"/>
      <c r="AE871" s="36"/>
    </row>
    <row r="872" spans="6:31" x14ac:dyDescent="0.25">
      <c r="F872" s="19" t="str">
        <f>IFERROR(VLOOKUP(D872,'Tabelas auxiliares'!$A$3:$B$63,2,FALSE),"")</f>
        <v/>
      </c>
      <c r="G872" s="19" t="str">
        <f>IFERROR(VLOOKUP($B872,'Tabelas auxiliares'!$A$67:$C$107,2,FALSE),"")</f>
        <v/>
      </c>
      <c r="H872" s="19" t="str">
        <f>IFERROR(VLOOKUP($B872,'Tabelas auxiliares'!$A$67:$C$107,3,FALSE),"")</f>
        <v/>
      </c>
      <c r="Y872" s="19" t="str">
        <f t="shared" si="24"/>
        <v/>
      </c>
      <c r="Z872" s="19" t="str">
        <f>IF(T872="","",IF(AND(T872&lt;&gt;'Tabelas auxiliares'!$B$241,T872&lt;&gt;'Tabelas auxiliares'!$B$242,T872&lt;&gt;'Tabelas auxiliares'!$C$241,T872&lt;&gt;'Tabelas auxiliares'!$C$242,T872&lt;&gt;'Tabelas auxiliares'!$D$241),"FOLHA DE PESSOAL",IF(Y872='Tabelas auxiliares'!$A$242,"CUSTEIO",IF(Y872='Tabelas auxiliares'!$A$241,"INVESTIMENTO","ERRO - VERIFICAR"))))</f>
        <v/>
      </c>
      <c r="AA872" s="30" t="str">
        <f t="shared" si="25"/>
        <v/>
      </c>
      <c r="AB872" s="130"/>
      <c r="AC872" s="130"/>
      <c r="AD872" s="12"/>
      <c r="AE872" s="36"/>
    </row>
    <row r="873" spans="6:31" x14ac:dyDescent="0.25">
      <c r="F873" s="19" t="str">
        <f>IFERROR(VLOOKUP(D873,'Tabelas auxiliares'!$A$3:$B$63,2,FALSE),"")</f>
        <v/>
      </c>
      <c r="G873" s="19" t="str">
        <f>IFERROR(VLOOKUP($B873,'Tabelas auxiliares'!$A$67:$C$107,2,FALSE),"")</f>
        <v/>
      </c>
      <c r="H873" s="19" t="str">
        <f>IFERROR(VLOOKUP($B873,'Tabelas auxiliares'!$A$67:$C$107,3,FALSE),"")</f>
        <v/>
      </c>
      <c r="Y873" s="19" t="str">
        <f t="shared" si="24"/>
        <v/>
      </c>
      <c r="Z873" s="19" t="str">
        <f>IF(T873="","",IF(AND(T873&lt;&gt;'Tabelas auxiliares'!$B$241,T873&lt;&gt;'Tabelas auxiliares'!$B$242,T873&lt;&gt;'Tabelas auxiliares'!$C$241,T873&lt;&gt;'Tabelas auxiliares'!$C$242,T873&lt;&gt;'Tabelas auxiliares'!$D$241),"FOLHA DE PESSOAL",IF(Y873='Tabelas auxiliares'!$A$242,"CUSTEIO",IF(Y873='Tabelas auxiliares'!$A$241,"INVESTIMENTO","ERRO - VERIFICAR"))))</f>
        <v/>
      </c>
      <c r="AA873" s="30" t="str">
        <f t="shared" si="25"/>
        <v/>
      </c>
      <c r="AB873" s="130"/>
      <c r="AC873" s="130"/>
      <c r="AD873" s="12"/>
      <c r="AE873" s="36"/>
    </row>
    <row r="874" spans="6:31" x14ac:dyDescent="0.25">
      <c r="F874" s="19" t="str">
        <f>IFERROR(VLOOKUP(D874,'Tabelas auxiliares'!$A$3:$B$63,2,FALSE),"")</f>
        <v/>
      </c>
      <c r="G874" s="19" t="str">
        <f>IFERROR(VLOOKUP($B874,'Tabelas auxiliares'!$A$67:$C$107,2,FALSE),"")</f>
        <v/>
      </c>
      <c r="H874" s="19" t="str">
        <f>IFERROR(VLOOKUP($B874,'Tabelas auxiliares'!$A$67:$C$107,3,FALSE),"")</f>
        <v/>
      </c>
      <c r="Y874" s="19" t="str">
        <f t="shared" si="24"/>
        <v/>
      </c>
      <c r="Z874" s="19" t="str">
        <f>IF(T874="","",IF(AND(T874&lt;&gt;'Tabelas auxiliares'!$B$241,T874&lt;&gt;'Tabelas auxiliares'!$B$242,T874&lt;&gt;'Tabelas auxiliares'!$C$241,T874&lt;&gt;'Tabelas auxiliares'!$C$242,T874&lt;&gt;'Tabelas auxiliares'!$D$241),"FOLHA DE PESSOAL",IF(Y874='Tabelas auxiliares'!$A$242,"CUSTEIO",IF(Y874='Tabelas auxiliares'!$A$241,"INVESTIMENTO","ERRO - VERIFICAR"))))</f>
        <v/>
      </c>
      <c r="AA874" s="30" t="str">
        <f t="shared" si="25"/>
        <v/>
      </c>
      <c r="AB874" s="130"/>
      <c r="AC874" s="130"/>
      <c r="AD874" s="12"/>
      <c r="AE874" s="36"/>
    </row>
    <row r="875" spans="6:31" x14ac:dyDescent="0.25">
      <c r="F875" s="19" t="str">
        <f>IFERROR(VLOOKUP(D875,'Tabelas auxiliares'!$A$3:$B$63,2,FALSE),"")</f>
        <v/>
      </c>
      <c r="G875" s="19" t="str">
        <f>IFERROR(VLOOKUP($B875,'Tabelas auxiliares'!$A$67:$C$107,2,FALSE),"")</f>
        <v/>
      </c>
      <c r="H875" s="19" t="str">
        <f>IFERROR(VLOOKUP($B875,'Tabelas auxiliares'!$A$67:$C$107,3,FALSE),"")</f>
        <v/>
      </c>
      <c r="Y875" s="19" t="str">
        <f t="shared" si="24"/>
        <v/>
      </c>
      <c r="Z875" s="19" t="str">
        <f>IF(T875="","",IF(AND(T875&lt;&gt;'Tabelas auxiliares'!$B$241,T875&lt;&gt;'Tabelas auxiliares'!$B$242,T875&lt;&gt;'Tabelas auxiliares'!$C$241,T875&lt;&gt;'Tabelas auxiliares'!$C$242,T875&lt;&gt;'Tabelas auxiliares'!$D$241),"FOLHA DE PESSOAL",IF(Y875='Tabelas auxiliares'!$A$242,"CUSTEIO",IF(Y875='Tabelas auxiliares'!$A$241,"INVESTIMENTO","ERRO - VERIFICAR"))))</f>
        <v/>
      </c>
      <c r="AA875" s="30" t="str">
        <f t="shared" si="25"/>
        <v/>
      </c>
      <c r="AB875" s="130"/>
      <c r="AC875" s="130"/>
      <c r="AD875" s="12"/>
      <c r="AE875" s="36"/>
    </row>
    <row r="876" spans="6:31" x14ac:dyDescent="0.25">
      <c r="F876" s="19" t="str">
        <f>IFERROR(VLOOKUP(D876,'Tabelas auxiliares'!$A$3:$B$63,2,FALSE),"")</f>
        <v/>
      </c>
      <c r="G876" s="19" t="str">
        <f>IFERROR(VLOOKUP($B876,'Tabelas auxiliares'!$A$67:$C$107,2,FALSE),"")</f>
        <v/>
      </c>
      <c r="H876" s="19" t="str">
        <f>IFERROR(VLOOKUP($B876,'Tabelas auxiliares'!$A$67:$C$107,3,FALSE),"")</f>
        <v/>
      </c>
      <c r="Y876" s="19" t="str">
        <f t="shared" ref="Y876:Y939" si="26">LEFT(V876,1)</f>
        <v/>
      </c>
      <c r="Z876" s="19" t="str">
        <f>IF(T876="","",IF(AND(T876&lt;&gt;'Tabelas auxiliares'!$B$241,T876&lt;&gt;'Tabelas auxiliares'!$B$242,T876&lt;&gt;'Tabelas auxiliares'!$C$241,T876&lt;&gt;'Tabelas auxiliares'!$C$242,T876&lt;&gt;'Tabelas auxiliares'!$D$241),"FOLHA DE PESSOAL",IF(Y876='Tabelas auxiliares'!$A$242,"CUSTEIO",IF(Y876='Tabelas auxiliares'!$A$241,"INVESTIMENTO","ERRO - VERIFICAR"))))</f>
        <v/>
      </c>
      <c r="AA876" s="30" t="str">
        <f t="shared" si="25"/>
        <v/>
      </c>
      <c r="AB876" s="130"/>
      <c r="AC876" s="130"/>
      <c r="AD876" s="12"/>
      <c r="AE876" s="36"/>
    </row>
    <row r="877" spans="6:31" x14ac:dyDescent="0.25">
      <c r="F877" s="19" t="str">
        <f>IFERROR(VLOOKUP(D877,'Tabelas auxiliares'!$A$3:$B$63,2,FALSE),"")</f>
        <v/>
      </c>
      <c r="G877" s="19" t="str">
        <f>IFERROR(VLOOKUP($B877,'Tabelas auxiliares'!$A$67:$C$107,2,FALSE),"")</f>
        <v/>
      </c>
      <c r="H877" s="19" t="str">
        <f>IFERROR(VLOOKUP($B877,'Tabelas auxiliares'!$A$67:$C$107,3,FALSE),"")</f>
        <v/>
      </c>
      <c r="Y877" s="19" t="str">
        <f t="shared" si="26"/>
        <v/>
      </c>
      <c r="Z877" s="19" t="str">
        <f>IF(T877="","",IF(AND(T877&lt;&gt;'Tabelas auxiliares'!$B$241,T877&lt;&gt;'Tabelas auxiliares'!$B$242,T877&lt;&gt;'Tabelas auxiliares'!$C$241,T877&lt;&gt;'Tabelas auxiliares'!$C$242,T877&lt;&gt;'Tabelas auxiliares'!$D$241),"FOLHA DE PESSOAL",IF(Y877='Tabelas auxiliares'!$A$242,"CUSTEIO",IF(Y877='Tabelas auxiliares'!$A$241,"INVESTIMENTO","ERRO - VERIFICAR"))))</f>
        <v/>
      </c>
      <c r="AA877" s="30" t="str">
        <f t="shared" ref="AA877:AA940" si="27">IF(AB877+AC877+AD877&lt;&gt;0,AB877+AC877+AD877,"")</f>
        <v/>
      </c>
      <c r="AB877" s="130"/>
      <c r="AC877" s="130"/>
      <c r="AD877" s="12"/>
      <c r="AE877" s="36"/>
    </row>
    <row r="878" spans="6:31" x14ac:dyDescent="0.25">
      <c r="F878" s="19" t="str">
        <f>IFERROR(VLOOKUP(D878,'Tabelas auxiliares'!$A$3:$B$63,2,FALSE),"")</f>
        <v/>
      </c>
      <c r="G878" s="19" t="str">
        <f>IFERROR(VLOOKUP($B878,'Tabelas auxiliares'!$A$67:$C$107,2,FALSE),"")</f>
        <v/>
      </c>
      <c r="H878" s="19" t="str">
        <f>IFERROR(VLOOKUP($B878,'Tabelas auxiliares'!$A$67:$C$107,3,FALSE),"")</f>
        <v/>
      </c>
      <c r="Y878" s="19" t="str">
        <f t="shared" si="26"/>
        <v/>
      </c>
      <c r="Z878" s="19" t="str">
        <f>IF(T878="","",IF(AND(T878&lt;&gt;'Tabelas auxiliares'!$B$241,T878&lt;&gt;'Tabelas auxiliares'!$B$242,T878&lt;&gt;'Tabelas auxiliares'!$C$241,T878&lt;&gt;'Tabelas auxiliares'!$C$242,T878&lt;&gt;'Tabelas auxiliares'!$D$241),"FOLHA DE PESSOAL",IF(Y878='Tabelas auxiliares'!$A$242,"CUSTEIO",IF(Y878='Tabelas auxiliares'!$A$241,"INVESTIMENTO","ERRO - VERIFICAR"))))</f>
        <v/>
      </c>
      <c r="AA878" s="30" t="str">
        <f t="shared" si="27"/>
        <v/>
      </c>
      <c r="AB878" s="130"/>
      <c r="AC878" s="130"/>
      <c r="AD878" s="12"/>
      <c r="AE878" s="36"/>
    </row>
    <row r="879" spans="6:31" x14ac:dyDescent="0.25">
      <c r="F879" s="19" t="str">
        <f>IFERROR(VLOOKUP(D879,'Tabelas auxiliares'!$A$3:$B$63,2,FALSE),"")</f>
        <v/>
      </c>
      <c r="G879" s="19" t="str">
        <f>IFERROR(VLOOKUP($B879,'Tabelas auxiliares'!$A$67:$C$107,2,FALSE),"")</f>
        <v/>
      </c>
      <c r="H879" s="19" t="str">
        <f>IFERROR(VLOOKUP($B879,'Tabelas auxiliares'!$A$67:$C$107,3,FALSE),"")</f>
        <v/>
      </c>
      <c r="Y879" s="19" t="str">
        <f t="shared" si="26"/>
        <v/>
      </c>
      <c r="Z879" s="19" t="str">
        <f>IF(T879="","",IF(AND(T879&lt;&gt;'Tabelas auxiliares'!$B$241,T879&lt;&gt;'Tabelas auxiliares'!$B$242,T879&lt;&gt;'Tabelas auxiliares'!$C$241,T879&lt;&gt;'Tabelas auxiliares'!$C$242,T879&lt;&gt;'Tabelas auxiliares'!$D$241),"FOLHA DE PESSOAL",IF(Y879='Tabelas auxiliares'!$A$242,"CUSTEIO",IF(Y879='Tabelas auxiliares'!$A$241,"INVESTIMENTO","ERRO - VERIFICAR"))))</f>
        <v/>
      </c>
      <c r="AA879" s="30" t="str">
        <f t="shared" si="27"/>
        <v/>
      </c>
      <c r="AB879" s="130"/>
      <c r="AC879" s="130"/>
      <c r="AD879" s="12"/>
      <c r="AE879" s="36"/>
    </row>
    <row r="880" spans="6:31" x14ac:dyDescent="0.25">
      <c r="F880" s="19" t="str">
        <f>IFERROR(VLOOKUP(D880,'Tabelas auxiliares'!$A$3:$B$63,2,FALSE),"")</f>
        <v/>
      </c>
      <c r="G880" s="19" t="str">
        <f>IFERROR(VLOOKUP($B880,'Tabelas auxiliares'!$A$67:$C$107,2,FALSE),"")</f>
        <v/>
      </c>
      <c r="H880" s="19" t="str">
        <f>IFERROR(VLOOKUP($B880,'Tabelas auxiliares'!$A$67:$C$107,3,FALSE),"")</f>
        <v/>
      </c>
      <c r="Y880" s="19" t="str">
        <f t="shared" si="26"/>
        <v/>
      </c>
      <c r="Z880" s="19" t="str">
        <f>IF(T880="","",IF(AND(T880&lt;&gt;'Tabelas auxiliares'!$B$241,T880&lt;&gt;'Tabelas auxiliares'!$B$242,T880&lt;&gt;'Tabelas auxiliares'!$C$241,T880&lt;&gt;'Tabelas auxiliares'!$C$242,T880&lt;&gt;'Tabelas auxiliares'!$D$241),"FOLHA DE PESSOAL",IF(Y880='Tabelas auxiliares'!$A$242,"CUSTEIO",IF(Y880='Tabelas auxiliares'!$A$241,"INVESTIMENTO","ERRO - VERIFICAR"))))</f>
        <v/>
      </c>
      <c r="AA880" s="30" t="str">
        <f t="shared" si="27"/>
        <v/>
      </c>
      <c r="AB880" s="130"/>
      <c r="AC880" s="130"/>
      <c r="AD880" s="12"/>
      <c r="AE880" s="36"/>
    </row>
    <row r="881" spans="6:31" x14ac:dyDescent="0.25">
      <c r="F881" s="19" t="str">
        <f>IFERROR(VLOOKUP(D881,'Tabelas auxiliares'!$A$3:$B$63,2,FALSE),"")</f>
        <v/>
      </c>
      <c r="G881" s="19" t="str">
        <f>IFERROR(VLOOKUP($B881,'Tabelas auxiliares'!$A$67:$C$107,2,FALSE),"")</f>
        <v/>
      </c>
      <c r="H881" s="19" t="str">
        <f>IFERROR(VLOOKUP($B881,'Tabelas auxiliares'!$A$67:$C$107,3,FALSE),"")</f>
        <v/>
      </c>
      <c r="Y881" s="19" t="str">
        <f t="shared" si="26"/>
        <v/>
      </c>
      <c r="Z881" s="19" t="str">
        <f>IF(T881="","",IF(AND(T881&lt;&gt;'Tabelas auxiliares'!$B$241,T881&lt;&gt;'Tabelas auxiliares'!$B$242,T881&lt;&gt;'Tabelas auxiliares'!$C$241,T881&lt;&gt;'Tabelas auxiliares'!$C$242,T881&lt;&gt;'Tabelas auxiliares'!$D$241),"FOLHA DE PESSOAL",IF(Y881='Tabelas auxiliares'!$A$242,"CUSTEIO",IF(Y881='Tabelas auxiliares'!$A$241,"INVESTIMENTO","ERRO - VERIFICAR"))))</f>
        <v/>
      </c>
      <c r="AA881" s="30" t="str">
        <f t="shared" si="27"/>
        <v/>
      </c>
      <c r="AB881" s="130"/>
      <c r="AC881" s="130"/>
      <c r="AD881" s="12"/>
      <c r="AE881" s="36"/>
    </row>
    <row r="882" spans="6:31" x14ac:dyDescent="0.25">
      <c r="F882" s="19" t="str">
        <f>IFERROR(VLOOKUP(D882,'Tabelas auxiliares'!$A$3:$B$63,2,FALSE),"")</f>
        <v/>
      </c>
      <c r="G882" s="19" t="str">
        <f>IFERROR(VLOOKUP($B882,'Tabelas auxiliares'!$A$67:$C$107,2,FALSE),"")</f>
        <v/>
      </c>
      <c r="H882" s="19" t="str">
        <f>IFERROR(VLOOKUP($B882,'Tabelas auxiliares'!$A$67:$C$107,3,FALSE),"")</f>
        <v/>
      </c>
      <c r="Y882" s="19" t="str">
        <f t="shared" si="26"/>
        <v/>
      </c>
      <c r="Z882" s="19" t="str">
        <f>IF(T882="","",IF(AND(T882&lt;&gt;'Tabelas auxiliares'!$B$241,T882&lt;&gt;'Tabelas auxiliares'!$B$242,T882&lt;&gt;'Tabelas auxiliares'!$C$241,T882&lt;&gt;'Tabelas auxiliares'!$C$242,T882&lt;&gt;'Tabelas auxiliares'!$D$241),"FOLHA DE PESSOAL",IF(Y882='Tabelas auxiliares'!$A$242,"CUSTEIO",IF(Y882='Tabelas auxiliares'!$A$241,"INVESTIMENTO","ERRO - VERIFICAR"))))</f>
        <v/>
      </c>
      <c r="AA882" s="30" t="str">
        <f t="shared" si="27"/>
        <v/>
      </c>
      <c r="AB882" s="130"/>
      <c r="AC882" s="130"/>
      <c r="AD882" s="12"/>
      <c r="AE882" s="36"/>
    </row>
    <row r="883" spans="6:31" x14ac:dyDescent="0.25">
      <c r="F883" s="19" t="str">
        <f>IFERROR(VLOOKUP(D883,'Tabelas auxiliares'!$A$3:$B$63,2,FALSE),"")</f>
        <v/>
      </c>
      <c r="G883" s="19" t="str">
        <f>IFERROR(VLOOKUP($B883,'Tabelas auxiliares'!$A$67:$C$107,2,FALSE),"")</f>
        <v/>
      </c>
      <c r="H883" s="19" t="str">
        <f>IFERROR(VLOOKUP($B883,'Tabelas auxiliares'!$A$67:$C$107,3,FALSE),"")</f>
        <v/>
      </c>
      <c r="Y883" s="19" t="str">
        <f t="shared" si="26"/>
        <v/>
      </c>
      <c r="Z883" s="19" t="str">
        <f>IF(T883="","",IF(AND(T883&lt;&gt;'Tabelas auxiliares'!$B$241,T883&lt;&gt;'Tabelas auxiliares'!$B$242,T883&lt;&gt;'Tabelas auxiliares'!$C$241,T883&lt;&gt;'Tabelas auxiliares'!$C$242,T883&lt;&gt;'Tabelas auxiliares'!$D$241),"FOLHA DE PESSOAL",IF(Y883='Tabelas auxiliares'!$A$242,"CUSTEIO",IF(Y883='Tabelas auxiliares'!$A$241,"INVESTIMENTO","ERRO - VERIFICAR"))))</f>
        <v/>
      </c>
      <c r="AA883" s="30" t="str">
        <f t="shared" si="27"/>
        <v/>
      </c>
      <c r="AB883" s="130"/>
      <c r="AC883" s="130"/>
      <c r="AD883" s="12"/>
      <c r="AE883" s="36"/>
    </row>
    <row r="884" spans="6:31" x14ac:dyDescent="0.25">
      <c r="F884" s="19" t="str">
        <f>IFERROR(VLOOKUP(D884,'Tabelas auxiliares'!$A$3:$B$63,2,FALSE),"")</f>
        <v/>
      </c>
      <c r="G884" s="19" t="str">
        <f>IFERROR(VLOOKUP($B884,'Tabelas auxiliares'!$A$67:$C$107,2,FALSE),"")</f>
        <v/>
      </c>
      <c r="H884" s="19" t="str">
        <f>IFERROR(VLOOKUP($B884,'Tabelas auxiliares'!$A$67:$C$107,3,FALSE),"")</f>
        <v/>
      </c>
      <c r="Y884" s="19" t="str">
        <f t="shared" si="26"/>
        <v/>
      </c>
      <c r="Z884" s="19" t="str">
        <f>IF(T884="","",IF(AND(T884&lt;&gt;'Tabelas auxiliares'!$B$241,T884&lt;&gt;'Tabelas auxiliares'!$B$242,T884&lt;&gt;'Tabelas auxiliares'!$C$241,T884&lt;&gt;'Tabelas auxiliares'!$C$242,T884&lt;&gt;'Tabelas auxiliares'!$D$241),"FOLHA DE PESSOAL",IF(Y884='Tabelas auxiliares'!$A$242,"CUSTEIO",IF(Y884='Tabelas auxiliares'!$A$241,"INVESTIMENTO","ERRO - VERIFICAR"))))</f>
        <v/>
      </c>
      <c r="AA884" s="30" t="str">
        <f t="shared" si="27"/>
        <v/>
      </c>
      <c r="AB884" s="130"/>
      <c r="AC884" s="130"/>
      <c r="AD884" s="12"/>
      <c r="AE884" s="36"/>
    </row>
    <row r="885" spans="6:31" x14ac:dyDescent="0.25">
      <c r="F885" s="19" t="str">
        <f>IFERROR(VLOOKUP(D885,'Tabelas auxiliares'!$A$3:$B$63,2,FALSE),"")</f>
        <v/>
      </c>
      <c r="G885" s="19" t="str">
        <f>IFERROR(VLOOKUP($B885,'Tabelas auxiliares'!$A$67:$C$107,2,FALSE),"")</f>
        <v/>
      </c>
      <c r="H885" s="19" t="str">
        <f>IFERROR(VLOOKUP($B885,'Tabelas auxiliares'!$A$67:$C$107,3,FALSE),"")</f>
        <v/>
      </c>
      <c r="Y885" s="19" t="str">
        <f t="shared" si="26"/>
        <v/>
      </c>
      <c r="Z885" s="19" t="str">
        <f>IF(T885="","",IF(AND(T885&lt;&gt;'Tabelas auxiliares'!$B$241,T885&lt;&gt;'Tabelas auxiliares'!$B$242,T885&lt;&gt;'Tabelas auxiliares'!$C$241,T885&lt;&gt;'Tabelas auxiliares'!$C$242,T885&lt;&gt;'Tabelas auxiliares'!$D$241),"FOLHA DE PESSOAL",IF(Y885='Tabelas auxiliares'!$A$242,"CUSTEIO",IF(Y885='Tabelas auxiliares'!$A$241,"INVESTIMENTO","ERRO - VERIFICAR"))))</f>
        <v/>
      </c>
      <c r="AA885" s="30" t="str">
        <f t="shared" si="27"/>
        <v/>
      </c>
      <c r="AB885" s="130"/>
      <c r="AC885" s="130"/>
      <c r="AD885" s="12"/>
      <c r="AE885" s="36"/>
    </row>
    <row r="886" spans="6:31" x14ac:dyDescent="0.25">
      <c r="F886" s="19" t="str">
        <f>IFERROR(VLOOKUP(D886,'Tabelas auxiliares'!$A$3:$B$63,2,FALSE),"")</f>
        <v/>
      </c>
      <c r="G886" s="19" t="str">
        <f>IFERROR(VLOOKUP($B886,'Tabelas auxiliares'!$A$67:$C$107,2,FALSE),"")</f>
        <v/>
      </c>
      <c r="H886" s="19" t="str">
        <f>IFERROR(VLOOKUP($B886,'Tabelas auxiliares'!$A$67:$C$107,3,FALSE),"")</f>
        <v/>
      </c>
      <c r="Y886" s="19" t="str">
        <f t="shared" si="26"/>
        <v/>
      </c>
      <c r="Z886" s="19" t="str">
        <f>IF(T886="","",IF(AND(T886&lt;&gt;'Tabelas auxiliares'!$B$241,T886&lt;&gt;'Tabelas auxiliares'!$B$242,T886&lt;&gt;'Tabelas auxiliares'!$C$241,T886&lt;&gt;'Tabelas auxiliares'!$C$242,T886&lt;&gt;'Tabelas auxiliares'!$D$241),"FOLHA DE PESSOAL",IF(Y886='Tabelas auxiliares'!$A$242,"CUSTEIO",IF(Y886='Tabelas auxiliares'!$A$241,"INVESTIMENTO","ERRO - VERIFICAR"))))</f>
        <v/>
      </c>
      <c r="AA886" s="30" t="str">
        <f t="shared" si="27"/>
        <v/>
      </c>
      <c r="AB886" s="130"/>
      <c r="AC886" s="130"/>
      <c r="AD886" s="12"/>
      <c r="AE886" s="36"/>
    </row>
    <row r="887" spans="6:31" x14ac:dyDescent="0.25">
      <c r="F887" s="19" t="str">
        <f>IFERROR(VLOOKUP(D887,'Tabelas auxiliares'!$A$3:$B$63,2,FALSE),"")</f>
        <v/>
      </c>
      <c r="G887" s="19" t="str">
        <f>IFERROR(VLOOKUP($B887,'Tabelas auxiliares'!$A$67:$C$107,2,FALSE),"")</f>
        <v/>
      </c>
      <c r="H887" s="19" t="str">
        <f>IFERROR(VLOOKUP($B887,'Tabelas auxiliares'!$A$67:$C$107,3,FALSE),"")</f>
        <v/>
      </c>
      <c r="Y887" s="19" t="str">
        <f t="shared" si="26"/>
        <v/>
      </c>
      <c r="Z887" s="19" t="str">
        <f>IF(T887="","",IF(AND(T887&lt;&gt;'Tabelas auxiliares'!$B$241,T887&lt;&gt;'Tabelas auxiliares'!$B$242,T887&lt;&gt;'Tabelas auxiliares'!$C$241,T887&lt;&gt;'Tabelas auxiliares'!$C$242,T887&lt;&gt;'Tabelas auxiliares'!$D$241),"FOLHA DE PESSOAL",IF(Y887='Tabelas auxiliares'!$A$242,"CUSTEIO",IF(Y887='Tabelas auxiliares'!$A$241,"INVESTIMENTO","ERRO - VERIFICAR"))))</f>
        <v/>
      </c>
      <c r="AA887" s="30" t="str">
        <f t="shared" si="27"/>
        <v/>
      </c>
      <c r="AB887" s="130"/>
      <c r="AC887" s="130"/>
      <c r="AD887" s="12"/>
      <c r="AE887" s="36"/>
    </row>
    <row r="888" spans="6:31" x14ac:dyDescent="0.25">
      <c r="F888" s="19" t="str">
        <f>IFERROR(VLOOKUP(D888,'Tabelas auxiliares'!$A$3:$B$63,2,FALSE),"")</f>
        <v/>
      </c>
      <c r="G888" s="19" t="str">
        <f>IFERROR(VLOOKUP($B888,'Tabelas auxiliares'!$A$67:$C$107,2,FALSE),"")</f>
        <v/>
      </c>
      <c r="H888" s="19" t="str">
        <f>IFERROR(VLOOKUP($B888,'Tabelas auxiliares'!$A$67:$C$107,3,FALSE),"")</f>
        <v/>
      </c>
      <c r="Y888" s="19" t="str">
        <f t="shared" si="26"/>
        <v/>
      </c>
      <c r="Z888" s="19" t="str">
        <f>IF(T888="","",IF(AND(T888&lt;&gt;'Tabelas auxiliares'!$B$241,T888&lt;&gt;'Tabelas auxiliares'!$B$242,T888&lt;&gt;'Tabelas auxiliares'!$C$241,T888&lt;&gt;'Tabelas auxiliares'!$C$242,T888&lt;&gt;'Tabelas auxiliares'!$D$241),"FOLHA DE PESSOAL",IF(Y888='Tabelas auxiliares'!$A$242,"CUSTEIO",IF(Y888='Tabelas auxiliares'!$A$241,"INVESTIMENTO","ERRO - VERIFICAR"))))</f>
        <v/>
      </c>
      <c r="AA888" s="30" t="str">
        <f t="shared" si="27"/>
        <v/>
      </c>
      <c r="AB888" s="130"/>
      <c r="AC888" s="130"/>
      <c r="AD888" s="12"/>
      <c r="AE888" s="36"/>
    </row>
    <row r="889" spans="6:31" x14ac:dyDescent="0.25">
      <c r="F889" s="19" t="str">
        <f>IFERROR(VLOOKUP(D889,'Tabelas auxiliares'!$A$3:$B$63,2,FALSE),"")</f>
        <v/>
      </c>
      <c r="G889" s="19" t="str">
        <f>IFERROR(VLOOKUP($B889,'Tabelas auxiliares'!$A$67:$C$107,2,FALSE),"")</f>
        <v/>
      </c>
      <c r="H889" s="19" t="str">
        <f>IFERROR(VLOOKUP($B889,'Tabelas auxiliares'!$A$67:$C$107,3,FALSE),"")</f>
        <v/>
      </c>
      <c r="Y889" s="19" t="str">
        <f t="shared" si="26"/>
        <v/>
      </c>
      <c r="Z889" s="19" t="str">
        <f>IF(T889="","",IF(AND(T889&lt;&gt;'Tabelas auxiliares'!$B$241,T889&lt;&gt;'Tabelas auxiliares'!$B$242,T889&lt;&gt;'Tabelas auxiliares'!$C$241,T889&lt;&gt;'Tabelas auxiliares'!$C$242,T889&lt;&gt;'Tabelas auxiliares'!$D$241),"FOLHA DE PESSOAL",IF(Y889='Tabelas auxiliares'!$A$242,"CUSTEIO",IF(Y889='Tabelas auxiliares'!$A$241,"INVESTIMENTO","ERRO - VERIFICAR"))))</f>
        <v/>
      </c>
      <c r="AA889" s="30" t="str">
        <f t="shared" si="27"/>
        <v/>
      </c>
      <c r="AB889" s="130"/>
      <c r="AC889" s="130"/>
      <c r="AD889" s="12"/>
      <c r="AE889" s="36"/>
    </row>
    <row r="890" spans="6:31" x14ac:dyDescent="0.25">
      <c r="F890" s="19" t="str">
        <f>IFERROR(VLOOKUP(D890,'Tabelas auxiliares'!$A$3:$B$63,2,FALSE),"")</f>
        <v/>
      </c>
      <c r="G890" s="19" t="str">
        <f>IFERROR(VLOOKUP($B890,'Tabelas auxiliares'!$A$67:$C$107,2,FALSE),"")</f>
        <v/>
      </c>
      <c r="H890" s="19" t="str">
        <f>IFERROR(VLOOKUP($B890,'Tabelas auxiliares'!$A$67:$C$107,3,FALSE),"")</f>
        <v/>
      </c>
      <c r="Y890" s="19" t="str">
        <f t="shared" si="26"/>
        <v/>
      </c>
      <c r="Z890" s="19" t="str">
        <f>IF(T890="","",IF(AND(T890&lt;&gt;'Tabelas auxiliares'!$B$241,T890&lt;&gt;'Tabelas auxiliares'!$B$242,T890&lt;&gt;'Tabelas auxiliares'!$C$241,T890&lt;&gt;'Tabelas auxiliares'!$C$242,T890&lt;&gt;'Tabelas auxiliares'!$D$241),"FOLHA DE PESSOAL",IF(Y890='Tabelas auxiliares'!$A$242,"CUSTEIO",IF(Y890='Tabelas auxiliares'!$A$241,"INVESTIMENTO","ERRO - VERIFICAR"))))</f>
        <v/>
      </c>
      <c r="AA890" s="30" t="str">
        <f t="shared" si="27"/>
        <v/>
      </c>
      <c r="AB890" s="130"/>
      <c r="AC890" s="130"/>
      <c r="AD890" s="12"/>
      <c r="AE890" s="36"/>
    </row>
    <row r="891" spans="6:31" x14ac:dyDescent="0.25">
      <c r="F891" s="19" t="str">
        <f>IFERROR(VLOOKUP(D891,'Tabelas auxiliares'!$A$3:$B$63,2,FALSE),"")</f>
        <v/>
      </c>
      <c r="G891" s="19" t="str">
        <f>IFERROR(VLOOKUP($B891,'Tabelas auxiliares'!$A$67:$C$107,2,FALSE),"")</f>
        <v/>
      </c>
      <c r="H891" s="19" t="str">
        <f>IFERROR(VLOOKUP($B891,'Tabelas auxiliares'!$A$67:$C$107,3,FALSE),"")</f>
        <v/>
      </c>
      <c r="Y891" s="19" t="str">
        <f t="shared" si="26"/>
        <v/>
      </c>
      <c r="Z891" s="19" t="str">
        <f>IF(T891="","",IF(AND(T891&lt;&gt;'Tabelas auxiliares'!$B$241,T891&lt;&gt;'Tabelas auxiliares'!$B$242,T891&lt;&gt;'Tabelas auxiliares'!$C$241,T891&lt;&gt;'Tabelas auxiliares'!$C$242,T891&lt;&gt;'Tabelas auxiliares'!$D$241),"FOLHA DE PESSOAL",IF(Y891='Tabelas auxiliares'!$A$242,"CUSTEIO",IF(Y891='Tabelas auxiliares'!$A$241,"INVESTIMENTO","ERRO - VERIFICAR"))))</f>
        <v/>
      </c>
      <c r="AA891" s="30" t="str">
        <f t="shared" si="27"/>
        <v/>
      </c>
      <c r="AB891" s="130"/>
      <c r="AC891" s="130"/>
      <c r="AD891" s="12"/>
      <c r="AE891" s="36"/>
    </row>
    <row r="892" spans="6:31" x14ac:dyDescent="0.25">
      <c r="F892" s="19" t="str">
        <f>IFERROR(VLOOKUP(D892,'Tabelas auxiliares'!$A$3:$B$63,2,FALSE),"")</f>
        <v/>
      </c>
      <c r="G892" s="19" t="str">
        <f>IFERROR(VLOOKUP($B892,'Tabelas auxiliares'!$A$67:$C$107,2,FALSE),"")</f>
        <v/>
      </c>
      <c r="H892" s="19" t="str">
        <f>IFERROR(VLOOKUP($B892,'Tabelas auxiliares'!$A$67:$C$107,3,FALSE),"")</f>
        <v/>
      </c>
      <c r="Y892" s="19" t="str">
        <f t="shared" si="26"/>
        <v/>
      </c>
      <c r="Z892" s="19" t="str">
        <f>IF(T892="","",IF(AND(T892&lt;&gt;'Tabelas auxiliares'!$B$241,T892&lt;&gt;'Tabelas auxiliares'!$B$242,T892&lt;&gt;'Tabelas auxiliares'!$C$241,T892&lt;&gt;'Tabelas auxiliares'!$C$242,T892&lt;&gt;'Tabelas auxiliares'!$D$241),"FOLHA DE PESSOAL",IF(Y892='Tabelas auxiliares'!$A$242,"CUSTEIO",IF(Y892='Tabelas auxiliares'!$A$241,"INVESTIMENTO","ERRO - VERIFICAR"))))</f>
        <v/>
      </c>
      <c r="AA892" s="30" t="str">
        <f t="shared" si="27"/>
        <v/>
      </c>
      <c r="AB892" s="130"/>
      <c r="AC892" s="130"/>
      <c r="AD892" s="12"/>
      <c r="AE892" s="36"/>
    </row>
    <row r="893" spans="6:31" x14ac:dyDescent="0.25">
      <c r="F893" s="19" t="str">
        <f>IFERROR(VLOOKUP(D893,'Tabelas auxiliares'!$A$3:$B$63,2,FALSE),"")</f>
        <v/>
      </c>
      <c r="G893" s="19" t="str">
        <f>IFERROR(VLOOKUP($B893,'Tabelas auxiliares'!$A$67:$C$107,2,FALSE),"")</f>
        <v/>
      </c>
      <c r="H893" s="19" t="str">
        <f>IFERROR(VLOOKUP($B893,'Tabelas auxiliares'!$A$67:$C$107,3,FALSE),"")</f>
        <v/>
      </c>
      <c r="Y893" s="19" t="str">
        <f t="shared" si="26"/>
        <v/>
      </c>
      <c r="Z893" s="19" t="str">
        <f>IF(T893="","",IF(AND(T893&lt;&gt;'Tabelas auxiliares'!$B$241,T893&lt;&gt;'Tabelas auxiliares'!$B$242,T893&lt;&gt;'Tabelas auxiliares'!$C$241,T893&lt;&gt;'Tabelas auxiliares'!$C$242,T893&lt;&gt;'Tabelas auxiliares'!$D$241),"FOLHA DE PESSOAL",IF(Y893='Tabelas auxiliares'!$A$242,"CUSTEIO",IF(Y893='Tabelas auxiliares'!$A$241,"INVESTIMENTO","ERRO - VERIFICAR"))))</f>
        <v/>
      </c>
      <c r="AA893" s="30" t="str">
        <f t="shared" si="27"/>
        <v/>
      </c>
      <c r="AB893" s="130"/>
      <c r="AC893" s="130"/>
      <c r="AD893" s="12"/>
      <c r="AE893" s="36"/>
    </row>
    <row r="894" spans="6:31" x14ac:dyDescent="0.25">
      <c r="F894" s="19" t="str">
        <f>IFERROR(VLOOKUP(D894,'Tabelas auxiliares'!$A$3:$B$63,2,FALSE),"")</f>
        <v/>
      </c>
      <c r="G894" s="19" t="str">
        <f>IFERROR(VLOOKUP($B894,'Tabelas auxiliares'!$A$67:$C$107,2,FALSE),"")</f>
        <v/>
      </c>
      <c r="H894" s="19" t="str">
        <f>IFERROR(VLOOKUP($B894,'Tabelas auxiliares'!$A$67:$C$107,3,FALSE),"")</f>
        <v/>
      </c>
      <c r="Y894" s="19" t="str">
        <f t="shared" si="26"/>
        <v/>
      </c>
      <c r="Z894" s="19" t="str">
        <f>IF(T894="","",IF(AND(T894&lt;&gt;'Tabelas auxiliares'!$B$241,T894&lt;&gt;'Tabelas auxiliares'!$B$242,T894&lt;&gt;'Tabelas auxiliares'!$C$241,T894&lt;&gt;'Tabelas auxiliares'!$C$242,T894&lt;&gt;'Tabelas auxiliares'!$D$241),"FOLHA DE PESSOAL",IF(Y894='Tabelas auxiliares'!$A$242,"CUSTEIO",IF(Y894='Tabelas auxiliares'!$A$241,"INVESTIMENTO","ERRO - VERIFICAR"))))</f>
        <v/>
      </c>
      <c r="AA894" s="30" t="str">
        <f t="shared" si="27"/>
        <v/>
      </c>
      <c r="AB894" s="130"/>
      <c r="AC894" s="130"/>
      <c r="AD894" s="12"/>
      <c r="AE894" s="36"/>
    </row>
    <row r="895" spans="6:31" x14ac:dyDescent="0.25">
      <c r="F895" s="19" t="str">
        <f>IFERROR(VLOOKUP(D895,'Tabelas auxiliares'!$A$3:$B$63,2,FALSE),"")</f>
        <v/>
      </c>
      <c r="G895" s="19" t="str">
        <f>IFERROR(VLOOKUP($B895,'Tabelas auxiliares'!$A$67:$C$107,2,FALSE),"")</f>
        <v/>
      </c>
      <c r="H895" s="19" t="str">
        <f>IFERROR(VLOOKUP($B895,'Tabelas auxiliares'!$A$67:$C$107,3,FALSE),"")</f>
        <v/>
      </c>
      <c r="Y895" s="19" t="str">
        <f t="shared" si="26"/>
        <v/>
      </c>
      <c r="Z895" s="19" t="str">
        <f>IF(T895="","",IF(AND(T895&lt;&gt;'Tabelas auxiliares'!$B$241,T895&lt;&gt;'Tabelas auxiliares'!$B$242,T895&lt;&gt;'Tabelas auxiliares'!$C$241,T895&lt;&gt;'Tabelas auxiliares'!$C$242,T895&lt;&gt;'Tabelas auxiliares'!$D$241),"FOLHA DE PESSOAL",IF(Y895='Tabelas auxiliares'!$A$242,"CUSTEIO",IF(Y895='Tabelas auxiliares'!$A$241,"INVESTIMENTO","ERRO - VERIFICAR"))))</f>
        <v/>
      </c>
      <c r="AA895" s="30" t="str">
        <f t="shared" si="27"/>
        <v/>
      </c>
      <c r="AB895" s="130"/>
      <c r="AC895" s="130"/>
      <c r="AD895" s="12"/>
      <c r="AE895" s="36"/>
    </row>
    <row r="896" spans="6:31" x14ac:dyDescent="0.25">
      <c r="F896" s="19" t="str">
        <f>IFERROR(VLOOKUP(D896,'Tabelas auxiliares'!$A$3:$B$63,2,FALSE),"")</f>
        <v/>
      </c>
      <c r="G896" s="19" t="str">
        <f>IFERROR(VLOOKUP($B896,'Tabelas auxiliares'!$A$67:$C$107,2,FALSE),"")</f>
        <v/>
      </c>
      <c r="H896" s="19" t="str">
        <f>IFERROR(VLOOKUP($B896,'Tabelas auxiliares'!$A$67:$C$107,3,FALSE),"")</f>
        <v/>
      </c>
      <c r="Y896" s="19" t="str">
        <f t="shared" si="26"/>
        <v/>
      </c>
      <c r="Z896" s="19" t="str">
        <f>IF(T896="","",IF(AND(T896&lt;&gt;'Tabelas auxiliares'!$B$241,T896&lt;&gt;'Tabelas auxiliares'!$B$242,T896&lt;&gt;'Tabelas auxiliares'!$C$241,T896&lt;&gt;'Tabelas auxiliares'!$C$242,T896&lt;&gt;'Tabelas auxiliares'!$D$241),"FOLHA DE PESSOAL",IF(Y896='Tabelas auxiliares'!$A$242,"CUSTEIO",IF(Y896='Tabelas auxiliares'!$A$241,"INVESTIMENTO","ERRO - VERIFICAR"))))</f>
        <v/>
      </c>
      <c r="AA896" s="30" t="str">
        <f t="shared" si="27"/>
        <v/>
      </c>
      <c r="AB896" s="130"/>
      <c r="AC896" s="130"/>
      <c r="AD896" s="12"/>
      <c r="AE896" s="36"/>
    </row>
    <row r="897" spans="6:31" x14ac:dyDescent="0.25">
      <c r="F897" s="19" t="str">
        <f>IFERROR(VLOOKUP(D897,'Tabelas auxiliares'!$A$3:$B$63,2,FALSE),"")</f>
        <v/>
      </c>
      <c r="G897" s="19" t="str">
        <f>IFERROR(VLOOKUP($B897,'Tabelas auxiliares'!$A$67:$C$107,2,FALSE),"")</f>
        <v/>
      </c>
      <c r="H897" s="19" t="str">
        <f>IFERROR(VLOOKUP($B897,'Tabelas auxiliares'!$A$67:$C$107,3,FALSE),"")</f>
        <v/>
      </c>
      <c r="Y897" s="19" t="str">
        <f t="shared" si="26"/>
        <v/>
      </c>
      <c r="Z897" s="19" t="str">
        <f>IF(T897="","",IF(AND(T897&lt;&gt;'Tabelas auxiliares'!$B$241,T897&lt;&gt;'Tabelas auxiliares'!$B$242,T897&lt;&gt;'Tabelas auxiliares'!$C$241,T897&lt;&gt;'Tabelas auxiliares'!$C$242,T897&lt;&gt;'Tabelas auxiliares'!$D$241),"FOLHA DE PESSOAL",IF(Y897='Tabelas auxiliares'!$A$242,"CUSTEIO",IF(Y897='Tabelas auxiliares'!$A$241,"INVESTIMENTO","ERRO - VERIFICAR"))))</f>
        <v/>
      </c>
      <c r="AA897" s="30" t="str">
        <f t="shared" si="27"/>
        <v/>
      </c>
      <c r="AB897" s="130"/>
      <c r="AC897" s="130"/>
      <c r="AD897" s="12"/>
      <c r="AE897" s="36"/>
    </row>
    <row r="898" spans="6:31" x14ac:dyDescent="0.25">
      <c r="F898" s="19" t="str">
        <f>IFERROR(VLOOKUP(D898,'Tabelas auxiliares'!$A$3:$B$63,2,FALSE),"")</f>
        <v/>
      </c>
      <c r="G898" s="19" t="str">
        <f>IFERROR(VLOOKUP($B898,'Tabelas auxiliares'!$A$67:$C$107,2,FALSE),"")</f>
        <v/>
      </c>
      <c r="H898" s="19" t="str">
        <f>IFERROR(VLOOKUP($B898,'Tabelas auxiliares'!$A$67:$C$107,3,FALSE),"")</f>
        <v/>
      </c>
      <c r="Y898" s="19" t="str">
        <f t="shared" si="26"/>
        <v/>
      </c>
      <c r="Z898" s="19" t="str">
        <f>IF(T898="","",IF(AND(T898&lt;&gt;'Tabelas auxiliares'!$B$241,T898&lt;&gt;'Tabelas auxiliares'!$B$242,T898&lt;&gt;'Tabelas auxiliares'!$C$241,T898&lt;&gt;'Tabelas auxiliares'!$C$242,T898&lt;&gt;'Tabelas auxiliares'!$D$241),"FOLHA DE PESSOAL",IF(Y898='Tabelas auxiliares'!$A$242,"CUSTEIO",IF(Y898='Tabelas auxiliares'!$A$241,"INVESTIMENTO","ERRO - VERIFICAR"))))</f>
        <v/>
      </c>
      <c r="AA898" s="30" t="str">
        <f t="shared" si="27"/>
        <v/>
      </c>
      <c r="AB898" s="130"/>
      <c r="AC898" s="130"/>
      <c r="AD898" s="12"/>
      <c r="AE898" s="36"/>
    </row>
    <row r="899" spans="6:31" x14ac:dyDescent="0.25">
      <c r="F899" s="19" t="str">
        <f>IFERROR(VLOOKUP(D899,'Tabelas auxiliares'!$A$3:$B$63,2,FALSE),"")</f>
        <v/>
      </c>
      <c r="G899" s="19" t="str">
        <f>IFERROR(VLOOKUP($B899,'Tabelas auxiliares'!$A$67:$C$107,2,FALSE),"")</f>
        <v/>
      </c>
      <c r="H899" s="19" t="str">
        <f>IFERROR(VLOOKUP($B899,'Tabelas auxiliares'!$A$67:$C$107,3,FALSE),"")</f>
        <v/>
      </c>
      <c r="Y899" s="19" t="str">
        <f t="shared" si="26"/>
        <v/>
      </c>
      <c r="Z899" s="19" t="str">
        <f>IF(T899="","",IF(AND(T899&lt;&gt;'Tabelas auxiliares'!$B$241,T899&lt;&gt;'Tabelas auxiliares'!$B$242,T899&lt;&gt;'Tabelas auxiliares'!$C$241,T899&lt;&gt;'Tabelas auxiliares'!$C$242,T899&lt;&gt;'Tabelas auxiliares'!$D$241),"FOLHA DE PESSOAL",IF(Y899='Tabelas auxiliares'!$A$242,"CUSTEIO",IF(Y899='Tabelas auxiliares'!$A$241,"INVESTIMENTO","ERRO - VERIFICAR"))))</f>
        <v/>
      </c>
      <c r="AA899" s="30" t="str">
        <f t="shared" si="27"/>
        <v/>
      </c>
      <c r="AB899" s="130"/>
      <c r="AC899" s="130"/>
      <c r="AD899" s="12"/>
      <c r="AE899" s="36"/>
    </row>
    <row r="900" spans="6:31" x14ac:dyDescent="0.25">
      <c r="F900" s="19" t="str">
        <f>IFERROR(VLOOKUP(D900,'Tabelas auxiliares'!$A$3:$B$63,2,FALSE),"")</f>
        <v/>
      </c>
      <c r="G900" s="19" t="str">
        <f>IFERROR(VLOOKUP($B900,'Tabelas auxiliares'!$A$67:$C$107,2,FALSE),"")</f>
        <v/>
      </c>
      <c r="H900" s="19" t="str">
        <f>IFERROR(VLOOKUP($B900,'Tabelas auxiliares'!$A$67:$C$107,3,FALSE),"")</f>
        <v/>
      </c>
      <c r="Y900" s="19" t="str">
        <f t="shared" si="26"/>
        <v/>
      </c>
      <c r="Z900" s="19" t="str">
        <f>IF(T900="","",IF(AND(T900&lt;&gt;'Tabelas auxiliares'!$B$241,T900&lt;&gt;'Tabelas auxiliares'!$B$242,T900&lt;&gt;'Tabelas auxiliares'!$C$241,T900&lt;&gt;'Tabelas auxiliares'!$C$242,T900&lt;&gt;'Tabelas auxiliares'!$D$241),"FOLHA DE PESSOAL",IF(Y900='Tabelas auxiliares'!$A$242,"CUSTEIO",IF(Y900='Tabelas auxiliares'!$A$241,"INVESTIMENTO","ERRO - VERIFICAR"))))</f>
        <v/>
      </c>
      <c r="AA900" s="30" t="str">
        <f t="shared" si="27"/>
        <v/>
      </c>
      <c r="AB900" s="130"/>
      <c r="AC900" s="130"/>
      <c r="AD900" s="12"/>
      <c r="AE900" s="36"/>
    </row>
    <row r="901" spans="6:31" x14ac:dyDescent="0.25">
      <c r="F901" s="19" t="str">
        <f>IFERROR(VLOOKUP(D901,'Tabelas auxiliares'!$A$3:$B$63,2,FALSE),"")</f>
        <v/>
      </c>
      <c r="G901" s="19" t="str">
        <f>IFERROR(VLOOKUP($B901,'Tabelas auxiliares'!$A$67:$C$107,2,FALSE),"")</f>
        <v/>
      </c>
      <c r="H901" s="19" t="str">
        <f>IFERROR(VLOOKUP($B901,'Tabelas auxiliares'!$A$67:$C$107,3,FALSE),"")</f>
        <v/>
      </c>
      <c r="Y901" s="19" t="str">
        <f t="shared" si="26"/>
        <v/>
      </c>
      <c r="Z901" s="19" t="str">
        <f>IF(T901="","",IF(AND(T901&lt;&gt;'Tabelas auxiliares'!$B$241,T901&lt;&gt;'Tabelas auxiliares'!$B$242,T901&lt;&gt;'Tabelas auxiliares'!$C$241,T901&lt;&gt;'Tabelas auxiliares'!$C$242,T901&lt;&gt;'Tabelas auxiliares'!$D$241),"FOLHA DE PESSOAL",IF(Y901='Tabelas auxiliares'!$A$242,"CUSTEIO",IF(Y901='Tabelas auxiliares'!$A$241,"INVESTIMENTO","ERRO - VERIFICAR"))))</f>
        <v/>
      </c>
      <c r="AA901" s="30" t="str">
        <f t="shared" si="27"/>
        <v/>
      </c>
      <c r="AB901" s="130"/>
      <c r="AC901" s="130"/>
      <c r="AD901" s="12"/>
      <c r="AE901" s="36"/>
    </row>
    <row r="902" spans="6:31" x14ac:dyDescent="0.25">
      <c r="F902" s="19" t="str">
        <f>IFERROR(VLOOKUP(D902,'Tabelas auxiliares'!$A$3:$B$63,2,FALSE),"")</f>
        <v/>
      </c>
      <c r="G902" s="19" t="str">
        <f>IFERROR(VLOOKUP($B902,'Tabelas auxiliares'!$A$67:$C$107,2,FALSE),"")</f>
        <v/>
      </c>
      <c r="H902" s="19" t="str">
        <f>IFERROR(VLOOKUP($B902,'Tabelas auxiliares'!$A$67:$C$107,3,FALSE),"")</f>
        <v/>
      </c>
      <c r="Y902" s="19" t="str">
        <f t="shared" si="26"/>
        <v/>
      </c>
      <c r="Z902" s="19" t="str">
        <f>IF(T902="","",IF(AND(T902&lt;&gt;'Tabelas auxiliares'!$B$241,T902&lt;&gt;'Tabelas auxiliares'!$B$242,T902&lt;&gt;'Tabelas auxiliares'!$C$241,T902&lt;&gt;'Tabelas auxiliares'!$C$242,T902&lt;&gt;'Tabelas auxiliares'!$D$241),"FOLHA DE PESSOAL",IF(Y902='Tabelas auxiliares'!$A$242,"CUSTEIO",IF(Y902='Tabelas auxiliares'!$A$241,"INVESTIMENTO","ERRO - VERIFICAR"))))</f>
        <v/>
      </c>
      <c r="AA902" s="30" t="str">
        <f t="shared" si="27"/>
        <v/>
      </c>
      <c r="AB902" s="130"/>
      <c r="AC902" s="130"/>
      <c r="AD902" s="12"/>
      <c r="AE902" s="36"/>
    </row>
    <row r="903" spans="6:31" x14ac:dyDescent="0.25">
      <c r="F903" s="19" t="str">
        <f>IFERROR(VLOOKUP(D903,'Tabelas auxiliares'!$A$3:$B$63,2,FALSE),"")</f>
        <v/>
      </c>
      <c r="G903" s="19" t="str">
        <f>IFERROR(VLOOKUP($B903,'Tabelas auxiliares'!$A$67:$C$107,2,FALSE),"")</f>
        <v/>
      </c>
      <c r="H903" s="19" t="str">
        <f>IFERROR(VLOOKUP($B903,'Tabelas auxiliares'!$A$67:$C$107,3,FALSE),"")</f>
        <v/>
      </c>
      <c r="Y903" s="19" t="str">
        <f t="shared" si="26"/>
        <v/>
      </c>
      <c r="Z903" s="19" t="str">
        <f>IF(T903="","",IF(AND(T903&lt;&gt;'Tabelas auxiliares'!$B$241,T903&lt;&gt;'Tabelas auxiliares'!$B$242,T903&lt;&gt;'Tabelas auxiliares'!$C$241,T903&lt;&gt;'Tabelas auxiliares'!$C$242,T903&lt;&gt;'Tabelas auxiliares'!$D$241),"FOLHA DE PESSOAL",IF(Y903='Tabelas auxiliares'!$A$242,"CUSTEIO",IF(Y903='Tabelas auxiliares'!$A$241,"INVESTIMENTO","ERRO - VERIFICAR"))))</f>
        <v/>
      </c>
      <c r="AA903" s="30" t="str">
        <f t="shared" si="27"/>
        <v/>
      </c>
      <c r="AB903" s="130"/>
      <c r="AC903" s="130"/>
      <c r="AD903" s="12"/>
      <c r="AE903" s="36"/>
    </row>
    <row r="904" spans="6:31" x14ac:dyDescent="0.25">
      <c r="F904" s="19" t="str">
        <f>IFERROR(VLOOKUP(D904,'Tabelas auxiliares'!$A$3:$B$63,2,FALSE),"")</f>
        <v/>
      </c>
      <c r="G904" s="19" t="str">
        <f>IFERROR(VLOOKUP($B904,'Tabelas auxiliares'!$A$67:$C$107,2,FALSE),"")</f>
        <v/>
      </c>
      <c r="H904" s="19" t="str">
        <f>IFERROR(VLOOKUP($B904,'Tabelas auxiliares'!$A$67:$C$107,3,FALSE),"")</f>
        <v/>
      </c>
      <c r="Y904" s="19" t="str">
        <f t="shared" si="26"/>
        <v/>
      </c>
      <c r="Z904" s="19" t="str">
        <f>IF(T904="","",IF(AND(T904&lt;&gt;'Tabelas auxiliares'!$B$241,T904&lt;&gt;'Tabelas auxiliares'!$B$242,T904&lt;&gt;'Tabelas auxiliares'!$C$241,T904&lt;&gt;'Tabelas auxiliares'!$C$242,T904&lt;&gt;'Tabelas auxiliares'!$D$241),"FOLHA DE PESSOAL",IF(Y904='Tabelas auxiliares'!$A$242,"CUSTEIO",IF(Y904='Tabelas auxiliares'!$A$241,"INVESTIMENTO","ERRO - VERIFICAR"))))</f>
        <v/>
      </c>
      <c r="AA904" s="30" t="str">
        <f t="shared" si="27"/>
        <v/>
      </c>
      <c r="AB904" s="130"/>
      <c r="AC904" s="130"/>
      <c r="AD904" s="12"/>
      <c r="AE904" s="36"/>
    </row>
    <row r="905" spans="6:31" x14ac:dyDescent="0.25">
      <c r="F905" s="19" t="str">
        <f>IFERROR(VLOOKUP(D905,'Tabelas auxiliares'!$A$3:$B$63,2,FALSE),"")</f>
        <v/>
      </c>
      <c r="G905" s="19" t="str">
        <f>IFERROR(VLOOKUP($B905,'Tabelas auxiliares'!$A$67:$C$107,2,FALSE),"")</f>
        <v/>
      </c>
      <c r="H905" s="19" t="str">
        <f>IFERROR(VLOOKUP($B905,'Tabelas auxiliares'!$A$67:$C$107,3,FALSE),"")</f>
        <v/>
      </c>
      <c r="Y905" s="19" t="str">
        <f t="shared" si="26"/>
        <v/>
      </c>
      <c r="Z905" s="19" t="str">
        <f>IF(T905="","",IF(AND(T905&lt;&gt;'Tabelas auxiliares'!$B$241,T905&lt;&gt;'Tabelas auxiliares'!$B$242,T905&lt;&gt;'Tabelas auxiliares'!$C$241,T905&lt;&gt;'Tabelas auxiliares'!$C$242,T905&lt;&gt;'Tabelas auxiliares'!$D$241),"FOLHA DE PESSOAL",IF(Y905='Tabelas auxiliares'!$A$242,"CUSTEIO",IF(Y905='Tabelas auxiliares'!$A$241,"INVESTIMENTO","ERRO - VERIFICAR"))))</f>
        <v/>
      </c>
      <c r="AA905" s="30" t="str">
        <f t="shared" si="27"/>
        <v/>
      </c>
      <c r="AB905" s="130"/>
      <c r="AC905" s="130"/>
      <c r="AD905" s="12"/>
      <c r="AE905" s="36"/>
    </row>
    <row r="906" spans="6:31" x14ac:dyDescent="0.25">
      <c r="F906" s="19" t="str">
        <f>IFERROR(VLOOKUP(D906,'Tabelas auxiliares'!$A$3:$B$63,2,FALSE),"")</f>
        <v/>
      </c>
      <c r="G906" s="19" t="str">
        <f>IFERROR(VLOOKUP($B906,'Tabelas auxiliares'!$A$67:$C$107,2,FALSE),"")</f>
        <v/>
      </c>
      <c r="H906" s="19" t="str">
        <f>IFERROR(VLOOKUP($B906,'Tabelas auxiliares'!$A$67:$C$107,3,FALSE),"")</f>
        <v/>
      </c>
      <c r="Y906" s="19" t="str">
        <f t="shared" si="26"/>
        <v/>
      </c>
      <c r="Z906" s="19" t="str">
        <f>IF(T906="","",IF(AND(T906&lt;&gt;'Tabelas auxiliares'!$B$241,T906&lt;&gt;'Tabelas auxiliares'!$B$242,T906&lt;&gt;'Tabelas auxiliares'!$C$241,T906&lt;&gt;'Tabelas auxiliares'!$C$242,T906&lt;&gt;'Tabelas auxiliares'!$D$241),"FOLHA DE PESSOAL",IF(Y906='Tabelas auxiliares'!$A$242,"CUSTEIO",IF(Y906='Tabelas auxiliares'!$A$241,"INVESTIMENTO","ERRO - VERIFICAR"))))</f>
        <v/>
      </c>
      <c r="AA906" s="30" t="str">
        <f t="shared" si="27"/>
        <v/>
      </c>
      <c r="AB906" s="130"/>
      <c r="AC906" s="130"/>
      <c r="AD906" s="12"/>
      <c r="AE906" s="36"/>
    </row>
    <row r="907" spans="6:31" x14ac:dyDescent="0.25">
      <c r="F907" s="19" t="str">
        <f>IFERROR(VLOOKUP(D907,'Tabelas auxiliares'!$A$3:$B$63,2,FALSE),"")</f>
        <v/>
      </c>
      <c r="G907" s="19" t="str">
        <f>IFERROR(VLOOKUP($B907,'Tabelas auxiliares'!$A$67:$C$107,2,FALSE),"")</f>
        <v/>
      </c>
      <c r="H907" s="19" t="str">
        <f>IFERROR(VLOOKUP($B907,'Tabelas auxiliares'!$A$67:$C$107,3,FALSE),"")</f>
        <v/>
      </c>
      <c r="Y907" s="19" t="str">
        <f t="shared" si="26"/>
        <v/>
      </c>
      <c r="Z907" s="19" t="str">
        <f>IF(T907="","",IF(AND(T907&lt;&gt;'Tabelas auxiliares'!$B$241,T907&lt;&gt;'Tabelas auxiliares'!$B$242,T907&lt;&gt;'Tabelas auxiliares'!$C$241,T907&lt;&gt;'Tabelas auxiliares'!$C$242,T907&lt;&gt;'Tabelas auxiliares'!$D$241),"FOLHA DE PESSOAL",IF(Y907='Tabelas auxiliares'!$A$242,"CUSTEIO",IF(Y907='Tabelas auxiliares'!$A$241,"INVESTIMENTO","ERRO - VERIFICAR"))))</f>
        <v/>
      </c>
      <c r="AA907" s="30" t="str">
        <f t="shared" si="27"/>
        <v/>
      </c>
      <c r="AB907" s="130"/>
      <c r="AC907" s="130"/>
      <c r="AD907" s="12"/>
      <c r="AE907" s="36"/>
    </row>
    <row r="908" spans="6:31" x14ac:dyDescent="0.25">
      <c r="F908" s="19" t="str">
        <f>IFERROR(VLOOKUP(D908,'Tabelas auxiliares'!$A$3:$B$63,2,FALSE),"")</f>
        <v/>
      </c>
      <c r="G908" s="19" t="str">
        <f>IFERROR(VLOOKUP($B908,'Tabelas auxiliares'!$A$67:$C$107,2,FALSE),"")</f>
        <v/>
      </c>
      <c r="H908" s="19" t="str">
        <f>IFERROR(VLOOKUP($B908,'Tabelas auxiliares'!$A$67:$C$107,3,FALSE),"")</f>
        <v/>
      </c>
      <c r="Y908" s="19" t="str">
        <f t="shared" si="26"/>
        <v/>
      </c>
      <c r="Z908" s="19" t="str">
        <f>IF(T908="","",IF(AND(T908&lt;&gt;'Tabelas auxiliares'!$B$241,T908&lt;&gt;'Tabelas auxiliares'!$B$242,T908&lt;&gt;'Tabelas auxiliares'!$C$241,T908&lt;&gt;'Tabelas auxiliares'!$C$242,T908&lt;&gt;'Tabelas auxiliares'!$D$241),"FOLHA DE PESSOAL",IF(Y908='Tabelas auxiliares'!$A$242,"CUSTEIO",IF(Y908='Tabelas auxiliares'!$A$241,"INVESTIMENTO","ERRO - VERIFICAR"))))</f>
        <v/>
      </c>
      <c r="AA908" s="30" t="str">
        <f t="shared" si="27"/>
        <v/>
      </c>
      <c r="AB908" s="130"/>
      <c r="AC908" s="130"/>
      <c r="AD908" s="12"/>
      <c r="AE908" s="36"/>
    </row>
    <row r="909" spans="6:31" x14ac:dyDescent="0.25">
      <c r="F909" s="19" t="str">
        <f>IFERROR(VLOOKUP(D909,'Tabelas auxiliares'!$A$3:$B$63,2,FALSE),"")</f>
        <v/>
      </c>
      <c r="G909" s="19" t="str">
        <f>IFERROR(VLOOKUP($B909,'Tabelas auxiliares'!$A$67:$C$107,2,FALSE),"")</f>
        <v/>
      </c>
      <c r="H909" s="19" t="str">
        <f>IFERROR(VLOOKUP($B909,'Tabelas auxiliares'!$A$67:$C$107,3,FALSE),"")</f>
        <v/>
      </c>
      <c r="Y909" s="19" t="str">
        <f t="shared" si="26"/>
        <v/>
      </c>
      <c r="Z909" s="19" t="str">
        <f>IF(T909="","",IF(AND(T909&lt;&gt;'Tabelas auxiliares'!$B$241,T909&lt;&gt;'Tabelas auxiliares'!$B$242,T909&lt;&gt;'Tabelas auxiliares'!$C$241,T909&lt;&gt;'Tabelas auxiliares'!$C$242,T909&lt;&gt;'Tabelas auxiliares'!$D$241),"FOLHA DE PESSOAL",IF(Y909='Tabelas auxiliares'!$A$242,"CUSTEIO",IF(Y909='Tabelas auxiliares'!$A$241,"INVESTIMENTO","ERRO - VERIFICAR"))))</f>
        <v/>
      </c>
      <c r="AA909" s="30" t="str">
        <f t="shared" si="27"/>
        <v/>
      </c>
      <c r="AB909" s="130"/>
      <c r="AC909" s="130"/>
      <c r="AD909" s="12"/>
      <c r="AE909" s="36"/>
    </row>
    <row r="910" spans="6:31" x14ac:dyDescent="0.25">
      <c r="F910" s="19" t="str">
        <f>IFERROR(VLOOKUP(D910,'Tabelas auxiliares'!$A$3:$B$63,2,FALSE),"")</f>
        <v/>
      </c>
      <c r="G910" s="19" t="str">
        <f>IFERROR(VLOOKUP($B910,'Tabelas auxiliares'!$A$67:$C$107,2,FALSE),"")</f>
        <v/>
      </c>
      <c r="H910" s="19" t="str">
        <f>IFERROR(VLOOKUP($B910,'Tabelas auxiliares'!$A$67:$C$107,3,FALSE),"")</f>
        <v/>
      </c>
      <c r="Y910" s="19" t="str">
        <f t="shared" si="26"/>
        <v/>
      </c>
      <c r="Z910" s="19" t="str">
        <f>IF(T910="","",IF(AND(T910&lt;&gt;'Tabelas auxiliares'!$B$241,T910&lt;&gt;'Tabelas auxiliares'!$B$242,T910&lt;&gt;'Tabelas auxiliares'!$C$241,T910&lt;&gt;'Tabelas auxiliares'!$C$242,T910&lt;&gt;'Tabelas auxiliares'!$D$241),"FOLHA DE PESSOAL",IF(Y910='Tabelas auxiliares'!$A$242,"CUSTEIO",IF(Y910='Tabelas auxiliares'!$A$241,"INVESTIMENTO","ERRO - VERIFICAR"))))</f>
        <v/>
      </c>
      <c r="AA910" s="30" t="str">
        <f t="shared" si="27"/>
        <v/>
      </c>
      <c r="AB910" s="130"/>
      <c r="AC910" s="130"/>
      <c r="AD910" s="12"/>
      <c r="AE910" s="36"/>
    </row>
    <row r="911" spans="6:31" x14ac:dyDescent="0.25">
      <c r="F911" s="19" t="str">
        <f>IFERROR(VLOOKUP(D911,'Tabelas auxiliares'!$A$3:$B$63,2,FALSE),"")</f>
        <v/>
      </c>
      <c r="G911" s="19" t="str">
        <f>IFERROR(VLOOKUP($B911,'Tabelas auxiliares'!$A$67:$C$107,2,FALSE),"")</f>
        <v/>
      </c>
      <c r="H911" s="19" t="str">
        <f>IFERROR(VLOOKUP($B911,'Tabelas auxiliares'!$A$67:$C$107,3,FALSE),"")</f>
        <v/>
      </c>
      <c r="Y911" s="19" t="str">
        <f t="shared" si="26"/>
        <v/>
      </c>
      <c r="Z911" s="19" t="str">
        <f>IF(T911="","",IF(AND(T911&lt;&gt;'Tabelas auxiliares'!$B$241,T911&lt;&gt;'Tabelas auxiliares'!$B$242,T911&lt;&gt;'Tabelas auxiliares'!$C$241,T911&lt;&gt;'Tabelas auxiliares'!$C$242,T911&lt;&gt;'Tabelas auxiliares'!$D$241),"FOLHA DE PESSOAL",IF(Y911='Tabelas auxiliares'!$A$242,"CUSTEIO",IF(Y911='Tabelas auxiliares'!$A$241,"INVESTIMENTO","ERRO - VERIFICAR"))))</f>
        <v/>
      </c>
      <c r="AA911" s="30" t="str">
        <f t="shared" si="27"/>
        <v/>
      </c>
      <c r="AB911" s="130"/>
      <c r="AC911" s="130"/>
      <c r="AD911" s="12"/>
      <c r="AE911" s="36"/>
    </row>
    <row r="912" spans="6:31" x14ac:dyDescent="0.25">
      <c r="F912" s="19" t="str">
        <f>IFERROR(VLOOKUP(D912,'Tabelas auxiliares'!$A$3:$B$63,2,FALSE),"")</f>
        <v/>
      </c>
      <c r="G912" s="19" t="str">
        <f>IFERROR(VLOOKUP($B912,'Tabelas auxiliares'!$A$67:$C$107,2,FALSE),"")</f>
        <v/>
      </c>
      <c r="H912" s="19" t="str">
        <f>IFERROR(VLOOKUP($B912,'Tabelas auxiliares'!$A$67:$C$107,3,FALSE),"")</f>
        <v/>
      </c>
      <c r="Y912" s="19" t="str">
        <f t="shared" si="26"/>
        <v/>
      </c>
      <c r="Z912" s="19" t="str">
        <f>IF(T912="","",IF(AND(T912&lt;&gt;'Tabelas auxiliares'!$B$241,T912&lt;&gt;'Tabelas auxiliares'!$B$242,T912&lt;&gt;'Tabelas auxiliares'!$C$241,T912&lt;&gt;'Tabelas auxiliares'!$C$242,T912&lt;&gt;'Tabelas auxiliares'!$D$241),"FOLHA DE PESSOAL",IF(Y912='Tabelas auxiliares'!$A$242,"CUSTEIO",IF(Y912='Tabelas auxiliares'!$A$241,"INVESTIMENTO","ERRO - VERIFICAR"))))</f>
        <v/>
      </c>
      <c r="AA912" s="30" t="str">
        <f t="shared" si="27"/>
        <v/>
      </c>
      <c r="AB912" s="130"/>
      <c r="AC912" s="130"/>
      <c r="AD912" s="12"/>
      <c r="AE912" s="36"/>
    </row>
    <row r="913" spans="6:31" x14ac:dyDescent="0.25">
      <c r="F913" s="19" t="str">
        <f>IFERROR(VLOOKUP(D913,'Tabelas auxiliares'!$A$3:$B$63,2,FALSE),"")</f>
        <v/>
      </c>
      <c r="G913" s="19" t="str">
        <f>IFERROR(VLOOKUP($B913,'Tabelas auxiliares'!$A$67:$C$107,2,FALSE),"")</f>
        <v/>
      </c>
      <c r="H913" s="19" t="str">
        <f>IFERROR(VLOOKUP($B913,'Tabelas auxiliares'!$A$67:$C$107,3,FALSE),"")</f>
        <v/>
      </c>
      <c r="Y913" s="19" t="str">
        <f t="shared" si="26"/>
        <v/>
      </c>
      <c r="Z913" s="19" t="str">
        <f>IF(T913="","",IF(AND(T913&lt;&gt;'Tabelas auxiliares'!$B$241,T913&lt;&gt;'Tabelas auxiliares'!$B$242,T913&lt;&gt;'Tabelas auxiliares'!$C$241,T913&lt;&gt;'Tabelas auxiliares'!$C$242,T913&lt;&gt;'Tabelas auxiliares'!$D$241),"FOLHA DE PESSOAL",IF(Y913='Tabelas auxiliares'!$A$242,"CUSTEIO",IF(Y913='Tabelas auxiliares'!$A$241,"INVESTIMENTO","ERRO - VERIFICAR"))))</f>
        <v/>
      </c>
      <c r="AA913" s="30" t="str">
        <f t="shared" si="27"/>
        <v/>
      </c>
      <c r="AB913" s="130"/>
      <c r="AC913" s="130"/>
      <c r="AD913" s="12"/>
      <c r="AE913" s="36"/>
    </row>
    <row r="914" spans="6:31" x14ac:dyDescent="0.25">
      <c r="F914" s="19" t="str">
        <f>IFERROR(VLOOKUP(D914,'Tabelas auxiliares'!$A$3:$B$63,2,FALSE),"")</f>
        <v/>
      </c>
      <c r="G914" s="19" t="str">
        <f>IFERROR(VLOOKUP($B914,'Tabelas auxiliares'!$A$67:$C$107,2,FALSE),"")</f>
        <v/>
      </c>
      <c r="H914" s="19" t="str">
        <f>IFERROR(VLOOKUP($B914,'Tabelas auxiliares'!$A$67:$C$107,3,FALSE),"")</f>
        <v/>
      </c>
      <c r="Y914" s="19" t="str">
        <f t="shared" si="26"/>
        <v/>
      </c>
      <c r="Z914" s="19" t="str">
        <f>IF(T914="","",IF(AND(T914&lt;&gt;'Tabelas auxiliares'!$B$241,T914&lt;&gt;'Tabelas auxiliares'!$B$242,T914&lt;&gt;'Tabelas auxiliares'!$C$241,T914&lt;&gt;'Tabelas auxiliares'!$C$242,T914&lt;&gt;'Tabelas auxiliares'!$D$241),"FOLHA DE PESSOAL",IF(Y914='Tabelas auxiliares'!$A$242,"CUSTEIO",IF(Y914='Tabelas auxiliares'!$A$241,"INVESTIMENTO","ERRO - VERIFICAR"))))</f>
        <v/>
      </c>
      <c r="AA914" s="30" t="str">
        <f t="shared" si="27"/>
        <v/>
      </c>
      <c r="AB914" s="130"/>
      <c r="AC914" s="130"/>
      <c r="AD914" s="12"/>
      <c r="AE914" s="36"/>
    </row>
    <row r="915" spans="6:31" x14ac:dyDescent="0.25">
      <c r="F915" s="19" t="str">
        <f>IFERROR(VLOOKUP(D915,'Tabelas auxiliares'!$A$3:$B$63,2,FALSE),"")</f>
        <v/>
      </c>
      <c r="G915" s="19" t="str">
        <f>IFERROR(VLOOKUP($B915,'Tabelas auxiliares'!$A$67:$C$107,2,FALSE),"")</f>
        <v/>
      </c>
      <c r="H915" s="19" t="str">
        <f>IFERROR(VLOOKUP($B915,'Tabelas auxiliares'!$A$67:$C$107,3,FALSE),"")</f>
        <v/>
      </c>
      <c r="Y915" s="19" t="str">
        <f t="shared" si="26"/>
        <v/>
      </c>
      <c r="Z915" s="19" t="str">
        <f>IF(T915="","",IF(AND(T915&lt;&gt;'Tabelas auxiliares'!$B$241,T915&lt;&gt;'Tabelas auxiliares'!$B$242,T915&lt;&gt;'Tabelas auxiliares'!$C$241,T915&lt;&gt;'Tabelas auxiliares'!$C$242,T915&lt;&gt;'Tabelas auxiliares'!$D$241),"FOLHA DE PESSOAL",IF(Y915='Tabelas auxiliares'!$A$242,"CUSTEIO",IF(Y915='Tabelas auxiliares'!$A$241,"INVESTIMENTO","ERRO - VERIFICAR"))))</f>
        <v/>
      </c>
      <c r="AA915" s="30" t="str">
        <f t="shared" si="27"/>
        <v/>
      </c>
      <c r="AB915" s="130"/>
      <c r="AC915" s="130"/>
      <c r="AD915" s="12"/>
      <c r="AE915" s="36"/>
    </row>
    <row r="916" spans="6:31" x14ac:dyDescent="0.25">
      <c r="F916" s="19" t="str">
        <f>IFERROR(VLOOKUP(D916,'Tabelas auxiliares'!$A$3:$B$63,2,FALSE),"")</f>
        <v/>
      </c>
      <c r="G916" s="19" t="str">
        <f>IFERROR(VLOOKUP($B916,'Tabelas auxiliares'!$A$67:$C$107,2,FALSE),"")</f>
        <v/>
      </c>
      <c r="H916" s="19" t="str">
        <f>IFERROR(VLOOKUP($B916,'Tabelas auxiliares'!$A$67:$C$107,3,FALSE),"")</f>
        <v/>
      </c>
      <c r="Y916" s="19" t="str">
        <f t="shared" si="26"/>
        <v/>
      </c>
      <c r="Z916" s="19" t="str">
        <f>IF(T916="","",IF(AND(T916&lt;&gt;'Tabelas auxiliares'!$B$241,T916&lt;&gt;'Tabelas auxiliares'!$B$242,T916&lt;&gt;'Tabelas auxiliares'!$C$241,T916&lt;&gt;'Tabelas auxiliares'!$C$242,T916&lt;&gt;'Tabelas auxiliares'!$D$241),"FOLHA DE PESSOAL",IF(Y916='Tabelas auxiliares'!$A$242,"CUSTEIO",IF(Y916='Tabelas auxiliares'!$A$241,"INVESTIMENTO","ERRO - VERIFICAR"))))</f>
        <v/>
      </c>
      <c r="AA916" s="30" t="str">
        <f t="shared" si="27"/>
        <v/>
      </c>
      <c r="AB916" s="130"/>
      <c r="AC916" s="130"/>
      <c r="AD916" s="12"/>
      <c r="AE916" s="36"/>
    </row>
    <row r="917" spans="6:31" x14ac:dyDescent="0.25">
      <c r="F917" s="19" t="str">
        <f>IFERROR(VLOOKUP(D917,'Tabelas auxiliares'!$A$3:$B$63,2,FALSE),"")</f>
        <v/>
      </c>
      <c r="G917" s="19" t="str">
        <f>IFERROR(VLOOKUP($B917,'Tabelas auxiliares'!$A$67:$C$107,2,FALSE),"")</f>
        <v/>
      </c>
      <c r="H917" s="19" t="str">
        <f>IFERROR(VLOOKUP($B917,'Tabelas auxiliares'!$A$67:$C$107,3,FALSE),"")</f>
        <v/>
      </c>
      <c r="Y917" s="19" t="str">
        <f t="shared" si="26"/>
        <v/>
      </c>
      <c r="Z917" s="19" t="str">
        <f>IF(T917="","",IF(AND(T917&lt;&gt;'Tabelas auxiliares'!$B$241,T917&lt;&gt;'Tabelas auxiliares'!$B$242,T917&lt;&gt;'Tabelas auxiliares'!$C$241,T917&lt;&gt;'Tabelas auxiliares'!$C$242,T917&lt;&gt;'Tabelas auxiliares'!$D$241),"FOLHA DE PESSOAL",IF(Y917='Tabelas auxiliares'!$A$242,"CUSTEIO",IF(Y917='Tabelas auxiliares'!$A$241,"INVESTIMENTO","ERRO - VERIFICAR"))))</f>
        <v/>
      </c>
      <c r="AA917" s="30" t="str">
        <f t="shared" si="27"/>
        <v/>
      </c>
      <c r="AB917" s="130"/>
      <c r="AC917" s="130"/>
      <c r="AD917" s="12"/>
      <c r="AE917" s="36"/>
    </row>
    <row r="918" spans="6:31" x14ac:dyDescent="0.25">
      <c r="F918" s="19" t="str">
        <f>IFERROR(VLOOKUP(D918,'Tabelas auxiliares'!$A$3:$B$63,2,FALSE),"")</f>
        <v/>
      </c>
      <c r="G918" s="19" t="str">
        <f>IFERROR(VLOOKUP($B918,'Tabelas auxiliares'!$A$67:$C$107,2,FALSE),"")</f>
        <v/>
      </c>
      <c r="H918" s="19" t="str">
        <f>IFERROR(VLOOKUP($B918,'Tabelas auxiliares'!$A$67:$C$107,3,FALSE),"")</f>
        <v/>
      </c>
      <c r="Y918" s="19" t="str">
        <f t="shared" si="26"/>
        <v/>
      </c>
      <c r="Z918" s="19" t="str">
        <f>IF(T918="","",IF(AND(T918&lt;&gt;'Tabelas auxiliares'!$B$241,T918&lt;&gt;'Tabelas auxiliares'!$B$242,T918&lt;&gt;'Tabelas auxiliares'!$C$241,T918&lt;&gt;'Tabelas auxiliares'!$C$242,T918&lt;&gt;'Tabelas auxiliares'!$D$241),"FOLHA DE PESSOAL",IF(Y918='Tabelas auxiliares'!$A$242,"CUSTEIO",IF(Y918='Tabelas auxiliares'!$A$241,"INVESTIMENTO","ERRO - VERIFICAR"))))</f>
        <v/>
      </c>
      <c r="AA918" s="30" t="str">
        <f t="shared" si="27"/>
        <v/>
      </c>
      <c r="AB918" s="130"/>
      <c r="AC918" s="130"/>
      <c r="AD918" s="12"/>
      <c r="AE918" s="36"/>
    </row>
    <row r="919" spans="6:31" x14ac:dyDescent="0.25">
      <c r="F919" s="19" t="str">
        <f>IFERROR(VLOOKUP(D919,'Tabelas auxiliares'!$A$3:$B$63,2,FALSE),"")</f>
        <v/>
      </c>
      <c r="G919" s="19" t="str">
        <f>IFERROR(VLOOKUP($B919,'Tabelas auxiliares'!$A$67:$C$107,2,FALSE),"")</f>
        <v/>
      </c>
      <c r="H919" s="19" t="str">
        <f>IFERROR(VLOOKUP($B919,'Tabelas auxiliares'!$A$67:$C$107,3,FALSE),"")</f>
        <v/>
      </c>
      <c r="Y919" s="19" t="str">
        <f t="shared" si="26"/>
        <v/>
      </c>
      <c r="Z919" s="19" t="str">
        <f>IF(T919="","",IF(AND(T919&lt;&gt;'Tabelas auxiliares'!$B$241,T919&lt;&gt;'Tabelas auxiliares'!$B$242,T919&lt;&gt;'Tabelas auxiliares'!$C$241,T919&lt;&gt;'Tabelas auxiliares'!$C$242,T919&lt;&gt;'Tabelas auxiliares'!$D$241),"FOLHA DE PESSOAL",IF(Y919='Tabelas auxiliares'!$A$242,"CUSTEIO",IF(Y919='Tabelas auxiliares'!$A$241,"INVESTIMENTO","ERRO - VERIFICAR"))))</f>
        <v/>
      </c>
      <c r="AA919" s="30" t="str">
        <f t="shared" si="27"/>
        <v/>
      </c>
      <c r="AB919" s="130"/>
      <c r="AC919" s="130"/>
      <c r="AD919" s="12"/>
      <c r="AE919" s="36"/>
    </row>
    <row r="920" spans="6:31" x14ac:dyDescent="0.25">
      <c r="F920" s="19" t="str">
        <f>IFERROR(VLOOKUP(D920,'Tabelas auxiliares'!$A$3:$B$63,2,FALSE),"")</f>
        <v/>
      </c>
      <c r="G920" s="19" t="str">
        <f>IFERROR(VLOOKUP($B920,'Tabelas auxiliares'!$A$67:$C$107,2,FALSE),"")</f>
        <v/>
      </c>
      <c r="H920" s="19" t="str">
        <f>IFERROR(VLOOKUP($B920,'Tabelas auxiliares'!$A$67:$C$107,3,FALSE),"")</f>
        <v/>
      </c>
      <c r="Y920" s="19" t="str">
        <f t="shared" si="26"/>
        <v/>
      </c>
      <c r="Z920" s="19" t="str">
        <f>IF(T920="","",IF(AND(T920&lt;&gt;'Tabelas auxiliares'!$B$241,T920&lt;&gt;'Tabelas auxiliares'!$B$242,T920&lt;&gt;'Tabelas auxiliares'!$C$241,T920&lt;&gt;'Tabelas auxiliares'!$C$242,T920&lt;&gt;'Tabelas auxiliares'!$D$241),"FOLHA DE PESSOAL",IF(Y920='Tabelas auxiliares'!$A$242,"CUSTEIO",IF(Y920='Tabelas auxiliares'!$A$241,"INVESTIMENTO","ERRO - VERIFICAR"))))</f>
        <v/>
      </c>
      <c r="AA920" s="30" t="str">
        <f t="shared" si="27"/>
        <v/>
      </c>
      <c r="AB920" s="130"/>
      <c r="AC920" s="130"/>
      <c r="AD920" s="12"/>
      <c r="AE920" s="36"/>
    </row>
    <row r="921" spans="6:31" x14ac:dyDescent="0.25">
      <c r="F921" s="19" t="str">
        <f>IFERROR(VLOOKUP(D921,'Tabelas auxiliares'!$A$3:$B$63,2,FALSE),"")</f>
        <v/>
      </c>
      <c r="G921" s="19" t="str">
        <f>IFERROR(VLOOKUP($B921,'Tabelas auxiliares'!$A$67:$C$107,2,FALSE),"")</f>
        <v/>
      </c>
      <c r="H921" s="19" t="str">
        <f>IFERROR(VLOOKUP($B921,'Tabelas auxiliares'!$A$67:$C$107,3,FALSE),"")</f>
        <v/>
      </c>
      <c r="Y921" s="19" t="str">
        <f t="shared" si="26"/>
        <v/>
      </c>
      <c r="Z921" s="19" t="str">
        <f>IF(T921="","",IF(AND(T921&lt;&gt;'Tabelas auxiliares'!$B$241,T921&lt;&gt;'Tabelas auxiliares'!$B$242,T921&lt;&gt;'Tabelas auxiliares'!$C$241,T921&lt;&gt;'Tabelas auxiliares'!$C$242,T921&lt;&gt;'Tabelas auxiliares'!$D$241),"FOLHA DE PESSOAL",IF(Y921='Tabelas auxiliares'!$A$242,"CUSTEIO",IF(Y921='Tabelas auxiliares'!$A$241,"INVESTIMENTO","ERRO - VERIFICAR"))))</f>
        <v/>
      </c>
      <c r="AA921" s="30" t="str">
        <f t="shared" si="27"/>
        <v/>
      </c>
      <c r="AB921" s="130"/>
      <c r="AC921" s="130"/>
      <c r="AD921" s="12"/>
      <c r="AE921" s="36"/>
    </row>
    <row r="922" spans="6:31" x14ac:dyDescent="0.25">
      <c r="F922" s="19" t="str">
        <f>IFERROR(VLOOKUP(D922,'Tabelas auxiliares'!$A$3:$B$63,2,FALSE),"")</f>
        <v/>
      </c>
      <c r="G922" s="19" t="str">
        <f>IFERROR(VLOOKUP($B922,'Tabelas auxiliares'!$A$67:$C$107,2,FALSE),"")</f>
        <v/>
      </c>
      <c r="H922" s="19" t="str">
        <f>IFERROR(VLOOKUP($B922,'Tabelas auxiliares'!$A$67:$C$107,3,FALSE),"")</f>
        <v/>
      </c>
      <c r="Y922" s="19" t="str">
        <f t="shared" si="26"/>
        <v/>
      </c>
      <c r="Z922" s="19" t="str">
        <f>IF(T922="","",IF(AND(T922&lt;&gt;'Tabelas auxiliares'!$B$241,T922&lt;&gt;'Tabelas auxiliares'!$B$242,T922&lt;&gt;'Tabelas auxiliares'!$C$241,T922&lt;&gt;'Tabelas auxiliares'!$C$242,T922&lt;&gt;'Tabelas auxiliares'!$D$241),"FOLHA DE PESSOAL",IF(Y922='Tabelas auxiliares'!$A$242,"CUSTEIO",IF(Y922='Tabelas auxiliares'!$A$241,"INVESTIMENTO","ERRO - VERIFICAR"))))</f>
        <v/>
      </c>
      <c r="AA922" s="30" t="str">
        <f t="shared" si="27"/>
        <v/>
      </c>
      <c r="AB922" s="130"/>
      <c r="AC922" s="130"/>
      <c r="AD922" s="12"/>
      <c r="AE922" s="36"/>
    </row>
    <row r="923" spans="6:31" x14ac:dyDescent="0.25">
      <c r="F923" s="19" t="str">
        <f>IFERROR(VLOOKUP(D923,'Tabelas auxiliares'!$A$3:$B$63,2,FALSE),"")</f>
        <v/>
      </c>
      <c r="G923" s="19" t="str">
        <f>IFERROR(VLOOKUP($B923,'Tabelas auxiliares'!$A$67:$C$107,2,FALSE),"")</f>
        <v/>
      </c>
      <c r="H923" s="19" t="str">
        <f>IFERROR(VLOOKUP($B923,'Tabelas auxiliares'!$A$67:$C$107,3,FALSE),"")</f>
        <v/>
      </c>
      <c r="Y923" s="19" t="str">
        <f t="shared" si="26"/>
        <v/>
      </c>
      <c r="Z923" s="19" t="str">
        <f>IF(T923="","",IF(AND(T923&lt;&gt;'Tabelas auxiliares'!$B$241,T923&lt;&gt;'Tabelas auxiliares'!$B$242,T923&lt;&gt;'Tabelas auxiliares'!$C$241,T923&lt;&gt;'Tabelas auxiliares'!$C$242,T923&lt;&gt;'Tabelas auxiliares'!$D$241),"FOLHA DE PESSOAL",IF(Y923='Tabelas auxiliares'!$A$242,"CUSTEIO",IF(Y923='Tabelas auxiliares'!$A$241,"INVESTIMENTO","ERRO - VERIFICAR"))))</f>
        <v/>
      </c>
      <c r="AA923" s="30" t="str">
        <f t="shared" si="27"/>
        <v/>
      </c>
      <c r="AB923" s="130"/>
      <c r="AC923" s="130"/>
      <c r="AD923" s="12"/>
      <c r="AE923" s="36"/>
    </row>
    <row r="924" spans="6:31" x14ac:dyDescent="0.25">
      <c r="F924" s="19" t="str">
        <f>IFERROR(VLOOKUP(D924,'Tabelas auxiliares'!$A$3:$B$63,2,FALSE),"")</f>
        <v/>
      </c>
      <c r="G924" s="19" t="str">
        <f>IFERROR(VLOOKUP($B924,'Tabelas auxiliares'!$A$67:$C$107,2,FALSE),"")</f>
        <v/>
      </c>
      <c r="H924" s="19" t="str">
        <f>IFERROR(VLOOKUP($B924,'Tabelas auxiliares'!$A$67:$C$107,3,FALSE),"")</f>
        <v/>
      </c>
      <c r="Y924" s="19" t="str">
        <f t="shared" si="26"/>
        <v/>
      </c>
      <c r="Z924" s="19" t="str">
        <f>IF(T924="","",IF(AND(T924&lt;&gt;'Tabelas auxiliares'!$B$241,T924&lt;&gt;'Tabelas auxiliares'!$B$242,T924&lt;&gt;'Tabelas auxiliares'!$C$241,T924&lt;&gt;'Tabelas auxiliares'!$C$242,T924&lt;&gt;'Tabelas auxiliares'!$D$241),"FOLHA DE PESSOAL",IF(Y924='Tabelas auxiliares'!$A$242,"CUSTEIO",IF(Y924='Tabelas auxiliares'!$A$241,"INVESTIMENTO","ERRO - VERIFICAR"))))</f>
        <v/>
      </c>
      <c r="AA924" s="30" t="str">
        <f t="shared" si="27"/>
        <v/>
      </c>
      <c r="AB924" s="130"/>
      <c r="AC924" s="130"/>
      <c r="AD924" s="12"/>
      <c r="AE924" s="36"/>
    </row>
    <row r="925" spans="6:31" x14ac:dyDescent="0.25">
      <c r="F925" s="19" t="str">
        <f>IFERROR(VLOOKUP(D925,'Tabelas auxiliares'!$A$3:$B$63,2,FALSE),"")</f>
        <v/>
      </c>
      <c r="G925" s="19" t="str">
        <f>IFERROR(VLOOKUP($B925,'Tabelas auxiliares'!$A$67:$C$107,2,FALSE),"")</f>
        <v/>
      </c>
      <c r="H925" s="19" t="str">
        <f>IFERROR(VLOOKUP($B925,'Tabelas auxiliares'!$A$67:$C$107,3,FALSE),"")</f>
        <v/>
      </c>
      <c r="Y925" s="19" t="str">
        <f t="shared" si="26"/>
        <v/>
      </c>
      <c r="Z925" s="19" t="str">
        <f>IF(T925="","",IF(AND(T925&lt;&gt;'Tabelas auxiliares'!$B$241,T925&lt;&gt;'Tabelas auxiliares'!$B$242,T925&lt;&gt;'Tabelas auxiliares'!$C$241,T925&lt;&gt;'Tabelas auxiliares'!$C$242,T925&lt;&gt;'Tabelas auxiliares'!$D$241),"FOLHA DE PESSOAL",IF(Y925='Tabelas auxiliares'!$A$242,"CUSTEIO",IF(Y925='Tabelas auxiliares'!$A$241,"INVESTIMENTO","ERRO - VERIFICAR"))))</f>
        <v/>
      </c>
      <c r="AA925" s="30" t="str">
        <f t="shared" si="27"/>
        <v/>
      </c>
      <c r="AB925" s="130"/>
      <c r="AC925" s="130"/>
      <c r="AD925" s="12"/>
      <c r="AE925" s="36"/>
    </row>
    <row r="926" spans="6:31" x14ac:dyDescent="0.25">
      <c r="F926" s="19" t="str">
        <f>IFERROR(VLOOKUP(D926,'Tabelas auxiliares'!$A$3:$B$63,2,FALSE),"")</f>
        <v/>
      </c>
      <c r="G926" s="19" t="str">
        <f>IFERROR(VLOOKUP($B926,'Tabelas auxiliares'!$A$67:$C$107,2,FALSE),"")</f>
        <v/>
      </c>
      <c r="H926" s="19" t="str">
        <f>IFERROR(VLOOKUP($B926,'Tabelas auxiliares'!$A$67:$C$107,3,FALSE),"")</f>
        <v/>
      </c>
      <c r="Y926" s="19" t="str">
        <f t="shared" si="26"/>
        <v/>
      </c>
      <c r="Z926" s="19" t="str">
        <f>IF(T926="","",IF(AND(T926&lt;&gt;'Tabelas auxiliares'!$B$241,T926&lt;&gt;'Tabelas auxiliares'!$B$242,T926&lt;&gt;'Tabelas auxiliares'!$C$241,T926&lt;&gt;'Tabelas auxiliares'!$C$242,T926&lt;&gt;'Tabelas auxiliares'!$D$241),"FOLHA DE PESSOAL",IF(Y926='Tabelas auxiliares'!$A$242,"CUSTEIO",IF(Y926='Tabelas auxiliares'!$A$241,"INVESTIMENTO","ERRO - VERIFICAR"))))</f>
        <v/>
      </c>
      <c r="AA926" s="30" t="str">
        <f t="shared" si="27"/>
        <v/>
      </c>
      <c r="AB926" s="130"/>
      <c r="AC926" s="130"/>
      <c r="AD926" s="12"/>
      <c r="AE926" s="36"/>
    </row>
    <row r="927" spans="6:31" x14ac:dyDescent="0.25">
      <c r="F927" s="19" t="str">
        <f>IFERROR(VLOOKUP(D927,'Tabelas auxiliares'!$A$3:$B$63,2,FALSE),"")</f>
        <v/>
      </c>
      <c r="G927" s="19" t="str">
        <f>IFERROR(VLOOKUP($B927,'Tabelas auxiliares'!$A$67:$C$107,2,FALSE),"")</f>
        <v/>
      </c>
      <c r="H927" s="19" t="str">
        <f>IFERROR(VLOOKUP($B927,'Tabelas auxiliares'!$A$67:$C$107,3,FALSE),"")</f>
        <v/>
      </c>
      <c r="Y927" s="19" t="str">
        <f t="shared" si="26"/>
        <v/>
      </c>
      <c r="Z927" s="19" t="str">
        <f>IF(T927="","",IF(AND(T927&lt;&gt;'Tabelas auxiliares'!$B$241,T927&lt;&gt;'Tabelas auxiliares'!$B$242,T927&lt;&gt;'Tabelas auxiliares'!$C$241,T927&lt;&gt;'Tabelas auxiliares'!$C$242,T927&lt;&gt;'Tabelas auxiliares'!$D$241),"FOLHA DE PESSOAL",IF(Y927='Tabelas auxiliares'!$A$242,"CUSTEIO",IF(Y927='Tabelas auxiliares'!$A$241,"INVESTIMENTO","ERRO - VERIFICAR"))))</f>
        <v/>
      </c>
      <c r="AA927" s="30" t="str">
        <f t="shared" si="27"/>
        <v/>
      </c>
      <c r="AB927" s="130"/>
      <c r="AC927" s="130"/>
      <c r="AD927" s="12"/>
      <c r="AE927" s="36"/>
    </row>
    <row r="928" spans="6:31" x14ac:dyDescent="0.25">
      <c r="F928" s="19" t="str">
        <f>IFERROR(VLOOKUP(D928,'Tabelas auxiliares'!$A$3:$B$63,2,FALSE),"")</f>
        <v/>
      </c>
      <c r="G928" s="19" t="str">
        <f>IFERROR(VLOOKUP($B928,'Tabelas auxiliares'!$A$67:$C$107,2,FALSE),"")</f>
        <v/>
      </c>
      <c r="H928" s="19" t="str">
        <f>IFERROR(VLOOKUP($B928,'Tabelas auxiliares'!$A$67:$C$107,3,FALSE),"")</f>
        <v/>
      </c>
      <c r="Y928" s="19" t="str">
        <f t="shared" si="26"/>
        <v/>
      </c>
      <c r="Z928" s="19" t="str">
        <f>IF(T928="","",IF(AND(T928&lt;&gt;'Tabelas auxiliares'!$B$241,T928&lt;&gt;'Tabelas auxiliares'!$B$242,T928&lt;&gt;'Tabelas auxiliares'!$C$241,T928&lt;&gt;'Tabelas auxiliares'!$C$242,T928&lt;&gt;'Tabelas auxiliares'!$D$241),"FOLHA DE PESSOAL",IF(Y928='Tabelas auxiliares'!$A$242,"CUSTEIO",IF(Y928='Tabelas auxiliares'!$A$241,"INVESTIMENTO","ERRO - VERIFICAR"))))</f>
        <v/>
      </c>
      <c r="AA928" s="30" t="str">
        <f t="shared" si="27"/>
        <v/>
      </c>
      <c r="AB928" s="130"/>
      <c r="AC928" s="130"/>
      <c r="AD928" s="12"/>
      <c r="AE928" s="36"/>
    </row>
    <row r="929" spans="6:31" x14ac:dyDescent="0.25">
      <c r="F929" s="19" t="str">
        <f>IFERROR(VLOOKUP(D929,'Tabelas auxiliares'!$A$3:$B$63,2,FALSE),"")</f>
        <v/>
      </c>
      <c r="G929" s="19" t="str">
        <f>IFERROR(VLOOKUP($B929,'Tabelas auxiliares'!$A$67:$C$107,2,FALSE),"")</f>
        <v/>
      </c>
      <c r="H929" s="19" t="str">
        <f>IFERROR(VLOOKUP($B929,'Tabelas auxiliares'!$A$67:$C$107,3,FALSE),"")</f>
        <v/>
      </c>
      <c r="Y929" s="19" t="str">
        <f t="shared" si="26"/>
        <v/>
      </c>
      <c r="Z929" s="19" t="str">
        <f>IF(T929="","",IF(AND(T929&lt;&gt;'Tabelas auxiliares'!$B$241,T929&lt;&gt;'Tabelas auxiliares'!$B$242,T929&lt;&gt;'Tabelas auxiliares'!$C$241,T929&lt;&gt;'Tabelas auxiliares'!$C$242,T929&lt;&gt;'Tabelas auxiliares'!$D$241),"FOLHA DE PESSOAL",IF(Y929='Tabelas auxiliares'!$A$242,"CUSTEIO",IF(Y929='Tabelas auxiliares'!$A$241,"INVESTIMENTO","ERRO - VERIFICAR"))))</f>
        <v/>
      </c>
      <c r="AA929" s="30" t="str">
        <f t="shared" si="27"/>
        <v/>
      </c>
      <c r="AB929" s="130"/>
      <c r="AC929" s="130"/>
      <c r="AD929" s="12"/>
      <c r="AE929" s="36"/>
    </row>
    <row r="930" spans="6:31" x14ac:dyDescent="0.25">
      <c r="F930" s="19" t="str">
        <f>IFERROR(VLOOKUP(D930,'Tabelas auxiliares'!$A$3:$B$63,2,FALSE),"")</f>
        <v/>
      </c>
      <c r="G930" s="19" t="str">
        <f>IFERROR(VLOOKUP($B930,'Tabelas auxiliares'!$A$67:$C$107,2,FALSE),"")</f>
        <v/>
      </c>
      <c r="H930" s="19" t="str">
        <f>IFERROR(VLOOKUP($B930,'Tabelas auxiliares'!$A$67:$C$107,3,FALSE),"")</f>
        <v/>
      </c>
      <c r="Y930" s="19" t="str">
        <f t="shared" si="26"/>
        <v/>
      </c>
      <c r="Z930" s="19" t="str">
        <f>IF(T930="","",IF(AND(T930&lt;&gt;'Tabelas auxiliares'!$B$241,T930&lt;&gt;'Tabelas auxiliares'!$B$242,T930&lt;&gt;'Tabelas auxiliares'!$C$241,T930&lt;&gt;'Tabelas auxiliares'!$C$242,T930&lt;&gt;'Tabelas auxiliares'!$D$241),"FOLHA DE PESSOAL",IF(Y930='Tabelas auxiliares'!$A$242,"CUSTEIO",IF(Y930='Tabelas auxiliares'!$A$241,"INVESTIMENTO","ERRO - VERIFICAR"))))</f>
        <v/>
      </c>
      <c r="AA930" s="30" t="str">
        <f t="shared" si="27"/>
        <v/>
      </c>
      <c r="AB930" s="130"/>
      <c r="AC930" s="130"/>
      <c r="AD930" s="12"/>
      <c r="AE930" s="36"/>
    </row>
    <row r="931" spans="6:31" x14ac:dyDescent="0.25">
      <c r="F931" s="19" t="str">
        <f>IFERROR(VLOOKUP(D931,'Tabelas auxiliares'!$A$3:$B$63,2,FALSE),"")</f>
        <v/>
      </c>
      <c r="G931" s="19" t="str">
        <f>IFERROR(VLOOKUP($B931,'Tabelas auxiliares'!$A$67:$C$107,2,FALSE),"")</f>
        <v/>
      </c>
      <c r="H931" s="19" t="str">
        <f>IFERROR(VLOOKUP($B931,'Tabelas auxiliares'!$A$67:$C$107,3,FALSE),"")</f>
        <v/>
      </c>
      <c r="Y931" s="19" t="str">
        <f t="shared" si="26"/>
        <v/>
      </c>
      <c r="Z931" s="19" t="str">
        <f>IF(T931="","",IF(AND(T931&lt;&gt;'Tabelas auxiliares'!$B$241,T931&lt;&gt;'Tabelas auxiliares'!$B$242,T931&lt;&gt;'Tabelas auxiliares'!$C$241,T931&lt;&gt;'Tabelas auxiliares'!$C$242,T931&lt;&gt;'Tabelas auxiliares'!$D$241),"FOLHA DE PESSOAL",IF(Y931='Tabelas auxiliares'!$A$242,"CUSTEIO",IF(Y931='Tabelas auxiliares'!$A$241,"INVESTIMENTO","ERRO - VERIFICAR"))))</f>
        <v/>
      </c>
      <c r="AA931" s="30" t="str">
        <f t="shared" si="27"/>
        <v/>
      </c>
      <c r="AB931" s="130"/>
      <c r="AC931" s="130"/>
      <c r="AD931" s="12"/>
      <c r="AE931" s="36"/>
    </row>
    <row r="932" spans="6:31" x14ac:dyDescent="0.25">
      <c r="F932" s="19" t="str">
        <f>IFERROR(VLOOKUP(D932,'Tabelas auxiliares'!$A$3:$B$63,2,FALSE),"")</f>
        <v/>
      </c>
      <c r="G932" s="19" t="str">
        <f>IFERROR(VLOOKUP($B932,'Tabelas auxiliares'!$A$67:$C$107,2,FALSE),"")</f>
        <v/>
      </c>
      <c r="H932" s="19" t="str">
        <f>IFERROR(VLOOKUP($B932,'Tabelas auxiliares'!$A$67:$C$107,3,FALSE),"")</f>
        <v/>
      </c>
      <c r="Y932" s="19" t="str">
        <f t="shared" si="26"/>
        <v/>
      </c>
      <c r="Z932" s="19" t="str">
        <f>IF(T932="","",IF(AND(T932&lt;&gt;'Tabelas auxiliares'!$B$241,T932&lt;&gt;'Tabelas auxiliares'!$B$242,T932&lt;&gt;'Tabelas auxiliares'!$C$241,T932&lt;&gt;'Tabelas auxiliares'!$C$242,T932&lt;&gt;'Tabelas auxiliares'!$D$241),"FOLHA DE PESSOAL",IF(Y932='Tabelas auxiliares'!$A$242,"CUSTEIO",IF(Y932='Tabelas auxiliares'!$A$241,"INVESTIMENTO","ERRO - VERIFICAR"))))</f>
        <v/>
      </c>
      <c r="AA932" s="30" t="str">
        <f t="shared" si="27"/>
        <v/>
      </c>
      <c r="AB932" s="130"/>
      <c r="AC932" s="130"/>
      <c r="AD932" s="12"/>
      <c r="AE932" s="36"/>
    </row>
    <row r="933" spans="6:31" x14ac:dyDescent="0.25">
      <c r="F933" s="19" t="str">
        <f>IFERROR(VLOOKUP(D933,'Tabelas auxiliares'!$A$3:$B$63,2,FALSE),"")</f>
        <v/>
      </c>
      <c r="G933" s="19" t="str">
        <f>IFERROR(VLOOKUP($B933,'Tabelas auxiliares'!$A$67:$C$107,2,FALSE),"")</f>
        <v/>
      </c>
      <c r="H933" s="19" t="str">
        <f>IFERROR(VLOOKUP($B933,'Tabelas auxiliares'!$A$67:$C$107,3,FALSE),"")</f>
        <v/>
      </c>
      <c r="Y933" s="19" t="str">
        <f t="shared" si="26"/>
        <v/>
      </c>
      <c r="Z933" s="19" t="str">
        <f>IF(T933="","",IF(AND(T933&lt;&gt;'Tabelas auxiliares'!$B$241,T933&lt;&gt;'Tabelas auxiliares'!$B$242,T933&lt;&gt;'Tabelas auxiliares'!$C$241,T933&lt;&gt;'Tabelas auxiliares'!$C$242,T933&lt;&gt;'Tabelas auxiliares'!$D$241),"FOLHA DE PESSOAL",IF(Y933='Tabelas auxiliares'!$A$242,"CUSTEIO",IF(Y933='Tabelas auxiliares'!$A$241,"INVESTIMENTO","ERRO - VERIFICAR"))))</f>
        <v/>
      </c>
      <c r="AA933" s="30" t="str">
        <f t="shared" si="27"/>
        <v/>
      </c>
      <c r="AB933" s="130"/>
      <c r="AC933" s="130"/>
      <c r="AD933" s="12"/>
      <c r="AE933" s="36"/>
    </row>
    <row r="934" spans="6:31" x14ac:dyDescent="0.25">
      <c r="F934" s="19" t="str">
        <f>IFERROR(VLOOKUP(D934,'Tabelas auxiliares'!$A$3:$B$63,2,FALSE),"")</f>
        <v/>
      </c>
      <c r="G934" s="19" t="str">
        <f>IFERROR(VLOOKUP($B934,'Tabelas auxiliares'!$A$67:$C$107,2,FALSE),"")</f>
        <v/>
      </c>
      <c r="H934" s="19" t="str">
        <f>IFERROR(VLOOKUP($B934,'Tabelas auxiliares'!$A$67:$C$107,3,FALSE),"")</f>
        <v/>
      </c>
      <c r="Y934" s="19" t="str">
        <f t="shared" si="26"/>
        <v/>
      </c>
      <c r="Z934" s="19" t="str">
        <f>IF(T934="","",IF(AND(T934&lt;&gt;'Tabelas auxiliares'!$B$241,T934&lt;&gt;'Tabelas auxiliares'!$B$242,T934&lt;&gt;'Tabelas auxiliares'!$C$241,T934&lt;&gt;'Tabelas auxiliares'!$C$242,T934&lt;&gt;'Tabelas auxiliares'!$D$241),"FOLHA DE PESSOAL",IF(Y934='Tabelas auxiliares'!$A$242,"CUSTEIO",IF(Y934='Tabelas auxiliares'!$A$241,"INVESTIMENTO","ERRO - VERIFICAR"))))</f>
        <v/>
      </c>
      <c r="AA934" s="30" t="str">
        <f t="shared" si="27"/>
        <v/>
      </c>
      <c r="AB934" s="130"/>
      <c r="AC934" s="130"/>
      <c r="AD934" s="12"/>
      <c r="AE934" s="36"/>
    </row>
    <row r="935" spans="6:31" x14ac:dyDescent="0.25">
      <c r="F935" s="19" t="str">
        <f>IFERROR(VLOOKUP(D935,'Tabelas auxiliares'!$A$3:$B$63,2,FALSE),"")</f>
        <v/>
      </c>
      <c r="G935" s="19" t="str">
        <f>IFERROR(VLOOKUP($B935,'Tabelas auxiliares'!$A$67:$C$107,2,FALSE),"")</f>
        <v/>
      </c>
      <c r="H935" s="19" t="str">
        <f>IFERROR(VLOOKUP($B935,'Tabelas auxiliares'!$A$67:$C$107,3,FALSE),"")</f>
        <v/>
      </c>
      <c r="Y935" s="19" t="str">
        <f t="shared" si="26"/>
        <v/>
      </c>
      <c r="Z935" s="19" t="str">
        <f>IF(T935="","",IF(AND(T935&lt;&gt;'Tabelas auxiliares'!$B$241,T935&lt;&gt;'Tabelas auxiliares'!$B$242,T935&lt;&gt;'Tabelas auxiliares'!$C$241,T935&lt;&gt;'Tabelas auxiliares'!$C$242,T935&lt;&gt;'Tabelas auxiliares'!$D$241),"FOLHA DE PESSOAL",IF(Y935='Tabelas auxiliares'!$A$242,"CUSTEIO",IF(Y935='Tabelas auxiliares'!$A$241,"INVESTIMENTO","ERRO - VERIFICAR"))))</f>
        <v/>
      </c>
      <c r="AA935" s="30" t="str">
        <f t="shared" si="27"/>
        <v/>
      </c>
      <c r="AB935" s="130"/>
      <c r="AC935" s="130"/>
      <c r="AD935" s="12"/>
      <c r="AE935" s="36"/>
    </row>
    <row r="936" spans="6:31" x14ac:dyDescent="0.25">
      <c r="F936" s="19" t="str">
        <f>IFERROR(VLOOKUP(D936,'Tabelas auxiliares'!$A$3:$B$63,2,FALSE),"")</f>
        <v/>
      </c>
      <c r="G936" s="19" t="str">
        <f>IFERROR(VLOOKUP($B936,'Tabelas auxiliares'!$A$67:$C$107,2,FALSE),"")</f>
        <v/>
      </c>
      <c r="H936" s="19" t="str">
        <f>IFERROR(VLOOKUP($B936,'Tabelas auxiliares'!$A$67:$C$107,3,FALSE),"")</f>
        <v/>
      </c>
      <c r="Y936" s="19" t="str">
        <f t="shared" si="26"/>
        <v/>
      </c>
      <c r="Z936" s="19" t="str">
        <f>IF(T936="","",IF(AND(T936&lt;&gt;'Tabelas auxiliares'!$B$241,T936&lt;&gt;'Tabelas auxiliares'!$B$242,T936&lt;&gt;'Tabelas auxiliares'!$C$241,T936&lt;&gt;'Tabelas auxiliares'!$C$242,T936&lt;&gt;'Tabelas auxiliares'!$D$241),"FOLHA DE PESSOAL",IF(Y936='Tabelas auxiliares'!$A$242,"CUSTEIO",IF(Y936='Tabelas auxiliares'!$A$241,"INVESTIMENTO","ERRO - VERIFICAR"))))</f>
        <v/>
      </c>
      <c r="AA936" s="30" t="str">
        <f t="shared" si="27"/>
        <v/>
      </c>
      <c r="AB936" s="130"/>
      <c r="AC936" s="130"/>
      <c r="AD936" s="12"/>
      <c r="AE936" s="36"/>
    </row>
    <row r="937" spans="6:31" x14ac:dyDescent="0.25">
      <c r="F937" s="19" t="str">
        <f>IFERROR(VLOOKUP(D937,'Tabelas auxiliares'!$A$3:$B$63,2,FALSE),"")</f>
        <v/>
      </c>
      <c r="G937" s="19" t="str">
        <f>IFERROR(VLOOKUP($B937,'Tabelas auxiliares'!$A$67:$C$107,2,FALSE),"")</f>
        <v/>
      </c>
      <c r="H937" s="19" t="str">
        <f>IFERROR(VLOOKUP($B937,'Tabelas auxiliares'!$A$67:$C$107,3,FALSE),"")</f>
        <v/>
      </c>
      <c r="Y937" s="19" t="str">
        <f t="shared" si="26"/>
        <v/>
      </c>
      <c r="Z937" s="19" t="str">
        <f>IF(T937="","",IF(AND(T937&lt;&gt;'Tabelas auxiliares'!$B$241,T937&lt;&gt;'Tabelas auxiliares'!$B$242,T937&lt;&gt;'Tabelas auxiliares'!$C$241,T937&lt;&gt;'Tabelas auxiliares'!$C$242,T937&lt;&gt;'Tabelas auxiliares'!$D$241),"FOLHA DE PESSOAL",IF(Y937='Tabelas auxiliares'!$A$242,"CUSTEIO",IF(Y937='Tabelas auxiliares'!$A$241,"INVESTIMENTO","ERRO - VERIFICAR"))))</f>
        <v/>
      </c>
      <c r="AA937" s="30" t="str">
        <f t="shared" si="27"/>
        <v/>
      </c>
      <c r="AB937" s="130"/>
      <c r="AC937" s="130"/>
      <c r="AD937" s="12"/>
      <c r="AE937" s="36"/>
    </row>
    <row r="938" spans="6:31" x14ac:dyDescent="0.25">
      <c r="F938" s="19" t="str">
        <f>IFERROR(VLOOKUP(D938,'Tabelas auxiliares'!$A$3:$B$63,2,FALSE),"")</f>
        <v/>
      </c>
      <c r="G938" s="19" t="str">
        <f>IFERROR(VLOOKUP($B938,'Tabelas auxiliares'!$A$67:$C$107,2,FALSE),"")</f>
        <v/>
      </c>
      <c r="H938" s="19" t="str">
        <f>IFERROR(VLOOKUP($B938,'Tabelas auxiliares'!$A$67:$C$107,3,FALSE),"")</f>
        <v/>
      </c>
      <c r="Y938" s="19" t="str">
        <f t="shared" si="26"/>
        <v/>
      </c>
      <c r="Z938" s="19" t="str">
        <f>IF(T938="","",IF(AND(T938&lt;&gt;'Tabelas auxiliares'!$B$241,T938&lt;&gt;'Tabelas auxiliares'!$B$242,T938&lt;&gt;'Tabelas auxiliares'!$C$241,T938&lt;&gt;'Tabelas auxiliares'!$C$242,T938&lt;&gt;'Tabelas auxiliares'!$D$241),"FOLHA DE PESSOAL",IF(Y938='Tabelas auxiliares'!$A$242,"CUSTEIO",IF(Y938='Tabelas auxiliares'!$A$241,"INVESTIMENTO","ERRO - VERIFICAR"))))</f>
        <v/>
      </c>
      <c r="AA938" s="30" t="str">
        <f t="shared" si="27"/>
        <v/>
      </c>
      <c r="AB938" s="130"/>
      <c r="AC938" s="130"/>
      <c r="AD938" s="12"/>
      <c r="AE938" s="36"/>
    </row>
    <row r="939" spans="6:31" x14ac:dyDescent="0.25">
      <c r="F939" s="19" t="str">
        <f>IFERROR(VLOOKUP(D939,'Tabelas auxiliares'!$A$3:$B$63,2,FALSE),"")</f>
        <v/>
      </c>
      <c r="G939" s="19" t="str">
        <f>IFERROR(VLOOKUP($B939,'Tabelas auxiliares'!$A$67:$C$107,2,FALSE),"")</f>
        <v/>
      </c>
      <c r="H939" s="19" t="str">
        <f>IFERROR(VLOOKUP($B939,'Tabelas auxiliares'!$A$67:$C$107,3,FALSE),"")</f>
        <v/>
      </c>
      <c r="Y939" s="19" t="str">
        <f t="shared" si="26"/>
        <v/>
      </c>
      <c r="Z939" s="19" t="str">
        <f>IF(T939="","",IF(AND(T939&lt;&gt;'Tabelas auxiliares'!$B$241,T939&lt;&gt;'Tabelas auxiliares'!$B$242,T939&lt;&gt;'Tabelas auxiliares'!$C$241,T939&lt;&gt;'Tabelas auxiliares'!$C$242,T939&lt;&gt;'Tabelas auxiliares'!$D$241),"FOLHA DE PESSOAL",IF(Y939='Tabelas auxiliares'!$A$242,"CUSTEIO",IF(Y939='Tabelas auxiliares'!$A$241,"INVESTIMENTO","ERRO - VERIFICAR"))))</f>
        <v/>
      </c>
      <c r="AA939" s="30" t="str">
        <f t="shared" si="27"/>
        <v/>
      </c>
      <c r="AB939" s="130"/>
      <c r="AC939" s="130"/>
      <c r="AD939" s="12"/>
      <c r="AE939" s="36"/>
    </row>
    <row r="940" spans="6:31" x14ac:dyDescent="0.25">
      <c r="F940" s="19" t="str">
        <f>IFERROR(VLOOKUP(D940,'Tabelas auxiliares'!$A$3:$B$63,2,FALSE),"")</f>
        <v/>
      </c>
      <c r="G940" s="19" t="str">
        <f>IFERROR(VLOOKUP($B940,'Tabelas auxiliares'!$A$67:$C$107,2,FALSE),"")</f>
        <v/>
      </c>
      <c r="H940" s="19" t="str">
        <f>IFERROR(VLOOKUP($B940,'Tabelas auxiliares'!$A$67:$C$107,3,FALSE),"")</f>
        <v/>
      </c>
      <c r="Y940" s="19" t="str">
        <f t="shared" ref="Y940:Y1003" si="28">LEFT(V940,1)</f>
        <v/>
      </c>
      <c r="Z940" s="19" t="str">
        <f>IF(T940="","",IF(AND(T940&lt;&gt;'Tabelas auxiliares'!$B$241,T940&lt;&gt;'Tabelas auxiliares'!$B$242,T940&lt;&gt;'Tabelas auxiliares'!$C$241,T940&lt;&gt;'Tabelas auxiliares'!$C$242,T940&lt;&gt;'Tabelas auxiliares'!$D$241),"FOLHA DE PESSOAL",IF(Y940='Tabelas auxiliares'!$A$242,"CUSTEIO",IF(Y940='Tabelas auxiliares'!$A$241,"INVESTIMENTO","ERRO - VERIFICAR"))))</f>
        <v/>
      </c>
      <c r="AA940" s="30" t="str">
        <f t="shared" si="27"/>
        <v/>
      </c>
      <c r="AB940" s="130"/>
      <c r="AC940" s="130"/>
      <c r="AD940" s="12"/>
      <c r="AE940" s="36"/>
    </row>
    <row r="941" spans="6:31" x14ac:dyDescent="0.25">
      <c r="F941" s="19" t="str">
        <f>IFERROR(VLOOKUP(D941,'Tabelas auxiliares'!$A$3:$B$63,2,FALSE),"")</f>
        <v/>
      </c>
      <c r="G941" s="19" t="str">
        <f>IFERROR(VLOOKUP($B941,'Tabelas auxiliares'!$A$67:$C$107,2,FALSE),"")</f>
        <v/>
      </c>
      <c r="H941" s="19" t="str">
        <f>IFERROR(VLOOKUP($B941,'Tabelas auxiliares'!$A$67:$C$107,3,FALSE),"")</f>
        <v/>
      </c>
      <c r="Y941" s="19" t="str">
        <f t="shared" si="28"/>
        <v/>
      </c>
      <c r="Z941" s="19" t="str">
        <f>IF(T941="","",IF(AND(T941&lt;&gt;'Tabelas auxiliares'!$B$241,T941&lt;&gt;'Tabelas auxiliares'!$B$242,T941&lt;&gt;'Tabelas auxiliares'!$C$241,T941&lt;&gt;'Tabelas auxiliares'!$C$242,T941&lt;&gt;'Tabelas auxiliares'!$D$241),"FOLHA DE PESSOAL",IF(Y941='Tabelas auxiliares'!$A$242,"CUSTEIO",IF(Y941='Tabelas auxiliares'!$A$241,"INVESTIMENTO","ERRO - VERIFICAR"))))</f>
        <v/>
      </c>
      <c r="AA941" s="30" t="str">
        <f t="shared" ref="AA941:AA1004" si="29">IF(AB941+AC941+AD941&lt;&gt;0,AB941+AC941+AD941,"")</f>
        <v/>
      </c>
      <c r="AB941" s="130"/>
      <c r="AC941" s="130"/>
      <c r="AD941" s="12"/>
      <c r="AE941" s="36"/>
    </row>
    <row r="942" spans="6:31" x14ac:dyDescent="0.25">
      <c r="F942" s="19" t="str">
        <f>IFERROR(VLOOKUP(D942,'Tabelas auxiliares'!$A$3:$B$63,2,FALSE),"")</f>
        <v/>
      </c>
      <c r="G942" s="19" t="str">
        <f>IFERROR(VLOOKUP($B942,'Tabelas auxiliares'!$A$67:$C$107,2,FALSE),"")</f>
        <v/>
      </c>
      <c r="H942" s="19" t="str">
        <f>IFERROR(VLOOKUP($B942,'Tabelas auxiliares'!$A$67:$C$107,3,FALSE),"")</f>
        <v/>
      </c>
      <c r="Y942" s="19" t="str">
        <f t="shared" si="28"/>
        <v/>
      </c>
      <c r="Z942" s="19" t="str">
        <f>IF(T942="","",IF(AND(T942&lt;&gt;'Tabelas auxiliares'!$B$241,T942&lt;&gt;'Tabelas auxiliares'!$B$242,T942&lt;&gt;'Tabelas auxiliares'!$C$241,T942&lt;&gt;'Tabelas auxiliares'!$C$242,T942&lt;&gt;'Tabelas auxiliares'!$D$241),"FOLHA DE PESSOAL",IF(Y942='Tabelas auxiliares'!$A$242,"CUSTEIO",IF(Y942='Tabelas auxiliares'!$A$241,"INVESTIMENTO","ERRO - VERIFICAR"))))</f>
        <v/>
      </c>
      <c r="AA942" s="30" t="str">
        <f t="shared" si="29"/>
        <v/>
      </c>
      <c r="AB942" s="130"/>
      <c r="AC942" s="130"/>
      <c r="AD942" s="12"/>
      <c r="AE942" s="36"/>
    </row>
    <row r="943" spans="6:31" x14ac:dyDescent="0.25">
      <c r="F943" s="19" t="str">
        <f>IFERROR(VLOOKUP(D943,'Tabelas auxiliares'!$A$3:$B$63,2,FALSE),"")</f>
        <v/>
      </c>
      <c r="G943" s="19" t="str">
        <f>IFERROR(VLOOKUP($B943,'Tabelas auxiliares'!$A$67:$C$107,2,FALSE),"")</f>
        <v/>
      </c>
      <c r="H943" s="19" t="str">
        <f>IFERROR(VLOOKUP($B943,'Tabelas auxiliares'!$A$67:$C$107,3,FALSE),"")</f>
        <v/>
      </c>
      <c r="Y943" s="19" t="str">
        <f t="shared" si="28"/>
        <v/>
      </c>
      <c r="Z943" s="19" t="str">
        <f>IF(T943="","",IF(AND(T943&lt;&gt;'Tabelas auxiliares'!$B$241,T943&lt;&gt;'Tabelas auxiliares'!$B$242,T943&lt;&gt;'Tabelas auxiliares'!$C$241,T943&lt;&gt;'Tabelas auxiliares'!$C$242,T943&lt;&gt;'Tabelas auxiliares'!$D$241),"FOLHA DE PESSOAL",IF(Y943='Tabelas auxiliares'!$A$242,"CUSTEIO",IF(Y943='Tabelas auxiliares'!$A$241,"INVESTIMENTO","ERRO - VERIFICAR"))))</f>
        <v/>
      </c>
      <c r="AA943" s="30" t="str">
        <f t="shared" si="29"/>
        <v/>
      </c>
      <c r="AB943" s="130"/>
      <c r="AC943" s="130"/>
      <c r="AD943" s="12"/>
      <c r="AE943" s="36"/>
    </row>
    <row r="944" spans="6:31" x14ac:dyDescent="0.25">
      <c r="F944" s="19" t="str">
        <f>IFERROR(VLOOKUP(D944,'Tabelas auxiliares'!$A$3:$B$63,2,FALSE),"")</f>
        <v/>
      </c>
      <c r="G944" s="19" t="str">
        <f>IFERROR(VLOOKUP($B944,'Tabelas auxiliares'!$A$67:$C$107,2,FALSE),"")</f>
        <v/>
      </c>
      <c r="H944" s="19" t="str">
        <f>IFERROR(VLOOKUP($B944,'Tabelas auxiliares'!$A$67:$C$107,3,FALSE),"")</f>
        <v/>
      </c>
      <c r="Y944" s="19" t="str">
        <f t="shared" si="28"/>
        <v/>
      </c>
      <c r="Z944" s="19" t="str">
        <f>IF(T944="","",IF(AND(T944&lt;&gt;'Tabelas auxiliares'!$B$241,T944&lt;&gt;'Tabelas auxiliares'!$B$242,T944&lt;&gt;'Tabelas auxiliares'!$C$241,T944&lt;&gt;'Tabelas auxiliares'!$C$242,T944&lt;&gt;'Tabelas auxiliares'!$D$241),"FOLHA DE PESSOAL",IF(Y944='Tabelas auxiliares'!$A$242,"CUSTEIO",IF(Y944='Tabelas auxiliares'!$A$241,"INVESTIMENTO","ERRO - VERIFICAR"))))</f>
        <v/>
      </c>
      <c r="AA944" s="30" t="str">
        <f t="shared" si="29"/>
        <v/>
      </c>
      <c r="AB944" s="130"/>
      <c r="AC944" s="130"/>
      <c r="AD944" s="12"/>
      <c r="AE944" s="36"/>
    </row>
    <row r="945" spans="6:31" x14ac:dyDescent="0.25">
      <c r="F945" s="19" t="str">
        <f>IFERROR(VLOOKUP(D945,'Tabelas auxiliares'!$A$3:$B$63,2,FALSE),"")</f>
        <v/>
      </c>
      <c r="G945" s="19" t="str">
        <f>IFERROR(VLOOKUP($B945,'Tabelas auxiliares'!$A$67:$C$107,2,FALSE),"")</f>
        <v/>
      </c>
      <c r="H945" s="19" t="str">
        <f>IFERROR(VLOOKUP($B945,'Tabelas auxiliares'!$A$67:$C$107,3,FALSE),"")</f>
        <v/>
      </c>
      <c r="Y945" s="19" t="str">
        <f t="shared" si="28"/>
        <v/>
      </c>
      <c r="Z945" s="19" t="str">
        <f>IF(T945="","",IF(AND(T945&lt;&gt;'Tabelas auxiliares'!$B$241,T945&lt;&gt;'Tabelas auxiliares'!$B$242,T945&lt;&gt;'Tabelas auxiliares'!$C$241,T945&lt;&gt;'Tabelas auxiliares'!$C$242,T945&lt;&gt;'Tabelas auxiliares'!$D$241),"FOLHA DE PESSOAL",IF(Y945='Tabelas auxiliares'!$A$242,"CUSTEIO",IF(Y945='Tabelas auxiliares'!$A$241,"INVESTIMENTO","ERRO - VERIFICAR"))))</f>
        <v/>
      </c>
      <c r="AA945" s="30" t="str">
        <f t="shared" si="29"/>
        <v/>
      </c>
      <c r="AB945" s="130"/>
      <c r="AC945" s="130"/>
      <c r="AD945" s="12"/>
      <c r="AE945" s="36"/>
    </row>
    <row r="946" spans="6:31" x14ac:dyDescent="0.25">
      <c r="F946" s="19" t="str">
        <f>IFERROR(VLOOKUP(D946,'Tabelas auxiliares'!$A$3:$B$63,2,FALSE),"")</f>
        <v/>
      </c>
      <c r="G946" s="19" t="str">
        <f>IFERROR(VLOOKUP($B946,'Tabelas auxiliares'!$A$67:$C$107,2,FALSE),"")</f>
        <v/>
      </c>
      <c r="H946" s="19" t="str">
        <f>IFERROR(VLOOKUP($B946,'Tabelas auxiliares'!$A$67:$C$107,3,FALSE),"")</f>
        <v/>
      </c>
      <c r="Y946" s="19" t="str">
        <f t="shared" si="28"/>
        <v/>
      </c>
      <c r="Z946" s="19" t="str">
        <f>IF(T946="","",IF(AND(T946&lt;&gt;'Tabelas auxiliares'!$B$241,T946&lt;&gt;'Tabelas auxiliares'!$B$242,T946&lt;&gt;'Tabelas auxiliares'!$C$241,T946&lt;&gt;'Tabelas auxiliares'!$C$242,T946&lt;&gt;'Tabelas auxiliares'!$D$241),"FOLHA DE PESSOAL",IF(Y946='Tabelas auxiliares'!$A$242,"CUSTEIO",IF(Y946='Tabelas auxiliares'!$A$241,"INVESTIMENTO","ERRO - VERIFICAR"))))</f>
        <v/>
      </c>
      <c r="AA946" s="30" t="str">
        <f t="shared" si="29"/>
        <v/>
      </c>
      <c r="AB946" s="130"/>
      <c r="AC946" s="130"/>
      <c r="AD946" s="12"/>
      <c r="AE946" s="36"/>
    </row>
    <row r="947" spans="6:31" x14ac:dyDescent="0.25">
      <c r="F947" s="19" t="str">
        <f>IFERROR(VLOOKUP(D947,'Tabelas auxiliares'!$A$3:$B$63,2,FALSE),"")</f>
        <v/>
      </c>
      <c r="G947" s="19" t="str">
        <f>IFERROR(VLOOKUP($B947,'Tabelas auxiliares'!$A$67:$C$107,2,FALSE),"")</f>
        <v/>
      </c>
      <c r="H947" s="19" t="str">
        <f>IFERROR(VLOOKUP($B947,'Tabelas auxiliares'!$A$67:$C$107,3,FALSE),"")</f>
        <v/>
      </c>
      <c r="Y947" s="19" t="str">
        <f t="shared" si="28"/>
        <v/>
      </c>
      <c r="Z947" s="19" t="str">
        <f>IF(T947="","",IF(AND(T947&lt;&gt;'Tabelas auxiliares'!$B$241,T947&lt;&gt;'Tabelas auxiliares'!$B$242,T947&lt;&gt;'Tabelas auxiliares'!$C$241,T947&lt;&gt;'Tabelas auxiliares'!$C$242,T947&lt;&gt;'Tabelas auxiliares'!$D$241),"FOLHA DE PESSOAL",IF(Y947='Tabelas auxiliares'!$A$242,"CUSTEIO",IF(Y947='Tabelas auxiliares'!$A$241,"INVESTIMENTO","ERRO - VERIFICAR"))))</f>
        <v/>
      </c>
      <c r="AA947" s="30" t="str">
        <f t="shared" si="29"/>
        <v/>
      </c>
      <c r="AB947" s="130"/>
      <c r="AC947" s="130"/>
      <c r="AD947" s="12"/>
      <c r="AE947" s="36"/>
    </row>
    <row r="948" spans="6:31" x14ac:dyDescent="0.25">
      <c r="F948" s="19" t="str">
        <f>IFERROR(VLOOKUP(D948,'Tabelas auxiliares'!$A$3:$B$63,2,FALSE),"")</f>
        <v/>
      </c>
      <c r="G948" s="19" t="str">
        <f>IFERROR(VLOOKUP($B948,'Tabelas auxiliares'!$A$67:$C$107,2,FALSE),"")</f>
        <v/>
      </c>
      <c r="H948" s="19" t="str">
        <f>IFERROR(VLOOKUP($B948,'Tabelas auxiliares'!$A$67:$C$107,3,FALSE),"")</f>
        <v/>
      </c>
      <c r="Y948" s="19" t="str">
        <f t="shared" si="28"/>
        <v/>
      </c>
      <c r="Z948" s="19" t="str">
        <f>IF(T948="","",IF(AND(T948&lt;&gt;'Tabelas auxiliares'!$B$241,T948&lt;&gt;'Tabelas auxiliares'!$B$242,T948&lt;&gt;'Tabelas auxiliares'!$C$241,T948&lt;&gt;'Tabelas auxiliares'!$C$242,T948&lt;&gt;'Tabelas auxiliares'!$D$241),"FOLHA DE PESSOAL",IF(Y948='Tabelas auxiliares'!$A$242,"CUSTEIO",IF(Y948='Tabelas auxiliares'!$A$241,"INVESTIMENTO","ERRO - VERIFICAR"))))</f>
        <v/>
      </c>
      <c r="AA948" s="30" t="str">
        <f t="shared" si="29"/>
        <v/>
      </c>
      <c r="AB948" s="130"/>
      <c r="AC948" s="130"/>
      <c r="AD948" s="12"/>
      <c r="AE948" s="36"/>
    </row>
    <row r="949" spans="6:31" x14ac:dyDescent="0.25">
      <c r="F949" s="19" t="str">
        <f>IFERROR(VLOOKUP(D949,'Tabelas auxiliares'!$A$3:$B$63,2,FALSE),"")</f>
        <v/>
      </c>
      <c r="G949" s="19" t="str">
        <f>IFERROR(VLOOKUP($B949,'Tabelas auxiliares'!$A$67:$C$107,2,FALSE),"")</f>
        <v/>
      </c>
      <c r="H949" s="19" t="str">
        <f>IFERROR(VLOOKUP($B949,'Tabelas auxiliares'!$A$67:$C$107,3,FALSE),"")</f>
        <v/>
      </c>
      <c r="Y949" s="19" t="str">
        <f t="shared" si="28"/>
        <v/>
      </c>
      <c r="Z949" s="19" t="str">
        <f>IF(T949="","",IF(AND(T949&lt;&gt;'Tabelas auxiliares'!$B$241,T949&lt;&gt;'Tabelas auxiliares'!$B$242,T949&lt;&gt;'Tabelas auxiliares'!$C$241,T949&lt;&gt;'Tabelas auxiliares'!$C$242,T949&lt;&gt;'Tabelas auxiliares'!$D$241),"FOLHA DE PESSOAL",IF(Y949='Tabelas auxiliares'!$A$242,"CUSTEIO",IF(Y949='Tabelas auxiliares'!$A$241,"INVESTIMENTO","ERRO - VERIFICAR"))))</f>
        <v/>
      </c>
      <c r="AA949" s="30" t="str">
        <f t="shared" si="29"/>
        <v/>
      </c>
      <c r="AB949" s="130"/>
      <c r="AC949" s="130"/>
      <c r="AD949" s="12"/>
      <c r="AE949" s="36"/>
    </row>
    <row r="950" spans="6:31" x14ac:dyDescent="0.25">
      <c r="F950" s="19" t="str">
        <f>IFERROR(VLOOKUP(D950,'Tabelas auxiliares'!$A$3:$B$63,2,FALSE),"")</f>
        <v/>
      </c>
      <c r="G950" s="19" t="str">
        <f>IFERROR(VLOOKUP($B950,'Tabelas auxiliares'!$A$67:$C$107,2,FALSE),"")</f>
        <v/>
      </c>
      <c r="H950" s="19" t="str">
        <f>IFERROR(VLOOKUP($B950,'Tabelas auxiliares'!$A$67:$C$107,3,FALSE),"")</f>
        <v/>
      </c>
      <c r="Y950" s="19" t="str">
        <f t="shared" si="28"/>
        <v/>
      </c>
      <c r="Z950" s="19" t="str">
        <f>IF(T950="","",IF(AND(T950&lt;&gt;'Tabelas auxiliares'!$B$241,T950&lt;&gt;'Tabelas auxiliares'!$B$242,T950&lt;&gt;'Tabelas auxiliares'!$C$241,T950&lt;&gt;'Tabelas auxiliares'!$C$242,T950&lt;&gt;'Tabelas auxiliares'!$D$241),"FOLHA DE PESSOAL",IF(Y950='Tabelas auxiliares'!$A$242,"CUSTEIO",IF(Y950='Tabelas auxiliares'!$A$241,"INVESTIMENTO","ERRO - VERIFICAR"))))</f>
        <v/>
      </c>
      <c r="AA950" s="30" t="str">
        <f t="shared" si="29"/>
        <v/>
      </c>
      <c r="AB950" s="130"/>
      <c r="AC950" s="130"/>
      <c r="AD950" s="12"/>
      <c r="AE950" s="36"/>
    </row>
    <row r="951" spans="6:31" x14ac:dyDescent="0.25">
      <c r="F951" s="19" t="str">
        <f>IFERROR(VLOOKUP(D951,'Tabelas auxiliares'!$A$3:$B$63,2,FALSE),"")</f>
        <v/>
      </c>
      <c r="G951" s="19" t="str">
        <f>IFERROR(VLOOKUP($B951,'Tabelas auxiliares'!$A$67:$C$107,2,FALSE),"")</f>
        <v/>
      </c>
      <c r="H951" s="19" t="str">
        <f>IFERROR(VLOOKUP($B951,'Tabelas auxiliares'!$A$67:$C$107,3,FALSE),"")</f>
        <v/>
      </c>
      <c r="Y951" s="19" t="str">
        <f t="shared" si="28"/>
        <v/>
      </c>
      <c r="Z951" s="19" t="str">
        <f>IF(T951="","",IF(AND(T951&lt;&gt;'Tabelas auxiliares'!$B$241,T951&lt;&gt;'Tabelas auxiliares'!$B$242,T951&lt;&gt;'Tabelas auxiliares'!$C$241,T951&lt;&gt;'Tabelas auxiliares'!$C$242,T951&lt;&gt;'Tabelas auxiliares'!$D$241),"FOLHA DE PESSOAL",IF(Y951='Tabelas auxiliares'!$A$242,"CUSTEIO",IF(Y951='Tabelas auxiliares'!$A$241,"INVESTIMENTO","ERRO - VERIFICAR"))))</f>
        <v/>
      </c>
      <c r="AA951" s="30" t="str">
        <f t="shared" si="29"/>
        <v/>
      </c>
      <c r="AB951" s="130"/>
      <c r="AC951" s="130"/>
      <c r="AD951" s="12"/>
      <c r="AE951" s="36"/>
    </row>
    <row r="952" spans="6:31" x14ac:dyDescent="0.25">
      <c r="F952" s="19" t="str">
        <f>IFERROR(VLOOKUP(D952,'Tabelas auxiliares'!$A$3:$B$63,2,FALSE),"")</f>
        <v/>
      </c>
      <c r="G952" s="19" t="str">
        <f>IFERROR(VLOOKUP($B952,'Tabelas auxiliares'!$A$67:$C$107,2,FALSE),"")</f>
        <v/>
      </c>
      <c r="H952" s="19" t="str">
        <f>IFERROR(VLOOKUP($B952,'Tabelas auxiliares'!$A$67:$C$107,3,FALSE),"")</f>
        <v/>
      </c>
      <c r="Y952" s="19" t="str">
        <f t="shared" si="28"/>
        <v/>
      </c>
      <c r="Z952" s="19" t="str">
        <f>IF(T952="","",IF(AND(T952&lt;&gt;'Tabelas auxiliares'!$B$241,T952&lt;&gt;'Tabelas auxiliares'!$B$242,T952&lt;&gt;'Tabelas auxiliares'!$C$241,T952&lt;&gt;'Tabelas auxiliares'!$C$242,T952&lt;&gt;'Tabelas auxiliares'!$D$241),"FOLHA DE PESSOAL",IF(Y952='Tabelas auxiliares'!$A$242,"CUSTEIO",IF(Y952='Tabelas auxiliares'!$A$241,"INVESTIMENTO","ERRO - VERIFICAR"))))</f>
        <v/>
      </c>
      <c r="AA952" s="30" t="str">
        <f t="shared" si="29"/>
        <v/>
      </c>
      <c r="AB952" s="130"/>
      <c r="AC952" s="130"/>
      <c r="AD952" s="12"/>
      <c r="AE952" s="36"/>
    </row>
    <row r="953" spans="6:31" x14ac:dyDescent="0.25">
      <c r="F953" s="19" t="str">
        <f>IFERROR(VLOOKUP(D953,'Tabelas auxiliares'!$A$3:$B$63,2,FALSE),"")</f>
        <v/>
      </c>
      <c r="G953" s="19" t="str">
        <f>IFERROR(VLOOKUP($B953,'Tabelas auxiliares'!$A$67:$C$107,2,FALSE),"")</f>
        <v/>
      </c>
      <c r="H953" s="19" t="str">
        <f>IFERROR(VLOOKUP($B953,'Tabelas auxiliares'!$A$67:$C$107,3,FALSE),"")</f>
        <v/>
      </c>
      <c r="Y953" s="19" t="str">
        <f t="shared" si="28"/>
        <v/>
      </c>
      <c r="Z953" s="19" t="str">
        <f>IF(T953="","",IF(AND(T953&lt;&gt;'Tabelas auxiliares'!$B$241,T953&lt;&gt;'Tabelas auxiliares'!$B$242,T953&lt;&gt;'Tabelas auxiliares'!$C$241,T953&lt;&gt;'Tabelas auxiliares'!$C$242,T953&lt;&gt;'Tabelas auxiliares'!$D$241),"FOLHA DE PESSOAL",IF(Y953='Tabelas auxiliares'!$A$242,"CUSTEIO",IF(Y953='Tabelas auxiliares'!$A$241,"INVESTIMENTO","ERRO - VERIFICAR"))))</f>
        <v/>
      </c>
      <c r="AA953" s="30" t="str">
        <f t="shared" si="29"/>
        <v/>
      </c>
      <c r="AB953" s="130"/>
      <c r="AC953" s="130"/>
      <c r="AD953" s="12"/>
      <c r="AE953" s="36"/>
    </row>
    <row r="954" spans="6:31" x14ac:dyDescent="0.25">
      <c r="F954" s="19" t="str">
        <f>IFERROR(VLOOKUP(D954,'Tabelas auxiliares'!$A$3:$B$63,2,FALSE),"")</f>
        <v/>
      </c>
      <c r="G954" s="19" t="str">
        <f>IFERROR(VLOOKUP($B954,'Tabelas auxiliares'!$A$67:$C$107,2,FALSE),"")</f>
        <v/>
      </c>
      <c r="H954" s="19" t="str">
        <f>IFERROR(VLOOKUP($B954,'Tabelas auxiliares'!$A$67:$C$107,3,FALSE),"")</f>
        <v/>
      </c>
      <c r="Y954" s="19" t="str">
        <f t="shared" si="28"/>
        <v/>
      </c>
      <c r="Z954" s="19" t="str">
        <f>IF(T954="","",IF(AND(T954&lt;&gt;'Tabelas auxiliares'!$B$241,T954&lt;&gt;'Tabelas auxiliares'!$B$242,T954&lt;&gt;'Tabelas auxiliares'!$C$241,T954&lt;&gt;'Tabelas auxiliares'!$C$242,T954&lt;&gt;'Tabelas auxiliares'!$D$241),"FOLHA DE PESSOAL",IF(Y954='Tabelas auxiliares'!$A$242,"CUSTEIO",IF(Y954='Tabelas auxiliares'!$A$241,"INVESTIMENTO","ERRO - VERIFICAR"))))</f>
        <v/>
      </c>
      <c r="AA954" s="30" t="str">
        <f t="shared" si="29"/>
        <v/>
      </c>
      <c r="AB954" s="130"/>
      <c r="AC954" s="130"/>
      <c r="AD954" s="12"/>
      <c r="AE954" s="36"/>
    </row>
    <row r="955" spans="6:31" x14ac:dyDescent="0.25">
      <c r="F955" s="19" t="str">
        <f>IFERROR(VLOOKUP(D955,'Tabelas auxiliares'!$A$3:$B$63,2,FALSE),"")</f>
        <v/>
      </c>
      <c r="G955" s="19" t="str">
        <f>IFERROR(VLOOKUP($B955,'Tabelas auxiliares'!$A$67:$C$107,2,FALSE),"")</f>
        <v/>
      </c>
      <c r="H955" s="19" t="str">
        <f>IFERROR(VLOOKUP($B955,'Tabelas auxiliares'!$A$67:$C$107,3,FALSE),"")</f>
        <v/>
      </c>
      <c r="Y955" s="19" t="str">
        <f t="shared" si="28"/>
        <v/>
      </c>
      <c r="Z955" s="19" t="str">
        <f>IF(T955="","",IF(AND(T955&lt;&gt;'Tabelas auxiliares'!$B$241,T955&lt;&gt;'Tabelas auxiliares'!$B$242,T955&lt;&gt;'Tabelas auxiliares'!$C$241,T955&lt;&gt;'Tabelas auxiliares'!$C$242,T955&lt;&gt;'Tabelas auxiliares'!$D$241),"FOLHA DE PESSOAL",IF(Y955='Tabelas auxiliares'!$A$242,"CUSTEIO",IF(Y955='Tabelas auxiliares'!$A$241,"INVESTIMENTO","ERRO - VERIFICAR"))))</f>
        <v/>
      </c>
      <c r="AA955" s="30" t="str">
        <f t="shared" si="29"/>
        <v/>
      </c>
      <c r="AB955" s="130"/>
      <c r="AC955" s="130"/>
      <c r="AD955" s="12"/>
      <c r="AE955" s="36"/>
    </row>
    <row r="956" spans="6:31" x14ac:dyDescent="0.25">
      <c r="F956" s="19" t="str">
        <f>IFERROR(VLOOKUP(D956,'Tabelas auxiliares'!$A$3:$B$63,2,FALSE),"")</f>
        <v/>
      </c>
      <c r="G956" s="19" t="str">
        <f>IFERROR(VLOOKUP($B956,'Tabelas auxiliares'!$A$67:$C$107,2,FALSE),"")</f>
        <v/>
      </c>
      <c r="H956" s="19" t="str">
        <f>IFERROR(VLOOKUP($B956,'Tabelas auxiliares'!$A$67:$C$107,3,FALSE),"")</f>
        <v/>
      </c>
      <c r="Y956" s="19" t="str">
        <f t="shared" si="28"/>
        <v/>
      </c>
      <c r="Z956" s="19" t="str">
        <f>IF(T956="","",IF(AND(T956&lt;&gt;'Tabelas auxiliares'!$B$241,T956&lt;&gt;'Tabelas auxiliares'!$B$242,T956&lt;&gt;'Tabelas auxiliares'!$C$241,T956&lt;&gt;'Tabelas auxiliares'!$C$242,T956&lt;&gt;'Tabelas auxiliares'!$D$241),"FOLHA DE PESSOAL",IF(Y956='Tabelas auxiliares'!$A$242,"CUSTEIO",IF(Y956='Tabelas auxiliares'!$A$241,"INVESTIMENTO","ERRO - VERIFICAR"))))</f>
        <v/>
      </c>
      <c r="AA956" s="30" t="str">
        <f t="shared" si="29"/>
        <v/>
      </c>
      <c r="AB956" s="130"/>
      <c r="AC956" s="130"/>
      <c r="AD956" s="12"/>
      <c r="AE956" s="36"/>
    </row>
    <row r="957" spans="6:31" x14ac:dyDescent="0.25">
      <c r="F957" s="19" t="str">
        <f>IFERROR(VLOOKUP(D957,'Tabelas auxiliares'!$A$3:$B$63,2,FALSE),"")</f>
        <v/>
      </c>
      <c r="G957" s="19" t="str">
        <f>IFERROR(VLOOKUP($B957,'Tabelas auxiliares'!$A$67:$C$107,2,FALSE),"")</f>
        <v/>
      </c>
      <c r="H957" s="19" t="str">
        <f>IFERROR(VLOOKUP($B957,'Tabelas auxiliares'!$A$67:$C$107,3,FALSE),"")</f>
        <v/>
      </c>
      <c r="Y957" s="19" t="str">
        <f t="shared" si="28"/>
        <v/>
      </c>
      <c r="Z957" s="19" t="str">
        <f>IF(T957="","",IF(AND(T957&lt;&gt;'Tabelas auxiliares'!$B$241,T957&lt;&gt;'Tabelas auxiliares'!$B$242,T957&lt;&gt;'Tabelas auxiliares'!$C$241,T957&lt;&gt;'Tabelas auxiliares'!$C$242,T957&lt;&gt;'Tabelas auxiliares'!$D$241),"FOLHA DE PESSOAL",IF(Y957='Tabelas auxiliares'!$A$242,"CUSTEIO",IF(Y957='Tabelas auxiliares'!$A$241,"INVESTIMENTO","ERRO - VERIFICAR"))))</f>
        <v/>
      </c>
      <c r="AA957" s="30" t="str">
        <f t="shared" si="29"/>
        <v/>
      </c>
      <c r="AB957" s="130"/>
      <c r="AC957" s="130"/>
      <c r="AD957" s="12"/>
      <c r="AE957" s="36"/>
    </row>
    <row r="958" spans="6:31" x14ac:dyDescent="0.25">
      <c r="F958" s="19" t="str">
        <f>IFERROR(VLOOKUP(D958,'Tabelas auxiliares'!$A$3:$B$63,2,FALSE),"")</f>
        <v/>
      </c>
      <c r="G958" s="19" t="str">
        <f>IFERROR(VLOOKUP($B958,'Tabelas auxiliares'!$A$67:$C$107,2,FALSE),"")</f>
        <v/>
      </c>
      <c r="H958" s="19" t="str">
        <f>IFERROR(VLOOKUP($B958,'Tabelas auxiliares'!$A$67:$C$107,3,FALSE),"")</f>
        <v/>
      </c>
      <c r="Y958" s="19" t="str">
        <f t="shared" si="28"/>
        <v/>
      </c>
      <c r="Z958" s="19" t="str">
        <f>IF(T958="","",IF(AND(T958&lt;&gt;'Tabelas auxiliares'!$B$241,T958&lt;&gt;'Tabelas auxiliares'!$B$242,T958&lt;&gt;'Tabelas auxiliares'!$C$241,T958&lt;&gt;'Tabelas auxiliares'!$C$242,T958&lt;&gt;'Tabelas auxiliares'!$D$241),"FOLHA DE PESSOAL",IF(Y958='Tabelas auxiliares'!$A$242,"CUSTEIO",IF(Y958='Tabelas auxiliares'!$A$241,"INVESTIMENTO","ERRO - VERIFICAR"))))</f>
        <v/>
      </c>
      <c r="AA958" s="30" t="str">
        <f t="shared" si="29"/>
        <v/>
      </c>
      <c r="AB958" s="130"/>
      <c r="AC958" s="130"/>
      <c r="AD958" s="12"/>
      <c r="AE958" s="36"/>
    </row>
    <row r="959" spans="6:31" x14ac:dyDescent="0.25">
      <c r="F959" s="19" t="str">
        <f>IFERROR(VLOOKUP(D959,'Tabelas auxiliares'!$A$3:$B$63,2,FALSE),"")</f>
        <v/>
      </c>
      <c r="G959" s="19" t="str">
        <f>IFERROR(VLOOKUP($B959,'Tabelas auxiliares'!$A$67:$C$107,2,FALSE),"")</f>
        <v/>
      </c>
      <c r="H959" s="19" t="str">
        <f>IFERROR(VLOOKUP($B959,'Tabelas auxiliares'!$A$67:$C$107,3,FALSE),"")</f>
        <v/>
      </c>
      <c r="Y959" s="19" t="str">
        <f t="shared" si="28"/>
        <v/>
      </c>
      <c r="Z959" s="19" t="str">
        <f>IF(T959="","",IF(AND(T959&lt;&gt;'Tabelas auxiliares'!$B$241,T959&lt;&gt;'Tabelas auxiliares'!$B$242,T959&lt;&gt;'Tabelas auxiliares'!$C$241,T959&lt;&gt;'Tabelas auxiliares'!$C$242,T959&lt;&gt;'Tabelas auxiliares'!$D$241),"FOLHA DE PESSOAL",IF(Y959='Tabelas auxiliares'!$A$242,"CUSTEIO",IF(Y959='Tabelas auxiliares'!$A$241,"INVESTIMENTO","ERRO - VERIFICAR"))))</f>
        <v/>
      </c>
      <c r="AA959" s="30" t="str">
        <f t="shared" si="29"/>
        <v/>
      </c>
      <c r="AB959" s="130"/>
      <c r="AC959" s="130"/>
      <c r="AD959" s="12"/>
      <c r="AE959" s="36"/>
    </row>
    <row r="960" spans="6:31" x14ac:dyDescent="0.25">
      <c r="F960" s="19" t="str">
        <f>IFERROR(VLOOKUP(D960,'Tabelas auxiliares'!$A$3:$B$63,2,FALSE),"")</f>
        <v/>
      </c>
      <c r="G960" s="19" t="str">
        <f>IFERROR(VLOOKUP($B960,'Tabelas auxiliares'!$A$67:$C$107,2,FALSE),"")</f>
        <v/>
      </c>
      <c r="H960" s="19" t="str">
        <f>IFERROR(VLOOKUP($B960,'Tabelas auxiliares'!$A$67:$C$107,3,FALSE),"")</f>
        <v/>
      </c>
      <c r="Y960" s="19" t="str">
        <f t="shared" si="28"/>
        <v/>
      </c>
      <c r="Z960" s="19" t="str">
        <f>IF(T960="","",IF(AND(T960&lt;&gt;'Tabelas auxiliares'!$B$241,T960&lt;&gt;'Tabelas auxiliares'!$B$242,T960&lt;&gt;'Tabelas auxiliares'!$C$241,T960&lt;&gt;'Tabelas auxiliares'!$C$242,T960&lt;&gt;'Tabelas auxiliares'!$D$241),"FOLHA DE PESSOAL",IF(Y960='Tabelas auxiliares'!$A$242,"CUSTEIO",IF(Y960='Tabelas auxiliares'!$A$241,"INVESTIMENTO","ERRO - VERIFICAR"))))</f>
        <v/>
      </c>
      <c r="AA960" s="30" t="str">
        <f t="shared" si="29"/>
        <v/>
      </c>
      <c r="AB960" s="130"/>
      <c r="AC960" s="130"/>
      <c r="AD960" s="12"/>
      <c r="AE960" s="36"/>
    </row>
    <row r="961" spans="6:31" x14ac:dyDescent="0.25">
      <c r="F961" s="19" t="str">
        <f>IFERROR(VLOOKUP(D961,'Tabelas auxiliares'!$A$3:$B$63,2,FALSE),"")</f>
        <v/>
      </c>
      <c r="G961" s="19" t="str">
        <f>IFERROR(VLOOKUP($B961,'Tabelas auxiliares'!$A$67:$C$107,2,FALSE),"")</f>
        <v/>
      </c>
      <c r="H961" s="19" t="str">
        <f>IFERROR(VLOOKUP($B961,'Tabelas auxiliares'!$A$67:$C$107,3,FALSE),"")</f>
        <v/>
      </c>
      <c r="Y961" s="19" t="str">
        <f t="shared" si="28"/>
        <v/>
      </c>
      <c r="Z961" s="19" t="str">
        <f>IF(T961="","",IF(AND(T961&lt;&gt;'Tabelas auxiliares'!$B$241,T961&lt;&gt;'Tabelas auxiliares'!$B$242,T961&lt;&gt;'Tabelas auxiliares'!$C$241,T961&lt;&gt;'Tabelas auxiliares'!$C$242,T961&lt;&gt;'Tabelas auxiliares'!$D$241),"FOLHA DE PESSOAL",IF(Y961='Tabelas auxiliares'!$A$242,"CUSTEIO",IF(Y961='Tabelas auxiliares'!$A$241,"INVESTIMENTO","ERRO - VERIFICAR"))))</f>
        <v/>
      </c>
      <c r="AA961" s="30" t="str">
        <f t="shared" si="29"/>
        <v/>
      </c>
      <c r="AB961" s="130"/>
      <c r="AC961" s="130"/>
      <c r="AD961" s="12"/>
      <c r="AE961" s="36"/>
    </row>
    <row r="962" spans="6:31" x14ac:dyDescent="0.25">
      <c r="F962" s="19" t="str">
        <f>IFERROR(VLOOKUP(D962,'Tabelas auxiliares'!$A$3:$B$63,2,FALSE),"")</f>
        <v/>
      </c>
      <c r="G962" s="19" t="str">
        <f>IFERROR(VLOOKUP($B962,'Tabelas auxiliares'!$A$67:$C$107,2,FALSE),"")</f>
        <v/>
      </c>
      <c r="H962" s="19" t="str">
        <f>IFERROR(VLOOKUP($B962,'Tabelas auxiliares'!$A$67:$C$107,3,FALSE),"")</f>
        <v/>
      </c>
      <c r="Y962" s="19" t="str">
        <f t="shared" si="28"/>
        <v/>
      </c>
      <c r="Z962" s="19" t="str">
        <f>IF(T962="","",IF(AND(T962&lt;&gt;'Tabelas auxiliares'!$B$241,T962&lt;&gt;'Tabelas auxiliares'!$B$242,T962&lt;&gt;'Tabelas auxiliares'!$C$241,T962&lt;&gt;'Tabelas auxiliares'!$C$242,T962&lt;&gt;'Tabelas auxiliares'!$D$241),"FOLHA DE PESSOAL",IF(Y962='Tabelas auxiliares'!$A$242,"CUSTEIO",IF(Y962='Tabelas auxiliares'!$A$241,"INVESTIMENTO","ERRO - VERIFICAR"))))</f>
        <v/>
      </c>
      <c r="AA962" s="30" t="str">
        <f t="shared" si="29"/>
        <v/>
      </c>
      <c r="AB962" s="130"/>
      <c r="AC962" s="130"/>
      <c r="AD962" s="12"/>
      <c r="AE962" s="36"/>
    </row>
    <row r="963" spans="6:31" x14ac:dyDescent="0.25">
      <c r="F963" s="19" t="str">
        <f>IFERROR(VLOOKUP(D963,'Tabelas auxiliares'!$A$3:$B$63,2,FALSE),"")</f>
        <v/>
      </c>
      <c r="G963" s="19" t="str">
        <f>IFERROR(VLOOKUP($B963,'Tabelas auxiliares'!$A$67:$C$107,2,FALSE),"")</f>
        <v/>
      </c>
      <c r="H963" s="19" t="str">
        <f>IFERROR(VLOOKUP($B963,'Tabelas auxiliares'!$A$67:$C$107,3,FALSE),"")</f>
        <v/>
      </c>
      <c r="Y963" s="19" t="str">
        <f t="shared" si="28"/>
        <v/>
      </c>
      <c r="Z963" s="19" t="str">
        <f>IF(T963="","",IF(AND(T963&lt;&gt;'Tabelas auxiliares'!$B$241,T963&lt;&gt;'Tabelas auxiliares'!$B$242,T963&lt;&gt;'Tabelas auxiliares'!$C$241,T963&lt;&gt;'Tabelas auxiliares'!$C$242,T963&lt;&gt;'Tabelas auxiliares'!$D$241),"FOLHA DE PESSOAL",IF(Y963='Tabelas auxiliares'!$A$242,"CUSTEIO",IF(Y963='Tabelas auxiliares'!$A$241,"INVESTIMENTO","ERRO - VERIFICAR"))))</f>
        <v/>
      </c>
      <c r="AA963" s="30" t="str">
        <f t="shared" si="29"/>
        <v/>
      </c>
      <c r="AB963" s="130"/>
      <c r="AC963" s="130"/>
      <c r="AD963" s="12"/>
      <c r="AE963" s="36"/>
    </row>
    <row r="964" spans="6:31" x14ac:dyDescent="0.25">
      <c r="F964" s="19" t="str">
        <f>IFERROR(VLOOKUP(D964,'Tabelas auxiliares'!$A$3:$B$63,2,FALSE),"")</f>
        <v/>
      </c>
      <c r="G964" s="19" t="str">
        <f>IFERROR(VLOOKUP($B964,'Tabelas auxiliares'!$A$67:$C$107,2,FALSE),"")</f>
        <v/>
      </c>
      <c r="H964" s="19" t="str">
        <f>IFERROR(VLOOKUP($B964,'Tabelas auxiliares'!$A$67:$C$107,3,FALSE),"")</f>
        <v/>
      </c>
      <c r="Y964" s="19" t="str">
        <f t="shared" si="28"/>
        <v/>
      </c>
      <c r="Z964" s="19" t="str">
        <f>IF(T964="","",IF(AND(T964&lt;&gt;'Tabelas auxiliares'!$B$241,T964&lt;&gt;'Tabelas auxiliares'!$B$242,T964&lt;&gt;'Tabelas auxiliares'!$C$241,T964&lt;&gt;'Tabelas auxiliares'!$C$242,T964&lt;&gt;'Tabelas auxiliares'!$D$241),"FOLHA DE PESSOAL",IF(Y964='Tabelas auxiliares'!$A$242,"CUSTEIO",IF(Y964='Tabelas auxiliares'!$A$241,"INVESTIMENTO","ERRO - VERIFICAR"))))</f>
        <v/>
      </c>
      <c r="AA964" s="30" t="str">
        <f t="shared" si="29"/>
        <v/>
      </c>
      <c r="AB964" s="130"/>
      <c r="AC964" s="130"/>
      <c r="AD964" s="12"/>
      <c r="AE964" s="36"/>
    </row>
    <row r="965" spans="6:31" x14ac:dyDescent="0.25">
      <c r="F965" s="19" t="str">
        <f>IFERROR(VLOOKUP(D965,'Tabelas auxiliares'!$A$3:$B$63,2,FALSE),"")</f>
        <v/>
      </c>
      <c r="G965" s="19" t="str">
        <f>IFERROR(VLOOKUP($B965,'Tabelas auxiliares'!$A$67:$C$107,2,FALSE),"")</f>
        <v/>
      </c>
      <c r="H965" s="19" t="str">
        <f>IFERROR(VLOOKUP($B965,'Tabelas auxiliares'!$A$67:$C$107,3,FALSE),"")</f>
        <v/>
      </c>
      <c r="Y965" s="19" t="str">
        <f t="shared" si="28"/>
        <v/>
      </c>
      <c r="Z965" s="19" t="str">
        <f>IF(T965="","",IF(AND(T965&lt;&gt;'Tabelas auxiliares'!$B$241,T965&lt;&gt;'Tabelas auxiliares'!$B$242,T965&lt;&gt;'Tabelas auxiliares'!$C$241,T965&lt;&gt;'Tabelas auxiliares'!$C$242,T965&lt;&gt;'Tabelas auxiliares'!$D$241),"FOLHA DE PESSOAL",IF(Y965='Tabelas auxiliares'!$A$242,"CUSTEIO",IF(Y965='Tabelas auxiliares'!$A$241,"INVESTIMENTO","ERRO - VERIFICAR"))))</f>
        <v/>
      </c>
      <c r="AA965" s="30" t="str">
        <f t="shared" si="29"/>
        <v/>
      </c>
      <c r="AB965" s="130"/>
      <c r="AC965" s="130"/>
      <c r="AD965" s="12"/>
      <c r="AE965" s="36"/>
    </row>
    <row r="966" spans="6:31" x14ac:dyDescent="0.25">
      <c r="F966" s="19" t="str">
        <f>IFERROR(VLOOKUP(D966,'Tabelas auxiliares'!$A$3:$B$63,2,FALSE),"")</f>
        <v/>
      </c>
      <c r="G966" s="19" t="str">
        <f>IFERROR(VLOOKUP($B966,'Tabelas auxiliares'!$A$67:$C$107,2,FALSE),"")</f>
        <v/>
      </c>
      <c r="H966" s="19" t="str">
        <f>IFERROR(VLOOKUP($B966,'Tabelas auxiliares'!$A$67:$C$107,3,FALSE),"")</f>
        <v/>
      </c>
      <c r="Y966" s="19" t="str">
        <f t="shared" si="28"/>
        <v/>
      </c>
      <c r="Z966" s="19" t="str">
        <f>IF(T966="","",IF(AND(T966&lt;&gt;'Tabelas auxiliares'!$B$241,T966&lt;&gt;'Tabelas auxiliares'!$B$242,T966&lt;&gt;'Tabelas auxiliares'!$C$241,T966&lt;&gt;'Tabelas auxiliares'!$C$242,T966&lt;&gt;'Tabelas auxiliares'!$D$241),"FOLHA DE PESSOAL",IF(Y966='Tabelas auxiliares'!$A$242,"CUSTEIO",IF(Y966='Tabelas auxiliares'!$A$241,"INVESTIMENTO","ERRO - VERIFICAR"))))</f>
        <v/>
      </c>
      <c r="AA966" s="30" t="str">
        <f t="shared" si="29"/>
        <v/>
      </c>
      <c r="AB966" s="130"/>
      <c r="AC966" s="130"/>
      <c r="AD966" s="12"/>
      <c r="AE966" s="36"/>
    </row>
    <row r="967" spans="6:31" x14ac:dyDescent="0.25">
      <c r="F967" s="19" t="str">
        <f>IFERROR(VLOOKUP(D967,'Tabelas auxiliares'!$A$3:$B$63,2,FALSE),"")</f>
        <v/>
      </c>
      <c r="G967" s="19" t="str">
        <f>IFERROR(VLOOKUP($B967,'Tabelas auxiliares'!$A$67:$C$107,2,FALSE),"")</f>
        <v/>
      </c>
      <c r="H967" s="19" t="str">
        <f>IFERROR(VLOOKUP($B967,'Tabelas auxiliares'!$A$67:$C$107,3,FALSE),"")</f>
        <v/>
      </c>
      <c r="Y967" s="19" t="str">
        <f t="shared" si="28"/>
        <v/>
      </c>
      <c r="Z967" s="19" t="str">
        <f>IF(T967="","",IF(AND(T967&lt;&gt;'Tabelas auxiliares'!$B$241,T967&lt;&gt;'Tabelas auxiliares'!$B$242,T967&lt;&gt;'Tabelas auxiliares'!$C$241,T967&lt;&gt;'Tabelas auxiliares'!$C$242,T967&lt;&gt;'Tabelas auxiliares'!$D$241),"FOLHA DE PESSOAL",IF(Y967='Tabelas auxiliares'!$A$242,"CUSTEIO",IF(Y967='Tabelas auxiliares'!$A$241,"INVESTIMENTO","ERRO - VERIFICAR"))))</f>
        <v/>
      </c>
      <c r="AA967" s="30" t="str">
        <f t="shared" si="29"/>
        <v/>
      </c>
      <c r="AB967" s="130"/>
      <c r="AC967" s="130"/>
      <c r="AD967" s="12"/>
      <c r="AE967" s="36"/>
    </row>
    <row r="968" spans="6:31" x14ac:dyDescent="0.25">
      <c r="F968" s="19" t="str">
        <f>IFERROR(VLOOKUP(D968,'Tabelas auxiliares'!$A$3:$B$63,2,FALSE),"")</f>
        <v/>
      </c>
      <c r="G968" s="19" t="str">
        <f>IFERROR(VLOOKUP($B968,'Tabelas auxiliares'!$A$67:$C$107,2,FALSE),"")</f>
        <v/>
      </c>
      <c r="H968" s="19" t="str">
        <f>IFERROR(VLOOKUP($B968,'Tabelas auxiliares'!$A$67:$C$107,3,FALSE),"")</f>
        <v/>
      </c>
      <c r="Y968" s="19" t="str">
        <f t="shared" si="28"/>
        <v/>
      </c>
      <c r="Z968" s="19" t="str">
        <f>IF(T968="","",IF(AND(T968&lt;&gt;'Tabelas auxiliares'!$B$241,T968&lt;&gt;'Tabelas auxiliares'!$B$242,T968&lt;&gt;'Tabelas auxiliares'!$C$241,T968&lt;&gt;'Tabelas auxiliares'!$C$242,T968&lt;&gt;'Tabelas auxiliares'!$D$241),"FOLHA DE PESSOAL",IF(Y968='Tabelas auxiliares'!$A$242,"CUSTEIO",IF(Y968='Tabelas auxiliares'!$A$241,"INVESTIMENTO","ERRO - VERIFICAR"))))</f>
        <v/>
      </c>
      <c r="AA968" s="30" t="str">
        <f t="shared" si="29"/>
        <v/>
      </c>
      <c r="AB968" s="130"/>
      <c r="AC968" s="130"/>
      <c r="AD968" s="12"/>
      <c r="AE968" s="36"/>
    </row>
    <row r="969" spans="6:31" x14ac:dyDescent="0.25">
      <c r="F969" s="19" t="str">
        <f>IFERROR(VLOOKUP(D969,'Tabelas auxiliares'!$A$3:$B$63,2,FALSE),"")</f>
        <v/>
      </c>
      <c r="G969" s="19" t="str">
        <f>IFERROR(VLOOKUP($B969,'Tabelas auxiliares'!$A$67:$C$107,2,FALSE),"")</f>
        <v/>
      </c>
      <c r="H969" s="19" t="str">
        <f>IFERROR(VLOOKUP($B969,'Tabelas auxiliares'!$A$67:$C$107,3,FALSE),"")</f>
        <v/>
      </c>
      <c r="Y969" s="19" t="str">
        <f t="shared" si="28"/>
        <v/>
      </c>
      <c r="Z969" s="19" t="str">
        <f>IF(T969="","",IF(AND(T969&lt;&gt;'Tabelas auxiliares'!$B$241,T969&lt;&gt;'Tabelas auxiliares'!$B$242,T969&lt;&gt;'Tabelas auxiliares'!$C$241,T969&lt;&gt;'Tabelas auxiliares'!$C$242,T969&lt;&gt;'Tabelas auxiliares'!$D$241),"FOLHA DE PESSOAL",IF(Y969='Tabelas auxiliares'!$A$242,"CUSTEIO",IF(Y969='Tabelas auxiliares'!$A$241,"INVESTIMENTO","ERRO - VERIFICAR"))))</f>
        <v/>
      </c>
      <c r="AA969" s="30" t="str">
        <f t="shared" si="29"/>
        <v/>
      </c>
      <c r="AB969" s="130"/>
      <c r="AC969" s="130"/>
      <c r="AD969" s="12"/>
      <c r="AE969" s="36"/>
    </row>
    <row r="970" spans="6:31" x14ac:dyDescent="0.25">
      <c r="F970" s="19" t="str">
        <f>IFERROR(VLOOKUP(D970,'Tabelas auxiliares'!$A$3:$B$63,2,FALSE),"")</f>
        <v/>
      </c>
      <c r="G970" s="19" t="str">
        <f>IFERROR(VLOOKUP($B970,'Tabelas auxiliares'!$A$67:$C$107,2,FALSE),"")</f>
        <v/>
      </c>
      <c r="H970" s="19" t="str">
        <f>IFERROR(VLOOKUP($B970,'Tabelas auxiliares'!$A$67:$C$107,3,FALSE),"")</f>
        <v/>
      </c>
      <c r="Y970" s="19" t="str">
        <f t="shared" si="28"/>
        <v/>
      </c>
      <c r="Z970" s="19" t="str">
        <f>IF(T970="","",IF(AND(T970&lt;&gt;'Tabelas auxiliares'!$B$241,T970&lt;&gt;'Tabelas auxiliares'!$B$242,T970&lt;&gt;'Tabelas auxiliares'!$C$241,T970&lt;&gt;'Tabelas auxiliares'!$C$242,T970&lt;&gt;'Tabelas auxiliares'!$D$241),"FOLHA DE PESSOAL",IF(Y970='Tabelas auxiliares'!$A$242,"CUSTEIO",IF(Y970='Tabelas auxiliares'!$A$241,"INVESTIMENTO","ERRO - VERIFICAR"))))</f>
        <v/>
      </c>
      <c r="AA970" s="30" t="str">
        <f t="shared" si="29"/>
        <v/>
      </c>
      <c r="AB970" s="130"/>
      <c r="AC970" s="130"/>
      <c r="AD970" s="12"/>
      <c r="AE970" s="36"/>
    </row>
    <row r="971" spans="6:31" x14ac:dyDescent="0.25">
      <c r="F971" s="19" t="str">
        <f>IFERROR(VLOOKUP(D971,'Tabelas auxiliares'!$A$3:$B$63,2,FALSE),"")</f>
        <v/>
      </c>
      <c r="G971" s="19" t="str">
        <f>IFERROR(VLOOKUP($B971,'Tabelas auxiliares'!$A$67:$C$107,2,FALSE),"")</f>
        <v/>
      </c>
      <c r="H971" s="19" t="str">
        <f>IFERROR(VLOOKUP($B971,'Tabelas auxiliares'!$A$67:$C$107,3,FALSE),"")</f>
        <v/>
      </c>
      <c r="Y971" s="19" t="str">
        <f t="shared" si="28"/>
        <v/>
      </c>
      <c r="Z971" s="19" t="str">
        <f>IF(T971="","",IF(AND(T971&lt;&gt;'Tabelas auxiliares'!$B$241,T971&lt;&gt;'Tabelas auxiliares'!$B$242,T971&lt;&gt;'Tabelas auxiliares'!$C$241,T971&lt;&gt;'Tabelas auxiliares'!$C$242,T971&lt;&gt;'Tabelas auxiliares'!$D$241),"FOLHA DE PESSOAL",IF(Y971='Tabelas auxiliares'!$A$242,"CUSTEIO",IF(Y971='Tabelas auxiliares'!$A$241,"INVESTIMENTO","ERRO - VERIFICAR"))))</f>
        <v/>
      </c>
      <c r="AA971" s="30" t="str">
        <f t="shared" si="29"/>
        <v/>
      </c>
      <c r="AB971" s="130"/>
      <c r="AC971" s="130"/>
      <c r="AD971" s="12"/>
      <c r="AE971" s="36"/>
    </row>
    <row r="972" spans="6:31" x14ac:dyDescent="0.25">
      <c r="F972" s="19" t="str">
        <f>IFERROR(VLOOKUP(D972,'Tabelas auxiliares'!$A$3:$B$63,2,FALSE),"")</f>
        <v/>
      </c>
      <c r="G972" s="19" t="str">
        <f>IFERROR(VLOOKUP($B972,'Tabelas auxiliares'!$A$67:$C$107,2,FALSE),"")</f>
        <v/>
      </c>
      <c r="H972" s="19" t="str">
        <f>IFERROR(VLOOKUP($B972,'Tabelas auxiliares'!$A$67:$C$107,3,FALSE),"")</f>
        <v/>
      </c>
      <c r="Y972" s="19" t="str">
        <f t="shared" si="28"/>
        <v/>
      </c>
      <c r="Z972" s="19" t="str">
        <f>IF(T972="","",IF(AND(T972&lt;&gt;'Tabelas auxiliares'!$B$241,T972&lt;&gt;'Tabelas auxiliares'!$B$242,T972&lt;&gt;'Tabelas auxiliares'!$C$241,T972&lt;&gt;'Tabelas auxiliares'!$C$242,T972&lt;&gt;'Tabelas auxiliares'!$D$241),"FOLHA DE PESSOAL",IF(Y972='Tabelas auxiliares'!$A$242,"CUSTEIO",IF(Y972='Tabelas auxiliares'!$A$241,"INVESTIMENTO","ERRO - VERIFICAR"))))</f>
        <v/>
      </c>
      <c r="AA972" s="30" t="str">
        <f t="shared" si="29"/>
        <v/>
      </c>
      <c r="AB972" s="130"/>
      <c r="AC972" s="130"/>
      <c r="AD972" s="12"/>
      <c r="AE972" s="36"/>
    </row>
    <row r="973" spans="6:31" x14ac:dyDescent="0.25">
      <c r="F973" s="19" t="str">
        <f>IFERROR(VLOOKUP(D973,'Tabelas auxiliares'!$A$3:$B$63,2,FALSE),"")</f>
        <v/>
      </c>
      <c r="G973" s="19" t="str">
        <f>IFERROR(VLOOKUP($B973,'Tabelas auxiliares'!$A$67:$C$107,2,FALSE),"")</f>
        <v/>
      </c>
      <c r="H973" s="19" t="str">
        <f>IFERROR(VLOOKUP($B973,'Tabelas auxiliares'!$A$67:$C$107,3,FALSE),"")</f>
        <v/>
      </c>
      <c r="Y973" s="19" t="str">
        <f t="shared" si="28"/>
        <v/>
      </c>
      <c r="Z973" s="19" t="str">
        <f>IF(T973="","",IF(AND(T973&lt;&gt;'Tabelas auxiliares'!$B$241,T973&lt;&gt;'Tabelas auxiliares'!$B$242,T973&lt;&gt;'Tabelas auxiliares'!$C$241,T973&lt;&gt;'Tabelas auxiliares'!$C$242,T973&lt;&gt;'Tabelas auxiliares'!$D$241),"FOLHA DE PESSOAL",IF(Y973='Tabelas auxiliares'!$A$242,"CUSTEIO",IF(Y973='Tabelas auxiliares'!$A$241,"INVESTIMENTO","ERRO - VERIFICAR"))))</f>
        <v/>
      </c>
      <c r="AA973" s="30" t="str">
        <f t="shared" si="29"/>
        <v/>
      </c>
      <c r="AB973" s="130"/>
      <c r="AC973" s="130"/>
      <c r="AD973" s="12"/>
      <c r="AE973" s="36"/>
    </row>
    <row r="974" spans="6:31" x14ac:dyDescent="0.25">
      <c r="F974" s="19" t="str">
        <f>IFERROR(VLOOKUP(D974,'Tabelas auxiliares'!$A$3:$B$63,2,FALSE),"")</f>
        <v/>
      </c>
      <c r="G974" s="19" t="str">
        <f>IFERROR(VLOOKUP($B974,'Tabelas auxiliares'!$A$67:$C$107,2,FALSE),"")</f>
        <v/>
      </c>
      <c r="H974" s="19" t="str">
        <f>IFERROR(VLOOKUP($B974,'Tabelas auxiliares'!$A$67:$C$107,3,FALSE),"")</f>
        <v/>
      </c>
      <c r="Y974" s="19" t="str">
        <f t="shared" si="28"/>
        <v/>
      </c>
      <c r="Z974" s="19" t="str">
        <f>IF(T974="","",IF(AND(T974&lt;&gt;'Tabelas auxiliares'!$B$241,T974&lt;&gt;'Tabelas auxiliares'!$B$242,T974&lt;&gt;'Tabelas auxiliares'!$C$241,T974&lt;&gt;'Tabelas auxiliares'!$C$242,T974&lt;&gt;'Tabelas auxiliares'!$D$241),"FOLHA DE PESSOAL",IF(Y974='Tabelas auxiliares'!$A$242,"CUSTEIO",IF(Y974='Tabelas auxiliares'!$A$241,"INVESTIMENTO","ERRO - VERIFICAR"))))</f>
        <v/>
      </c>
      <c r="AA974" s="30" t="str">
        <f t="shared" si="29"/>
        <v/>
      </c>
      <c r="AB974" s="130"/>
      <c r="AC974" s="130"/>
      <c r="AD974" s="12"/>
      <c r="AE974" s="36"/>
    </row>
    <row r="975" spans="6:31" x14ac:dyDescent="0.25">
      <c r="F975" s="19" t="str">
        <f>IFERROR(VLOOKUP(D975,'Tabelas auxiliares'!$A$3:$B$63,2,FALSE),"")</f>
        <v/>
      </c>
      <c r="G975" s="19" t="str">
        <f>IFERROR(VLOOKUP($B975,'Tabelas auxiliares'!$A$67:$C$107,2,FALSE),"")</f>
        <v/>
      </c>
      <c r="H975" s="19" t="str">
        <f>IFERROR(VLOOKUP($B975,'Tabelas auxiliares'!$A$67:$C$107,3,FALSE),"")</f>
        <v/>
      </c>
      <c r="Y975" s="19" t="str">
        <f t="shared" si="28"/>
        <v/>
      </c>
      <c r="Z975" s="19" t="str">
        <f>IF(T975="","",IF(AND(T975&lt;&gt;'Tabelas auxiliares'!$B$241,T975&lt;&gt;'Tabelas auxiliares'!$B$242,T975&lt;&gt;'Tabelas auxiliares'!$C$241,T975&lt;&gt;'Tabelas auxiliares'!$C$242,T975&lt;&gt;'Tabelas auxiliares'!$D$241),"FOLHA DE PESSOAL",IF(Y975='Tabelas auxiliares'!$A$242,"CUSTEIO",IF(Y975='Tabelas auxiliares'!$A$241,"INVESTIMENTO","ERRO - VERIFICAR"))))</f>
        <v/>
      </c>
      <c r="AA975" s="30" t="str">
        <f t="shared" si="29"/>
        <v/>
      </c>
      <c r="AB975" s="130"/>
      <c r="AC975" s="130"/>
      <c r="AD975" s="12"/>
      <c r="AE975" s="36"/>
    </row>
    <row r="976" spans="6:31" x14ac:dyDescent="0.25">
      <c r="F976" s="19" t="str">
        <f>IFERROR(VLOOKUP(D976,'Tabelas auxiliares'!$A$3:$B$63,2,FALSE),"")</f>
        <v/>
      </c>
      <c r="G976" s="19" t="str">
        <f>IFERROR(VLOOKUP($B976,'Tabelas auxiliares'!$A$67:$C$107,2,FALSE),"")</f>
        <v/>
      </c>
      <c r="H976" s="19" t="str">
        <f>IFERROR(VLOOKUP($B976,'Tabelas auxiliares'!$A$67:$C$107,3,FALSE),"")</f>
        <v/>
      </c>
      <c r="Y976" s="19" t="str">
        <f t="shared" si="28"/>
        <v/>
      </c>
      <c r="Z976" s="19" t="str">
        <f>IF(T976="","",IF(AND(T976&lt;&gt;'Tabelas auxiliares'!$B$241,T976&lt;&gt;'Tabelas auxiliares'!$B$242,T976&lt;&gt;'Tabelas auxiliares'!$C$241,T976&lt;&gt;'Tabelas auxiliares'!$C$242,T976&lt;&gt;'Tabelas auxiliares'!$D$241),"FOLHA DE PESSOAL",IF(Y976='Tabelas auxiliares'!$A$242,"CUSTEIO",IF(Y976='Tabelas auxiliares'!$A$241,"INVESTIMENTO","ERRO - VERIFICAR"))))</f>
        <v/>
      </c>
      <c r="AA976" s="30" t="str">
        <f t="shared" si="29"/>
        <v/>
      </c>
      <c r="AB976" s="130"/>
      <c r="AC976" s="130"/>
      <c r="AD976" s="12"/>
      <c r="AE976" s="36"/>
    </row>
    <row r="977" spans="6:31" x14ac:dyDescent="0.25">
      <c r="F977" s="19" t="str">
        <f>IFERROR(VLOOKUP(D977,'Tabelas auxiliares'!$A$3:$B$63,2,FALSE),"")</f>
        <v/>
      </c>
      <c r="G977" s="19" t="str">
        <f>IFERROR(VLOOKUP($B977,'Tabelas auxiliares'!$A$67:$C$107,2,FALSE),"")</f>
        <v/>
      </c>
      <c r="H977" s="19" t="str">
        <f>IFERROR(VLOOKUP($B977,'Tabelas auxiliares'!$A$67:$C$107,3,FALSE),"")</f>
        <v/>
      </c>
      <c r="Y977" s="19" t="str">
        <f t="shared" si="28"/>
        <v/>
      </c>
      <c r="Z977" s="19" t="str">
        <f>IF(T977="","",IF(AND(T977&lt;&gt;'Tabelas auxiliares'!$B$241,T977&lt;&gt;'Tabelas auxiliares'!$B$242,T977&lt;&gt;'Tabelas auxiliares'!$C$241,T977&lt;&gt;'Tabelas auxiliares'!$C$242,T977&lt;&gt;'Tabelas auxiliares'!$D$241),"FOLHA DE PESSOAL",IF(Y977='Tabelas auxiliares'!$A$242,"CUSTEIO",IF(Y977='Tabelas auxiliares'!$A$241,"INVESTIMENTO","ERRO - VERIFICAR"))))</f>
        <v/>
      </c>
      <c r="AA977" s="30" t="str">
        <f t="shared" si="29"/>
        <v/>
      </c>
      <c r="AB977" s="130"/>
      <c r="AC977" s="130"/>
      <c r="AD977" s="12"/>
      <c r="AE977" s="36"/>
    </row>
    <row r="978" spans="6:31" x14ac:dyDescent="0.25">
      <c r="F978" s="19" t="str">
        <f>IFERROR(VLOOKUP(D978,'Tabelas auxiliares'!$A$3:$B$63,2,FALSE),"")</f>
        <v/>
      </c>
      <c r="G978" s="19" t="str">
        <f>IFERROR(VLOOKUP($B978,'Tabelas auxiliares'!$A$67:$C$107,2,FALSE),"")</f>
        <v/>
      </c>
      <c r="H978" s="19" t="str">
        <f>IFERROR(VLOOKUP($B978,'Tabelas auxiliares'!$A$67:$C$107,3,FALSE),"")</f>
        <v/>
      </c>
      <c r="Y978" s="19" t="str">
        <f t="shared" si="28"/>
        <v/>
      </c>
      <c r="Z978" s="19" t="str">
        <f>IF(T978="","",IF(AND(T978&lt;&gt;'Tabelas auxiliares'!$B$241,T978&lt;&gt;'Tabelas auxiliares'!$B$242,T978&lt;&gt;'Tabelas auxiliares'!$C$241,T978&lt;&gt;'Tabelas auxiliares'!$C$242,T978&lt;&gt;'Tabelas auxiliares'!$D$241),"FOLHA DE PESSOAL",IF(Y978='Tabelas auxiliares'!$A$242,"CUSTEIO",IF(Y978='Tabelas auxiliares'!$A$241,"INVESTIMENTO","ERRO - VERIFICAR"))))</f>
        <v/>
      </c>
      <c r="AA978" s="30" t="str">
        <f t="shared" si="29"/>
        <v/>
      </c>
      <c r="AB978" s="130"/>
      <c r="AC978" s="130"/>
      <c r="AD978" s="12"/>
      <c r="AE978" s="36"/>
    </row>
    <row r="979" spans="6:31" x14ac:dyDescent="0.25">
      <c r="F979" s="19" t="str">
        <f>IFERROR(VLOOKUP(D979,'Tabelas auxiliares'!$A$3:$B$63,2,FALSE),"")</f>
        <v/>
      </c>
      <c r="G979" s="19" t="str">
        <f>IFERROR(VLOOKUP($B979,'Tabelas auxiliares'!$A$67:$C$107,2,FALSE),"")</f>
        <v/>
      </c>
      <c r="H979" s="19" t="str">
        <f>IFERROR(VLOOKUP($B979,'Tabelas auxiliares'!$A$67:$C$107,3,FALSE),"")</f>
        <v/>
      </c>
      <c r="Y979" s="19" t="str">
        <f t="shared" si="28"/>
        <v/>
      </c>
      <c r="Z979" s="19" t="str">
        <f>IF(T979="","",IF(AND(T979&lt;&gt;'Tabelas auxiliares'!$B$241,T979&lt;&gt;'Tabelas auxiliares'!$B$242,T979&lt;&gt;'Tabelas auxiliares'!$C$241,T979&lt;&gt;'Tabelas auxiliares'!$C$242,T979&lt;&gt;'Tabelas auxiliares'!$D$241),"FOLHA DE PESSOAL",IF(Y979='Tabelas auxiliares'!$A$242,"CUSTEIO",IF(Y979='Tabelas auxiliares'!$A$241,"INVESTIMENTO","ERRO - VERIFICAR"))))</f>
        <v/>
      </c>
      <c r="AA979" s="30" t="str">
        <f t="shared" si="29"/>
        <v/>
      </c>
      <c r="AB979" s="130"/>
      <c r="AC979" s="130"/>
      <c r="AD979" s="12"/>
      <c r="AE979" s="36"/>
    </row>
    <row r="980" spans="6:31" x14ac:dyDescent="0.25">
      <c r="F980" s="19" t="str">
        <f>IFERROR(VLOOKUP(D980,'Tabelas auxiliares'!$A$3:$B$63,2,FALSE),"")</f>
        <v/>
      </c>
      <c r="G980" s="19" t="str">
        <f>IFERROR(VLOOKUP($B980,'Tabelas auxiliares'!$A$67:$C$107,2,FALSE),"")</f>
        <v/>
      </c>
      <c r="H980" s="19" t="str">
        <f>IFERROR(VLOOKUP($B980,'Tabelas auxiliares'!$A$67:$C$107,3,FALSE),"")</f>
        <v/>
      </c>
      <c r="Y980" s="19" t="str">
        <f t="shared" si="28"/>
        <v/>
      </c>
      <c r="Z980" s="19" t="str">
        <f>IF(T980="","",IF(AND(T980&lt;&gt;'Tabelas auxiliares'!$B$241,T980&lt;&gt;'Tabelas auxiliares'!$B$242,T980&lt;&gt;'Tabelas auxiliares'!$C$241,T980&lt;&gt;'Tabelas auxiliares'!$C$242,T980&lt;&gt;'Tabelas auxiliares'!$D$241),"FOLHA DE PESSOAL",IF(Y980='Tabelas auxiliares'!$A$242,"CUSTEIO",IF(Y980='Tabelas auxiliares'!$A$241,"INVESTIMENTO","ERRO - VERIFICAR"))))</f>
        <v/>
      </c>
      <c r="AA980" s="30" t="str">
        <f t="shared" si="29"/>
        <v/>
      </c>
      <c r="AB980" s="130"/>
      <c r="AC980" s="130"/>
      <c r="AD980" s="12"/>
      <c r="AE980" s="36"/>
    </row>
    <row r="981" spans="6:31" x14ac:dyDescent="0.25">
      <c r="F981" s="19" t="str">
        <f>IFERROR(VLOOKUP(D981,'Tabelas auxiliares'!$A$3:$B$63,2,FALSE),"")</f>
        <v/>
      </c>
      <c r="G981" s="19" t="str">
        <f>IFERROR(VLOOKUP($B981,'Tabelas auxiliares'!$A$67:$C$107,2,FALSE),"")</f>
        <v/>
      </c>
      <c r="H981" s="19" t="str">
        <f>IFERROR(VLOOKUP($B981,'Tabelas auxiliares'!$A$67:$C$107,3,FALSE),"")</f>
        <v/>
      </c>
      <c r="Y981" s="19" t="str">
        <f t="shared" si="28"/>
        <v/>
      </c>
      <c r="Z981" s="19" t="str">
        <f>IF(T981="","",IF(AND(T981&lt;&gt;'Tabelas auxiliares'!$B$241,T981&lt;&gt;'Tabelas auxiliares'!$B$242,T981&lt;&gt;'Tabelas auxiliares'!$C$241,T981&lt;&gt;'Tabelas auxiliares'!$C$242,T981&lt;&gt;'Tabelas auxiliares'!$D$241),"FOLHA DE PESSOAL",IF(Y981='Tabelas auxiliares'!$A$242,"CUSTEIO",IF(Y981='Tabelas auxiliares'!$A$241,"INVESTIMENTO","ERRO - VERIFICAR"))))</f>
        <v/>
      </c>
      <c r="AA981" s="30" t="str">
        <f t="shared" si="29"/>
        <v/>
      </c>
      <c r="AB981" s="130"/>
      <c r="AC981" s="130"/>
      <c r="AD981" s="12"/>
      <c r="AE981" s="36"/>
    </row>
    <row r="982" spans="6:31" x14ac:dyDescent="0.25">
      <c r="F982" s="19" t="str">
        <f>IFERROR(VLOOKUP(D982,'Tabelas auxiliares'!$A$3:$B$63,2,FALSE),"")</f>
        <v/>
      </c>
      <c r="G982" s="19" t="str">
        <f>IFERROR(VLOOKUP($B982,'Tabelas auxiliares'!$A$67:$C$107,2,FALSE),"")</f>
        <v/>
      </c>
      <c r="H982" s="19" t="str">
        <f>IFERROR(VLOOKUP($B982,'Tabelas auxiliares'!$A$67:$C$107,3,FALSE),"")</f>
        <v/>
      </c>
      <c r="Y982" s="19" t="str">
        <f t="shared" si="28"/>
        <v/>
      </c>
      <c r="Z982" s="19" t="str">
        <f>IF(T982="","",IF(AND(T982&lt;&gt;'Tabelas auxiliares'!$B$241,T982&lt;&gt;'Tabelas auxiliares'!$B$242,T982&lt;&gt;'Tabelas auxiliares'!$C$241,T982&lt;&gt;'Tabelas auxiliares'!$C$242,T982&lt;&gt;'Tabelas auxiliares'!$D$241),"FOLHA DE PESSOAL",IF(Y982='Tabelas auxiliares'!$A$242,"CUSTEIO",IF(Y982='Tabelas auxiliares'!$A$241,"INVESTIMENTO","ERRO - VERIFICAR"))))</f>
        <v/>
      </c>
      <c r="AA982" s="30" t="str">
        <f t="shared" si="29"/>
        <v/>
      </c>
      <c r="AB982" s="130"/>
      <c r="AC982" s="130"/>
      <c r="AD982" s="12"/>
      <c r="AE982" s="36"/>
    </row>
    <row r="983" spans="6:31" x14ac:dyDescent="0.25">
      <c r="F983" s="19" t="str">
        <f>IFERROR(VLOOKUP(D983,'Tabelas auxiliares'!$A$3:$B$63,2,FALSE),"")</f>
        <v/>
      </c>
      <c r="G983" s="19" t="str">
        <f>IFERROR(VLOOKUP($B983,'Tabelas auxiliares'!$A$67:$C$107,2,FALSE),"")</f>
        <v/>
      </c>
      <c r="H983" s="19" t="str">
        <f>IFERROR(VLOOKUP($B983,'Tabelas auxiliares'!$A$67:$C$107,3,FALSE),"")</f>
        <v/>
      </c>
      <c r="Y983" s="19" t="str">
        <f t="shared" si="28"/>
        <v/>
      </c>
      <c r="Z983" s="19" t="str">
        <f>IF(T983="","",IF(AND(T983&lt;&gt;'Tabelas auxiliares'!$B$241,T983&lt;&gt;'Tabelas auxiliares'!$B$242,T983&lt;&gt;'Tabelas auxiliares'!$C$241,T983&lt;&gt;'Tabelas auxiliares'!$C$242,T983&lt;&gt;'Tabelas auxiliares'!$D$241),"FOLHA DE PESSOAL",IF(Y983='Tabelas auxiliares'!$A$242,"CUSTEIO",IF(Y983='Tabelas auxiliares'!$A$241,"INVESTIMENTO","ERRO - VERIFICAR"))))</f>
        <v/>
      </c>
      <c r="AA983" s="30" t="str">
        <f t="shared" si="29"/>
        <v/>
      </c>
      <c r="AB983" s="130"/>
      <c r="AC983" s="130"/>
      <c r="AD983" s="12"/>
      <c r="AE983" s="36"/>
    </row>
    <row r="984" spans="6:31" x14ac:dyDescent="0.25">
      <c r="F984" s="19" t="str">
        <f>IFERROR(VLOOKUP(D984,'Tabelas auxiliares'!$A$3:$B$63,2,FALSE),"")</f>
        <v/>
      </c>
      <c r="G984" s="19" t="str">
        <f>IFERROR(VLOOKUP($B984,'Tabelas auxiliares'!$A$67:$C$107,2,FALSE),"")</f>
        <v/>
      </c>
      <c r="H984" s="19" t="str">
        <f>IFERROR(VLOOKUP($B984,'Tabelas auxiliares'!$A$67:$C$107,3,FALSE),"")</f>
        <v/>
      </c>
      <c r="Y984" s="19" t="str">
        <f t="shared" si="28"/>
        <v/>
      </c>
      <c r="Z984" s="19" t="str">
        <f>IF(T984="","",IF(AND(T984&lt;&gt;'Tabelas auxiliares'!$B$241,T984&lt;&gt;'Tabelas auxiliares'!$B$242,T984&lt;&gt;'Tabelas auxiliares'!$C$241,T984&lt;&gt;'Tabelas auxiliares'!$C$242,T984&lt;&gt;'Tabelas auxiliares'!$D$241),"FOLHA DE PESSOAL",IF(Y984='Tabelas auxiliares'!$A$242,"CUSTEIO",IF(Y984='Tabelas auxiliares'!$A$241,"INVESTIMENTO","ERRO - VERIFICAR"))))</f>
        <v/>
      </c>
      <c r="AA984" s="30" t="str">
        <f t="shared" si="29"/>
        <v/>
      </c>
      <c r="AB984" s="130"/>
      <c r="AC984" s="130"/>
      <c r="AD984" s="12"/>
      <c r="AE984" s="36"/>
    </row>
    <row r="985" spans="6:31" x14ac:dyDescent="0.25">
      <c r="F985" s="19" t="str">
        <f>IFERROR(VLOOKUP(D985,'Tabelas auxiliares'!$A$3:$B$63,2,FALSE),"")</f>
        <v/>
      </c>
      <c r="G985" s="19" t="str">
        <f>IFERROR(VLOOKUP($B985,'Tabelas auxiliares'!$A$67:$C$107,2,FALSE),"")</f>
        <v/>
      </c>
      <c r="H985" s="19" t="str">
        <f>IFERROR(VLOOKUP($B985,'Tabelas auxiliares'!$A$67:$C$107,3,FALSE),"")</f>
        <v/>
      </c>
      <c r="Y985" s="19" t="str">
        <f t="shared" si="28"/>
        <v/>
      </c>
      <c r="Z985" s="19" t="str">
        <f>IF(T985="","",IF(AND(T985&lt;&gt;'Tabelas auxiliares'!$B$241,T985&lt;&gt;'Tabelas auxiliares'!$B$242,T985&lt;&gt;'Tabelas auxiliares'!$C$241,T985&lt;&gt;'Tabelas auxiliares'!$C$242,T985&lt;&gt;'Tabelas auxiliares'!$D$241),"FOLHA DE PESSOAL",IF(Y985='Tabelas auxiliares'!$A$242,"CUSTEIO",IF(Y985='Tabelas auxiliares'!$A$241,"INVESTIMENTO","ERRO - VERIFICAR"))))</f>
        <v/>
      </c>
      <c r="AA985" s="30" t="str">
        <f t="shared" si="29"/>
        <v/>
      </c>
      <c r="AB985" s="130"/>
      <c r="AC985" s="130"/>
      <c r="AD985" s="12"/>
      <c r="AE985" s="36"/>
    </row>
    <row r="986" spans="6:31" x14ac:dyDescent="0.25">
      <c r="F986" s="19" t="str">
        <f>IFERROR(VLOOKUP(D986,'Tabelas auxiliares'!$A$3:$B$63,2,FALSE),"")</f>
        <v/>
      </c>
      <c r="G986" s="19" t="str">
        <f>IFERROR(VLOOKUP($B986,'Tabelas auxiliares'!$A$67:$C$107,2,FALSE),"")</f>
        <v/>
      </c>
      <c r="H986" s="19" t="str">
        <f>IFERROR(VLOOKUP($B986,'Tabelas auxiliares'!$A$67:$C$107,3,FALSE),"")</f>
        <v/>
      </c>
      <c r="Y986" s="19" t="str">
        <f t="shared" si="28"/>
        <v/>
      </c>
      <c r="Z986" s="19" t="str">
        <f>IF(T986="","",IF(AND(T986&lt;&gt;'Tabelas auxiliares'!$B$241,T986&lt;&gt;'Tabelas auxiliares'!$B$242,T986&lt;&gt;'Tabelas auxiliares'!$C$241,T986&lt;&gt;'Tabelas auxiliares'!$C$242,T986&lt;&gt;'Tabelas auxiliares'!$D$241),"FOLHA DE PESSOAL",IF(Y986='Tabelas auxiliares'!$A$242,"CUSTEIO",IF(Y986='Tabelas auxiliares'!$A$241,"INVESTIMENTO","ERRO - VERIFICAR"))))</f>
        <v/>
      </c>
      <c r="AA986" s="30" t="str">
        <f t="shared" si="29"/>
        <v/>
      </c>
      <c r="AB986" s="130"/>
      <c r="AC986" s="130"/>
      <c r="AD986" s="12"/>
      <c r="AE986" s="36"/>
    </row>
    <row r="987" spans="6:31" x14ac:dyDescent="0.25">
      <c r="F987" s="19" t="str">
        <f>IFERROR(VLOOKUP(D987,'Tabelas auxiliares'!$A$3:$B$63,2,FALSE),"")</f>
        <v/>
      </c>
      <c r="G987" s="19" t="str">
        <f>IFERROR(VLOOKUP($B987,'Tabelas auxiliares'!$A$67:$C$107,2,FALSE),"")</f>
        <v/>
      </c>
      <c r="H987" s="19" t="str">
        <f>IFERROR(VLOOKUP($B987,'Tabelas auxiliares'!$A$67:$C$107,3,FALSE),"")</f>
        <v/>
      </c>
      <c r="Y987" s="19" t="str">
        <f t="shared" si="28"/>
        <v/>
      </c>
      <c r="Z987" s="19" t="str">
        <f>IF(T987="","",IF(AND(T987&lt;&gt;'Tabelas auxiliares'!$B$241,T987&lt;&gt;'Tabelas auxiliares'!$B$242,T987&lt;&gt;'Tabelas auxiliares'!$C$241,T987&lt;&gt;'Tabelas auxiliares'!$C$242,T987&lt;&gt;'Tabelas auxiliares'!$D$241),"FOLHA DE PESSOAL",IF(Y987='Tabelas auxiliares'!$A$242,"CUSTEIO",IF(Y987='Tabelas auxiliares'!$A$241,"INVESTIMENTO","ERRO - VERIFICAR"))))</f>
        <v/>
      </c>
      <c r="AA987" s="30" t="str">
        <f t="shared" si="29"/>
        <v/>
      </c>
      <c r="AB987" s="130"/>
      <c r="AC987" s="130"/>
      <c r="AD987" s="12"/>
      <c r="AE987" s="36"/>
    </row>
    <row r="988" spans="6:31" x14ac:dyDescent="0.25">
      <c r="F988" s="19" t="str">
        <f>IFERROR(VLOOKUP(D988,'Tabelas auxiliares'!$A$3:$B$63,2,FALSE),"")</f>
        <v/>
      </c>
      <c r="G988" s="19" t="str">
        <f>IFERROR(VLOOKUP($B988,'Tabelas auxiliares'!$A$67:$C$107,2,FALSE),"")</f>
        <v/>
      </c>
      <c r="H988" s="19" t="str">
        <f>IFERROR(VLOOKUP($B988,'Tabelas auxiliares'!$A$67:$C$107,3,FALSE),"")</f>
        <v/>
      </c>
      <c r="Y988" s="19" t="str">
        <f t="shared" si="28"/>
        <v/>
      </c>
      <c r="Z988" s="19" t="str">
        <f>IF(T988="","",IF(AND(T988&lt;&gt;'Tabelas auxiliares'!$B$241,T988&lt;&gt;'Tabelas auxiliares'!$B$242,T988&lt;&gt;'Tabelas auxiliares'!$C$241,T988&lt;&gt;'Tabelas auxiliares'!$C$242,T988&lt;&gt;'Tabelas auxiliares'!$D$241),"FOLHA DE PESSOAL",IF(Y988='Tabelas auxiliares'!$A$242,"CUSTEIO",IF(Y988='Tabelas auxiliares'!$A$241,"INVESTIMENTO","ERRO - VERIFICAR"))))</f>
        <v/>
      </c>
      <c r="AA988" s="30" t="str">
        <f t="shared" si="29"/>
        <v/>
      </c>
      <c r="AB988" s="130"/>
      <c r="AC988" s="130"/>
      <c r="AD988" s="12"/>
      <c r="AE988" s="36"/>
    </row>
    <row r="989" spans="6:31" x14ac:dyDescent="0.25">
      <c r="F989" s="19" t="str">
        <f>IFERROR(VLOOKUP(D989,'Tabelas auxiliares'!$A$3:$B$63,2,FALSE),"")</f>
        <v/>
      </c>
      <c r="G989" s="19" t="str">
        <f>IFERROR(VLOOKUP($B989,'Tabelas auxiliares'!$A$67:$C$107,2,FALSE),"")</f>
        <v/>
      </c>
      <c r="H989" s="19" t="str">
        <f>IFERROR(VLOOKUP($B989,'Tabelas auxiliares'!$A$67:$C$107,3,FALSE),"")</f>
        <v/>
      </c>
      <c r="Y989" s="19" t="str">
        <f t="shared" si="28"/>
        <v/>
      </c>
      <c r="Z989" s="19" t="str">
        <f>IF(T989="","",IF(AND(T989&lt;&gt;'Tabelas auxiliares'!$B$241,T989&lt;&gt;'Tabelas auxiliares'!$B$242,T989&lt;&gt;'Tabelas auxiliares'!$C$241,T989&lt;&gt;'Tabelas auxiliares'!$C$242,T989&lt;&gt;'Tabelas auxiliares'!$D$241),"FOLHA DE PESSOAL",IF(Y989='Tabelas auxiliares'!$A$242,"CUSTEIO",IF(Y989='Tabelas auxiliares'!$A$241,"INVESTIMENTO","ERRO - VERIFICAR"))))</f>
        <v/>
      </c>
      <c r="AA989" s="30" t="str">
        <f t="shared" si="29"/>
        <v/>
      </c>
      <c r="AB989" s="130"/>
      <c r="AC989" s="130"/>
      <c r="AD989" s="12"/>
      <c r="AE989" s="36"/>
    </row>
    <row r="990" spans="6:31" x14ac:dyDescent="0.25">
      <c r="F990" s="19" t="str">
        <f>IFERROR(VLOOKUP(D990,'Tabelas auxiliares'!$A$3:$B$63,2,FALSE),"")</f>
        <v/>
      </c>
      <c r="G990" s="19" t="str">
        <f>IFERROR(VLOOKUP($B990,'Tabelas auxiliares'!$A$67:$C$107,2,FALSE),"")</f>
        <v/>
      </c>
      <c r="H990" s="19" t="str">
        <f>IFERROR(VLOOKUP($B990,'Tabelas auxiliares'!$A$67:$C$107,3,FALSE),"")</f>
        <v/>
      </c>
      <c r="Y990" s="19" t="str">
        <f t="shared" si="28"/>
        <v/>
      </c>
      <c r="Z990" s="19" t="str">
        <f>IF(T990="","",IF(AND(T990&lt;&gt;'Tabelas auxiliares'!$B$241,T990&lt;&gt;'Tabelas auxiliares'!$B$242,T990&lt;&gt;'Tabelas auxiliares'!$C$241,T990&lt;&gt;'Tabelas auxiliares'!$C$242,T990&lt;&gt;'Tabelas auxiliares'!$D$241),"FOLHA DE PESSOAL",IF(Y990='Tabelas auxiliares'!$A$242,"CUSTEIO",IF(Y990='Tabelas auxiliares'!$A$241,"INVESTIMENTO","ERRO - VERIFICAR"))))</f>
        <v/>
      </c>
      <c r="AA990" s="30" t="str">
        <f t="shared" si="29"/>
        <v/>
      </c>
      <c r="AB990" s="130"/>
      <c r="AC990" s="130"/>
      <c r="AD990" s="12"/>
      <c r="AE990" s="36"/>
    </row>
    <row r="991" spans="6:31" x14ac:dyDescent="0.25">
      <c r="F991" s="19" t="str">
        <f>IFERROR(VLOOKUP(D991,'Tabelas auxiliares'!$A$3:$B$63,2,FALSE),"")</f>
        <v/>
      </c>
      <c r="G991" s="19" t="str">
        <f>IFERROR(VLOOKUP($B991,'Tabelas auxiliares'!$A$67:$C$107,2,FALSE),"")</f>
        <v/>
      </c>
      <c r="H991" s="19" t="str">
        <f>IFERROR(VLOOKUP($B991,'Tabelas auxiliares'!$A$67:$C$107,3,FALSE),"")</f>
        <v/>
      </c>
      <c r="Y991" s="19" t="str">
        <f t="shared" si="28"/>
        <v/>
      </c>
      <c r="Z991" s="19" t="str">
        <f>IF(T991="","",IF(AND(T991&lt;&gt;'Tabelas auxiliares'!$B$241,T991&lt;&gt;'Tabelas auxiliares'!$B$242,T991&lt;&gt;'Tabelas auxiliares'!$C$241,T991&lt;&gt;'Tabelas auxiliares'!$C$242,T991&lt;&gt;'Tabelas auxiliares'!$D$241),"FOLHA DE PESSOAL",IF(Y991='Tabelas auxiliares'!$A$242,"CUSTEIO",IF(Y991='Tabelas auxiliares'!$A$241,"INVESTIMENTO","ERRO - VERIFICAR"))))</f>
        <v/>
      </c>
      <c r="AA991" s="30" t="str">
        <f t="shared" si="29"/>
        <v/>
      </c>
      <c r="AB991" s="130"/>
      <c r="AC991" s="130"/>
      <c r="AD991" s="12"/>
      <c r="AE991" s="36"/>
    </row>
    <row r="992" spans="6:31" x14ac:dyDescent="0.25">
      <c r="F992" s="19" t="str">
        <f>IFERROR(VLOOKUP(D992,'Tabelas auxiliares'!$A$3:$B$63,2,FALSE),"")</f>
        <v/>
      </c>
      <c r="G992" s="19" t="str">
        <f>IFERROR(VLOOKUP($B992,'Tabelas auxiliares'!$A$67:$C$107,2,FALSE),"")</f>
        <v/>
      </c>
      <c r="H992" s="19" t="str">
        <f>IFERROR(VLOOKUP($B992,'Tabelas auxiliares'!$A$67:$C$107,3,FALSE),"")</f>
        <v/>
      </c>
      <c r="Y992" s="19" t="str">
        <f t="shared" si="28"/>
        <v/>
      </c>
      <c r="Z992" s="19" t="str">
        <f>IF(T992="","",IF(AND(T992&lt;&gt;'Tabelas auxiliares'!$B$241,T992&lt;&gt;'Tabelas auxiliares'!$B$242,T992&lt;&gt;'Tabelas auxiliares'!$C$241,T992&lt;&gt;'Tabelas auxiliares'!$C$242,T992&lt;&gt;'Tabelas auxiliares'!$D$241),"FOLHA DE PESSOAL",IF(Y992='Tabelas auxiliares'!$A$242,"CUSTEIO",IF(Y992='Tabelas auxiliares'!$A$241,"INVESTIMENTO","ERRO - VERIFICAR"))))</f>
        <v/>
      </c>
      <c r="AA992" s="30" t="str">
        <f t="shared" si="29"/>
        <v/>
      </c>
      <c r="AB992" s="130"/>
      <c r="AC992" s="130"/>
      <c r="AD992" s="12"/>
      <c r="AE992" s="36"/>
    </row>
    <row r="993" spans="6:31" x14ac:dyDescent="0.25">
      <c r="F993" s="19" t="str">
        <f>IFERROR(VLOOKUP(D993,'Tabelas auxiliares'!$A$3:$B$63,2,FALSE),"")</f>
        <v/>
      </c>
      <c r="G993" s="19" t="str">
        <f>IFERROR(VLOOKUP($B993,'Tabelas auxiliares'!$A$67:$C$107,2,FALSE),"")</f>
        <v/>
      </c>
      <c r="H993" s="19" t="str">
        <f>IFERROR(VLOOKUP($B993,'Tabelas auxiliares'!$A$67:$C$107,3,FALSE),"")</f>
        <v/>
      </c>
      <c r="Y993" s="19" t="str">
        <f t="shared" si="28"/>
        <v/>
      </c>
      <c r="Z993" s="19" t="str">
        <f>IF(T993="","",IF(AND(T993&lt;&gt;'Tabelas auxiliares'!$B$241,T993&lt;&gt;'Tabelas auxiliares'!$B$242,T993&lt;&gt;'Tabelas auxiliares'!$C$241,T993&lt;&gt;'Tabelas auxiliares'!$C$242,T993&lt;&gt;'Tabelas auxiliares'!$D$241),"FOLHA DE PESSOAL",IF(Y993='Tabelas auxiliares'!$A$242,"CUSTEIO",IF(Y993='Tabelas auxiliares'!$A$241,"INVESTIMENTO","ERRO - VERIFICAR"))))</f>
        <v/>
      </c>
      <c r="AA993" s="30" t="str">
        <f t="shared" si="29"/>
        <v/>
      </c>
      <c r="AB993" s="130"/>
      <c r="AC993" s="130"/>
      <c r="AD993" s="12"/>
      <c r="AE993" s="36"/>
    </row>
    <row r="994" spans="6:31" x14ac:dyDescent="0.25">
      <c r="F994" s="19" t="str">
        <f>IFERROR(VLOOKUP(D994,'Tabelas auxiliares'!$A$3:$B$63,2,FALSE),"")</f>
        <v/>
      </c>
      <c r="G994" s="19" t="str">
        <f>IFERROR(VLOOKUP($B994,'Tabelas auxiliares'!$A$67:$C$107,2,FALSE),"")</f>
        <v/>
      </c>
      <c r="H994" s="19" t="str">
        <f>IFERROR(VLOOKUP($B994,'Tabelas auxiliares'!$A$67:$C$107,3,FALSE),"")</f>
        <v/>
      </c>
      <c r="Y994" s="19" t="str">
        <f t="shared" si="28"/>
        <v/>
      </c>
      <c r="Z994" s="19" t="str">
        <f>IF(T994="","",IF(AND(T994&lt;&gt;'Tabelas auxiliares'!$B$241,T994&lt;&gt;'Tabelas auxiliares'!$B$242,T994&lt;&gt;'Tabelas auxiliares'!$C$241,T994&lt;&gt;'Tabelas auxiliares'!$C$242,T994&lt;&gt;'Tabelas auxiliares'!$D$241),"FOLHA DE PESSOAL",IF(Y994='Tabelas auxiliares'!$A$242,"CUSTEIO",IF(Y994='Tabelas auxiliares'!$A$241,"INVESTIMENTO","ERRO - VERIFICAR"))))</f>
        <v/>
      </c>
      <c r="AA994" s="30" t="str">
        <f t="shared" si="29"/>
        <v/>
      </c>
      <c r="AB994" s="130"/>
      <c r="AC994" s="130"/>
      <c r="AD994" s="12"/>
      <c r="AE994" s="36"/>
    </row>
    <row r="995" spans="6:31" x14ac:dyDescent="0.25">
      <c r="F995" s="19" t="str">
        <f>IFERROR(VLOOKUP(D995,'Tabelas auxiliares'!$A$3:$B$63,2,FALSE),"")</f>
        <v/>
      </c>
      <c r="G995" s="19" t="str">
        <f>IFERROR(VLOOKUP($B995,'Tabelas auxiliares'!$A$67:$C$107,2,FALSE),"")</f>
        <v/>
      </c>
      <c r="H995" s="19" t="str">
        <f>IFERROR(VLOOKUP($B995,'Tabelas auxiliares'!$A$67:$C$107,3,FALSE),"")</f>
        <v/>
      </c>
      <c r="Y995" s="19" t="str">
        <f t="shared" si="28"/>
        <v/>
      </c>
      <c r="Z995" s="19" t="str">
        <f>IF(T995="","",IF(AND(T995&lt;&gt;'Tabelas auxiliares'!$B$241,T995&lt;&gt;'Tabelas auxiliares'!$B$242,T995&lt;&gt;'Tabelas auxiliares'!$C$241,T995&lt;&gt;'Tabelas auxiliares'!$C$242,T995&lt;&gt;'Tabelas auxiliares'!$D$241),"FOLHA DE PESSOAL",IF(Y995='Tabelas auxiliares'!$A$242,"CUSTEIO",IF(Y995='Tabelas auxiliares'!$A$241,"INVESTIMENTO","ERRO - VERIFICAR"))))</f>
        <v/>
      </c>
      <c r="AA995" s="30" t="str">
        <f t="shared" si="29"/>
        <v/>
      </c>
      <c r="AB995" s="130"/>
      <c r="AC995" s="130"/>
      <c r="AD995" s="12"/>
      <c r="AE995" s="36"/>
    </row>
    <row r="996" spans="6:31" x14ac:dyDescent="0.25">
      <c r="F996" s="19" t="str">
        <f>IFERROR(VLOOKUP(D996,'Tabelas auxiliares'!$A$3:$B$63,2,FALSE),"")</f>
        <v/>
      </c>
      <c r="G996" s="19" t="str">
        <f>IFERROR(VLOOKUP($B996,'Tabelas auxiliares'!$A$67:$C$107,2,FALSE),"")</f>
        <v/>
      </c>
      <c r="H996" s="19" t="str">
        <f>IFERROR(VLOOKUP($B996,'Tabelas auxiliares'!$A$67:$C$107,3,FALSE),"")</f>
        <v/>
      </c>
      <c r="Y996" s="19" t="str">
        <f t="shared" si="28"/>
        <v/>
      </c>
      <c r="Z996" s="19" t="str">
        <f>IF(T996="","",IF(AND(T996&lt;&gt;'Tabelas auxiliares'!$B$241,T996&lt;&gt;'Tabelas auxiliares'!$B$242,T996&lt;&gt;'Tabelas auxiliares'!$C$241,T996&lt;&gt;'Tabelas auxiliares'!$C$242,T996&lt;&gt;'Tabelas auxiliares'!$D$241),"FOLHA DE PESSOAL",IF(Y996='Tabelas auxiliares'!$A$242,"CUSTEIO",IF(Y996='Tabelas auxiliares'!$A$241,"INVESTIMENTO","ERRO - VERIFICAR"))))</f>
        <v/>
      </c>
      <c r="AA996" s="30" t="str">
        <f t="shared" si="29"/>
        <v/>
      </c>
      <c r="AB996" s="130"/>
      <c r="AC996" s="130"/>
      <c r="AD996" s="12"/>
      <c r="AE996" s="36"/>
    </row>
    <row r="997" spans="6:31" x14ac:dyDescent="0.25">
      <c r="F997" s="19" t="str">
        <f>IFERROR(VLOOKUP(D997,'Tabelas auxiliares'!$A$3:$B$63,2,FALSE),"")</f>
        <v/>
      </c>
      <c r="G997" s="19" t="str">
        <f>IFERROR(VLOOKUP($B997,'Tabelas auxiliares'!$A$67:$C$107,2,FALSE),"")</f>
        <v/>
      </c>
      <c r="H997" s="19" t="str">
        <f>IFERROR(VLOOKUP($B997,'Tabelas auxiliares'!$A$67:$C$107,3,FALSE),"")</f>
        <v/>
      </c>
      <c r="Y997" s="19" t="str">
        <f t="shared" si="28"/>
        <v/>
      </c>
      <c r="Z997" s="19" t="str">
        <f>IF(T997="","",IF(AND(T997&lt;&gt;'Tabelas auxiliares'!$B$241,T997&lt;&gt;'Tabelas auxiliares'!$B$242,T997&lt;&gt;'Tabelas auxiliares'!$C$241,T997&lt;&gt;'Tabelas auxiliares'!$C$242,T997&lt;&gt;'Tabelas auxiliares'!$D$241),"FOLHA DE PESSOAL",IF(Y997='Tabelas auxiliares'!$A$242,"CUSTEIO",IF(Y997='Tabelas auxiliares'!$A$241,"INVESTIMENTO","ERRO - VERIFICAR"))))</f>
        <v/>
      </c>
      <c r="AA997" s="30" t="str">
        <f t="shared" si="29"/>
        <v/>
      </c>
      <c r="AB997" s="130"/>
      <c r="AC997" s="130"/>
      <c r="AD997" s="12"/>
      <c r="AE997" s="36"/>
    </row>
    <row r="998" spans="6:31" x14ac:dyDescent="0.25">
      <c r="F998" s="19" t="str">
        <f>IFERROR(VLOOKUP(D998,'Tabelas auxiliares'!$A$3:$B$63,2,FALSE),"")</f>
        <v/>
      </c>
      <c r="G998" s="19" t="str">
        <f>IFERROR(VLOOKUP($B998,'Tabelas auxiliares'!$A$67:$C$107,2,FALSE),"")</f>
        <v/>
      </c>
      <c r="H998" s="19" t="str">
        <f>IFERROR(VLOOKUP($B998,'Tabelas auxiliares'!$A$67:$C$107,3,FALSE),"")</f>
        <v/>
      </c>
      <c r="Y998" s="19" t="str">
        <f t="shared" si="28"/>
        <v/>
      </c>
      <c r="Z998" s="19" t="str">
        <f>IF(T998="","",IF(AND(T998&lt;&gt;'Tabelas auxiliares'!$B$241,T998&lt;&gt;'Tabelas auxiliares'!$B$242,T998&lt;&gt;'Tabelas auxiliares'!$C$241,T998&lt;&gt;'Tabelas auxiliares'!$C$242,T998&lt;&gt;'Tabelas auxiliares'!$D$241),"FOLHA DE PESSOAL",IF(Y998='Tabelas auxiliares'!$A$242,"CUSTEIO",IF(Y998='Tabelas auxiliares'!$A$241,"INVESTIMENTO","ERRO - VERIFICAR"))))</f>
        <v/>
      </c>
      <c r="AA998" s="30" t="str">
        <f t="shared" si="29"/>
        <v/>
      </c>
      <c r="AB998" s="130"/>
      <c r="AC998" s="130"/>
      <c r="AD998" s="12"/>
      <c r="AE998" s="36"/>
    </row>
    <row r="999" spans="6:31" x14ac:dyDescent="0.25">
      <c r="F999" s="19" t="str">
        <f>IFERROR(VLOOKUP(D999,'Tabelas auxiliares'!$A$3:$B$63,2,FALSE),"")</f>
        <v/>
      </c>
      <c r="G999" s="19" t="str">
        <f>IFERROR(VLOOKUP($B999,'Tabelas auxiliares'!$A$67:$C$107,2,FALSE),"")</f>
        <v/>
      </c>
      <c r="H999" s="19" t="str">
        <f>IFERROR(VLOOKUP($B999,'Tabelas auxiliares'!$A$67:$C$107,3,FALSE),"")</f>
        <v/>
      </c>
      <c r="Y999" s="19" t="str">
        <f t="shared" si="28"/>
        <v/>
      </c>
      <c r="Z999" s="19" t="str">
        <f>IF(T999="","",IF(AND(T999&lt;&gt;'Tabelas auxiliares'!$B$241,T999&lt;&gt;'Tabelas auxiliares'!$B$242,T999&lt;&gt;'Tabelas auxiliares'!$C$241,T999&lt;&gt;'Tabelas auxiliares'!$C$242,T999&lt;&gt;'Tabelas auxiliares'!$D$241),"FOLHA DE PESSOAL",IF(Y999='Tabelas auxiliares'!$A$242,"CUSTEIO",IF(Y999='Tabelas auxiliares'!$A$241,"INVESTIMENTO","ERRO - VERIFICAR"))))</f>
        <v/>
      </c>
      <c r="AA999" s="30" t="str">
        <f t="shared" si="29"/>
        <v/>
      </c>
      <c r="AB999" s="130"/>
      <c r="AC999" s="130"/>
      <c r="AD999" s="12"/>
      <c r="AE999" s="36"/>
    </row>
    <row r="1000" spans="6:31" x14ac:dyDescent="0.25">
      <c r="F1000" s="19" t="str">
        <f>IFERROR(VLOOKUP(D1000,'Tabelas auxiliares'!$A$3:$B$63,2,FALSE),"")</f>
        <v/>
      </c>
      <c r="G1000" s="19" t="str">
        <f>IFERROR(VLOOKUP($B1000,'Tabelas auxiliares'!$A$67:$C$107,2,FALSE),"")</f>
        <v/>
      </c>
      <c r="H1000" s="19" t="str">
        <f>IFERROR(VLOOKUP($B1000,'Tabelas auxiliares'!$A$67:$C$107,3,FALSE),"")</f>
        <v/>
      </c>
      <c r="Y1000" s="19" t="str">
        <f t="shared" si="28"/>
        <v/>
      </c>
      <c r="Z1000" s="19" t="str">
        <f>IF(T1000="","",IF(AND(T1000&lt;&gt;'Tabelas auxiliares'!$B$241,T1000&lt;&gt;'Tabelas auxiliares'!$B$242,T1000&lt;&gt;'Tabelas auxiliares'!$C$241,T1000&lt;&gt;'Tabelas auxiliares'!$C$242,T1000&lt;&gt;'Tabelas auxiliares'!$D$241),"FOLHA DE PESSOAL",IF(Y1000='Tabelas auxiliares'!$A$242,"CUSTEIO",IF(Y1000='Tabelas auxiliares'!$A$241,"INVESTIMENTO","ERRO - VERIFICAR"))))</f>
        <v/>
      </c>
      <c r="AA1000" s="30" t="str">
        <f t="shared" si="29"/>
        <v/>
      </c>
      <c r="AB1000" s="130"/>
      <c r="AC1000" s="130"/>
      <c r="AD1000" s="12"/>
      <c r="AE1000" s="36"/>
    </row>
    <row r="1001" spans="6:31" x14ac:dyDescent="0.25">
      <c r="F1001" s="19" t="str">
        <f>IFERROR(VLOOKUP(D1001,'Tabelas auxiliares'!$A$3:$B$63,2,FALSE),"")</f>
        <v/>
      </c>
      <c r="G1001" s="19" t="str">
        <f>IFERROR(VLOOKUP($B1001,'Tabelas auxiliares'!$A$67:$C$107,2,FALSE),"")</f>
        <v/>
      </c>
      <c r="H1001" s="19" t="str">
        <f>IFERROR(VLOOKUP($B1001,'Tabelas auxiliares'!$A$67:$C$107,3,FALSE),"")</f>
        <v/>
      </c>
      <c r="Y1001" s="19" t="str">
        <f t="shared" si="28"/>
        <v/>
      </c>
      <c r="Z1001" s="19" t="str">
        <f>IF(T1001="","",IF(AND(T1001&lt;&gt;'Tabelas auxiliares'!$B$241,T1001&lt;&gt;'Tabelas auxiliares'!$B$242,T1001&lt;&gt;'Tabelas auxiliares'!$C$241,T1001&lt;&gt;'Tabelas auxiliares'!$C$242,T1001&lt;&gt;'Tabelas auxiliares'!$D$241),"FOLHA DE PESSOAL",IF(Y1001='Tabelas auxiliares'!$A$242,"CUSTEIO",IF(Y1001='Tabelas auxiliares'!$A$241,"INVESTIMENTO","ERRO - VERIFICAR"))))</f>
        <v/>
      </c>
      <c r="AA1001" s="30" t="str">
        <f t="shared" si="29"/>
        <v/>
      </c>
      <c r="AB1001" s="130"/>
      <c r="AC1001" s="130"/>
      <c r="AD1001" s="12"/>
      <c r="AE1001" s="36"/>
    </row>
    <row r="1002" spans="6:31" x14ac:dyDescent="0.25">
      <c r="F1002" s="19" t="str">
        <f>IFERROR(VLOOKUP(D1002,'Tabelas auxiliares'!$A$3:$B$63,2,FALSE),"")</f>
        <v/>
      </c>
      <c r="G1002" s="19" t="str">
        <f>IFERROR(VLOOKUP($B1002,'Tabelas auxiliares'!$A$67:$C$107,2,FALSE),"")</f>
        <v/>
      </c>
      <c r="H1002" s="19" t="str">
        <f>IFERROR(VLOOKUP($B1002,'Tabelas auxiliares'!$A$67:$C$107,3,FALSE),"")</f>
        <v/>
      </c>
      <c r="Y1002" s="19" t="str">
        <f t="shared" si="28"/>
        <v/>
      </c>
      <c r="Z1002" s="19" t="str">
        <f>IF(T1002="","",IF(AND(T1002&lt;&gt;'Tabelas auxiliares'!$B$241,T1002&lt;&gt;'Tabelas auxiliares'!$B$242,T1002&lt;&gt;'Tabelas auxiliares'!$C$241,T1002&lt;&gt;'Tabelas auxiliares'!$C$242,T1002&lt;&gt;'Tabelas auxiliares'!$D$241),"FOLHA DE PESSOAL",IF(Y1002='Tabelas auxiliares'!$A$242,"CUSTEIO",IF(Y1002='Tabelas auxiliares'!$A$241,"INVESTIMENTO","ERRO - VERIFICAR"))))</f>
        <v/>
      </c>
      <c r="AA1002" s="30" t="str">
        <f t="shared" si="29"/>
        <v/>
      </c>
      <c r="AB1002" s="130"/>
      <c r="AC1002" s="130"/>
      <c r="AD1002" s="12"/>
      <c r="AE1002" s="36"/>
    </row>
    <row r="1003" spans="6:31" x14ac:dyDescent="0.25">
      <c r="F1003" s="19" t="str">
        <f>IFERROR(VLOOKUP(D1003,'Tabelas auxiliares'!$A$3:$B$63,2,FALSE),"")</f>
        <v/>
      </c>
      <c r="G1003" s="19" t="str">
        <f>IFERROR(VLOOKUP($B1003,'Tabelas auxiliares'!$A$67:$C$107,2,FALSE),"")</f>
        <v/>
      </c>
      <c r="H1003" s="19" t="str">
        <f>IFERROR(VLOOKUP($B1003,'Tabelas auxiliares'!$A$67:$C$107,3,FALSE),"")</f>
        <v/>
      </c>
      <c r="Y1003" s="19" t="str">
        <f t="shared" si="28"/>
        <v/>
      </c>
      <c r="Z1003" s="19" t="str">
        <f>IF(T1003="","",IF(AND(T1003&lt;&gt;'Tabelas auxiliares'!$B$241,T1003&lt;&gt;'Tabelas auxiliares'!$B$242,T1003&lt;&gt;'Tabelas auxiliares'!$C$241,T1003&lt;&gt;'Tabelas auxiliares'!$C$242,T1003&lt;&gt;'Tabelas auxiliares'!$D$241),"FOLHA DE PESSOAL",IF(Y1003='Tabelas auxiliares'!$A$242,"CUSTEIO",IF(Y1003='Tabelas auxiliares'!$A$241,"INVESTIMENTO","ERRO - VERIFICAR"))))</f>
        <v/>
      </c>
      <c r="AA1003" s="30" t="str">
        <f t="shared" si="29"/>
        <v/>
      </c>
      <c r="AB1003" s="130"/>
      <c r="AC1003" s="130"/>
      <c r="AD1003" s="12"/>
      <c r="AE1003" s="36"/>
    </row>
    <row r="1004" spans="6:31" x14ac:dyDescent="0.25">
      <c r="F1004" s="19" t="str">
        <f>IFERROR(VLOOKUP(D1004,'Tabelas auxiliares'!$A$3:$B$63,2,FALSE),"")</f>
        <v/>
      </c>
      <c r="G1004" s="19" t="str">
        <f>IFERROR(VLOOKUP($B1004,'Tabelas auxiliares'!$A$67:$C$107,2,FALSE),"")</f>
        <v/>
      </c>
      <c r="H1004" s="19" t="str">
        <f>IFERROR(VLOOKUP($B1004,'Tabelas auxiliares'!$A$67:$C$107,3,FALSE),"")</f>
        <v/>
      </c>
      <c r="Y1004" s="19" t="str">
        <f t="shared" ref="Y1004:Y1067" si="30">LEFT(V1004,1)</f>
        <v/>
      </c>
      <c r="Z1004" s="19" t="str">
        <f>IF(T1004="","",IF(AND(T1004&lt;&gt;'Tabelas auxiliares'!$B$241,T1004&lt;&gt;'Tabelas auxiliares'!$B$242,T1004&lt;&gt;'Tabelas auxiliares'!$C$241,T1004&lt;&gt;'Tabelas auxiliares'!$C$242,T1004&lt;&gt;'Tabelas auxiliares'!$D$241),"FOLHA DE PESSOAL",IF(Y1004='Tabelas auxiliares'!$A$242,"CUSTEIO",IF(Y1004='Tabelas auxiliares'!$A$241,"INVESTIMENTO","ERRO - VERIFICAR"))))</f>
        <v/>
      </c>
      <c r="AA1004" s="30" t="str">
        <f t="shared" si="29"/>
        <v/>
      </c>
      <c r="AB1004" s="130"/>
      <c r="AC1004" s="130"/>
      <c r="AD1004" s="12"/>
      <c r="AE1004" s="36"/>
    </row>
    <row r="1005" spans="6:31" x14ac:dyDescent="0.25">
      <c r="F1005" s="19" t="str">
        <f>IFERROR(VLOOKUP(D1005,'Tabelas auxiliares'!$A$3:$B$63,2,FALSE),"")</f>
        <v/>
      </c>
      <c r="G1005" s="19" t="str">
        <f>IFERROR(VLOOKUP($B1005,'Tabelas auxiliares'!$A$67:$C$107,2,FALSE),"")</f>
        <v/>
      </c>
      <c r="H1005" s="19" t="str">
        <f>IFERROR(VLOOKUP($B1005,'Tabelas auxiliares'!$A$67:$C$107,3,FALSE),"")</f>
        <v/>
      </c>
      <c r="Y1005" s="19" t="str">
        <f t="shared" si="30"/>
        <v/>
      </c>
      <c r="Z1005" s="19" t="str">
        <f>IF(T1005="","",IF(AND(T1005&lt;&gt;'Tabelas auxiliares'!$B$241,T1005&lt;&gt;'Tabelas auxiliares'!$B$242,T1005&lt;&gt;'Tabelas auxiliares'!$C$241,T1005&lt;&gt;'Tabelas auxiliares'!$C$242,T1005&lt;&gt;'Tabelas auxiliares'!$D$241),"FOLHA DE PESSOAL",IF(Y1005='Tabelas auxiliares'!$A$242,"CUSTEIO",IF(Y1005='Tabelas auxiliares'!$A$241,"INVESTIMENTO","ERRO - VERIFICAR"))))</f>
        <v/>
      </c>
      <c r="AA1005" s="30" t="str">
        <f t="shared" ref="AA1005:AA1068" si="31">IF(AB1005+AC1005+AD1005&lt;&gt;0,AB1005+AC1005+AD1005,"")</f>
        <v/>
      </c>
      <c r="AB1005" s="130"/>
      <c r="AC1005" s="130"/>
      <c r="AD1005" s="12"/>
      <c r="AE1005" s="36"/>
    </row>
    <row r="1006" spans="6:31" x14ac:dyDescent="0.25">
      <c r="F1006" s="19" t="str">
        <f>IFERROR(VLOOKUP(D1006,'Tabelas auxiliares'!$A$3:$B$63,2,FALSE),"")</f>
        <v/>
      </c>
      <c r="G1006" s="19" t="str">
        <f>IFERROR(VLOOKUP($B1006,'Tabelas auxiliares'!$A$67:$C$107,2,FALSE),"")</f>
        <v/>
      </c>
      <c r="H1006" s="19" t="str">
        <f>IFERROR(VLOOKUP($B1006,'Tabelas auxiliares'!$A$67:$C$107,3,FALSE),"")</f>
        <v/>
      </c>
      <c r="Y1006" s="19" t="str">
        <f t="shared" si="30"/>
        <v/>
      </c>
      <c r="Z1006" s="19" t="str">
        <f>IF(T1006="","",IF(AND(T1006&lt;&gt;'Tabelas auxiliares'!$B$241,T1006&lt;&gt;'Tabelas auxiliares'!$B$242,T1006&lt;&gt;'Tabelas auxiliares'!$C$241,T1006&lt;&gt;'Tabelas auxiliares'!$C$242,T1006&lt;&gt;'Tabelas auxiliares'!$D$241),"FOLHA DE PESSOAL",IF(Y1006='Tabelas auxiliares'!$A$242,"CUSTEIO",IF(Y1006='Tabelas auxiliares'!$A$241,"INVESTIMENTO","ERRO - VERIFICAR"))))</f>
        <v/>
      </c>
      <c r="AA1006" s="30" t="str">
        <f t="shared" si="31"/>
        <v/>
      </c>
      <c r="AB1006" s="130"/>
      <c r="AC1006" s="130"/>
      <c r="AD1006" s="12"/>
      <c r="AE1006" s="36"/>
    </row>
    <row r="1007" spans="6:31" x14ac:dyDescent="0.25">
      <c r="F1007" s="19" t="str">
        <f>IFERROR(VLOOKUP(D1007,'Tabelas auxiliares'!$A$3:$B$63,2,FALSE),"")</f>
        <v/>
      </c>
      <c r="G1007" s="19" t="str">
        <f>IFERROR(VLOOKUP($B1007,'Tabelas auxiliares'!$A$67:$C$107,2,FALSE),"")</f>
        <v/>
      </c>
      <c r="H1007" s="19" t="str">
        <f>IFERROR(VLOOKUP($B1007,'Tabelas auxiliares'!$A$67:$C$107,3,FALSE),"")</f>
        <v/>
      </c>
      <c r="Y1007" s="19" t="str">
        <f t="shared" si="30"/>
        <v/>
      </c>
      <c r="Z1007" s="19" t="str">
        <f>IF(T1007="","",IF(AND(T1007&lt;&gt;'Tabelas auxiliares'!$B$241,T1007&lt;&gt;'Tabelas auxiliares'!$B$242,T1007&lt;&gt;'Tabelas auxiliares'!$C$241,T1007&lt;&gt;'Tabelas auxiliares'!$C$242,T1007&lt;&gt;'Tabelas auxiliares'!$D$241),"FOLHA DE PESSOAL",IF(Y1007='Tabelas auxiliares'!$A$242,"CUSTEIO",IF(Y1007='Tabelas auxiliares'!$A$241,"INVESTIMENTO","ERRO - VERIFICAR"))))</f>
        <v/>
      </c>
      <c r="AA1007" s="30" t="str">
        <f t="shared" si="31"/>
        <v/>
      </c>
      <c r="AB1007" s="130"/>
      <c r="AC1007" s="130"/>
      <c r="AD1007" s="12"/>
      <c r="AE1007" s="36"/>
    </row>
    <row r="1008" spans="6:31" x14ac:dyDescent="0.25">
      <c r="F1008" s="19" t="str">
        <f>IFERROR(VLOOKUP(D1008,'Tabelas auxiliares'!$A$3:$B$63,2,FALSE),"")</f>
        <v/>
      </c>
      <c r="G1008" s="19" t="str">
        <f>IFERROR(VLOOKUP($B1008,'Tabelas auxiliares'!$A$67:$C$107,2,FALSE),"")</f>
        <v/>
      </c>
      <c r="H1008" s="19" t="str">
        <f>IFERROR(VLOOKUP($B1008,'Tabelas auxiliares'!$A$67:$C$107,3,FALSE),"")</f>
        <v/>
      </c>
      <c r="Y1008" s="19" t="str">
        <f t="shared" si="30"/>
        <v/>
      </c>
      <c r="Z1008" s="19" t="str">
        <f>IF(T1008="","",IF(AND(T1008&lt;&gt;'Tabelas auxiliares'!$B$241,T1008&lt;&gt;'Tabelas auxiliares'!$B$242,T1008&lt;&gt;'Tabelas auxiliares'!$C$241,T1008&lt;&gt;'Tabelas auxiliares'!$C$242,T1008&lt;&gt;'Tabelas auxiliares'!$D$241),"FOLHA DE PESSOAL",IF(Y1008='Tabelas auxiliares'!$A$242,"CUSTEIO",IF(Y1008='Tabelas auxiliares'!$A$241,"INVESTIMENTO","ERRO - VERIFICAR"))))</f>
        <v/>
      </c>
      <c r="AA1008" s="30" t="str">
        <f t="shared" si="31"/>
        <v/>
      </c>
      <c r="AB1008" s="130"/>
      <c r="AC1008" s="130"/>
      <c r="AD1008" s="12"/>
      <c r="AE1008" s="36"/>
    </row>
    <row r="1009" spans="6:31" x14ac:dyDescent="0.25">
      <c r="F1009" s="19" t="str">
        <f>IFERROR(VLOOKUP(D1009,'Tabelas auxiliares'!$A$3:$B$63,2,FALSE),"")</f>
        <v/>
      </c>
      <c r="G1009" s="19" t="str">
        <f>IFERROR(VLOOKUP($B1009,'Tabelas auxiliares'!$A$67:$C$107,2,FALSE),"")</f>
        <v/>
      </c>
      <c r="H1009" s="19" t="str">
        <f>IFERROR(VLOOKUP($B1009,'Tabelas auxiliares'!$A$67:$C$107,3,FALSE),"")</f>
        <v/>
      </c>
      <c r="Y1009" s="19" t="str">
        <f t="shared" si="30"/>
        <v/>
      </c>
      <c r="Z1009" s="19" t="str">
        <f>IF(T1009="","",IF(AND(T1009&lt;&gt;'Tabelas auxiliares'!$B$241,T1009&lt;&gt;'Tabelas auxiliares'!$B$242,T1009&lt;&gt;'Tabelas auxiliares'!$C$241,T1009&lt;&gt;'Tabelas auxiliares'!$C$242,T1009&lt;&gt;'Tabelas auxiliares'!$D$241),"FOLHA DE PESSOAL",IF(Y1009='Tabelas auxiliares'!$A$242,"CUSTEIO",IF(Y1009='Tabelas auxiliares'!$A$241,"INVESTIMENTO","ERRO - VERIFICAR"))))</f>
        <v/>
      </c>
      <c r="AA1009" s="30" t="str">
        <f t="shared" si="31"/>
        <v/>
      </c>
      <c r="AB1009" s="130"/>
      <c r="AC1009" s="130"/>
      <c r="AD1009" s="12"/>
      <c r="AE1009" s="36"/>
    </row>
    <row r="1010" spans="6:31" x14ac:dyDescent="0.25">
      <c r="F1010" s="19" t="str">
        <f>IFERROR(VLOOKUP(D1010,'Tabelas auxiliares'!$A$3:$B$63,2,FALSE),"")</f>
        <v/>
      </c>
      <c r="G1010" s="19" t="str">
        <f>IFERROR(VLOOKUP($B1010,'Tabelas auxiliares'!$A$67:$C$107,2,FALSE),"")</f>
        <v/>
      </c>
      <c r="H1010" s="19" t="str">
        <f>IFERROR(VLOOKUP($B1010,'Tabelas auxiliares'!$A$67:$C$107,3,FALSE),"")</f>
        <v/>
      </c>
      <c r="Y1010" s="19" t="str">
        <f t="shared" si="30"/>
        <v/>
      </c>
      <c r="Z1010" s="19" t="str">
        <f>IF(T1010="","",IF(AND(T1010&lt;&gt;'Tabelas auxiliares'!$B$241,T1010&lt;&gt;'Tabelas auxiliares'!$B$242,T1010&lt;&gt;'Tabelas auxiliares'!$C$241,T1010&lt;&gt;'Tabelas auxiliares'!$C$242,T1010&lt;&gt;'Tabelas auxiliares'!$D$241),"FOLHA DE PESSOAL",IF(Y1010='Tabelas auxiliares'!$A$242,"CUSTEIO",IF(Y1010='Tabelas auxiliares'!$A$241,"INVESTIMENTO","ERRO - VERIFICAR"))))</f>
        <v/>
      </c>
      <c r="AA1010" s="30" t="str">
        <f t="shared" si="31"/>
        <v/>
      </c>
      <c r="AB1010" s="130"/>
      <c r="AC1010" s="130"/>
      <c r="AD1010" s="12"/>
      <c r="AE1010" s="36"/>
    </row>
    <row r="1011" spans="6:31" x14ac:dyDescent="0.25">
      <c r="F1011" s="19" t="str">
        <f>IFERROR(VLOOKUP(D1011,'Tabelas auxiliares'!$A$3:$B$63,2,FALSE),"")</f>
        <v/>
      </c>
      <c r="G1011" s="19" t="str">
        <f>IFERROR(VLOOKUP($B1011,'Tabelas auxiliares'!$A$67:$C$107,2,FALSE),"")</f>
        <v/>
      </c>
      <c r="H1011" s="19" t="str">
        <f>IFERROR(VLOOKUP($B1011,'Tabelas auxiliares'!$A$67:$C$107,3,FALSE),"")</f>
        <v/>
      </c>
      <c r="Y1011" s="19" t="str">
        <f t="shared" si="30"/>
        <v/>
      </c>
      <c r="Z1011" s="19" t="str">
        <f>IF(T1011="","",IF(AND(T1011&lt;&gt;'Tabelas auxiliares'!$B$241,T1011&lt;&gt;'Tabelas auxiliares'!$B$242,T1011&lt;&gt;'Tabelas auxiliares'!$C$241,T1011&lt;&gt;'Tabelas auxiliares'!$C$242,T1011&lt;&gt;'Tabelas auxiliares'!$D$241),"FOLHA DE PESSOAL",IF(Y1011='Tabelas auxiliares'!$A$242,"CUSTEIO",IF(Y1011='Tabelas auxiliares'!$A$241,"INVESTIMENTO","ERRO - VERIFICAR"))))</f>
        <v/>
      </c>
      <c r="AA1011" s="30" t="str">
        <f t="shared" si="31"/>
        <v/>
      </c>
      <c r="AB1011" s="130"/>
      <c r="AC1011" s="130"/>
      <c r="AD1011" s="12"/>
      <c r="AE1011" s="36"/>
    </row>
    <row r="1012" spans="6:31" x14ac:dyDescent="0.25">
      <c r="F1012" s="19" t="str">
        <f>IFERROR(VLOOKUP(D1012,'Tabelas auxiliares'!$A$3:$B$63,2,FALSE),"")</f>
        <v/>
      </c>
      <c r="G1012" s="19" t="str">
        <f>IFERROR(VLOOKUP($B1012,'Tabelas auxiliares'!$A$67:$C$107,2,FALSE),"")</f>
        <v/>
      </c>
      <c r="H1012" s="19" t="str">
        <f>IFERROR(VLOOKUP($B1012,'Tabelas auxiliares'!$A$67:$C$107,3,FALSE),"")</f>
        <v/>
      </c>
      <c r="Y1012" s="19" t="str">
        <f t="shared" si="30"/>
        <v/>
      </c>
      <c r="Z1012" s="19" t="str">
        <f>IF(T1012="","",IF(AND(T1012&lt;&gt;'Tabelas auxiliares'!$B$241,T1012&lt;&gt;'Tabelas auxiliares'!$B$242,T1012&lt;&gt;'Tabelas auxiliares'!$C$241,T1012&lt;&gt;'Tabelas auxiliares'!$C$242,T1012&lt;&gt;'Tabelas auxiliares'!$D$241),"FOLHA DE PESSOAL",IF(Y1012='Tabelas auxiliares'!$A$242,"CUSTEIO",IF(Y1012='Tabelas auxiliares'!$A$241,"INVESTIMENTO","ERRO - VERIFICAR"))))</f>
        <v/>
      </c>
      <c r="AA1012" s="30" t="str">
        <f t="shared" si="31"/>
        <v/>
      </c>
      <c r="AB1012" s="130"/>
      <c r="AC1012" s="130"/>
      <c r="AD1012" s="12"/>
      <c r="AE1012" s="36"/>
    </row>
    <row r="1013" spans="6:31" x14ac:dyDescent="0.25">
      <c r="F1013" s="19" t="str">
        <f>IFERROR(VLOOKUP(D1013,'Tabelas auxiliares'!$A$3:$B$63,2,FALSE),"")</f>
        <v/>
      </c>
      <c r="G1013" s="19" t="str">
        <f>IFERROR(VLOOKUP($B1013,'Tabelas auxiliares'!$A$67:$C$107,2,FALSE),"")</f>
        <v/>
      </c>
      <c r="H1013" s="19" t="str">
        <f>IFERROR(VLOOKUP($B1013,'Tabelas auxiliares'!$A$67:$C$107,3,FALSE),"")</f>
        <v/>
      </c>
      <c r="Y1013" s="19" t="str">
        <f t="shared" si="30"/>
        <v/>
      </c>
      <c r="Z1013" s="19" t="str">
        <f>IF(T1013="","",IF(AND(T1013&lt;&gt;'Tabelas auxiliares'!$B$241,T1013&lt;&gt;'Tabelas auxiliares'!$B$242,T1013&lt;&gt;'Tabelas auxiliares'!$C$241,T1013&lt;&gt;'Tabelas auxiliares'!$C$242,T1013&lt;&gt;'Tabelas auxiliares'!$D$241),"FOLHA DE PESSOAL",IF(Y1013='Tabelas auxiliares'!$A$242,"CUSTEIO",IF(Y1013='Tabelas auxiliares'!$A$241,"INVESTIMENTO","ERRO - VERIFICAR"))))</f>
        <v/>
      </c>
      <c r="AA1013" s="30" t="str">
        <f t="shared" si="31"/>
        <v/>
      </c>
      <c r="AB1013" s="130"/>
      <c r="AC1013" s="130"/>
      <c r="AD1013" s="12"/>
      <c r="AE1013" s="36"/>
    </row>
    <row r="1014" spans="6:31" x14ac:dyDescent="0.25">
      <c r="F1014" s="19" t="str">
        <f>IFERROR(VLOOKUP(D1014,'Tabelas auxiliares'!$A$3:$B$63,2,FALSE),"")</f>
        <v/>
      </c>
      <c r="G1014" s="19" t="str">
        <f>IFERROR(VLOOKUP($B1014,'Tabelas auxiliares'!$A$67:$C$107,2,FALSE),"")</f>
        <v/>
      </c>
      <c r="H1014" s="19" t="str">
        <f>IFERROR(VLOOKUP($B1014,'Tabelas auxiliares'!$A$67:$C$107,3,FALSE),"")</f>
        <v/>
      </c>
      <c r="Y1014" s="19" t="str">
        <f t="shared" si="30"/>
        <v/>
      </c>
      <c r="Z1014" s="19" t="str">
        <f>IF(T1014="","",IF(AND(T1014&lt;&gt;'Tabelas auxiliares'!$B$241,T1014&lt;&gt;'Tabelas auxiliares'!$B$242,T1014&lt;&gt;'Tabelas auxiliares'!$C$241,T1014&lt;&gt;'Tabelas auxiliares'!$C$242,T1014&lt;&gt;'Tabelas auxiliares'!$D$241),"FOLHA DE PESSOAL",IF(Y1014='Tabelas auxiliares'!$A$242,"CUSTEIO",IF(Y1014='Tabelas auxiliares'!$A$241,"INVESTIMENTO","ERRO - VERIFICAR"))))</f>
        <v/>
      </c>
      <c r="AA1014" s="30" t="str">
        <f t="shared" si="31"/>
        <v/>
      </c>
      <c r="AB1014" s="130"/>
      <c r="AC1014" s="130"/>
      <c r="AD1014" s="12"/>
      <c r="AE1014" s="36"/>
    </row>
    <row r="1015" spans="6:31" x14ac:dyDescent="0.25">
      <c r="F1015" s="19" t="str">
        <f>IFERROR(VLOOKUP(D1015,'Tabelas auxiliares'!$A$3:$B$63,2,FALSE),"")</f>
        <v/>
      </c>
      <c r="G1015" s="19" t="str">
        <f>IFERROR(VLOOKUP($B1015,'Tabelas auxiliares'!$A$67:$C$107,2,FALSE),"")</f>
        <v/>
      </c>
      <c r="H1015" s="19" t="str">
        <f>IFERROR(VLOOKUP($B1015,'Tabelas auxiliares'!$A$67:$C$107,3,FALSE),"")</f>
        <v/>
      </c>
      <c r="Y1015" s="19" t="str">
        <f t="shared" si="30"/>
        <v/>
      </c>
      <c r="Z1015" s="19" t="str">
        <f>IF(T1015="","",IF(AND(T1015&lt;&gt;'Tabelas auxiliares'!$B$241,T1015&lt;&gt;'Tabelas auxiliares'!$B$242,T1015&lt;&gt;'Tabelas auxiliares'!$C$241,T1015&lt;&gt;'Tabelas auxiliares'!$C$242,T1015&lt;&gt;'Tabelas auxiliares'!$D$241),"FOLHA DE PESSOAL",IF(Y1015='Tabelas auxiliares'!$A$242,"CUSTEIO",IF(Y1015='Tabelas auxiliares'!$A$241,"INVESTIMENTO","ERRO - VERIFICAR"))))</f>
        <v/>
      </c>
      <c r="AA1015" s="30" t="str">
        <f t="shared" si="31"/>
        <v/>
      </c>
      <c r="AB1015" s="130"/>
      <c r="AC1015" s="130"/>
      <c r="AD1015" s="12"/>
      <c r="AE1015" s="36"/>
    </row>
    <row r="1016" spans="6:31" x14ac:dyDescent="0.25">
      <c r="F1016" s="19" t="str">
        <f>IFERROR(VLOOKUP(D1016,'Tabelas auxiliares'!$A$3:$B$63,2,FALSE),"")</f>
        <v/>
      </c>
      <c r="G1016" s="19" t="str">
        <f>IFERROR(VLOOKUP($B1016,'Tabelas auxiliares'!$A$67:$C$107,2,FALSE),"")</f>
        <v/>
      </c>
      <c r="H1016" s="19" t="str">
        <f>IFERROR(VLOOKUP($B1016,'Tabelas auxiliares'!$A$67:$C$107,3,FALSE),"")</f>
        <v/>
      </c>
      <c r="Y1016" s="19" t="str">
        <f t="shared" si="30"/>
        <v/>
      </c>
      <c r="Z1016" s="19" t="str">
        <f>IF(T1016="","",IF(AND(T1016&lt;&gt;'Tabelas auxiliares'!$B$241,T1016&lt;&gt;'Tabelas auxiliares'!$B$242,T1016&lt;&gt;'Tabelas auxiliares'!$C$241,T1016&lt;&gt;'Tabelas auxiliares'!$C$242,T1016&lt;&gt;'Tabelas auxiliares'!$D$241),"FOLHA DE PESSOAL",IF(Y1016='Tabelas auxiliares'!$A$242,"CUSTEIO",IF(Y1016='Tabelas auxiliares'!$A$241,"INVESTIMENTO","ERRO - VERIFICAR"))))</f>
        <v/>
      </c>
      <c r="AA1016" s="30" t="str">
        <f t="shared" si="31"/>
        <v/>
      </c>
      <c r="AB1016" s="130"/>
      <c r="AC1016" s="130"/>
      <c r="AD1016" s="12"/>
      <c r="AE1016" s="36"/>
    </row>
    <row r="1017" spans="6:31" x14ac:dyDescent="0.25">
      <c r="F1017" s="19" t="str">
        <f>IFERROR(VLOOKUP(D1017,'Tabelas auxiliares'!$A$3:$B$63,2,FALSE),"")</f>
        <v/>
      </c>
      <c r="G1017" s="19" t="str">
        <f>IFERROR(VLOOKUP($B1017,'Tabelas auxiliares'!$A$67:$C$107,2,FALSE),"")</f>
        <v/>
      </c>
      <c r="H1017" s="19" t="str">
        <f>IFERROR(VLOOKUP($B1017,'Tabelas auxiliares'!$A$67:$C$107,3,FALSE),"")</f>
        <v/>
      </c>
      <c r="Y1017" s="19" t="str">
        <f t="shared" si="30"/>
        <v/>
      </c>
      <c r="Z1017" s="19" t="str">
        <f>IF(T1017="","",IF(AND(T1017&lt;&gt;'Tabelas auxiliares'!$B$241,T1017&lt;&gt;'Tabelas auxiliares'!$B$242,T1017&lt;&gt;'Tabelas auxiliares'!$C$241,T1017&lt;&gt;'Tabelas auxiliares'!$C$242,T1017&lt;&gt;'Tabelas auxiliares'!$D$241),"FOLHA DE PESSOAL",IF(Y1017='Tabelas auxiliares'!$A$242,"CUSTEIO",IF(Y1017='Tabelas auxiliares'!$A$241,"INVESTIMENTO","ERRO - VERIFICAR"))))</f>
        <v/>
      </c>
      <c r="AA1017" s="30" t="str">
        <f t="shared" si="31"/>
        <v/>
      </c>
      <c r="AB1017" s="130"/>
      <c r="AC1017" s="130"/>
      <c r="AD1017" s="12"/>
      <c r="AE1017" s="36"/>
    </row>
    <row r="1018" spans="6:31" x14ac:dyDescent="0.25">
      <c r="F1018" s="19" t="str">
        <f>IFERROR(VLOOKUP(D1018,'Tabelas auxiliares'!$A$3:$B$63,2,FALSE),"")</f>
        <v/>
      </c>
      <c r="G1018" s="19" t="str">
        <f>IFERROR(VLOOKUP($B1018,'Tabelas auxiliares'!$A$67:$C$107,2,FALSE),"")</f>
        <v/>
      </c>
      <c r="H1018" s="19" t="str">
        <f>IFERROR(VLOOKUP($B1018,'Tabelas auxiliares'!$A$67:$C$107,3,FALSE),"")</f>
        <v/>
      </c>
      <c r="Y1018" s="19" t="str">
        <f t="shared" si="30"/>
        <v/>
      </c>
      <c r="Z1018" s="19" t="str">
        <f>IF(T1018="","",IF(AND(T1018&lt;&gt;'Tabelas auxiliares'!$B$241,T1018&lt;&gt;'Tabelas auxiliares'!$B$242,T1018&lt;&gt;'Tabelas auxiliares'!$C$241,T1018&lt;&gt;'Tabelas auxiliares'!$C$242,T1018&lt;&gt;'Tabelas auxiliares'!$D$241),"FOLHA DE PESSOAL",IF(Y1018='Tabelas auxiliares'!$A$242,"CUSTEIO",IF(Y1018='Tabelas auxiliares'!$A$241,"INVESTIMENTO","ERRO - VERIFICAR"))))</f>
        <v/>
      </c>
      <c r="AA1018" s="30" t="str">
        <f t="shared" si="31"/>
        <v/>
      </c>
      <c r="AB1018" s="130"/>
      <c r="AC1018" s="130"/>
      <c r="AD1018" s="12"/>
      <c r="AE1018" s="36"/>
    </row>
    <row r="1019" spans="6:31" x14ac:dyDescent="0.25">
      <c r="F1019" s="19" t="str">
        <f>IFERROR(VLOOKUP(D1019,'Tabelas auxiliares'!$A$3:$B$63,2,FALSE),"")</f>
        <v/>
      </c>
      <c r="G1019" s="19" t="str">
        <f>IFERROR(VLOOKUP($B1019,'Tabelas auxiliares'!$A$67:$C$107,2,FALSE),"")</f>
        <v/>
      </c>
      <c r="H1019" s="19" t="str">
        <f>IFERROR(VLOOKUP($B1019,'Tabelas auxiliares'!$A$67:$C$107,3,FALSE),"")</f>
        <v/>
      </c>
      <c r="Y1019" s="19" t="str">
        <f t="shared" si="30"/>
        <v/>
      </c>
      <c r="Z1019" s="19" t="str">
        <f>IF(T1019="","",IF(AND(T1019&lt;&gt;'Tabelas auxiliares'!$B$241,T1019&lt;&gt;'Tabelas auxiliares'!$B$242,T1019&lt;&gt;'Tabelas auxiliares'!$C$241,T1019&lt;&gt;'Tabelas auxiliares'!$C$242,T1019&lt;&gt;'Tabelas auxiliares'!$D$241),"FOLHA DE PESSOAL",IF(Y1019='Tabelas auxiliares'!$A$242,"CUSTEIO",IF(Y1019='Tabelas auxiliares'!$A$241,"INVESTIMENTO","ERRO - VERIFICAR"))))</f>
        <v/>
      </c>
      <c r="AA1019" s="30" t="str">
        <f t="shared" si="31"/>
        <v/>
      </c>
      <c r="AB1019" s="130"/>
      <c r="AC1019" s="130"/>
      <c r="AD1019" s="12"/>
      <c r="AE1019" s="36"/>
    </row>
    <row r="1020" spans="6:31" x14ac:dyDescent="0.25">
      <c r="F1020" s="19" t="str">
        <f>IFERROR(VLOOKUP(D1020,'Tabelas auxiliares'!$A$3:$B$63,2,FALSE),"")</f>
        <v/>
      </c>
      <c r="G1020" s="19" t="str">
        <f>IFERROR(VLOOKUP($B1020,'Tabelas auxiliares'!$A$67:$C$107,2,FALSE),"")</f>
        <v/>
      </c>
      <c r="H1020" s="19" t="str">
        <f>IFERROR(VLOOKUP($B1020,'Tabelas auxiliares'!$A$67:$C$107,3,FALSE),"")</f>
        <v/>
      </c>
      <c r="Y1020" s="19" t="str">
        <f t="shared" si="30"/>
        <v/>
      </c>
      <c r="Z1020" s="19" t="str">
        <f>IF(T1020="","",IF(AND(T1020&lt;&gt;'Tabelas auxiliares'!$B$241,T1020&lt;&gt;'Tabelas auxiliares'!$B$242,T1020&lt;&gt;'Tabelas auxiliares'!$C$241,T1020&lt;&gt;'Tabelas auxiliares'!$C$242,T1020&lt;&gt;'Tabelas auxiliares'!$D$241),"FOLHA DE PESSOAL",IF(Y1020='Tabelas auxiliares'!$A$242,"CUSTEIO",IF(Y1020='Tabelas auxiliares'!$A$241,"INVESTIMENTO","ERRO - VERIFICAR"))))</f>
        <v/>
      </c>
      <c r="AA1020" s="30" t="str">
        <f t="shared" si="31"/>
        <v/>
      </c>
      <c r="AB1020" s="130"/>
      <c r="AC1020" s="130"/>
      <c r="AD1020" s="12"/>
      <c r="AE1020" s="36"/>
    </row>
    <row r="1021" spans="6:31" x14ac:dyDescent="0.25">
      <c r="F1021" s="19" t="str">
        <f>IFERROR(VLOOKUP(D1021,'Tabelas auxiliares'!$A$3:$B$63,2,FALSE),"")</f>
        <v/>
      </c>
      <c r="G1021" s="19" t="str">
        <f>IFERROR(VLOOKUP($B1021,'Tabelas auxiliares'!$A$67:$C$107,2,FALSE),"")</f>
        <v/>
      </c>
      <c r="H1021" s="19" t="str">
        <f>IFERROR(VLOOKUP($B1021,'Tabelas auxiliares'!$A$67:$C$107,3,FALSE),"")</f>
        <v/>
      </c>
      <c r="Y1021" s="19" t="str">
        <f t="shared" si="30"/>
        <v/>
      </c>
      <c r="Z1021" s="19" t="str">
        <f>IF(T1021="","",IF(AND(T1021&lt;&gt;'Tabelas auxiliares'!$B$241,T1021&lt;&gt;'Tabelas auxiliares'!$B$242,T1021&lt;&gt;'Tabelas auxiliares'!$C$241,T1021&lt;&gt;'Tabelas auxiliares'!$C$242,T1021&lt;&gt;'Tabelas auxiliares'!$D$241),"FOLHA DE PESSOAL",IF(Y1021='Tabelas auxiliares'!$A$242,"CUSTEIO",IF(Y1021='Tabelas auxiliares'!$A$241,"INVESTIMENTO","ERRO - VERIFICAR"))))</f>
        <v/>
      </c>
      <c r="AA1021" s="30" t="str">
        <f t="shared" si="31"/>
        <v/>
      </c>
      <c r="AB1021" s="130"/>
      <c r="AC1021" s="130"/>
      <c r="AD1021" s="12"/>
      <c r="AE1021" s="36"/>
    </row>
    <row r="1022" spans="6:31" x14ac:dyDescent="0.25">
      <c r="F1022" s="19" t="str">
        <f>IFERROR(VLOOKUP(D1022,'Tabelas auxiliares'!$A$3:$B$63,2,FALSE),"")</f>
        <v/>
      </c>
      <c r="G1022" s="19" t="str">
        <f>IFERROR(VLOOKUP($B1022,'Tabelas auxiliares'!$A$67:$C$107,2,FALSE),"")</f>
        <v/>
      </c>
      <c r="H1022" s="19" t="str">
        <f>IFERROR(VLOOKUP($B1022,'Tabelas auxiliares'!$A$67:$C$107,3,FALSE),"")</f>
        <v/>
      </c>
      <c r="Y1022" s="19" t="str">
        <f t="shared" si="30"/>
        <v/>
      </c>
      <c r="Z1022" s="19" t="str">
        <f>IF(T1022="","",IF(AND(T1022&lt;&gt;'Tabelas auxiliares'!$B$241,T1022&lt;&gt;'Tabelas auxiliares'!$B$242,T1022&lt;&gt;'Tabelas auxiliares'!$C$241,T1022&lt;&gt;'Tabelas auxiliares'!$C$242,T1022&lt;&gt;'Tabelas auxiliares'!$D$241),"FOLHA DE PESSOAL",IF(Y1022='Tabelas auxiliares'!$A$242,"CUSTEIO",IF(Y1022='Tabelas auxiliares'!$A$241,"INVESTIMENTO","ERRO - VERIFICAR"))))</f>
        <v/>
      </c>
      <c r="AA1022" s="30" t="str">
        <f t="shared" si="31"/>
        <v/>
      </c>
      <c r="AB1022" s="130"/>
      <c r="AC1022" s="130"/>
      <c r="AD1022" s="12"/>
      <c r="AE1022" s="36"/>
    </row>
    <row r="1023" spans="6:31" x14ac:dyDescent="0.25">
      <c r="F1023" s="19" t="str">
        <f>IFERROR(VLOOKUP(D1023,'Tabelas auxiliares'!$A$3:$B$63,2,FALSE),"")</f>
        <v/>
      </c>
      <c r="G1023" s="19" t="str">
        <f>IFERROR(VLOOKUP($B1023,'Tabelas auxiliares'!$A$67:$C$107,2,FALSE),"")</f>
        <v/>
      </c>
      <c r="H1023" s="19" t="str">
        <f>IFERROR(VLOOKUP($B1023,'Tabelas auxiliares'!$A$67:$C$107,3,FALSE),"")</f>
        <v/>
      </c>
      <c r="Y1023" s="19" t="str">
        <f t="shared" si="30"/>
        <v/>
      </c>
      <c r="Z1023" s="19" t="str">
        <f>IF(T1023="","",IF(AND(T1023&lt;&gt;'Tabelas auxiliares'!$B$241,T1023&lt;&gt;'Tabelas auxiliares'!$B$242,T1023&lt;&gt;'Tabelas auxiliares'!$C$241,T1023&lt;&gt;'Tabelas auxiliares'!$C$242,T1023&lt;&gt;'Tabelas auxiliares'!$D$241),"FOLHA DE PESSOAL",IF(Y1023='Tabelas auxiliares'!$A$242,"CUSTEIO",IF(Y1023='Tabelas auxiliares'!$A$241,"INVESTIMENTO","ERRO - VERIFICAR"))))</f>
        <v/>
      </c>
      <c r="AA1023" s="30" t="str">
        <f t="shared" si="31"/>
        <v/>
      </c>
      <c r="AB1023" s="130"/>
      <c r="AC1023" s="130"/>
      <c r="AD1023" s="12"/>
      <c r="AE1023" s="36"/>
    </row>
    <row r="1024" spans="6:31" x14ac:dyDescent="0.25">
      <c r="F1024" s="19" t="str">
        <f>IFERROR(VLOOKUP(D1024,'Tabelas auxiliares'!$A$3:$B$63,2,FALSE),"")</f>
        <v/>
      </c>
      <c r="G1024" s="19" t="str">
        <f>IFERROR(VLOOKUP($B1024,'Tabelas auxiliares'!$A$67:$C$107,2,FALSE),"")</f>
        <v/>
      </c>
      <c r="H1024" s="19" t="str">
        <f>IFERROR(VLOOKUP($B1024,'Tabelas auxiliares'!$A$67:$C$107,3,FALSE),"")</f>
        <v/>
      </c>
      <c r="Y1024" s="19" t="str">
        <f t="shared" si="30"/>
        <v/>
      </c>
      <c r="Z1024" s="19" t="str">
        <f>IF(T1024="","",IF(AND(T1024&lt;&gt;'Tabelas auxiliares'!$B$241,T1024&lt;&gt;'Tabelas auxiliares'!$B$242,T1024&lt;&gt;'Tabelas auxiliares'!$C$241,T1024&lt;&gt;'Tabelas auxiliares'!$C$242,T1024&lt;&gt;'Tabelas auxiliares'!$D$241),"FOLHA DE PESSOAL",IF(Y1024='Tabelas auxiliares'!$A$242,"CUSTEIO",IF(Y1024='Tabelas auxiliares'!$A$241,"INVESTIMENTO","ERRO - VERIFICAR"))))</f>
        <v/>
      </c>
      <c r="AA1024" s="30" t="str">
        <f t="shared" si="31"/>
        <v/>
      </c>
      <c r="AB1024" s="130"/>
      <c r="AC1024" s="130"/>
      <c r="AD1024" s="12"/>
      <c r="AE1024" s="36"/>
    </row>
    <row r="1025" spans="6:31" x14ac:dyDescent="0.25">
      <c r="F1025" s="19" t="str">
        <f>IFERROR(VLOOKUP(D1025,'Tabelas auxiliares'!$A$3:$B$63,2,FALSE),"")</f>
        <v/>
      </c>
      <c r="G1025" s="19" t="str">
        <f>IFERROR(VLOOKUP($B1025,'Tabelas auxiliares'!$A$67:$C$107,2,FALSE),"")</f>
        <v/>
      </c>
      <c r="H1025" s="19" t="str">
        <f>IFERROR(VLOOKUP($B1025,'Tabelas auxiliares'!$A$67:$C$107,3,FALSE),"")</f>
        <v/>
      </c>
      <c r="Y1025" s="19" t="str">
        <f t="shared" si="30"/>
        <v/>
      </c>
      <c r="Z1025" s="19" t="str">
        <f>IF(T1025="","",IF(AND(T1025&lt;&gt;'Tabelas auxiliares'!$B$241,T1025&lt;&gt;'Tabelas auxiliares'!$B$242,T1025&lt;&gt;'Tabelas auxiliares'!$C$241,T1025&lt;&gt;'Tabelas auxiliares'!$C$242,T1025&lt;&gt;'Tabelas auxiliares'!$D$241),"FOLHA DE PESSOAL",IF(Y1025='Tabelas auxiliares'!$A$242,"CUSTEIO",IF(Y1025='Tabelas auxiliares'!$A$241,"INVESTIMENTO","ERRO - VERIFICAR"))))</f>
        <v/>
      </c>
      <c r="AA1025" s="30" t="str">
        <f t="shared" si="31"/>
        <v/>
      </c>
      <c r="AB1025" s="130"/>
      <c r="AC1025" s="130"/>
      <c r="AD1025" s="12"/>
      <c r="AE1025" s="36"/>
    </row>
    <row r="1026" spans="6:31" x14ac:dyDescent="0.25">
      <c r="F1026" s="19" t="str">
        <f>IFERROR(VLOOKUP(D1026,'Tabelas auxiliares'!$A$3:$B$63,2,FALSE),"")</f>
        <v/>
      </c>
      <c r="G1026" s="19" t="str">
        <f>IFERROR(VLOOKUP($B1026,'Tabelas auxiliares'!$A$67:$C$107,2,FALSE),"")</f>
        <v/>
      </c>
      <c r="H1026" s="19" t="str">
        <f>IFERROR(VLOOKUP($B1026,'Tabelas auxiliares'!$A$67:$C$107,3,FALSE),"")</f>
        <v/>
      </c>
      <c r="Y1026" s="19" t="str">
        <f t="shared" si="30"/>
        <v/>
      </c>
      <c r="Z1026" s="19" t="str">
        <f>IF(T1026="","",IF(AND(T1026&lt;&gt;'Tabelas auxiliares'!$B$241,T1026&lt;&gt;'Tabelas auxiliares'!$B$242,T1026&lt;&gt;'Tabelas auxiliares'!$C$241,T1026&lt;&gt;'Tabelas auxiliares'!$C$242,T1026&lt;&gt;'Tabelas auxiliares'!$D$241),"FOLHA DE PESSOAL",IF(Y1026='Tabelas auxiliares'!$A$242,"CUSTEIO",IF(Y1026='Tabelas auxiliares'!$A$241,"INVESTIMENTO","ERRO - VERIFICAR"))))</f>
        <v/>
      </c>
      <c r="AA1026" s="30" t="str">
        <f t="shared" si="31"/>
        <v/>
      </c>
      <c r="AB1026" s="130"/>
      <c r="AC1026" s="130"/>
      <c r="AD1026" s="12"/>
      <c r="AE1026" s="36"/>
    </row>
    <row r="1027" spans="6:31" x14ac:dyDescent="0.25">
      <c r="F1027" s="19" t="str">
        <f>IFERROR(VLOOKUP(D1027,'Tabelas auxiliares'!$A$3:$B$63,2,FALSE),"")</f>
        <v/>
      </c>
      <c r="G1027" s="19" t="str">
        <f>IFERROR(VLOOKUP($B1027,'Tabelas auxiliares'!$A$67:$C$107,2,FALSE),"")</f>
        <v/>
      </c>
      <c r="H1027" s="19" t="str">
        <f>IFERROR(VLOOKUP($B1027,'Tabelas auxiliares'!$A$67:$C$107,3,FALSE),"")</f>
        <v/>
      </c>
      <c r="Y1027" s="19" t="str">
        <f t="shared" si="30"/>
        <v/>
      </c>
      <c r="Z1027" s="19" t="str">
        <f>IF(T1027="","",IF(AND(T1027&lt;&gt;'Tabelas auxiliares'!$B$241,T1027&lt;&gt;'Tabelas auxiliares'!$B$242,T1027&lt;&gt;'Tabelas auxiliares'!$C$241,T1027&lt;&gt;'Tabelas auxiliares'!$C$242,T1027&lt;&gt;'Tabelas auxiliares'!$D$241),"FOLHA DE PESSOAL",IF(Y1027='Tabelas auxiliares'!$A$242,"CUSTEIO",IF(Y1027='Tabelas auxiliares'!$A$241,"INVESTIMENTO","ERRO - VERIFICAR"))))</f>
        <v/>
      </c>
      <c r="AA1027" s="30" t="str">
        <f t="shared" si="31"/>
        <v/>
      </c>
      <c r="AB1027" s="130"/>
      <c r="AC1027" s="130"/>
      <c r="AD1027" s="12"/>
      <c r="AE1027" s="36"/>
    </row>
    <row r="1028" spans="6:31" x14ac:dyDescent="0.25">
      <c r="F1028" s="19" t="str">
        <f>IFERROR(VLOOKUP(D1028,'Tabelas auxiliares'!$A$3:$B$63,2,FALSE),"")</f>
        <v/>
      </c>
      <c r="G1028" s="19" t="str">
        <f>IFERROR(VLOOKUP($B1028,'Tabelas auxiliares'!$A$67:$C$107,2,FALSE),"")</f>
        <v/>
      </c>
      <c r="H1028" s="19" t="str">
        <f>IFERROR(VLOOKUP($B1028,'Tabelas auxiliares'!$A$67:$C$107,3,FALSE),"")</f>
        <v/>
      </c>
      <c r="Y1028" s="19" t="str">
        <f t="shared" si="30"/>
        <v/>
      </c>
      <c r="Z1028" s="19" t="str">
        <f>IF(T1028="","",IF(AND(T1028&lt;&gt;'Tabelas auxiliares'!$B$241,T1028&lt;&gt;'Tabelas auxiliares'!$B$242,T1028&lt;&gt;'Tabelas auxiliares'!$C$241,T1028&lt;&gt;'Tabelas auxiliares'!$C$242,T1028&lt;&gt;'Tabelas auxiliares'!$D$241),"FOLHA DE PESSOAL",IF(Y1028='Tabelas auxiliares'!$A$242,"CUSTEIO",IF(Y1028='Tabelas auxiliares'!$A$241,"INVESTIMENTO","ERRO - VERIFICAR"))))</f>
        <v/>
      </c>
      <c r="AA1028" s="30" t="str">
        <f t="shared" si="31"/>
        <v/>
      </c>
      <c r="AB1028" s="130"/>
      <c r="AC1028" s="130"/>
      <c r="AD1028" s="12"/>
      <c r="AE1028" s="36"/>
    </row>
    <row r="1029" spans="6:31" x14ac:dyDescent="0.25">
      <c r="F1029" s="19" t="str">
        <f>IFERROR(VLOOKUP(D1029,'Tabelas auxiliares'!$A$3:$B$63,2,FALSE),"")</f>
        <v/>
      </c>
      <c r="G1029" s="19" t="str">
        <f>IFERROR(VLOOKUP($B1029,'Tabelas auxiliares'!$A$67:$C$107,2,FALSE),"")</f>
        <v/>
      </c>
      <c r="H1029" s="19" t="str">
        <f>IFERROR(VLOOKUP($B1029,'Tabelas auxiliares'!$A$67:$C$107,3,FALSE),"")</f>
        <v/>
      </c>
      <c r="Y1029" s="19" t="str">
        <f t="shared" si="30"/>
        <v/>
      </c>
      <c r="Z1029" s="19" t="str">
        <f>IF(T1029="","",IF(AND(T1029&lt;&gt;'Tabelas auxiliares'!$B$241,T1029&lt;&gt;'Tabelas auxiliares'!$B$242,T1029&lt;&gt;'Tabelas auxiliares'!$C$241,T1029&lt;&gt;'Tabelas auxiliares'!$C$242,T1029&lt;&gt;'Tabelas auxiliares'!$D$241),"FOLHA DE PESSOAL",IF(Y1029='Tabelas auxiliares'!$A$242,"CUSTEIO",IF(Y1029='Tabelas auxiliares'!$A$241,"INVESTIMENTO","ERRO - VERIFICAR"))))</f>
        <v/>
      </c>
      <c r="AA1029" s="30" t="str">
        <f t="shared" si="31"/>
        <v/>
      </c>
      <c r="AB1029" s="130"/>
      <c r="AC1029" s="130"/>
      <c r="AD1029" s="12"/>
      <c r="AE1029" s="36"/>
    </row>
    <row r="1030" spans="6:31" x14ac:dyDescent="0.25">
      <c r="F1030" s="19" t="str">
        <f>IFERROR(VLOOKUP(D1030,'Tabelas auxiliares'!$A$3:$B$63,2,FALSE),"")</f>
        <v/>
      </c>
      <c r="G1030" s="19" t="str">
        <f>IFERROR(VLOOKUP($B1030,'Tabelas auxiliares'!$A$67:$C$107,2,FALSE),"")</f>
        <v/>
      </c>
      <c r="H1030" s="19" t="str">
        <f>IFERROR(VLOOKUP($B1030,'Tabelas auxiliares'!$A$67:$C$107,3,FALSE),"")</f>
        <v/>
      </c>
      <c r="Y1030" s="19" t="str">
        <f t="shared" si="30"/>
        <v/>
      </c>
      <c r="Z1030" s="19" t="str">
        <f>IF(T1030="","",IF(AND(T1030&lt;&gt;'Tabelas auxiliares'!$B$241,T1030&lt;&gt;'Tabelas auxiliares'!$B$242,T1030&lt;&gt;'Tabelas auxiliares'!$C$241,T1030&lt;&gt;'Tabelas auxiliares'!$C$242,T1030&lt;&gt;'Tabelas auxiliares'!$D$241),"FOLHA DE PESSOAL",IF(Y1030='Tabelas auxiliares'!$A$242,"CUSTEIO",IF(Y1030='Tabelas auxiliares'!$A$241,"INVESTIMENTO","ERRO - VERIFICAR"))))</f>
        <v/>
      </c>
      <c r="AA1030" s="30" t="str">
        <f t="shared" si="31"/>
        <v/>
      </c>
      <c r="AB1030" s="130"/>
      <c r="AC1030" s="130"/>
      <c r="AD1030" s="12"/>
      <c r="AE1030" s="36"/>
    </row>
    <row r="1031" spans="6:31" x14ac:dyDescent="0.25">
      <c r="F1031" s="19" t="str">
        <f>IFERROR(VLOOKUP(D1031,'Tabelas auxiliares'!$A$3:$B$63,2,FALSE),"")</f>
        <v/>
      </c>
      <c r="G1031" s="19" t="str">
        <f>IFERROR(VLOOKUP($B1031,'Tabelas auxiliares'!$A$67:$C$107,2,FALSE),"")</f>
        <v/>
      </c>
      <c r="H1031" s="19" t="str">
        <f>IFERROR(VLOOKUP($B1031,'Tabelas auxiliares'!$A$67:$C$107,3,FALSE),"")</f>
        <v/>
      </c>
      <c r="Y1031" s="19" t="str">
        <f t="shared" si="30"/>
        <v/>
      </c>
      <c r="Z1031" s="19" t="str">
        <f>IF(T1031="","",IF(AND(T1031&lt;&gt;'Tabelas auxiliares'!$B$241,T1031&lt;&gt;'Tabelas auxiliares'!$B$242,T1031&lt;&gt;'Tabelas auxiliares'!$C$241,T1031&lt;&gt;'Tabelas auxiliares'!$C$242,T1031&lt;&gt;'Tabelas auxiliares'!$D$241),"FOLHA DE PESSOAL",IF(Y1031='Tabelas auxiliares'!$A$242,"CUSTEIO",IF(Y1031='Tabelas auxiliares'!$A$241,"INVESTIMENTO","ERRO - VERIFICAR"))))</f>
        <v/>
      </c>
      <c r="AA1031" s="30" t="str">
        <f t="shared" si="31"/>
        <v/>
      </c>
      <c r="AB1031" s="130"/>
      <c r="AC1031" s="130"/>
      <c r="AD1031" s="12"/>
      <c r="AE1031" s="36"/>
    </row>
    <row r="1032" spans="6:31" x14ac:dyDescent="0.25">
      <c r="F1032" s="19" t="str">
        <f>IFERROR(VLOOKUP(D1032,'Tabelas auxiliares'!$A$3:$B$63,2,FALSE),"")</f>
        <v/>
      </c>
      <c r="G1032" s="19" t="str">
        <f>IFERROR(VLOOKUP($B1032,'Tabelas auxiliares'!$A$67:$C$107,2,FALSE),"")</f>
        <v/>
      </c>
      <c r="H1032" s="19" t="str">
        <f>IFERROR(VLOOKUP($B1032,'Tabelas auxiliares'!$A$67:$C$107,3,FALSE),"")</f>
        <v/>
      </c>
      <c r="Y1032" s="19" t="str">
        <f t="shared" si="30"/>
        <v/>
      </c>
      <c r="Z1032" s="19" t="str">
        <f>IF(T1032="","",IF(AND(T1032&lt;&gt;'Tabelas auxiliares'!$B$241,T1032&lt;&gt;'Tabelas auxiliares'!$B$242,T1032&lt;&gt;'Tabelas auxiliares'!$C$241,T1032&lt;&gt;'Tabelas auxiliares'!$C$242,T1032&lt;&gt;'Tabelas auxiliares'!$D$241),"FOLHA DE PESSOAL",IF(Y1032='Tabelas auxiliares'!$A$242,"CUSTEIO",IF(Y1032='Tabelas auxiliares'!$A$241,"INVESTIMENTO","ERRO - VERIFICAR"))))</f>
        <v/>
      </c>
      <c r="AA1032" s="30" t="str">
        <f t="shared" si="31"/>
        <v/>
      </c>
      <c r="AB1032" s="130"/>
      <c r="AC1032" s="130"/>
      <c r="AD1032" s="12"/>
      <c r="AE1032" s="36"/>
    </row>
    <row r="1033" spans="6:31" x14ac:dyDescent="0.25">
      <c r="F1033" s="19" t="str">
        <f>IFERROR(VLOOKUP(D1033,'Tabelas auxiliares'!$A$3:$B$63,2,FALSE),"")</f>
        <v/>
      </c>
      <c r="G1033" s="19" t="str">
        <f>IFERROR(VLOOKUP($B1033,'Tabelas auxiliares'!$A$67:$C$107,2,FALSE),"")</f>
        <v/>
      </c>
      <c r="H1033" s="19" t="str">
        <f>IFERROR(VLOOKUP($B1033,'Tabelas auxiliares'!$A$67:$C$107,3,FALSE),"")</f>
        <v/>
      </c>
      <c r="Y1033" s="19" t="str">
        <f t="shared" si="30"/>
        <v/>
      </c>
      <c r="Z1033" s="19" t="str">
        <f>IF(T1033="","",IF(AND(T1033&lt;&gt;'Tabelas auxiliares'!$B$241,T1033&lt;&gt;'Tabelas auxiliares'!$B$242,T1033&lt;&gt;'Tabelas auxiliares'!$C$241,T1033&lt;&gt;'Tabelas auxiliares'!$C$242,T1033&lt;&gt;'Tabelas auxiliares'!$D$241),"FOLHA DE PESSOAL",IF(Y1033='Tabelas auxiliares'!$A$242,"CUSTEIO",IF(Y1033='Tabelas auxiliares'!$A$241,"INVESTIMENTO","ERRO - VERIFICAR"))))</f>
        <v/>
      </c>
      <c r="AA1033" s="30" t="str">
        <f t="shared" si="31"/>
        <v/>
      </c>
      <c r="AB1033" s="130"/>
      <c r="AC1033" s="130"/>
      <c r="AD1033" s="12"/>
      <c r="AE1033" s="36"/>
    </row>
    <row r="1034" spans="6:31" x14ac:dyDescent="0.25">
      <c r="F1034" s="19" t="str">
        <f>IFERROR(VLOOKUP(D1034,'Tabelas auxiliares'!$A$3:$B$63,2,FALSE),"")</f>
        <v/>
      </c>
      <c r="G1034" s="19" t="str">
        <f>IFERROR(VLOOKUP($B1034,'Tabelas auxiliares'!$A$67:$C$107,2,FALSE),"")</f>
        <v/>
      </c>
      <c r="H1034" s="19" t="str">
        <f>IFERROR(VLOOKUP($B1034,'Tabelas auxiliares'!$A$67:$C$107,3,FALSE),"")</f>
        <v/>
      </c>
      <c r="Y1034" s="19" t="str">
        <f t="shared" si="30"/>
        <v/>
      </c>
      <c r="Z1034" s="19" t="str">
        <f>IF(T1034="","",IF(AND(T1034&lt;&gt;'Tabelas auxiliares'!$B$241,T1034&lt;&gt;'Tabelas auxiliares'!$B$242,T1034&lt;&gt;'Tabelas auxiliares'!$C$241,T1034&lt;&gt;'Tabelas auxiliares'!$C$242,T1034&lt;&gt;'Tabelas auxiliares'!$D$241),"FOLHA DE PESSOAL",IF(Y1034='Tabelas auxiliares'!$A$242,"CUSTEIO",IF(Y1034='Tabelas auxiliares'!$A$241,"INVESTIMENTO","ERRO - VERIFICAR"))))</f>
        <v/>
      </c>
      <c r="AA1034" s="30" t="str">
        <f t="shared" si="31"/>
        <v/>
      </c>
      <c r="AB1034" s="130"/>
      <c r="AC1034" s="130"/>
      <c r="AD1034" s="12"/>
      <c r="AE1034" s="36"/>
    </row>
    <row r="1035" spans="6:31" x14ac:dyDescent="0.25">
      <c r="F1035" s="19" t="str">
        <f>IFERROR(VLOOKUP(D1035,'Tabelas auxiliares'!$A$3:$B$63,2,FALSE),"")</f>
        <v/>
      </c>
      <c r="G1035" s="19" t="str">
        <f>IFERROR(VLOOKUP($B1035,'Tabelas auxiliares'!$A$67:$C$107,2,FALSE),"")</f>
        <v/>
      </c>
      <c r="H1035" s="19" t="str">
        <f>IFERROR(VLOOKUP($B1035,'Tabelas auxiliares'!$A$67:$C$107,3,FALSE),"")</f>
        <v/>
      </c>
      <c r="Y1035" s="19" t="str">
        <f t="shared" si="30"/>
        <v/>
      </c>
      <c r="Z1035" s="19" t="str">
        <f>IF(T1035="","",IF(AND(T1035&lt;&gt;'Tabelas auxiliares'!$B$241,T1035&lt;&gt;'Tabelas auxiliares'!$B$242,T1035&lt;&gt;'Tabelas auxiliares'!$C$241,T1035&lt;&gt;'Tabelas auxiliares'!$C$242,T1035&lt;&gt;'Tabelas auxiliares'!$D$241),"FOLHA DE PESSOAL",IF(Y1035='Tabelas auxiliares'!$A$242,"CUSTEIO",IF(Y1035='Tabelas auxiliares'!$A$241,"INVESTIMENTO","ERRO - VERIFICAR"))))</f>
        <v/>
      </c>
      <c r="AA1035" s="30" t="str">
        <f t="shared" si="31"/>
        <v/>
      </c>
      <c r="AB1035" s="130"/>
      <c r="AC1035" s="130"/>
      <c r="AD1035" s="12"/>
      <c r="AE1035" s="36"/>
    </row>
    <row r="1036" spans="6:31" x14ac:dyDescent="0.25">
      <c r="F1036" s="19" t="str">
        <f>IFERROR(VLOOKUP(D1036,'Tabelas auxiliares'!$A$3:$B$63,2,FALSE),"")</f>
        <v/>
      </c>
      <c r="G1036" s="19" t="str">
        <f>IFERROR(VLOOKUP($B1036,'Tabelas auxiliares'!$A$67:$C$107,2,FALSE),"")</f>
        <v/>
      </c>
      <c r="H1036" s="19" t="str">
        <f>IFERROR(VLOOKUP($B1036,'Tabelas auxiliares'!$A$67:$C$107,3,FALSE),"")</f>
        <v/>
      </c>
      <c r="Y1036" s="19" t="str">
        <f t="shared" si="30"/>
        <v/>
      </c>
      <c r="Z1036" s="19" t="str">
        <f>IF(T1036="","",IF(AND(T1036&lt;&gt;'Tabelas auxiliares'!$B$241,T1036&lt;&gt;'Tabelas auxiliares'!$B$242,T1036&lt;&gt;'Tabelas auxiliares'!$C$241,T1036&lt;&gt;'Tabelas auxiliares'!$C$242,T1036&lt;&gt;'Tabelas auxiliares'!$D$241),"FOLHA DE PESSOAL",IF(Y1036='Tabelas auxiliares'!$A$242,"CUSTEIO",IF(Y1036='Tabelas auxiliares'!$A$241,"INVESTIMENTO","ERRO - VERIFICAR"))))</f>
        <v/>
      </c>
      <c r="AA1036" s="30" t="str">
        <f t="shared" si="31"/>
        <v/>
      </c>
      <c r="AB1036" s="130"/>
      <c r="AC1036" s="130"/>
      <c r="AD1036" s="12"/>
      <c r="AE1036" s="36"/>
    </row>
    <row r="1037" spans="6:31" x14ac:dyDescent="0.25">
      <c r="F1037" s="19" t="str">
        <f>IFERROR(VLOOKUP(D1037,'Tabelas auxiliares'!$A$3:$B$63,2,FALSE),"")</f>
        <v/>
      </c>
      <c r="G1037" s="19" t="str">
        <f>IFERROR(VLOOKUP($B1037,'Tabelas auxiliares'!$A$67:$C$107,2,FALSE),"")</f>
        <v/>
      </c>
      <c r="H1037" s="19" t="str">
        <f>IFERROR(VLOOKUP($B1037,'Tabelas auxiliares'!$A$67:$C$107,3,FALSE),"")</f>
        <v/>
      </c>
      <c r="Y1037" s="19" t="str">
        <f t="shared" si="30"/>
        <v/>
      </c>
      <c r="Z1037" s="19" t="str">
        <f>IF(T1037="","",IF(AND(T1037&lt;&gt;'Tabelas auxiliares'!$B$241,T1037&lt;&gt;'Tabelas auxiliares'!$B$242,T1037&lt;&gt;'Tabelas auxiliares'!$C$241,T1037&lt;&gt;'Tabelas auxiliares'!$C$242,T1037&lt;&gt;'Tabelas auxiliares'!$D$241),"FOLHA DE PESSOAL",IF(Y1037='Tabelas auxiliares'!$A$242,"CUSTEIO",IF(Y1037='Tabelas auxiliares'!$A$241,"INVESTIMENTO","ERRO - VERIFICAR"))))</f>
        <v/>
      </c>
      <c r="AA1037" s="30" t="str">
        <f t="shared" si="31"/>
        <v/>
      </c>
      <c r="AB1037" s="130"/>
      <c r="AC1037" s="130"/>
      <c r="AD1037" s="12"/>
      <c r="AE1037" s="36"/>
    </row>
    <row r="1038" spans="6:31" x14ac:dyDescent="0.25">
      <c r="F1038" s="19" t="str">
        <f>IFERROR(VLOOKUP(D1038,'Tabelas auxiliares'!$A$3:$B$63,2,FALSE),"")</f>
        <v/>
      </c>
      <c r="G1038" s="19" t="str">
        <f>IFERROR(VLOOKUP($B1038,'Tabelas auxiliares'!$A$67:$C$107,2,FALSE),"")</f>
        <v/>
      </c>
      <c r="H1038" s="19" t="str">
        <f>IFERROR(VLOOKUP($B1038,'Tabelas auxiliares'!$A$67:$C$107,3,FALSE),"")</f>
        <v/>
      </c>
      <c r="Y1038" s="19" t="str">
        <f t="shared" si="30"/>
        <v/>
      </c>
      <c r="Z1038" s="19" t="str">
        <f>IF(T1038="","",IF(AND(T1038&lt;&gt;'Tabelas auxiliares'!$B$241,T1038&lt;&gt;'Tabelas auxiliares'!$B$242,T1038&lt;&gt;'Tabelas auxiliares'!$C$241,T1038&lt;&gt;'Tabelas auxiliares'!$C$242,T1038&lt;&gt;'Tabelas auxiliares'!$D$241),"FOLHA DE PESSOAL",IF(Y1038='Tabelas auxiliares'!$A$242,"CUSTEIO",IF(Y1038='Tabelas auxiliares'!$A$241,"INVESTIMENTO","ERRO - VERIFICAR"))))</f>
        <v/>
      </c>
      <c r="AA1038" s="30" t="str">
        <f t="shared" si="31"/>
        <v/>
      </c>
      <c r="AB1038" s="130"/>
      <c r="AC1038" s="130"/>
      <c r="AD1038" s="12"/>
      <c r="AE1038" s="36"/>
    </row>
    <row r="1039" spans="6:31" x14ac:dyDescent="0.25">
      <c r="F1039" s="19" t="str">
        <f>IFERROR(VLOOKUP(D1039,'Tabelas auxiliares'!$A$3:$B$63,2,FALSE),"")</f>
        <v/>
      </c>
      <c r="G1039" s="19" t="str">
        <f>IFERROR(VLOOKUP($B1039,'Tabelas auxiliares'!$A$67:$C$107,2,FALSE),"")</f>
        <v/>
      </c>
      <c r="H1039" s="19" t="str">
        <f>IFERROR(VLOOKUP($B1039,'Tabelas auxiliares'!$A$67:$C$107,3,FALSE),"")</f>
        <v/>
      </c>
      <c r="Y1039" s="19" t="str">
        <f t="shared" si="30"/>
        <v/>
      </c>
      <c r="Z1039" s="19" t="str">
        <f>IF(T1039="","",IF(AND(T1039&lt;&gt;'Tabelas auxiliares'!$B$241,T1039&lt;&gt;'Tabelas auxiliares'!$B$242,T1039&lt;&gt;'Tabelas auxiliares'!$C$241,T1039&lt;&gt;'Tabelas auxiliares'!$C$242,T1039&lt;&gt;'Tabelas auxiliares'!$D$241),"FOLHA DE PESSOAL",IF(Y1039='Tabelas auxiliares'!$A$242,"CUSTEIO",IF(Y1039='Tabelas auxiliares'!$A$241,"INVESTIMENTO","ERRO - VERIFICAR"))))</f>
        <v/>
      </c>
      <c r="AA1039" s="30" t="str">
        <f t="shared" si="31"/>
        <v/>
      </c>
      <c r="AB1039" s="130"/>
      <c r="AC1039" s="130"/>
      <c r="AD1039" s="12"/>
      <c r="AE1039" s="36"/>
    </row>
    <row r="1040" spans="6:31" x14ac:dyDescent="0.25">
      <c r="F1040" s="19" t="str">
        <f>IFERROR(VLOOKUP(D1040,'Tabelas auxiliares'!$A$3:$B$63,2,FALSE),"")</f>
        <v/>
      </c>
      <c r="G1040" s="19" t="str">
        <f>IFERROR(VLOOKUP($B1040,'Tabelas auxiliares'!$A$67:$C$107,2,FALSE),"")</f>
        <v/>
      </c>
      <c r="H1040" s="19" t="str">
        <f>IFERROR(VLOOKUP($B1040,'Tabelas auxiliares'!$A$67:$C$107,3,FALSE),"")</f>
        <v/>
      </c>
      <c r="Y1040" s="19" t="str">
        <f t="shared" si="30"/>
        <v/>
      </c>
      <c r="Z1040" s="19" t="str">
        <f>IF(T1040="","",IF(AND(T1040&lt;&gt;'Tabelas auxiliares'!$B$241,T1040&lt;&gt;'Tabelas auxiliares'!$B$242,T1040&lt;&gt;'Tabelas auxiliares'!$C$241,T1040&lt;&gt;'Tabelas auxiliares'!$C$242,T1040&lt;&gt;'Tabelas auxiliares'!$D$241),"FOLHA DE PESSOAL",IF(Y1040='Tabelas auxiliares'!$A$242,"CUSTEIO",IF(Y1040='Tabelas auxiliares'!$A$241,"INVESTIMENTO","ERRO - VERIFICAR"))))</f>
        <v/>
      </c>
      <c r="AA1040" s="30" t="str">
        <f t="shared" si="31"/>
        <v/>
      </c>
      <c r="AB1040" s="130"/>
      <c r="AC1040" s="130"/>
      <c r="AD1040" s="12"/>
      <c r="AE1040" s="36"/>
    </row>
    <row r="1041" spans="6:31" x14ac:dyDescent="0.25">
      <c r="F1041" s="19" t="str">
        <f>IFERROR(VLOOKUP(D1041,'Tabelas auxiliares'!$A$3:$B$63,2,FALSE),"")</f>
        <v/>
      </c>
      <c r="G1041" s="19" t="str">
        <f>IFERROR(VLOOKUP($B1041,'Tabelas auxiliares'!$A$67:$C$107,2,FALSE),"")</f>
        <v/>
      </c>
      <c r="H1041" s="19" t="str">
        <f>IFERROR(VLOOKUP($B1041,'Tabelas auxiliares'!$A$67:$C$107,3,FALSE),"")</f>
        <v/>
      </c>
      <c r="Y1041" s="19" t="str">
        <f t="shared" si="30"/>
        <v/>
      </c>
      <c r="Z1041" s="19" t="str">
        <f>IF(T1041="","",IF(AND(T1041&lt;&gt;'Tabelas auxiliares'!$B$241,T1041&lt;&gt;'Tabelas auxiliares'!$B$242,T1041&lt;&gt;'Tabelas auxiliares'!$C$241,T1041&lt;&gt;'Tabelas auxiliares'!$C$242,T1041&lt;&gt;'Tabelas auxiliares'!$D$241),"FOLHA DE PESSOAL",IF(Y1041='Tabelas auxiliares'!$A$242,"CUSTEIO",IF(Y1041='Tabelas auxiliares'!$A$241,"INVESTIMENTO","ERRO - VERIFICAR"))))</f>
        <v/>
      </c>
      <c r="AA1041" s="30" t="str">
        <f t="shared" si="31"/>
        <v/>
      </c>
      <c r="AB1041" s="130"/>
      <c r="AC1041" s="130"/>
      <c r="AD1041" s="12"/>
      <c r="AE1041" s="36"/>
    </row>
    <row r="1042" spans="6:31" x14ac:dyDescent="0.25">
      <c r="F1042" s="19" t="str">
        <f>IFERROR(VLOOKUP(D1042,'Tabelas auxiliares'!$A$3:$B$63,2,FALSE),"")</f>
        <v/>
      </c>
      <c r="G1042" s="19" t="str">
        <f>IFERROR(VLOOKUP($B1042,'Tabelas auxiliares'!$A$67:$C$107,2,FALSE),"")</f>
        <v/>
      </c>
      <c r="H1042" s="19" t="str">
        <f>IFERROR(VLOOKUP($B1042,'Tabelas auxiliares'!$A$67:$C$107,3,FALSE),"")</f>
        <v/>
      </c>
      <c r="Y1042" s="19" t="str">
        <f t="shared" si="30"/>
        <v/>
      </c>
      <c r="Z1042" s="19" t="str">
        <f>IF(T1042="","",IF(AND(T1042&lt;&gt;'Tabelas auxiliares'!$B$241,T1042&lt;&gt;'Tabelas auxiliares'!$B$242,T1042&lt;&gt;'Tabelas auxiliares'!$C$241,T1042&lt;&gt;'Tabelas auxiliares'!$C$242,T1042&lt;&gt;'Tabelas auxiliares'!$D$241),"FOLHA DE PESSOAL",IF(Y1042='Tabelas auxiliares'!$A$242,"CUSTEIO",IF(Y1042='Tabelas auxiliares'!$A$241,"INVESTIMENTO","ERRO - VERIFICAR"))))</f>
        <v/>
      </c>
      <c r="AA1042" s="30" t="str">
        <f t="shared" si="31"/>
        <v/>
      </c>
      <c r="AB1042" s="130"/>
      <c r="AC1042" s="130"/>
      <c r="AD1042" s="12"/>
      <c r="AE1042" s="36"/>
    </row>
    <row r="1043" spans="6:31" x14ac:dyDescent="0.25">
      <c r="F1043" s="19" t="str">
        <f>IFERROR(VLOOKUP(D1043,'Tabelas auxiliares'!$A$3:$B$63,2,FALSE),"")</f>
        <v/>
      </c>
      <c r="G1043" s="19" t="str">
        <f>IFERROR(VLOOKUP($B1043,'Tabelas auxiliares'!$A$67:$C$107,2,FALSE),"")</f>
        <v/>
      </c>
      <c r="H1043" s="19" t="str">
        <f>IFERROR(VLOOKUP($B1043,'Tabelas auxiliares'!$A$67:$C$107,3,FALSE),"")</f>
        <v/>
      </c>
      <c r="Y1043" s="19" t="str">
        <f t="shared" si="30"/>
        <v/>
      </c>
      <c r="Z1043" s="19" t="str">
        <f>IF(T1043="","",IF(AND(T1043&lt;&gt;'Tabelas auxiliares'!$B$241,T1043&lt;&gt;'Tabelas auxiliares'!$B$242,T1043&lt;&gt;'Tabelas auxiliares'!$C$241,T1043&lt;&gt;'Tabelas auxiliares'!$C$242,T1043&lt;&gt;'Tabelas auxiliares'!$D$241),"FOLHA DE PESSOAL",IF(Y1043='Tabelas auxiliares'!$A$242,"CUSTEIO",IF(Y1043='Tabelas auxiliares'!$A$241,"INVESTIMENTO","ERRO - VERIFICAR"))))</f>
        <v/>
      </c>
      <c r="AA1043" s="30" t="str">
        <f t="shared" si="31"/>
        <v/>
      </c>
      <c r="AB1043" s="130"/>
      <c r="AC1043" s="130"/>
      <c r="AD1043" s="12"/>
      <c r="AE1043" s="36"/>
    </row>
    <row r="1044" spans="6:31" x14ac:dyDescent="0.25">
      <c r="F1044" s="19" t="str">
        <f>IFERROR(VLOOKUP(D1044,'Tabelas auxiliares'!$A$3:$B$63,2,FALSE),"")</f>
        <v/>
      </c>
      <c r="G1044" s="19" t="str">
        <f>IFERROR(VLOOKUP($B1044,'Tabelas auxiliares'!$A$67:$C$107,2,FALSE),"")</f>
        <v/>
      </c>
      <c r="H1044" s="19" t="str">
        <f>IFERROR(VLOOKUP($B1044,'Tabelas auxiliares'!$A$67:$C$107,3,FALSE),"")</f>
        <v/>
      </c>
      <c r="Y1044" s="19" t="str">
        <f t="shared" si="30"/>
        <v/>
      </c>
      <c r="Z1044" s="19" t="str">
        <f>IF(T1044="","",IF(AND(T1044&lt;&gt;'Tabelas auxiliares'!$B$241,T1044&lt;&gt;'Tabelas auxiliares'!$B$242,T1044&lt;&gt;'Tabelas auxiliares'!$C$241,T1044&lt;&gt;'Tabelas auxiliares'!$C$242,T1044&lt;&gt;'Tabelas auxiliares'!$D$241),"FOLHA DE PESSOAL",IF(Y1044='Tabelas auxiliares'!$A$242,"CUSTEIO",IF(Y1044='Tabelas auxiliares'!$A$241,"INVESTIMENTO","ERRO - VERIFICAR"))))</f>
        <v/>
      </c>
      <c r="AA1044" s="30" t="str">
        <f t="shared" si="31"/>
        <v/>
      </c>
      <c r="AB1044" s="130"/>
      <c r="AC1044" s="130"/>
      <c r="AD1044" s="12"/>
      <c r="AE1044" s="36"/>
    </row>
    <row r="1045" spans="6:31" x14ac:dyDescent="0.25">
      <c r="F1045" s="19" t="str">
        <f>IFERROR(VLOOKUP(D1045,'Tabelas auxiliares'!$A$3:$B$63,2,FALSE),"")</f>
        <v/>
      </c>
      <c r="G1045" s="19" t="str">
        <f>IFERROR(VLOOKUP($B1045,'Tabelas auxiliares'!$A$67:$C$107,2,FALSE),"")</f>
        <v/>
      </c>
      <c r="H1045" s="19" t="str">
        <f>IFERROR(VLOOKUP($B1045,'Tabelas auxiliares'!$A$67:$C$107,3,FALSE),"")</f>
        <v/>
      </c>
      <c r="Y1045" s="19" t="str">
        <f t="shared" si="30"/>
        <v/>
      </c>
      <c r="Z1045" s="19" t="str">
        <f>IF(T1045="","",IF(AND(T1045&lt;&gt;'Tabelas auxiliares'!$B$241,T1045&lt;&gt;'Tabelas auxiliares'!$B$242,T1045&lt;&gt;'Tabelas auxiliares'!$C$241,T1045&lt;&gt;'Tabelas auxiliares'!$C$242,T1045&lt;&gt;'Tabelas auxiliares'!$D$241),"FOLHA DE PESSOAL",IF(Y1045='Tabelas auxiliares'!$A$242,"CUSTEIO",IF(Y1045='Tabelas auxiliares'!$A$241,"INVESTIMENTO","ERRO - VERIFICAR"))))</f>
        <v/>
      </c>
      <c r="AA1045" s="30" t="str">
        <f t="shared" si="31"/>
        <v/>
      </c>
      <c r="AB1045" s="130"/>
      <c r="AC1045" s="130"/>
      <c r="AD1045" s="12"/>
      <c r="AE1045" s="36"/>
    </row>
    <row r="1046" spans="6:31" x14ac:dyDescent="0.25">
      <c r="F1046" s="19" t="str">
        <f>IFERROR(VLOOKUP(D1046,'Tabelas auxiliares'!$A$3:$B$63,2,FALSE),"")</f>
        <v/>
      </c>
      <c r="G1046" s="19" t="str">
        <f>IFERROR(VLOOKUP($B1046,'Tabelas auxiliares'!$A$67:$C$107,2,FALSE),"")</f>
        <v/>
      </c>
      <c r="H1046" s="19" t="str">
        <f>IFERROR(VLOOKUP($B1046,'Tabelas auxiliares'!$A$67:$C$107,3,FALSE),"")</f>
        <v/>
      </c>
      <c r="Y1046" s="19" t="str">
        <f t="shared" si="30"/>
        <v/>
      </c>
      <c r="Z1046" s="19" t="str">
        <f>IF(T1046="","",IF(AND(T1046&lt;&gt;'Tabelas auxiliares'!$B$241,T1046&lt;&gt;'Tabelas auxiliares'!$B$242,T1046&lt;&gt;'Tabelas auxiliares'!$C$241,T1046&lt;&gt;'Tabelas auxiliares'!$C$242,T1046&lt;&gt;'Tabelas auxiliares'!$D$241),"FOLHA DE PESSOAL",IF(Y1046='Tabelas auxiliares'!$A$242,"CUSTEIO",IF(Y1046='Tabelas auxiliares'!$A$241,"INVESTIMENTO","ERRO - VERIFICAR"))))</f>
        <v/>
      </c>
      <c r="AA1046" s="30" t="str">
        <f t="shared" si="31"/>
        <v/>
      </c>
      <c r="AB1046" s="130"/>
      <c r="AC1046" s="130"/>
      <c r="AD1046" s="12"/>
      <c r="AE1046" s="36"/>
    </row>
    <row r="1047" spans="6:31" x14ac:dyDescent="0.25">
      <c r="F1047" s="19" t="str">
        <f>IFERROR(VLOOKUP(D1047,'Tabelas auxiliares'!$A$3:$B$63,2,FALSE),"")</f>
        <v/>
      </c>
      <c r="G1047" s="19" t="str">
        <f>IFERROR(VLOOKUP($B1047,'Tabelas auxiliares'!$A$67:$C$107,2,FALSE),"")</f>
        <v/>
      </c>
      <c r="H1047" s="19" t="str">
        <f>IFERROR(VLOOKUP($B1047,'Tabelas auxiliares'!$A$67:$C$107,3,FALSE),"")</f>
        <v/>
      </c>
      <c r="Y1047" s="19" t="str">
        <f t="shared" si="30"/>
        <v/>
      </c>
      <c r="Z1047" s="19" t="str">
        <f>IF(T1047="","",IF(AND(T1047&lt;&gt;'Tabelas auxiliares'!$B$241,T1047&lt;&gt;'Tabelas auxiliares'!$B$242,T1047&lt;&gt;'Tabelas auxiliares'!$C$241,T1047&lt;&gt;'Tabelas auxiliares'!$C$242,T1047&lt;&gt;'Tabelas auxiliares'!$D$241),"FOLHA DE PESSOAL",IF(Y1047='Tabelas auxiliares'!$A$242,"CUSTEIO",IF(Y1047='Tabelas auxiliares'!$A$241,"INVESTIMENTO","ERRO - VERIFICAR"))))</f>
        <v/>
      </c>
      <c r="AA1047" s="30" t="str">
        <f t="shared" si="31"/>
        <v/>
      </c>
      <c r="AB1047" s="130"/>
      <c r="AC1047" s="130"/>
      <c r="AD1047" s="12"/>
      <c r="AE1047" s="36"/>
    </row>
    <row r="1048" spans="6:31" x14ac:dyDescent="0.25">
      <c r="F1048" s="19" t="str">
        <f>IFERROR(VLOOKUP(D1048,'Tabelas auxiliares'!$A$3:$B$63,2,FALSE),"")</f>
        <v/>
      </c>
      <c r="G1048" s="19" t="str">
        <f>IFERROR(VLOOKUP($B1048,'Tabelas auxiliares'!$A$67:$C$107,2,FALSE),"")</f>
        <v/>
      </c>
      <c r="H1048" s="19" t="str">
        <f>IFERROR(VLOOKUP($B1048,'Tabelas auxiliares'!$A$67:$C$107,3,FALSE),"")</f>
        <v/>
      </c>
      <c r="Y1048" s="19" t="str">
        <f t="shared" si="30"/>
        <v/>
      </c>
      <c r="Z1048" s="19" t="str">
        <f>IF(T1048="","",IF(AND(T1048&lt;&gt;'Tabelas auxiliares'!$B$241,T1048&lt;&gt;'Tabelas auxiliares'!$B$242,T1048&lt;&gt;'Tabelas auxiliares'!$C$241,T1048&lt;&gt;'Tabelas auxiliares'!$C$242,T1048&lt;&gt;'Tabelas auxiliares'!$D$241),"FOLHA DE PESSOAL",IF(Y1048='Tabelas auxiliares'!$A$242,"CUSTEIO",IF(Y1048='Tabelas auxiliares'!$A$241,"INVESTIMENTO","ERRO - VERIFICAR"))))</f>
        <v/>
      </c>
      <c r="AA1048" s="30" t="str">
        <f t="shared" si="31"/>
        <v/>
      </c>
      <c r="AB1048" s="130"/>
      <c r="AC1048" s="130"/>
      <c r="AD1048" s="12"/>
      <c r="AE1048" s="36"/>
    </row>
    <row r="1049" spans="6:31" x14ac:dyDescent="0.25">
      <c r="F1049" s="19" t="str">
        <f>IFERROR(VLOOKUP(D1049,'Tabelas auxiliares'!$A$3:$B$63,2,FALSE),"")</f>
        <v/>
      </c>
      <c r="G1049" s="19" t="str">
        <f>IFERROR(VLOOKUP($B1049,'Tabelas auxiliares'!$A$67:$C$107,2,FALSE),"")</f>
        <v/>
      </c>
      <c r="H1049" s="19" t="str">
        <f>IFERROR(VLOOKUP($B1049,'Tabelas auxiliares'!$A$67:$C$107,3,FALSE),"")</f>
        <v/>
      </c>
      <c r="Y1049" s="19" t="str">
        <f t="shared" si="30"/>
        <v/>
      </c>
      <c r="Z1049" s="19" t="str">
        <f>IF(T1049="","",IF(AND(T1049&lt;&gt;'Tabelas auxiliares'!$B$241,T1049&lt;&gt;'Tabelas auxiliares'!$B$242,T1049&lt;&gt;'Tabelas auxiliares'!$C$241,T1049&lt;&gt;'Tabelas auxiliares'!$C$242,T1049&lt;&gt;'Tabelas auxiliares'!$D$241),"FOLHA DE PESSOAL",IF(Y1049='Tabelas auxiliares'!$A$242,"CUSTEIO",IF(Y1049='Tabelas auxiliares'!$A$241,"INVESTIMENTO","ERRO - VERIFICAR"))))</f>
        <v/>
      </c>
      <c r="AA1049" s="30" t="str">
        <f t="shared" si="31"/>
        <v/>
      </c>
      <c r="AB1049" s="130"/>
      <c r="AC1049" s="130"/>
      <c r="AD1049" s="12"/>
      <c r="AE1049" s="36"/>
    </row>
    <row r="1050" spans="6:31" x14ac:dyDescent="0.25">
      <c r="F1050" s="19" t="str">
        <f>IFERROR(VLOOKUP(D1050,'Tabelas auxiliares'!$A$3:$B$63,2,FALSE),"")</f>
        <v/>
      </c>
      <c r="G1050" s="19" t="str">
        <f>IFERROR(VLOOKUP($B1050,'Tabelas auxiliares'!$A$67:$C$107,2,FALSE),"")</f>
        <v/>
      </c>
      <c r="H1050" s="19" t="str">
        <f>IFERROR(VLOOKUP($B1050,'Tabelas auxiliares'!$A$67:$C$107,3,FALSE),"")</f>
        <v/>
      </c>
      <c r="Y1050" s="19" t="str">
        <f t="shared" si="30"/>
        <v/>
      </c>
      <c r="Z1050" s="19" t="str">
        <f>IF(T1050="","",IF(AND(T1050&lt;&gt;'Tabelas auxiliares'!$B$241,T1050&lt;&gt;'Tabelas auxiliares'!$B$242,T1050&lt;&gt;'Tabelas auxiliares'!$C$241,T1050&lt;&gt;'Tabelas auxiliares'!$C$242,T1050&lt;&gt;'Tabelas auxiliares'!$D$241),"FOLHA DE PESSOAL",IF(Y1050='Tabelas auxiliares'!$A$242,"CUSTEIO",IF(Y1050='Tabelas auxiliares'!$A$241,"INVESTIMENTO","ERRO - VERIFICAR"))))</f>
        <v/>
      </c>
      <c r="AA1050" s="30" t="str">
        <f t="shared" si="31"/>
        <v/>
      </c>
      <c r="AB1050" s="130"/>
      <c r="AC1050" s="130"/>
      <c r="AD1050" s="12"/>
      <c r="AE1050" s="36"/>
    </row>
    <row r="1051" spans="6:31" x14ac:dyDescent="0.25">
      <c r="F1051" s="19" t="str">
        <f>IFERROR(VLOOKUP(D1051,'Tabelas auxiliares'!$A$3:$B$63,2,FALSE),"")</f>
        <v/>
      </c>
      <c r="G1051" s="19" t="str">
        <f>IFERROR(VLOOKUP($B1051,'Tabelas auxiliares'!$A$67:$C$107,2,FALSE),"")</f>
        <v/>
      </c>
      <c r="H1051" s="19" t="str">
        <f>IFERROR(VLOOKUP($B1051,'Tabelas auxiliares'!$A$67:$C$107,3,FALSE),"")</f>
        <v/>
      </c>
      <c r="Y1051" s="19" t="str">
        <f t="shared" si="30"/>
        <v/>
      </c>
      <c r="Z1051" s="19" t="str">
        <f>IF(T1051="","",IF(AND(T1051&lt;&gt;'Tabelas auxiliares'!$B$241,T1051&lt;&gt;'Tabelas auxiliares'!$B$242,T1051&lt;&gt;'Tabelas auxiliares'!$C$241,T1051&lt;&gt;'Tabelas auxiliares'!$C$242,T1051&lt;&gt;'Tabelas auxiliares'!$D$241),"FOLHA DE PESSOAL",IF(Y1051='Tabelas auxiliares'!$A$242,"CUSTEIO",IF(Y1051='Tabelas auxiliares'!$A$241,"INVESTIMENTO","ERRO - VERIFICAR"))))</f>
        <v/>
      </c>
      <c r="AA1051" s="30" t="str">
        <f t="shared" si="31"/>
        <v/>
      </c>
      <c r="AB1051" s="130"/>
      <c r="AC1051" s="130"/>
      <c r="AD1051" s="12"/>
      <c r="AE1051" s="36"/>
    </row>
    <row r="1052" spans="6:31" x14ac:dyDescent="0.25">
      <c r="F1052" s="19" t="str">
        <f>IFERROR(VLOOKUP(D1052,'Tabelas auxiliares'!$A$3:$B$63,2,FALSE),"")</f>
        <v/>
      </c>
      <c r="G1052" s="19" t="str">
        <f>IFERROR(VLOOKUP($B1052,'Tabelas auxiliares'!$A$67:$C$107,2,FALSE),"")</f>
        <v/>
      </c>
      <c r="H1052" s="19" t="str">
        <f>IFERROR(VLOOKUP($B1052,'Tabelas auxiliares'!$A$67:$C$107,3,FALSE),"")</f>
        <v/>
      </c>
      <c r="Y1052" s="19" t="str">
        <f t="shared" si="30"/>
        <v/>
      </c>
      <c r="Z1052" s="19" t="str">
        <f>IF(T1052="","",IF(AND(T1052&lt;&gt;'Tabelas auxiliares'!$B$241,T1052&lt;&gt;'Tabelas auxiliares'!$B$242,T1052&lt;&gt;'Tabelas auxiliares'!$C$241,T1052&lt;&gt;'Tabelas auxiliares'!$C$242,T1052&lt;&gt;'Tabelas auxiliares'!$D$241),"FOLHA DE PESSOAL",IF(Y1052='Tabelas auxiliares'!$A$242,"CUSTEIO",IF(Y1052='Tabelas auxiliares'!$A$241,"INVESTIMENTO","ERRO - VERIFICAR"))))</f>
        <v/>
      </c>
      <c r="AA1052" s="30" t="str">
        <f t="shared" si="31"/>
        <v/>
      </c>
      <c r="AB1052" s="130"/>
      <c r="AC1052" s="130"/>
      <c r="AD1052" s="12"/>
      <c r="AE1052" s="36"/>
    </row>
    <row r="1053" spans="6:31" x14ac:dyDescent="0.25">
      <c r="F1053" s="19" t="str">
        <f>IFERROR(VLOOKUP(D1053,'Tabelas auxiliares'!$A$3:$B$63,2,FALSE),"")</f>
        <v/>
      </c>
      <c r="G1053" s="19" t="str">
        <f>IFERROR(VLOOKUP($B1053,'Tabelas auxiliares'!$A$67:$C$107,2,FALSE),"")</f>
        <v/>
      </c>
      <c r="H1053" s="19" t="str">
        <f>IFERROR(VLOOKUP($B1053,'Tabelas auxiliares'!$A$67:$C$107,3,FALSE),"")</f>
        <v/>
      </c>
      <c r="Y1053" s="19" t="str">
        <f t="shared" si="30"/>
        <v/>
      </c>
      <c r="Z1053" s="19" t="str">
        <f>IF(T1053="","",IF(AND(T1053&lt;&gt;'Tabelas auxiliares'!$B$241,T1053&lt;&gt;'Tabelas auxiliares'!$B$242,T1053&lt;&gt;'Tabelas auxiliares'!$C$241,T1053&lt;&gt;'Tabelas auxiliares'!$C$242,T1053&lt;&gt;'Tabelas auxiliares'!$D$241),"FOLHA DE PESSOAL",IF(Y1053='Tabelas auxiliares'!$A$242,"CUSTEIO",IF(Y1053='Tabelas auxiliares'!$A$241,"INVESTIMENTO","ERRO - VERIFICAR"))))</f>
        <v/>
      </c>
      <c r="AA1053" s="30" t="str">
        <f t="shared" si="31"/>
        <v/>
      </c>
      <c r="AB1053" s="130"/>
      <c r="AC1053" s="130"/>
      <c r="AD1053" s="12"/>
      <c r="AE1053" s="36"/>
    </row>
    <row r="1054" spans="6:31" x14ac:dyDescent="0.25">
      <c r="F1054" s="19" t="str">
        <f>IFERROR(VLOOKUP(D1054,'Tabelas auxiliares'!$A$3:$B$63,2,FALSE),"")</f>
        <v/>
      </c>
      <c r="G1054" s="19" t="str">
        <f>IFERROR(VLOOKUP($B1054,'Tabelas auxiliares'!$A$67:$C$107,2,FALSE),"")</f>
        <v/>
      </c>
      <c r="H1054" s="19" t="str">
        <f>IFERROR(VLOOKUP($B1054,'Tabelas auxiliares'!$A$67:$C$107,3,FALSE),"")</f>
        <v/>
      </c>
      <c r="Y1054" s="19" t="str">
        <f t="shared" si="30"/>
        <v/>
      </c>
      <c r="Z1054" s="19" t="str">
        <f>IF(T1054="","",IF(AND(T1054&lt;&gt;'Tabelas auxiliares'!$B$241,T1054&lt;&gt;'Tabelas auxiliares'!$B$242,T1054&lt;&gt;'Tabelas auxiliares'!$C$241,T1054&lt;&gt;'Tabelas auxiliares'!$C$242,T1054&lt;&gt;'Tabelas auxiliares'!$D$241),"FOLHA DE PESSOAL",IF(Y1054='Tabelas auxiliares'!$A$242,"CUSTEIO",IF(Y1054='Tabelas auxiliares'!$A$241,"INVESTIMENTO","ERRO - VERIFICAR"))))</f>
        <v/>
      </c>
      <c r="AA1054" s="30" t="str">
        <f t="shared" si="31"/>
        <v/>
      </c>
      <c r="AB1054" s="130"/>
      <c r="AC1054" s="130"/>
      <c r="AD1054" s="12"/>
      <c r="AE1054" s="36"/>
    </row>
    <row r="1055" spans="6:31" x14ac:dyDescent="0.25">
      <c r="F1055" s="19" t="str">
        <f>IFERROR(VLOOKUP(D1055,'Tabelas auxiliares'!$A$3:$B$63,2,FALSE),"")</f>
        <v/>
      </c>
      <c r="G1055" s="19" t="str">
        <f>IFERROR(VLOOKUP($B1055,'Tabelas auxiliares'!$A$67:$C$107,2,FALSE),"")</f>
        <v/>
      </c>
      <c r="H1055" s="19" t="str">
        <f>IFERROR(VLOOKUP($B1055,'Tabelas auxiliares'!$A$67:$C$107,3,FALSE),"")</f>
        <v/>
      </c>
      <c r="Y1055" s="19" t="str">
        <f t="shared" si="30"/>
        <v/>
      </c>
      <c r="Z1055" s="19" t="str">
        <f>IF(T1055="","",IF(AND(T1055&lt;&gt;'Tabelas auxiliares'!$B$241,T1055&lt;&gt;'Tabelas auxiliares'!$B$242,T1055&lt;&gt;'Tabelas auxiliares'!$C$241,T1055&lt;&gt;'Tabelas auxiliares'!$C$242,T1055&lt;&gt;'Tabelas auxiliares'!$D$241),"FOLHA DE PESSOAL",IF(Y1055='Tabelas auxiliares'!$A$242,"CUSTEIO",IF(Y1055='Tabelas auxiliares'!$A$241,"INVESTIMENTO","ERRO - VERIFICAR"))))</f>
        <v/>
      </c>
      <c r="AA1055" s="30" t="str">
        <f t="shared" si="31"/>
        <v/>
      </c>
      <c r="AB1055" s="130"/>
      <c r="AC1055" s="130"/>
      <c r="AD1055" s="12"/>
      <c r="AE1055" s="36"/>
    </row>
    <row r="1056" spans="6:31" x14ac:dyDescent="0.25">
      <c r="F1056" s="19" t="str">
        <f>IFERROR(VLOOKUP(D1056,'Tabelas auxiliares'!$A$3:$B$63,2,FALSE),"")</f>
        <v/>
      </c>
      <c r="G1056" s="19" t="str">
        <f>IFERROR(VLOOKUP($B1056,'Tabelas auxiliares'!$A$67:$C$107,2,FALSE),"")</f>
        <v/>
      </c>
      <c r="H1056" s="19" t="str">
        <f>IFERROR(VLOOKUP($B1056,'Tabelas auxiliares'!$A$67:$C$107,3,FALSE),"")</f>
        <v/>
      </c>
      <c r="Y1056" s="19" t="str">
        <f t="shared" si="30"/>
        <v/>
      </c>
      <c r="Z1056" s="19" t="str">
        <f>IF(T1056="","",IF(AND(T1056&lt;&gt;'Tabelas auxiliares'!$B$241,T1056&lt;&gt;'Tabelas auxiliares'!$B$242,T1056&lt;&gt;'Tabelas auxiliares'!$C$241,T1056&lt;&gt;'Tabelas auxiliares'!$C$242,T1056&lt;&gt;'Tabelas auxiliares'!$D$241),"FOLHA DE PESSOAL",IF(Y1056='Tabelas auxiliares'!$A$242,"CUSTEIO",IF(Y1056='Tabelas auxiliares'!$A$241,"INVESTIMENTO","ERRO - VERIFICAR"))))</f>
        <v/>
      </c>
      <c r="AA1056" s="30" t="str">
        <f t="shared" si="31"/>
        <v/>
      </c>
      <c r="AB1056" s="130"/>
      <c r="AC1056" s="130"/>
      <c r="AD1056" s="12"/>
      <c r="AE1056" s="36"/>
    </row>
    <row r="1057" spans="6:31" x14ac:dyDescent="0.25">
      <c r="F1057" s="19" t="str">
        <f>IFERROR(VLOOKUP(D1057,'Tabelas auxiliares'!$A$3:$B$63,2,FALSE),"")</f>
        <v/>
      </c>
      <c r="G1057" s="19" t="str">
        <f>IFERROR(VLOOKUP($B1057,'Tabelas auxiliares'!$A$67:$C$107,2,FALSE),"")</f>
        <v/>
      </c>
      <c r="H1057" s="19" t="str">
        <f>IFERROR(VLOOKUP($B1057,'Tabelas auxiliares'!$A$67:$C$107,3,FALSE),"")</f>
        <v/>
      </c>
      <c r="Y1057" s="19" t="str">
        <f t="shared" si="30"/>
        <v/>
      </c>
      <c r="Z1057" s="19" t="str">
        <f>IF(T1057="","",IF(AND(T1057&lt;&gt;'Tabelas auxiliares'!$B$241,T1057&lt;&gt;'Tabelas auxiliares'!$B$242,T1057&lt;&gt;'Tabelas auxiliares'!$C$241,T1057&lt;&gt;'Tabelas auxiliares'!$C$242,T1057&lt;&gt;'Tabelas auxiliares'!$D$241),"FOLHA DE PESSOAL",IF(Y1057='Tabelas auxiliares'!$A$242,"CUSTEIO",IF(Y1057='Tabelas auxiliares'!$A$241,"INVESTIMENTO","ERRO - VERIFICAR"))))</f>
        <v/>
      </c>
      <c r="AA1057" s="30" t="str">
        <f t="shared" si="31"/>
        <v/>
      </c>
      <c r="AB1057" s="130"/>
      <c r="AC1057" s="130"/>
      <c r="AD1057" s="12"/>
      <c r="AE1057" s="36"/>
    </row>
    <row r="1058" spans="6:31" x14ac:dyDescent="0.25">
      <c r="F1058" s="19" t="str">
        <f>IFERROR(VLOOKUP(D1058,'Tabelas auxiliares'!$A$3:$B$63,2,FALSE),"")</f>
        <v/>
      </c>
      <c r="G1058" s="19" t="str">
        <f>IFERROR(VLOOKUP($B1058,'Tabelas auxiliares'!$A$67:$C$107,2,FALSE),"")</f>
        <v/>
      </c>
      <c r="H1058" s="19" t="str">
        <f>IFERROR(VLOOKUP($B1058,'Tabelas auxiliares'!$A$67:$C$107,3,FALSE),"")</f>
        <v/>
      </c>
      <c r="Y1058" s="19" t="str">
        <f t="shared" si="30"/>
        <v/>
      </c>
      <c r="Z1058" s="19" t="str">
        <f>IF(T1058="","",IF(AND(T1058&lt;&gt;'Tabelas auxiliares'!$B$241,T1058&lt;&gt;'Tabelas auxiliares'!$B$242,T1058&lt;&gt;'Tabelas auxiliares'!$C$241,T1058&lt;&gt;'Tabelas auxiliares'!$C$242,T1058&lt;&gt;'Tabelas auxiliares'!$D$241),"FOLHA DE PESSOAL",IF(Y1058='Tabelas auxiliares'!$A$242,"CUSTEIO",IF(Y1058='Tabelas auxiliares'!$A$241,"INVESTIMENTO","ERRO - VERIFICAR"))))</f>
        <v/>
      </c>
      <c r="AA1058" s="30" t="str">
        <f t="shared" si="31"/>
        <v/>
      </c>
      <c r="AB1058" s="130"/>
      <c r="AC1058" s="130"/>
      <c r="AD1058" s="12"/>
      <c r="AE1058" s="36"/>
    </row>
    <row r="1059" spans="6:31" x14ac:dyDescent="0.25">
      <c r="F1059" s="19" t="str">
        <f>IFERROR(VLOOKUP(D1059,'Tabelas auxiliares'!$A$3:$B$63,2,FALSE),"")</f>
        <v/>
      </c>
      <c r="G1059" s="19" t="str">
        <f>IFERROR(VLOOKUP($B1059,'Tabelas auxiliares'!$A$67:$C$107,2,FALSE),"")</f>
        <v/>
      </c>
      <c r="H1059" s="19" t="str">
        <f>IFERROR(VLOOKUP($B1059,'Tabelas auxiliares'!$A$67:$C$107,3,FALSE),"")</f>
        <v/>
      </c>
      <c r="Y1059" s="19" t="str">
        <f t="shared" si="30"/>
        <v/>
      </c>
      <c r="Z1059" s="19" t="str">
        <f>IF(T1059="","",IF(AND(T1059&lt;&gt;'Tabelas auxiliares'!$B$241,T1059&lt;&gt;'Tabelas auxiliares'!$B$242,T1059&lt;&gt;'Tabelas auxiliares'!$C$241,T1059&lt;&gt;'Tabelas auxiliares'!$C$242,T1059&lt;&gt;'Tabelas auxiliares'!$D$241),"FOLHA DE PESSOAL",IF(Y1059='Tabelas auxiliares'!$A$242,"CUSTEIO",IF(Y1059='Tabelas auxiliares'!$A$241,"INVESTIMENTO","ERRO - VERIFICAR"))))</f>
        <v/>
      </c>
      <c r="AA1059" s="30" t="str">
        <f t="shared" si="31"/>
        <v/>
      </c>
      <c r="AB1059" s="130"/>
      <c r="AC1059" s="130"/>
      <c r="AD1059" s="12"/>
      <c r="AE1059" s="36"/>
    </row>
    <row r="1060" spans="6:31" x14ac:dyDescent="0.25">
      <c r="F1060" s="19" t="str">
        <f>IFERROR(VLOOKUP(D1060,'Tabelas auxiliares'!$A$3:$B$63,2,FALSE),"")</f>
        <v/>
      </c>
      <c r="G1060" s="19" t="str">
        <f>IFERROR(VLOOKUP($B1060,'Tabelas auxiliares'!$A$67:$C$107,2,FALSE),"")</f>
        <v/>
      </c>
      <c r="H1060" s="19" t="str">
        <f>IFERROR(VLOOKUP($B1060,'Tabelas auxiliares'!$A$67:$C$107,3,FALSE),"")</f>
        <v/>
      </c>
      <c r="Y1060" s="19" t="str">
        <f t="shared" si="30"/>
        <v/>
      </c>
      <c r="Z1060" s="19" t="str">
        <f>IF(T1060="","",IF(AND(T1060&lt;&gt;'Tabelas auxiliares'!$B$241,T1060&lt;&gt;'Tabelas auxiliares'!$B$242,T1060&lt;&gt;'Tabelas auxiliares'!$C$241,T1060&lt;&gt;'Tabelas auxiliares'!$C$242,T1060&lt;&gt;'Tabelas auxiliares'!$D$241),"FOLHA DE PESSOAL",IF(Y1060='Tabelas auxiliares'!$A$242,"CUSTEIO",IF(Y1060='Tabelas auxiliares'!$A$241,"INVESTIMENTO","ERRO - VERIFICAR"))))</f>
        <v/>
      </c>
      <c r="AA1060" s="30" t="str">
        <f t="shared" si="31"/>
        <v/>
      </c>
      <c r="AB1060" s="130"/>
      <c r="AC1060" s="130"/>
      <c r="AD1060" s="12"/>
      <c r="AE1060" s="36"/>
    </row>
    <row r="1061" spans="6:31" x14ac:dyDescent="0.25">
      <c r="F1061" s="19" t="str">
        <f>IFERROR(VLOOKUP(D1061,'Tabelas auxiliares'!$A$3:$B$63,2,FALSE),"")</f>
        <v/>
      </c>
      <c r="G1061" s="19" t="str">
        <f>IFERROR(VLOOKUP($B1061,'Tabelas auxiliares'!$A$67:$C$107,2,FALSE),"")</f>
        <v/>
      </c>
      <c r="H1061" s="19" t="str">
        <f>IFERROR(VLOOKUP($B1061,'Tabelas auxiliares'!$A$67:$C$107,3,FALSE),"")</f>
        <v/>
      </c>
      <c r="Y1061" s="19" t="str">
        <f t="shared" si="30"/>
        <v/>
      </c>
      <c r="Z1061" s="19" t="str">
        <f>IF(T1061="","",IF(AND(T1061&lt;&gt;'Tabelas auxiliares'!$B$241,T1061&lt;&gt;'Tabelas auxiliares'!$B$242,T1061&lt;&gt;'Tabelas auxiliares'!$C$241,T1061&lt;&gt;'Tabelas auxiliares'!$C$242,T1061&lt;&gt;'Tabelas auxiliares'!$D$241),"FOLHA DE PESSOAL",IF(Y1061='Tabelas auxiliares'!$A$242,"CUSTEIO",IF(Y1061='Tabelas auxiliares'!$A$241,"INVESTIMENTO","ERRO - VERIFICAR"))))</f>
        <v/>
      </c>
      <c r="AA1061" s="30" t="str">
        <f t="shared" si="31"/>
        <v/>
      </c>
      <c r="AB1061" s="130"/>
      <c r="AC1061" s="130"/>
      <c r="AD1061" s="12"/>
      <c r="AE1061" s="36"/>
    </row>
    <row r="1062" spans="6:31" x14ac:dyDescent="0.25">
      <c r="F1062" s="19" t="str">
        <f>IFERROR(VLOOKUP(D1062,'Tabelas auxiliares'!$A$3:$B$63,2,FALSE),"")</f>
        <v/>
      </c>
      <c r="G1062" s="19" t="str">
        <f>IFERROR(VLOOKUP($B1062,'Tabelas auxiliares'!$A$67:$C$107,2,FALSE),"")</f>
        <v/>
      </c>
      <c r="H1062" s="19" t="str">
        <f>IFERROR(VLOOKUP($B1062,'Tabelas auxiliares'!$A$67:$C$107,3,FALSE),"")</f>
        <v/>
      </c>
      <c r="Y1062" s="19" t="str">
        <f t="shared" si="30"/>
        <v/>
      </c>
      <c r="Z1062" s="19" t="str">
        <f>IF(T1062="","",IF(AND(T1062&lt;&gt;'Tabelas auxiliares'!$B$241,T1062&lt;&gt;'Tabelas auxiliares'!$B$242,T1062&lt;&gt;'Tabelas auxiliares'!$C$241,T1062&lt;&gt;'Tabelas auxiliares'!$C$242,T1062&lt;&gt;'Tabelas auxiliares'!$D$241),"FOLHA DE PESSOAL",IF(Y1062='Tabelas auxiliares'!$A$242,"CUSTEIO",IF(Y1062='Tabelas auxiliares'!$A$241,"INVESTIMENTO","ERRO - VERIFICAR"))))</f>
        <v/>
      </c>
      <c r="AA1062" s="30" t="str">
        <f t="shared" si="31"/>
        <v/>
      </c>
      <c r="AB1062" s="130"/>
      <c r="AC1062" s="130"/>
      <c r="AD1062" s="12"/>
      <c r="AE1062" s="36"/>
    </row>
    <row r="1063" spans="6:31" x14ac:dyDescent="0.25">
      <c r="F1063" s="19" t="str">
        <f>IFERROR(VLOOKUP(D1063,'Tabelas auxiliares'!$A$3:$B$63,2,FALSE),"")</f>
        <v/>
      </c>
      <c r="G1063" s="19" t="str">
        <f>IFERROR(VLOOKUP($B1063,'Tabelas auxiliares'!$A$67:$C$107,2,FALSE),"")</f>
        <v/>
      </c>
      <c r="H1063" s="19" t="str">
        <f>IFERROR(VLOOKUP($B1063,'Tabelas auxiliares'!$A$67:$C$107,3,FALSE),"")</f>
        <v/>
      </c>
      <c r="Y1063" s="19" t="str">
        <f t="shared" si="30"/>
        <v/>
      </c>
      <c r="Z1063" s="19" t="str">
        <f>IF(T1063="","",IF(AND(T1063&lt;&gt;'Tabelas auxiliares'!$B$241,T1063&lt;&gt;'Tabelas auxiliares'!$B$242,T1063&lt;&gt;'Tabelas auxiliares'!$C$241,T1063&lt;&gt;'Tabelas auxiliares'!$C$242,T1063&lt;&gt;'Tabelas auxiliares'!$D$241),"FOLHA DE PESSOAL",IF(Y1063='Tabelas auxiliares'!$A$242,"CUSTEIO",IF(Y1063='Tabelas auxiliares'!$A$241,"INVESTIMENTO","ERRO - VERIFICAR"))))</f>
        <v/>
      </c>
      <c r="AA1063" s="30" t="str">
        <f t="shared" si="31"/>
        <v/>
      </c>
      <c r="AB1063" s="130"/>
      <c r="AC1063" s="130"/>
      <c r="AD1063" s="12"/>
      <c r="AE1063" s="36"/>
    </row>
    <row r="1064" spans="6:31" x14ac:dyDescent="0.25">
      <c r="F1064" s="19" t="str">
        <f>IFERROR(VLOOKUP(D1064,'Tabelas auxiliares'!$A$3:$B$63,2,FALSE),"")</f>
        <v/>
      </c>
      <c r="G1064" s="19" t="str">
        <f>IFERROR(VLOOKUP($B1064,'Tabelas auxiliares'!$A$67:$C$107,2,FALSE),"")</f>
        <v/>
      </c>
      <c r="H1064" s="19" t="str">
        <f>IFERROR(VLOOKUP($B1064,'Tabelas auxiliares'!$A$67:$C$107,3,FALSE),"")</f>
        <v/>
      </c>
      <c r="Y1064" s="19" t="str">
        <f t="shared" si="30"/>
        <v/>
      </c>
      <c r="Z1064" s="19" t="str">
        <f>IF(T1064="","",IF(AND(T1064&lt;&gt;'Tabelas auxiliares'!$B$241,T1064&lt;&gt;'Tabelas auxiliares'!$B$242,T1064&lt;&gt;'Tabelas auxiliares'!$C$241,T1064&lt;&gt;'Tabelas auxiliares'!$C$242,T1064&lt;&gt;'Tabelas auxiliares'!$D$241),"FOLHA DE PESSOAL",IF(Y1064='Tabelas auxiliares'!$A$242,"CUSTEIO",IF(Y1064='Tabelas auxiliares'!$A$241,"INVESTIMENTO","ERRO - VERIFICAR"))))</f>
        <v/>
      </c>
      <c r="AA1064" s="30" t="str">
        <f t="shared" si="31"/>
        <v/>
      </c>
      <c r="AB1064" s="130"/>
      <c r="AC1064" s="130"/>
      <c r="AD1064" s="12"/>
      <c r="AE1064" s="36"/>
    </row>
    <row r="1065" spans="6:31" x14ac:dyDescent="0.25">
      <c r="F1065" s="19" t="str">
        <f>IFERROR(VLOOKUP(D1065,'Tabelas auxiliares'!$A$3:$B$63,2,FALSE),"")</f>
        <v/>
      </c>
      <c r="G1065" s="19" t="str">
        <f>IFERROR(VLOOKUP($B1065,'Tabelas auxiliares'!$A$67:$C$107,2,FALSE),"")</f>
        <v/>
      </c>
      <c r="H1065" s="19" t="str">
        <f>IFERROR(VLOOKUP($B1065,'Tabelas auxiliares'!$A$67:$C$107,3,FALSE),"")</f>
        <v/>
      </c>
      <c r="Y1065" s="19" t="str">
        <f t="shared" si="30"/>
        <v/>
      </c>
      <c r="Z1065" s="19" t="str">
        <f>IF(T1065="","",IF(AND(T1065&lt;&gt;'Tabelas auxiliares'!$B$241,T1065&lt;&gt;'Tabelas auxiliares'!$B$242,T1065&lt;&gt;'Tabelas auxiliares'!$C$241,T1065&lt;&gt;'Tabelas auxiliares'!$C$242,T1065&lt;&gt;'Tabelas auxiliares'!$D$241),"FOLHA DE PESSOAL",IF(Y1065='Tabelas auxiliares'!$A$242,"CUSTEIO",IF(Y1065='Tabelas auxiliares'!$A$241,"INVESTIMENTO","ERRO - VERIFICAR"))))</f>
        <v/>
      </c>
      <c r="AA1065" s="30" t="str">
        <f t="shared" si="31"/>
        <v/>
      </c>
      <c r="AB1065" s="130"/>
      <c r="AC1065" s="130"/>
      <c r="AD1065" s="12"/>
      <c r="AE1065" s="36"/>
    </row>
    <row r="1066" spans="6:31" x14ac:dyDescent="0.25">
      <c r="F1066" s="19" t="str">
        <f>IFERROR(VLOOKUP(D1066,'Tabelas auxiliares'!$A$3:$B$63,2,FALSE),"")</f>
        <v/>
      </c>
      <c r="G1066" s="19" t="str">
        <f>IFERROR(VLOOKUP($B1066,'Tabelas auxiliares'!$A$67:$C$107,2,FALSE),"")</f>
        <v/>
      </c>
      <c r="H1066" s="19" t="str">
        <f>IFERROR(VLOOKUP($B1066,'Tabelas auxiliares'!$A$67:$C$107,3,FALSE),"")</f>
        <v/>
      </c>
      <c r="Y1066" s="19" t="str">
        <f t="shared" si="30"/>
        <v/>
      </c>
      <c r="Z1066" s="19" t="str">
        <f>IF(T1066="","",IF(AND(T1066&lt;&gt;'Tabelas auxiliares'!$B$241,T1066&lt;&gt;'Tabelas auxiliares'!$B$242,T1066&lt;&gt;'Tabelas auxiliares'!$C$241,T1066&lt;&gt;'Tabelas auxiliares'!$C$242,T1066&lt;&gt;'Tabelas auxiliares'!$D$241),"FOLHA DE PESSOAL",IF(Y1066='Tabelas auxiliares'!$A$242,"CUSTEIO",IF(Y1066='Tabelas auxiliares'!$A$241,"INVESTIMENTO","ERRO - VERIFICAR"))))</f>
        <v/>
      </c>
      <c r="AA1066" s="30" t="str">
        <f t="shared" si="31"/>
        <v/>
      </c>
      <c r="AB1066" s="130"/>
      <c r="AC1066" s="130"/>
      <c r="AD1066" s="12"/>
      <c r="AE1066" s="36"/>
    </row>
    <row r="1067" spans="6:31" x14ac:dyDescent="0.25">
      <c r="F1067" s="19" t="str">
        <f>IFERROR(VLOOKUP(D1067,'Tabelas auxiliares'!$A$3:$B$63,2,FALSE),"")</f>
        <v/>
      </c>
      <c r="G1067" s="19" t="str">
        <f>IFERROR(VLOOKUP($B1067,'Tabelas auxiliares'!$A$67:$C$107,2,FALSE),"")</f>
        <v/>
      </c>
      <c r="H1067" s="19" t="str">
        <f>IFERROR(VLOOKUP($B1067,'Tabelas auxiliares'!$A$67:$C$107,3,FALSE),"")</f>
        <v/>
      </c>
      <c r="Y1067" s="19" t="str">
        <f t="shared" si="30"/>
        <v/>
      </c>
      <c r="Z1067" s="19" t="str">
        <f>IF(T1067="","",IF(AND(T1067&lt;&gt;'Tabelas auxiliares'!$B$241,T1067&lt;&gt;'Tabelas auxiliares'!$B$242,T1067&lt;&gt;'Tabelas auxiliares'!$C$241,T1067&lt;&gt;'Tabelas auxiliares'!$C$242,T1067&lt;&gt;'Tabelas auxiliares'!$D$241),"FOLHA DE PESSOAL",IF(Y1067='Tabelas auxiliares'!$A$242,"CUSTEIO",IF(Y1067='Tabelas auxiliares'!$A$241,"INVESTIMENTO","ERRO - VERIFICAR"))))</f>
        <v/>
      </c>
      <c r="AA1067" s="30" t="str">
        <f t="shared" si="31"/>
        <v/>
      </c>
      <c r="AB1067" s="130"/>
      <c r="AC1067" s="130"/>
      <c r="AD1067" s="12"/>
      <c r="AE1067" s="36"/>
    </row>
    <row r="1068" spans="6:31" x14ac:dyDescent="0.25">
      <c r="F1068" s="19" t="str">
        <f>IFERROR(VLOOKUP(D1068,'Tabelas auxiliares'!$A$3:$B$63,2,FALSE),"")</f>
        <v/>
      </c>
      <c r="G1068" s="19" t="str">
        <f>IFERROR(VLOOKUP($B1068,'Tabelas auxiliares'!$A$67:$C$107,2,FALSE),"")</f>
        <v/>
      </c>
      <c r="H1068" s="19" t="str">
        <f>IFERROR(VLOOKUP($B1068,'Tabelas auxiliares'!$A$67:$C$107,3,FALSE),"")</f>
        <v/>
      </c>
      <c r="Y1068" s="19" t="str">
        <f t="shared" ref="Y1068:Y1676" si="32">LEFT(V1068,1)</f>
        <v/>
      </c>
      <c r="Z1068" s="19" t="str">
        <f>IF(T1068="","",IF(AND(T1068&lt;&gt;'Tabelas auxiliares'!$B$241,T1068&lt;&gt;'Tabelas auxiliares'!$B$242,T1068&lt;&gt;'Tabelas auxiliares'!$C$241,T1068&lt;&gt;'Tabelas auxiliares'!$C$242,T1068&lt;&gt;'Tabelas auxiliares'!$D$241),"FOLHA DE PESSOAL",IF(Y1068='Tabelas auxiliares'!$A$242,"CUSTEIO",IF(Y1068='Tabelas auxiliares'!$A$241,"INVESTIMENTO","ERRO - VERIFICAR"))))</f>
        <v/>
      </c>
      <c r="AA1068" s="30" t="str">
        <f t="shared" si="31"/>
        <v/>
      </c>
      <c r="AB1068" s="130"/>
      <c r="AC1068" s="130"/>
      <c r="AD1068" s="12"/>
      <c r="AE1068" s="36"/>
    </row>
    <row r="1069" spans="6:31" x14ac:dyDescent="0.25">
      <c r="F1069" s="19" t="str">
        <f>IFERROR(VLOOKUP(D1069,'Tabelas auxiliares'!$A$3:$B$63,2,FALSE),"")</f>
        <v/>
      </c>
      <c r="G1069" s="19" t="str">
        <f>IFERROR(VLOOKUP($B1069,'Tabelas auxiliares'!$A$67:$C$107,2,FALSE),"")</f>
        <v/>
      </c>
      <c r="H1069" s="19" t="str">
        <f>IFERROR(VLOOKUP($B1069,'Tabelas auxiliares'!$A$67:$C$107,3,FALSE),"")</f>
        <v/>
      </c>
      <c r="Y1069" s="19" t="str">
        <f t="shared" si="32"/>
        <v/>
      </c>
      <c r="Z1069" s="19" t="str">
        <f>IF(T1069="","",IF(AND(T1069&lt;&gt;'Tabelas auxiliares'!$B$241,T1069&lt;&gt;'Tabelas auxiliares'!$B$242,T1069&lt;&gt;'Tabelas auxiliares'!$C$241,T1069&lt;&gt;'Tabelas auxiliares'!$C$242,T1069&lt;&gt;'Tabelas auxiliares'!$D$241),"FOLHA DE PESSOAL",IF(Y1069='Tabelas auxiliares'!$A$242,"CUSTEIO",IF(Y1069='Tabelas auxiliares'!$A$241,"INVESTIMENTO","ERRO - VERIFICAR"))))</f>
        <v/>
      </c>
      <c r="AA1069" s="30" t="str">
        <f t="shared" ref="AA1069:AA1676" si="33">IF(AB1069+AC1069+AD1069&lt;&gt;0,AB1069+AC1069+AD1069,"")</f>
        <v/>
      </c>
      <c r="AB1069" s="130"/>
      <c r="AC1069" s="130"/>
      <c r="AD1069" s="12"/>
      <c r="AE1069" s="36"/>
    </row>
    <row r="1070" spans="6:31" x14ac:dyDescent="0.25">
      <c r="F1070" s="19" t="str">
        <f>IFERROR(VLOOKUP(D1070,'Tabelas auxiliares'!$A$3:$B$63,2,FALSE),"")</f>
        <v/>
      </c>
      <c r="G1070" s="19" t="str">
        <f>IFERROR(VLOOKUP($B1070,'Tabelas auxiliares'!$A$67:$C$107,2,FALSE),"")</f>
        <v/>
      </c>
      <c r="H1070" s="19" t="str">
        <f>IFERROR(VLOOKUP($B1070,'Tabelas auxiliares'!$A$67:$C$107,3,FALSE),"")</f>
        <v/>
      </c>
      <c r="Y1070" s="19" t="str">
        <f t="shared" si="32"/>
        <v/>
      </c>
      <c r="Z1070" s="19" t="str">
        <f>IF(T1070="","",IF(AND(T1070&lt;&gt;'Tabelas auxiliares'!$B$241,T1070&lt;&gt;'Tabelas auxiliares'!$B$242,T1070&lt;&gt;'Tabelas auxiliares'!$C$241,T1070&lt;&gt;'Tabelas auxiliares'!$C$242,T1070&lt;&gt;'Tabelas auxiliares'!$D$241),"FOLHA DE PESSOAL",IF(Y1070='Tabelas auxiliares'!$A$242,"CUSTEIO",IF(Y1070='Tabelas auxiliares'!$A$241,"INVESTIMENTO","ERRO - VERIFICAR"))))</f>
        <v/>
      </c>
      <c r="AA1070" s="30" t="str">
        <f t="shared" si="33"/>
        <v/>
      </c>
      <c r="AB1070" s="130"/>
      <c r="AC1070" s="130"/>
      <c r="AD1070" s="12"/>
      <c r="AE1070" s="36"/>
    </row>
    <row r="1071" spans="6:31" x14ac:dyDescent="0.25">
      <c r="F1071" s="19" t="str">
        <f>IFERROR(VLOOKUP(D1071,'Tabelas auxiliares'!$A$3:$B$63,2,FALSE),"")</f>
        <v/>
      </c>
      <c r="G1071" s="19" t="str">
        <f>IFERROR(VLOOKUP($B1071,'Tabelas auxiliares'!$A$67:$C$107,2,FALSE),"")</f>
        <v/>
      </c>
      <c r="H1071" s="19" t="str">
        <f>IFERROR(VLOOKUP($B1071,'Tabelas auxiliares'!$A$67:$C$107,3,FALSE),"")</f>
        <v/>
      </c>
      <c r="Y1071" s="19" t="str">
        <f t="shared" si="32"/>
        <v/>
      </c>
      <c r="Z1071" s="19" t="str">
        <f>IF(T1071="","",IF(AND(T1071&lt;&gt;'Tabelas auxiliares'!$B$241,T1071&lt;&gt;'Tabelas auxiliares'!$B$242,T1071&lt;&gt;'Tabelas auxiliares'!$C$241,T1071&lt;&gt;'Tabelas auxiliares'!$C$242,T1071&lt;&gt;'Tabelas auxiliares'!$D$241),"FOLHA DE PESSOAL",IF(Y1071='Tabelas auxiliares'!$A$242,"CUSTEIO",IF(Y1071='Tabelas auxiliares'!$A$241,"INVESTIMENTO","ERRO - VERIFICAR"))))</f>
        <v/>
      </c>
      <c r="AA1071" s="30" t="str">
        <f t="shared" si="33"/>
        <v/>
      </c>
      <c r="AB1071" s="130"/>
      <c r="AC1071" s="130"/>
      <c r="AD1071" s="12"/>
      <c r="AE1071" s="36"/>
    </row>
    <row r="1072" spans="6:31" x14ac:dyDescent="0.25">
      <c r="F1072" s="19" t="str">
        <f>IFERROR(VLOOKUP(D1072,'Tabelas auxiliares'!$A$3:$B$63,2,FALSE),"")</f>
        <v/>
      </c>
      <c r="G1072" s="19" t="str">
        <f>IFERROR(VLOOKUP($B1072,'Tabelas auxiliares'!$A$67:$C$107,2,FALSE),"")</f>
        <v/>
      </c>
      <c r="H1072" s="19" t="str">
        <f>IFERROR(VLOOKUP($B1072,'Tabelas auxiliares'!$A$67:$C$107,3,FALSE),"")</f>
        <v/>
      </c>
      <c r="Y1072" s="19" t="str">
        <f t="shared" si="32"/>
        <v/>
      </c>
      <c r="Z1072" s="19" t="str">
        <f>IF(T1072="","",IF(AND(T1072&lt;&gt;'Tabelas auxiliares'!$B$241,T1072&lt;&gt;'Tabelas auxiliares'!$B$242,T1072&lt;&gt;'Tabelas auxiliares'!$C$241,T1072&lt;&gt;'Tabelas auxiliares'!$C$242,T1072&lt;&gt;'Tabelas auxiliares'!$D$241),"FOLHA DE PESSOAL",IF(Y1072='Tabelas auxiliares'!$A$242,"CUSTEIO",IF(Y1072='Tabelas auxiliares'!$A$241,"INVESTIMENTO","ERRO - VERIFICAR"))))</f>
        <v/>
      </c>
      <c r="AA1072" s="30" t="str">
        <f t="shared" si="33"/>
        <v/>
      </c>
      <c r="AB1072" s="130"/>
      <c r="AC1072" s="130"/>
      <c r="AD1072" s="12"/>
      <c r="AE1072" s="36"/>
    </row>
    <row r="1073" spans="6:31" x14ac:dyDescent="0.25">
      <c r="F1073" s="19" t="str">
        <f>IFERROR(VLOOKUP(D1073,'Tabelas auxiliares'!$A$3:$B$63,2,FALSE),"")</f>
        <v/>
      </c>
      <c r="G1073" s="19" t="str">
        <f>IFERROR(VLOOKUP($B1073,'Tabelas auxiliares'!$A$67:$C$107,2,FALSE),"")</f>
        <v/>
      </c>
      <c r="H1073" s="19" t="str">
        <f>IFERROR(VLOOKUP($B1073,'Tabelas auxiliares'!$A$67:$C$107,3,FALSE),"")</f>
        <v/>
      </c>
      <c r="Y1073" s="19" t="str">
        <f t="shared" si="32"/>
        <v/>
      </c>
      <c r="Z1073" s="19" t="str">
        <f>IF(T1073="","",IF(AND(T1073&lt;&gt;'Tabelas auxiliares'!$B$241,T1073&lt;&gt;'Tabelas auxiliares'!$B$242,T1073&lt;&gt;'Tabelas auxiliares'!$C$241,T1073&lt;&gt;'Tabelas auxiliares'!$C$242,T1073&lt;&gt;'Tabelas auxiliares'!$D$241),"FOLHA DE PESSOAL",IF(Y1073='Tabelas auxiliares'!$A$242,"CUSTEIO",IF(Y1073='Tabelas auxiliares'!$A$241,"INVESTIMENTO","ERRO - VERIFICAR"))))</f>
        <v/>
      </c>
      <c r="AA1073" s="30" t="str">
        <f t="shared" si="33"/>
        <v/>
      </c>
      <c r="AB1073" s="130"/>
      <c r="AC1073" s="130"/>
      <c r="AD1073" s="12"/>
      <c r="AE1073" s="36"/>
    </row>
    <row r="1074" spans="6:31" x14ac:dyDescent="0.25">
      <c r="F1074" s="19" t="str">
        <f>IFERROR(VLOOKUP(D1074,'Tabelas auxiliares'!$A$3:$B$63,2,FALSE),"")</f>
        <v/>
      </c>
      <c r="G1074" s="19" t="str">
        <f>IFERROR(VLOOKUP($B1074,'Tabelas auxiliares'!$A$67:$C$107,2,FALSE),"")</f>
        <v/>
      </c>
      <c r="H1074" s="19" t="str">
        <f>IFERROR(VLOOKUP($B1074,'Tabelas auxiliares'!$A$67:$C$107,3,FALSE),"")</f>
        <v/>
      </c>
      <c r="Y1074" s="19" t="str">
        <f t="shared" si="32"/>
        <v/>
      </c>
      <c r="Z1074" s="19" t="str">
        <f>IF(T1074="","",IF(AND(T1074&lt;&gt;'Tabelas auxiliares'!$B$241,T1074&lt;&gt;'Tabelas auxiliares'!$B$242,T1074&lt;&gt;'Tabelas auxiliares'!$C$241,T1074&lt;&gt;'Tabelas auxiliares'!$C$242,T1074&lt;&gt;'Tabelas auxiliares'!$D$241),"FOLHA DE PESSOAL",IF(Y1074='Tabelas auxiliares'!$A$242,"CUSTEIO",IF(Y1074='Tabelas auxiliares'!$A$241,"INVESTIMENTO","ERRO - VERIFICAR"))))</f>
        <v/>
      </c>
      <c r="AA1074" s="30" t="str">
        <f t="shared" si="33"/>
        <v/>
      </c>
      <c r="AB1074" s="130"/>
      <c r="AC1074" s="130"/>
      <c r="AD1074" s="12"/>
      <c r="AE1074" s="36"/>
    </row>
    <row r="1075" spans="6:31" x14ac:dyDescent="0.25">
      <c r="F1075" s="19" t="str">
        <f>IFERROR(VLOOKUP(D1075,'Tabelas auxiliares'!$A$3:$B$63,2,FALSE),"")</f>
        <v/>
      </c>
      <c r="G1075" s="19" t="str">
        <f>IFERROR(VLOOKUP($B1075,'Tabelas auxiliares'!$A$67:$C$107,2,FALSE),"")</f>
        <v/>
      </c>
      <c r="H1075" s="19" t="str">
        <f>IFERROR(VLOOKUP($B1075,'Tabelas auxiliares'!$A$67:$C$107,3,FALSE),"")</f>
        <v/>
      </c>
      <c r="Y1075" s="19" t="str">
        <f t="shared" si="32"/>
        <v/>
      </c>
      <c r="Z1075" s="19" t="str">
        <f>IF(T1075="","",IF(AND(T1075&lt;&gt;'Tabelas auxiliares'!$B$241,T1075&lt;&gt;'Tabelas auxiliares'!$B$242,T1075&lt;&gt;'Tabelas auxiliares'!$C$241,T1075&lt;&gt;'Tabelas auxiliares'!$C$242,T1075&lt;&gt;'Tabelas auxiliares'!$D$241),"FOLHA DE PESSOAL",IF(Y1075='Tabelas auxiliares'!$A$242,"CUSTEIO",IF(Y1075='Tabelas auxiliares'!$A$241,"INVESTIMENTO","ERRO - VERIFICAR"))))</f>
        <v/>
      </c>
      <c r="AA1075" s="30" t="str">
        <f t="shared" si="33"/>
        <v/>
      </c>
      <c r="AB1075" s="130"/>
      <c r="AC1075" s="130"/>
      <c r="AD1075" s="12"/>
      <c r="AE1075" s="36"/>
    </row>
    <row r="1076" spans="6:31" x14ac:dyDescent="0.25">
      <c r="F1076" s="19" t="str">
        <f>IFERROR(VLOOKUP(D1076,'Tabelas auxiliares'!$A$3:$B$63,2,FALSE),"")</f>
        <v/>
      </c>
      <c r="G1076" s="19" t="str">
        <f>IFERROR(VLOOKUP($B1076,'Tabelas auxiliares'!$A$67:$C$107,2,FALSE),"")</f>
        <v/>
      </c>
      <c r="H1076" s="19" t="str">
        <f>IFERROR(VLOOKUP($B1076,'Tabelas auxiliares'!$A$67:$C$107,3,FALSE),"")</f>
        <v/>
      </c>
      <c r="Y1076" s="19" t="str">
        <f t="shared" si="32"/>
        <v/>
      </c>
      <c r="Z1076" s="19" t="str">
        <f>IF(T1076="","",IF(AND(T1076&lt;&gt;'Tabelas auxiliares'!$B$241,T1076&lt;&gt;'Tabelas auxiliares'!$B$242,T1076&lt;&gt;'Tabelas auxiliares'!$C$241,T1076&lt;&gt;'Tabelas auxiliares'!$C$242,T1076&lt;&gt;'Tabelas auxiliares'!$D$241),"FOLHA DE PESSOAL",IF(Y1076='Tabelas auxiliares'!$A$242,"CUSTEIO",IF(Y1076='Tabelas auxiliares'!$A$241,"INVESTIMENTO","ERRO - VERIFICAR"))))</f>
        <v/>
      </c>
      <c r="AA1076" s="30" t="str">
        <f t="shared" si="33"/>
        <v/>
      </c>
      <c r="AB1076" s="130"/>
      <c r="AC1076" s="130"/>
      <c r="AD1076" s="12"/>
      <c r="AE1076" s="36"/>
    </row>
    <row r="1077" spans="6:31" x14ac:dyDescent="0.25">
      <c r="F1077" s="19" t="str">
        <f>IFERROR(VLOOKUP(D1077,'Tabelas auxiliares'!$A$3:$B$63,2,FALSE),"")</f>
        <v/>
      </c>
      <c r="G1077" s="19" t="str">
        <f>IFERROR(VLOOKUP($B1077,'Tabelas auxiliares'!$A$67:$C$107,2,FALSE),"")</f>
        <v/>
      </c>
      <c r="H1077" s="19" t="str">
        <f>IFERROR(VLOOKUP($B1077,'Tabelas auxiliares'!$A$67:$C$107,3,FALSE),"")</f>
        <v/>
      </c>
      <c r="Y1077" s="19" t="str">
        <f t="shared" si="32"/>
        <v/>
      </c>
      <c r="Z1077" s="19" t="str">
        <f>IF(T1077="","",IF(AND(T1077&lt;&gt;'Tabelas auxiliares'!$B$241,T1077&lt;&gt;'Tabelas auxiliares'!$B$242,T1077&lt;&gt;'Tabelas auxiliares'!$C$241,T1077&lt;&gt;'Tabelas auxiliares'!$C$242,T1077&lt;&gt;'Tabelas auxiliares'!$D$241),"FOLHA DE PESSOAL",IF(Y1077='Tabelas auxiliares'!$A$242,"CUSTEIO",IF(Y1077='Tabelas auxiliares'!$A$241,"INVESTIMENTO","ERRO - VERIFICAR"))))</f>
        <v/>
      </c>
      <c r="AA1077" s="30" t="str">
        <f t="shared" si="33"/>
        <v/>
      </c>
      <c r="AB1077" s="130"/>
      <c r="AC1077" s="130"/>
      <c r="AD1077" s="12"/>
      <c r="AE1077" s="36"/>
    </row>
    <row r="1078" spans="6:31" x14ac:dyDescent="0.25">
      <c r="F1078" s="19" t="str">
        <f>IFERROR(VLOOKUP(D1078,'Tabelas auxiliares'!$A$3:$B$63,2,FALSE),"")</f>
        <v/>
      </c>
      <c r="G1078" s="19" t="str">
        <f>IFERROR(VLOOKUP($B1078,'Tabelas auxiliares'!$A$67:$C$107,2,FALSE),"")</f>
        <v/>
      </c>
      <c r="H1078" s="19" t="str">
        <f>IFERROR(VLOOKUP($B1078,'Tabelas auxiliares'!$A$67:$C$107,3,FALSE),"")</f>
        <v/>
      </c>
      <c r="Y1078" s="19" t="str">
        <f t="shared" si="32"/>
        <v/>
      </c>
      <c r="Z1078" s="19" t="str">
        <f>IF(T1078="","",IF(AND(T1078&lt;&gt;'Tabelas auxiliares'!$B$241,T1078&lt;&gt;'Tabelas auxiliares'!$B$242,T1078&lt;&gt;'Tabelas auxiliares'!$C$241,T1078&lt;&gt;'Tabelas auxiliares'!$C$242,T1078&lt;&gt;'Tabelas auxiliares'!$D$241),"FOLHA DE PESSOAL",IF(Y1078='Tabelas auxiliares'!$A$242,"CUSTEIO",IF(Y1078='Tabelas auxiliares'!$A$241,"INVESTIMENTO","ERRO - VERIFICAR"))))</f>
        <v/>
      </c>
      <c r="AA1078" s="30" t="str">
        <f t="shared" si="33"/>
        <v/>
      </c>
      <c r="AB1078" s="130"/>
      <c r="AC1078" s="130"/>
      <c r="AD1078" s="12"/>
      <c r="AE1078" s="36"/>
    </row>
    <row r="1079" spans="6:31" x14ac:dyDescent="0.25">
      <c r="F1079" s="19" t="str">
        <f>IFERROR(VLOOKUP(D1079,'Tabelas auxiliares'!$A$3:$B$63,2,FALSE),"")</f>
        <v/>
      </c>
      <c r="G1079" s="19" t="str">
        <f>IFERROR(VLOOKUP($B1079,'Tabelas auxiliares'!$A$67:$C$107,2,FALSE),"")</f>
        <v/>
      </c>
      <c r="H1079" s="19" t="str">
        <f>IFERROR(VLOOKUP($B1079,'Tabelas auxiliares'!$A$67:$C$107,3,FALSE),"")</f>
        <v/>
      </c>
      <c r="Y1079" s="19" t="str">
        <f t="shared" si="32"/>
        <v/>
      </c>
      <c r="Z1079" s="19" t="str">
        <f>IF(T1079="","",IF(AND(T1079&lt;&gt;'Tabelas auxiliares'!$B$241,T1079&lt;&gt;'Tabelas auxiliares'!$B$242,T1079&lt;&gt;'Tabelas auxiliares'!$C$241,T1079&lt;&gt;'Tabelas auxiliares'!$C$242,T1079&lt;&gt;'Tabelas auxiliares'!$D$241),"FOLHA DE PESSOAL",IF(Y1079='Tabelas auxiliares'!$A$242,"CUSTEIO",IF(Y1079='Tabelas auxiliares'!$A$241,"INVESTIMENTO","ERRO - VERIFICAR"))))</f>
        <v/>
      </c>
      <c r="AA1079" s="30" t="str">
        <f t="shared" si="33"/>
        <v/>
      </c>
      <c r="AB1079" s="130"/>
      <c r="AC1079" s="130"/>
      <c r="AD1079" s="12"/>
      <c r="AE1079" s="36"/>
    </row>
    <row r="1080" spans="6:31" x14ac:dyDescent="0.25">
      <c r="F1080" s="19" t="str">
        <f>IFERROR(VLOOKUP(D1080,'Tabelas auxiliares'!$A$3:$B$63,2,FALSE),"")</f>
        <v/>
      </c>
      <c r="G1080" s="19" t="str">
        <f>IFERROR(VLOOKUP($B1080,'Tabelas auxiliares'!$A$67:$C$107,2,FALSE),"")</f>
        <v/>
      </c>
      <c r="H1080" s="19" t="str">
        <f>IFERROR(VLOOKUP($B1080,'Tabelas auxiliares'!$A$67:$C$107,3,FALSE),"")</f>
        <v/>
      </c>
      <c r="Y1080" s="19" t="str">
        <f t="shared" si="32"/>
        <v/>
      </c>
      <c r="Z1080" s="19" t="str">
        <f>IF(T1080="","",IF(AND(T1080&lt;&gt;'Tabelas auxiliares'!$B$241,T1080&lt;&gt;'Tabelas auxiliares'!$B$242,T1080&lt;&gt;'Tabelas auxiliares'!$C$241,T1080&lt;&gt;'Tabelas auxiliares'!$C$242,T1080&lt;&gt;'Tabelas auxiliares'!$D$241),"FOLHA DE PESSOAL",IF(Y1080='Tabelas auxiliares'!$A$242,"CUSTEIO",IF(Y1080='Tabelas auxiliares'!$A$241,"INVESTIMENTO","ERRO - VERIFICAR"))))</f>
        <v/>
      </c>
      <c r="AA1080" s="30" t="str">
        <f t="shared" si="33"/>
        <v/>
      </c>
      <c r="AB1080" s="130"/>
      <c r="AC1080" s="130"/>
      <c r="AD1080" s="12"/>
      <c r="AE1080" s="36"/>
    </row>
    <row r="1081" spans="6:31" x14ac:dyDescent="0.25">
      <c r="F1081" s="19" t="str">
        <f>IFERROR(VLOOKUP(D1081,'Tabelas auxiliares'!$A$3:$B$63,2,FALSE),"")</f>
        <v/>
      </c>
      <c r="G1081" s="19" t="str">
        <f>IFERROR(VLOOKUP($B1081,'Tabelas auxiliares'!$A$67:$C$107,2,FALSE),"")</f>
        <v/>
      </c>
      <c r="H1081" s="19" t="str">
        <f>IFERROR(VLOOKUP($B1081,'Tabelas auxiliares'!$A$67:$C$107,3,FALSE),"")</f>
        <v/>
      </c>
      <c r="Y1081" s="19" t="str">
        <f t="shared" si="32"/>
        <v/>
      </c>
      <c r="Z1081" s="19" t="str">
        <f>IF(T1081="","",IF(AND(T1081&lt;&gt;'Tabelas auxiliares'!$B$241,T1081&lt;&gt;'Tabelas auxiliares'!$B$242,T1081&lt;&gt;'Tabelas auxiliares'!$C$241,T1081&lt;&gt;'Tabelas auxiliares'!$C$242,T1081&lt;&gt;'Tabelas auxiliares'!$D$241),"FOLHA DE PESSOAL",IF(Y1081='Tabelas auxiliares'!$A$242,"CUSTEIO",IF(Y1081='Tabelas auxiliares'!$A$241,"INVESTIMENTO","ERRO - VERIFICAR"))))</f>
        <v/>
      </c>
      <c r="AA1081" s="30" t="str">
        <f t="shared" si="33"/>
        <v/>
      </c>
      <c r="AB1081" s="130"/>
      <c r="AC1081" s="130"/>
      <c r="AD1081" s="12"/>
      <c r="AE1081" s="36"/>
    </row>
    <row r="1082" spans="6:31" x14ac:dyDescent="0.25">
      <c r="F1082" s="19" t="str">
        <f>IFERROR(VLOOKUP(D1082,'Tabelas auxiliares'!$A$3:$B$63,2,FALSE),"")</f>
        <v/>
      </c>
      <c r="G1082" s="19" t="str">
        <f>IFERROR(VLOOKUP($B1082,'Tabelas auxiliares'!$A$67:$C$107,2,FALSE),"")</f>
        <v/>
      </c>
      <c r="H1082" s="19" t="str">
        <f>IFERROR(VLOOKUP($B1082,'Tabelas auxiliares'!$A$67:$C$107,3,FALSE),"")</f>
        <v/>
      </c>
      <c r="Y1082" s="19" t="str">
        <f t="shared" si="32"/>
        <v/>
      </c>
      <c r="Z1082" s="19" t="str">
        <f>IF(T1082="","",IF(AND(T1082&lt;&gt;'Tabelas auxiliares'!$B$241,T1082&lt;&gt;'Tabelas auxiliares'!$B$242,T1082&lt;&gt;'Tabelas auxiliares'!$C$241,T1082&lt;&gt;'Tabelas auxiliares'!$C$242,T1082&lt;&gt;'Tabelas auxiliares'!$D$241),"FOLHA DE PESSOAL",IF(Y1082='Tabelas auxiliares'!$A$242,"CUSTEIO",IF(Y1082='Tabelas auxiliares'!$A$241,"INVESTIMENTO","ERRO - VERIFICAR"))))</f>
        <v/>
      </c>
      <c r="AA1082" s="30" t="str">
        <f t="shared" si="33"/>
        <v/>
      </c>
      <c r="AB1082" s="130"/>
      <c r="AC1082" s="130"/>
      <c r="AD1082" s="12"/>
      <c r="AE1082" s="36"/>
    </row>
    <row r="1083" spans="6:31" x14ac:dyDescent="0.25">
      <c r="F1083" s="19" t="str">
        <f>IFERROR(VLOOKUP(D1083,'Tabelas auxiliares'!$A$3:$B$63,2,FALSE),"")</f>
        <v/>
      </c>
      <c r="G1083" s="19" t="str">
        <f>IFERROR(VLOOKUP($B1083,'Tabelas auxiliares'!$A$67:$C$107,2,FALSE),"")</f>
        <v/>
      </c>
      <c r="H1083" s="19" t="str">
        <f>IFERROR(VLOOKUP($B1083,'Tabelas auxiliares'!$A$67:$C$107,3,FALSE),"")</f>
        <v/>
      </c>
      <c r="Y1083" s="19" t="str">
        <f t="shared" si="32"/>
        <v/>
      </c>
      <c r="Z1083" s="19" t="str">
        <f>IF(T1083="","",IF(AND(T1083&lt;&gt;'Tabelas auxiliares'!$B$241,T1083&lt;&gt;'Tabelas auxiliares'!$B$242,T1083&lt;&gt;'Tabelas auxiliares'!$C$241,T1083&lt;&gt;'Tabelas auxiliares'!$C$242,T1083&lt;&gt;'Tabelas auxiliares'!$D$241),"FOLHA DE PESSOAL",IF(Y1083='Tabelas auxiliares'!$A$242,"CUSTEIO",IF(Y1083='Tabelas auxiliares'!$A$241,"INVESTIMENTO","ERRO - VERIFICAR"))))</f>
        <v/>
      </c>
      <c r="AA1083" s="30" t="str">
        <f t="shared" si="33"/>
        <v/>
      </c>
      <c r="AB1083" s="130"/>
      <c r="AC1083" s="130"/>
      <c r="AD1083" s="12"/>
      <c r="AE1083" s="36"/>
    </row>
    <row r="1084" spans="6:31" x14ac:dyDescent="0.25">
      <c r="F1084" s="19" t="str">
        <f>IFERROR(VLOOKUP(D1084,'Tabelas auxiliares'!$A$3:$B$63,2,FALSE),"")</f>
        <v/>
      </c>
      <c r="G1084" s="19" t="str">
        <f>IFERROR(VLOOKUP($B1084,'Tabelas auxiliares'!$A$67:$C$107,2,FALSE),"")</f>
        <v/>
      </c>
      <c r="H1084" s="19" t="str">
        <f>IFERROR(VLOOKUP($B1084,'Tabelas auxiliares'!$A$67:$C$107,3,FALSE),"")</f>
        <v/>
      </c>
      <c r="Y1084" s="19" t="str">
        <f t="shared" si="32"/>
        <v/>
      </c>
      <c r="Z1084" s="19" t="str">
        <f>IF(T1084="","",IF(AND(T1084&lt;&gt;'Tabelas auxiliares'!$B$241,T1084&lt;&gt;'Tabelas auxiliares'!$B$242,T1084&lt;&gt;'Tabelas auxiliares'!$C$241,T1084&lt;&gt;'Tabelas auxiliares'!$C$242,T1084&lt;&gt;'Tabelas auxiliares'!$D$241),"FOLHA DE PESSOAL",IF(Y1084='Tabelas auxiliares'!$A$242,"CUSTEIO",IF(Y1084='Tabelas auxiliares'!$A$241,"INVESTIMENTO","ERRO - VERIFICAR"))))</f>
        <v/>
      </c>
      <c r="AA1084" s="30" t="str">
        <f t="shared" si="33"/>
        <v/>
      </c>
      <c r="AB1084" s="130"/>
      <c r="AC1084" s="130"/>
      <c r="AD1084" s="12"/>
      <c r="AE1084" s="36"/>
    </row>
    <row r="1085" spans="6:31" x14ac:dyDescent="0.25">
      <c r="F1085" s="19" t="str">
        <f>IFERROR(VLOOKUP(D1085,'Tabelas auxiliares'!$A$3:$B$63,2,FALSE),"")</f>
        <v/>
      </c>
      <c r="G1085" s="19" t="str">
        <f>IFERROR(VLOOKUP($B1085,'Tabelas auxiliares'!$A$67:$C$107,2,FALSE),"")</f>
        <v/>
      </c>
      <c r="H1085" s="19" t="str">
        <f>IFERROR(VLOOKUP($B1085,'Tabelas auxiliares'!$A$67:$C$107,3,FALSE),"")</f>
        <v/>
      </c>
      <c r="Y1085" s="19" t="str">
        <f t="shared" si="32"/>
        <v/>
      </c>
      <c r="Z1085" s="19" t="str">
        <f>IF(T1085="","",IF(AND(T1085&lt;&gt;'Tabelas auxiliares'!$B$241,T1085&lt;&gt;'Tabelas auxiliares'!$B$242,T1085&lt;&gt;'Tabelas auxiliares'!$C$241,T1085&lt;&gt;'Tabelas auxiliares'!$C$242,T1085&lt;&gt;'Tabelas auxiliares'!$D$241),"FOLHA DE PESSOAL",IF(Y1085='Tabelas auxiliares'!$A$242,"CUSTEIO",IF(Y1085='Tabelas auxiliares'!$A$241,"INVESTIMENTO","ERRO - VERIFICAR"))))</f>
        <v/>
      </c>
      <c r="AA1085" s="30" t="str">
        <f t="shared" si="33"/>
        <v/>
      </c>
      <c r="AB1085" s="130"/>
      <c r="AC1085" s="130"/>
      <c r="AD1085" s="12"/>
      <c r="AE1085" s="36"/>
    </row>
    <row r="1086" spans="6:31" x14ac:dyDescent="0.25">
      <c r="F1086" s="19" t="str">
        <f>IFERROR(VLOOKUP(D1086,'Tabelas auxiliares'!$A$3:$B$63,2,FALSE),"")</f>
        <v/>
      </c>
      <c r="G1086" s="19" t="str">
        <f>IFERROR(VLOOKUP($B1086,'Tabelas auxiliares'!$A$67:$C$107,2,FALSE),"")</f>
        <v/>
      </c>
      <c r="H1086" s="19" t="str">
        <f>IFERROR(VLOOKUP($B1086,'Tabelas auxiliares'!$A$67:$C$107,3,FALSE),"")</f>
        <v/>
      </c>
      <c r="Y1086" s="19" t="str">
        <f t="shared" si="32"/>
        <v/>
      </c>
      <c r="Z1086" s="19" t="str">
        <f>IF(T1086="","",IF(AND(T1086&lt;&gt;'Tabelas auxiliares'!$B$241,T1086&lt;&gt;'Tabelas auxiliares'!$B$242,T1086&lt;&gt;'Tabelas auxiliares'!$C$241,T1086&lt;&gt;'Tabelas auxiliares'!$C$242,T1086&lt;&gt;'Tabelas auxiliares'!$D$241),"FOLHA DE PESSOAL",IF(Y1086='Tabelas auxiliares'!$A$242,"CUSTEIO",IF(Y1086='Tabelas auxiliares'!$A$241,"INVESTIMENTO","ERRO - VERIFICAR"))))</f>
        <v/>
      </c>
      <c r="AA1086" s="30" t="str">
        <f t="shared" si="33"/>
        <v/>
      </c>
      <c r="AB1086" s="130"/>
      <c r="AC1086" s="130"/>
      <c r="AD1086" s="12"/>
      <c r="AE1086" s="36"/>
    </row>
    <row r="1087" spans="6:31" x14ac:dyDescent="0.25">
      <c r="F1087" s="19" t="str">
        <f>IFERROR(VLOOKUP(D1087,'Tabelas auxiliares'!$A$3:$B$63,2,FALSE),"")</f>
        <v/>
      </c>
      <c r="G1087" s="19" t="str">
        <f>IFERROR(VLOOKUP($B1087,'Tabelas auxiliares'!$A$67:$C$107,2,FALSE),"")</f>
        <v/>
      </c>
      <c r="H1087" s="19" t="str">
        <f>IFERROR(VLOOKUP($B1087,'Tabelas auxiliares'!$A$67:$C$107,3,FALSE),"")</f>
        <v/>
      </c>
      <c r="Y1087" s="19" t="str">
        <f t="shared" si="32"/>
        <v/>
      </c>
      <c r="Z1087" s="19" t="str">
        <f>IF(T1087="","",IF(AND(T1087&lt;&gt;'Tabelas auxiliares'!$B$241,T1087&lt;&gt;'Tabelas auxiliares'!$B$242,T1087&lt;&gt;'Tabelas auxiliares'!$C$241,T1087&lt;&gt;'Tabelas auxiliares'!$C$242,T1087&lt;&gt;'Tabelas auxiliares'!$D$241),"FOLHA DE PESSOAL",IF(Y1087='Tabelas auxiliares'!$A$242,"CUSTEIO",IF(Y1087='Tabelas auxiliares'!$A$241,"INVESTIMENTO","ERRO - VERIFICAR"))))</f>
        <v/>
      </c>
      <c r="AA1087" s="30" t="str">
        <f t="shared" si="33"/>
        <v/>
      </c>
      <c r="AB1087" s="130"/>
      <c r="AC1087" s="130"/>
      <c r="AD1087" s="12"/>
      <c r="AE1087" s="36"/>
    </row>
    <row r="1088" spans="6:31" x14ac:dyDescent="0.25">
      <c r="F1088" s="19" t="str">
        <f>IFERROR(VLOOKUP(D1088,'Tabelas auxiliares'!$A$3:$B$63,2,FALSE),"")</f>
        <v/>
      </c>
      <c r="G1088" s="19" t="str">
        <f>IFERROR(VLOOKUP($B1088,'Tabelas auxiliares'!$A$67:$C$107,2,FALSE),"")</f>
        <v/>
      </c>
      <c r="H1088" s="19" t="str">
        <f>IFERROR(VLOOKUP($B1088,'Tabelas auxiliares'!$A$67:$C$107,3,FALSE),"")</f>
        <v/>
      </c>
      <c r="Y1088" s="19" t="str">
        <f t="shared" si="32"/>
        <v/>
      </c>
      <c r="Z1088" s="19" t="str">
        <f>IF(T1088="","",IF(AND(T1088&lt;&gt;'Tabelas auxiliares'!$B$241,T1088&lt;&gt;'Tabelas auxiliares'!$B$242,T1088&lt;&gt;'Tabelas auxiliares'!$C$241,T1088&lt;&gt;'Tabelas auxiliares'!$C$242,T1088&lt;&gt;'Tabelas auxiliares'!$D$241),"FOLHA DE PESSOAL",IF(Y1088='Tabelas auxiliares'!$A$242,"CUSTEIO",IF(Y1088='Tabelas auxiliares'!$A$241,"INVESTIMENTO","ERRO - VERIFICAR"))))</f>
        <v/>
      </c>
      <c r="AA1088" s="30" t="str">
        <f t="shared" si="33"/>
        <v/>
      </c>
      <c r="AB1088" s="130"/>
      <c r="AC1088" s="130"/>
      <c r="AD1088" s="12"/>
      <c r="AE1088" s="36"/>
    </row>
    <row r="1089" spans="6:42" x14ac:dyDescent="0.25">
      <c r="F1089" s="19" t="str">
        <f>IFERROR(VLOOKUP(D1089,'Tabelas auxiliares'!$A$3:$B$63,2,FALSE),"")</f>
        <v/>
      </c>
      <c r="G1089" s="19" t="str">
        <f>IFERROR(VLOOKUP($B1089,'Tabelas auxiliares'!$A$67:$C$107,2,FALSE),"")</f>
        <v/>
      </c>
      <c r="H1089" s="19" t="str">
        <f>IFERROR(VLOOKUP($B1089,'Tabelas auxiliares'!$A$67:$C$107,3,FALSE),"")</f>
        <v/>
      </c>
      <c r="Y1089" s="19" t="str">
        <f t="shared" si="32"/>
        <v/>
      </c>
      <c r="Z1089" s="19" t="str">
        <f>IF(T1089="","",IF(AND(T1089&lt;&gt;'Tabelas auxiliares'!$B$241,T1089&lt;&gt;'Tabelas auxiliares'!$B$242,T1089&lt;&gt;'Tabelas auxiliares'!$C$241,T1089&lt;&gt;'Tabelas auxiliares'!$C$242,T1089&lt;&gt;'Tabelas auxiliares'!$D$241),"FOLHA DE PESSOAL",IF(Y1089='Tabelas auxiliares'!$A$242,"CUSTEIO",IF(Y1089='Tabelas auxiliares'!$A$241,"INVESTIMENTO","ERRO - VERIFICAR"))))</f>
        <v/>
      </c>
      <c r="AA1089" s="30" t="str">
        <f t="shared" si="33"/>
        <v/>
      </c>
      <c r="AB1089" s="130"/>
      <c r="AC1089" s="130"/>
      <c r="AD1089" s="12"/>
      <c r="AE1089" s="36"/>
    </row>
    <row r="1090" spans="6:42" x14ac:dyDescent="0.25">
      <c r="F1090" s="19" t="str">
        <f>IFERROR(VLOOKUP(D1090,'Tabelas auxiliares'!$A$3:$B$63,2,FALSE),"")</f>
        <v/>
      </c>
      <c r="G1090" s="19" t="str">
        <f>IFERROR(VLOOKUP($B1090,'Tabelas auxiliares'!$A$67:$C$107,2,FALSE),"")</f>
        <v/>
      </c>
      <c r="H1090" s="19" t="str">
        <f>IFERROR(VLOOKUP($B1090,'Tabelas auxiliares'!$A$67:$C$107,3,FALSE),"")</f>
        <v/>
      </c>
      <c r="Y1090" s="19" t="str">
        <f t="shared" si="32"/>
        <v/>
      </c>
      <c r="Z1090" s="19" t="str">
        <f>IF(T1090="","",IF(AND(T1090&lt;&gt;'Tabelas auxiliares'!$B$241,T1090&lt;&gt;'Tabelas auxiliares'!$B$242,T1090&lt;&gt;'Tabelas auxiliares'!$C$241,T1090&lt;&gt;'Tabelas auxiliares'!$C$242,T1090&lt;&gt;'Tabelas auxiliares'!$D$241),"FOLHA DE PESSOAL",IF(Y1090='Tabelas auxiliares'!$A$242,"CUSTEIO",IF(Y1090='Tabelas auxiliares'!$A$241,"INVESTIMENTO","ERRO - VERIFICAR"))))</f>
        <v/>
      </c>
      <c r="AA1090" s="30" t="str">
        <f t="shared" si="33"/>
        <v/>
      </c>
      <c r="AB1090" s="130"/>
      <c r="AC1090" s="130"/>
      <c r="AD1090" s="12"/>
      <c r="AE1090" s="36"/>
    </row>
    <row r="1091" spans="6:42" x14ac:dyDescent="0.25">
      <c r="F1091" s="19" t="str">
        <f>IFERROR(VLOOKUP(D1091,'Tabelas auxiliares'!$A$3:$B$63,2,FALSE),"")</f>
        <v/>
      </c>
      <c r="G1091" s="19" t="str">
        <f>IFERROR(VLOOKUP($B1091,'Tabelas auxiliares'!$A$67:$C$107,2,FALSE),"")</f>
        <v/>
      </c>
      <c r="H1091" s="19" t="str">
        <f>IFERROR(VLOOKUP($B1091,'Tabelas auxiliares'!$A$67:$C$107,3,FALSE),"")</f>
        <v/>
      </c>
      <c r="Y1091" s="19" t="str">
        <f t="shared" si="32"/>
        <v/>
      </c>
      <c r="Z1091" s="19" t="str">
        <f>IF(T1091="","",IF(AND(T1091&lt;&gt;'Tabelas auxiliares'!$B$241,T1091&lt;&gt;'Tabelas auxiliares'!$B$242,T1091&lt;&gt;'Tabelas auxiliares'!$C$241,T1091&lt;&gt;'Tabelas auxiliares'!$C$242,T1091&lt;&gt;'Tabelas auxiliares'!$D$241),"FOLHA DE PESSOAL",IF(Y1091='Tabelas auxiliares'!$A$242,"CUSTEIO",IF(Y1091='Tabelas auxiliares'!$A$241,"INVESTIMENTO","ERRO - VERIFICAR"))))</f>
        <v/>
      </c>
      <c r="AA1091" s="30" t="str">
        <f t="shared" si="33"/>
        <v/>
      </c>
      <c r="AB1091" s="130"/>
      <c r="AC1091" s="130"/>
      <c r="AD1091" s="12"/>
      <c r="AE1091" s="36"/>
    </row>
    <row r="1092" spans="6:42" x14ac:dyDescent="0.25">
      <c r="F1092" s="19" t="str">
        <f>IFERROR(VLOOKUP(D1092,'Tabelas auxiliares'!$A$3:$B$63,2,FALSE),"")</f>
        <v/>
      </c>
      <c r="G1092" s="19" t="str">
        <f>IFERROR(VLOOKUP($B1092,'Tabelas auxiliares'!$A$67:$C$107,2,FALSE),"")</f>
        <v/>
      </c>
      <c r="H1092" s="19" t="str">
        <f>IFERROR(VLOOKUP($B1092,'Tabelas auxiliares'!$A$67:$C$107,3,FALSE),"")</f>
        <v/>
      </c>
      <c r="Y1092" s="19" t="str">
        <f t="shared" si="32"/>
        <v/>
      </c>
      <c r="Z1092" s="19" t="str">
        <f>IF(T1092="","",IF(AND(T1092&lt;&gt;'Tabelas auxiliares'!$B$241,T1092&lt;&gt;'Tabelas auxiliares'!$B$242,T1092&lt;&gt;'Tabelas auxiliares'!$C$241,T1092&lt;&gt;'Tabelas auxiliares'!$C$242,T1092&lt;&gt;'Tabelas auxiliares'!$D$241),"FOLHA DE PESSOAL",IF(Y1092='Tabelas auxiliares'!$A$242,"CUSTEIO",IF(Y1092='Tabelas auxiliares'!$A$241,"INVESTIMENTO","ERRO - VERIFICAR"))))</f>
        <v/>
      </c>
      <c r="AA1092" s="30" t="str">
        <f t="shared" si="33"/>
        <v/>
      </c>
      <c r="AB1092" s="130"/>
      <c r="AC1092" s="130"/>
      <c r="AD1092" s="12"/>
      <c r="AE1092" s="36"/>
    </row>
    <row r="1093" spans="6:42" x14ac:dyDescent="0.25">
      <c r="F1093" s="19" t="str">
        <f>IFERROR(VLOOKUP(D1093,'Tabelas auxiliares'!$A$3:$B$63,2,FALSE),"")</f>
        <v/>
      </c>
      <c r="G1093" s="19" t="str">
        <f>IFERROR(VLOOKUP($B1093,'Tabelas auxiliares'!$A$67:$C$107,2,FALSE),"")</f>
        <v/>
      </c>
      <c r="H1093" s="19" t="str">
        <f>IFERROR(VLOOKUP($B1093,'Tabelas auxiliares'!$A$67:$C$107,3,FALSE),"")</f>
        <v/>
      </c>
      <c r="Y1093" s="19" t="str">
        <f t="shared" si="32"/>
        <v/>
      </c>
      <c r="Z1093" s="19" t="str">
        <f>IF(T1093="","",IF(AND(T1093&lt;&gt;'Tabelas auxiliares'!$B$241,T1093&lt;&gt;'Tabelas auxiliares'!$B$242,T1093&lt;&gt;'Tabelas auxiliares'!$C$241,T1093&lt;&gt;'Tabelas auxiliares'!$C$242,T1093&lt;&gt;'Tabelas auxiliares'!$D$241),"FOLHA DE PESSOAL",IF(Y1093='Tabelas auxiliares'!$A$242,"CUSTEIO",IF(Y1093='Tabelas auxiliares'!$A$241,"INVESTIMENTO","ERRO - VERIFICAR"))))</f>
        <v/>
      </c>
      <c r="AA1093" s="30" t="str">
        <f t="shared" si="33"/>
        <v/>
      </c>
      <c r="AB1093" s="130"/>
      <c r="AC1093" s="130"/>
      <c r="AD1093" s="12"/>
      <c r="AE1093" s="36"/>
    </row>
    <row r="1094" spans="6:42" x14ac:dyDescent="0.25">
      <c r="F1094" s="19" t="str">
        <f>IFERROR(VLOOKUP(D1094,'Tabelas auxiliares'!$A$3:$B$63,2,FALSE),"")</f>
        <v/>
      </c>
      <c r="G1094" s="19" t="str">
        <f>IFERROR(VLOOKUP($B1094,'Tabelas auxiliares'!$A$67:$C$107,2,FALSE),"")</f>
        <v/>
      </c>
      <c r="H1094" s="19" t="str">
        <f>IFERROR(VLOOKUP($B1094,'Tabelas auxiliares'!$A$67:$C$107,3,FALSE),"")</f>
        <v/>
      </c>
      <c r="Y1094" s="19" t="str">
        <f t="shared" si="32"/>
        <v/>
      </c>
      <c r="Z1094" s="19" t="str">
        <f>IF(T1094="","",IF(AND(T1094&lt;&gt;'Tabelas auxiliares'!$B$241,T1094&lt;&gt;'Tabelas auxiliares'!$B$242,T1094&lt;&gt;'Tabelas auxiliares'!$C$241,T1094&lt;&gt;'Tabelas auxiliares'!$C$242,T1094&lt;&gt;'Tabelas auxiliares'!$D$241),"FOLHA DE PESSOAL",IF(Y1094='Tabelas auxiliares'!$A$242,"CUSTEIO",IF(Y1094='Tabelas auxiliares'!$A$241,"INVESTIMENTO","ERRO - VERIFICAR"))))</f>
        <v/>
      </c>
      <c r="AA1094" s="30" t="str">
        <f t="shared" si="33"/>
        <v/>
      </c>
      <c r="AB1094" s="130"/>
      <c r="AC1094" s="130"/>
      <c r="AD1094" s="12"/>
      <c r="AE1094" s="36"/>
    </row>
    <row r="1095" spans="6:42" x14ac:dyDescent="0.25">
      <c r="F1095" s="19" t="str">
        <f>IFERROR(VLOOKUP(D1095,'Tabelas auxiliares'!$A$3:$B$63,2,FALSE),"")</f>
        <v/>
      </c>
      <c r="G1095" s="19" t="str">
        <f>IFERROR(VLOOKUP($B1095,'Tabelas auxiliares'!$A$67:$C$107,2,FALSE),"")</f>
        <v/>
      </c>
      <c r="H1095" s="19" t="str">
        <f>IFERROR(VLOOKUP($B1095,'Tabelas auxiliares'!$A$67:$C$107,3,FALSE),"")</f>
        <v/>
      </c>
      <c r="Y1095" s="19" t="str">
        <f t="shared" si="32"/>
        <v/>
      </c>
      <c r="Z1095" s="19" t="str">
        <f>IF(T1095="","",IF(AND(T1095&lt;&gt;'Tabelas auxiliares'!$B$241,T1095&lt;&gt;'Tabelas auxiliares'!$B$242,T1095&lt;&gt;'Tabelas auxiliares'!$C$241,T1095&lt;&gt;'Tabelas auxiliares'!$C$242,T1095&lt;&gt;'Tabelas auxiliares'!$D$241),"FOLHA DE PESSOAL",IF(Y1095='Tabelas auxiliares'!$A$242,"CUSTEIO",IF(Y1095='Tabelas auxiliares'!$A$241,"INVESTIMENTO","ERRO - VERIFICAR"))))</f>
        <v/>
      </c>
      <c r="AA1095" s="30" t="str">
        <f t="shared" si="33"/>
        <v/>
      </c>
      <c r="AB1095" s="130"/>
      <c r="AC1095" s="130"/>
      <c r="AD1095" s="12"/>
      <c r="AE1095" s="36"/>
      <c r="AF1095" s="36"/>
      <c r="AG1095" s="36"/>
      <c r="AH1095" s="36"/>
      <c r="AI1095" s="36"/>
      <c r="AJ1095" s="36"/>
      <c r="AK1095" s="36"/>
      <c r="AL1095" s="36"/>
      <c r="AM1095" s="36"/>
      <c r="AN1095" s="36"/>
      <c r="AO1095" s="36"/>
      <c r="AP1095" s="36"/>
    </row>
    <row r="1096" spans="6:42" x14ac:dyDescent="0.25">
      <c r="F1096" s="19" t="str">
        <f>IFERROR(VLOOKUP(D1096,'Tabelas auxiliares'!$A$3:$B$63,2,FALSE),"")</f>
        <v/>
      </c>
      <c r="G1096" s="19" t="str">
        <f>IFERROR(VLOOKUP($B1096,'Tabelas auxiliares'!$A$67:$C$107,2,FALSE),"")</f>
        <v/>
      </c>
      <c r="H1096" s="19" t="str">
        <f>IFERROR(VLOOKUP($B1096,'Tabelas auxiliares'!$A$67:$C$107,3,FALSE),"")</f>
        <v/>
      </c>
      <c r="Y1096" s="19" t="str">
        <f t="shared" si="32"/>
        <v/>
      </c>
      <c r="Z1096" s="19" t="str">
        <f>IF(T1096="","",IF(AND(T1096&lt;&gt;'Tabelas auxiliares'!$B$241,T1096&lt;&gt;'Tabelas auxiliares'!$B$242,T1096&lt;&gt;'Tabelas auxiliares'!$C$241,T1096&lt;&gt;'Tabelas auxiliares'!$C$242,T1096&lt;&gt;'Tabelas auxiliares'!$D$241),"FOLHA DE PESSOAL",IF(Y1096='Tabelas auxiliares'!$A$242,"CUSTEIO",IF(Y1096='Tabelas auxiliares'!$A$241,"INVESTIMENTO","ERRO - VERIFICAR"))))</f>
        <v/>
      </c>
      <c r="AA1096" s="30" t="str">
        <f t="shared" si="33"/>
        <v/>
      </c>
      <c r="AB1096" s="130"/>
      <c r="AC1096" s="130"/>
      <c r="AD1096" s="12"/>
      <c r="AE1096" s="36"/>
      <c r="AF1096" s="36"/>
      <c r="AG1096" s="36"/>
      <c r="AH1096" s="36"/>
      <c r="AI1096" s="36"/>
      <c r="AJ1096" s="36"/>
      <c r="AK1096" s="36"/>
      <c r="AL1096" s="36"/>
      <c r="AM1096" s="36"/>
      <c r="AN1096" s="36"/>
      <c r="AO1096" s="36"/>
      <c r="AP1096" s="36"/>
    </row>
    <row r="1097" spans="6:42" x14ac:dyDescent="0.25">
      <c r="F1097" s="19" t="str">
        <f>IFERROR(VLOOKUP(D1097,'Tabelas auxiliares'!$A$3:$B$63,2,FALSE),"")</f>
        <v/>
      </c>
      <c r="G1097" s="19" t="str">
        <f>IFERROR(VLOOKUP($B1097,'Tabelas auxiliares'!$A$67:$C$107,2,FALSE),"")</f>
        <v/>
      </c>
      <c r="H1097" s="19" t="str">
        <f>IFERROR(VLOOKUP($B1097,'Tabelas auxiliares'!$A$67:$C$107,3,FALSE),"")</f>
        <v/>
      </c>
      <c r="Y1097" s="19" t="str">
        <f t="shared" si="32"/>
        <v/>
      </c>
      <c r="Z1097" s="19" t="str">
        <f>IF(T1097="","",IF(AND(T1097&lt;&gt;'Tabelas auxiliares'!$B$241,T1097&lt;&gt;'Tabelas auxiliares'!$B$242,T1097&lt;&gt;'Tabelas auxiliares'!$C$241,T1097&lt;&gt;'Tabelas auxiliares'!$C$242,T1097&lt;&gt;'Tabelas auxiliares'!$D$241),"FOLHA DE PESSOAL",IF(Y1097='Tabelas auxiliares'!$A$242,"CUSTEIO",IF(Y1097='Tabelas auxiliares'!$A$241,"INVESTIMENTO","ERRO - VERIFICAR"))))</f>
        <v/>
      </c>
      <c r="AA1097" s="30" t="str">
        <f t="shared" si="33"/>
        <v/>
      </c>
      <c r="AB1097" s="130"/>
      <c r="AC1097" s="130"/>
      <c r="AD1097" s="12"/>
      <c r="AE1097" s="36"/>
      <c r="AF1097" s="36"/>
      <c r="AG1097" s="36"/>
      <c r="AH1097" s="36"/>
      <c r="AI1097" s="36"/>
      <c r="AJ1097" s="36"/>
      <c r="AK1097" s="36"/>
      <c r="AL1097" s="36"/>
      <c r="AM1097" s="36"/>
      <c r="AN1097" s="36"/>
      <c r="AO1097" s="36"/>
      <c r="AP1097" s="36"/>
    </row>
    <row r="1098" spans="6:42" x14ac:dyDescent="0.25">
      <c r="F1098" s="19" t="str">
        <f>IFERROR(VLOOKUP(D1098,'Tabelas auxiliares'!$A$3:$B$63,2,FALSE),"")</f>
        <v/>
      </c>
      <c r="G1098" s="19" t="str">
        <f>IFERROR(VLOOKUP($B1098,'Tabelas auxiliares'!$A$67:$C$107,2,FALSE),"")</f>
        <v/>
      </c>
      <c r="H1098" s="19" t="str">
        <f>IFERROR(VLOOKUP($B1098,'Tabelas auxiliares'!$A$67:$C$107,3,FALSE),"")</f>
        <v/>
      </c>
      <c r="Y1098" s="19" t="str">
        <f t="shared" si="32"/>
        <v/>
      </c>
      <c r="Z1098" s="19" t="str">
        <f>IF(T1098="","",IF(AND(T1098&lt;&gt;'Tabelas auxiliares'!$B$241,T1098&lt;&gt;'Tabelas auxiliares'!$B$242,T1098&lt;&gt;'Tabelas auxiliares'!$C$241,T1098&lt;&gt;'Tabelas auxiliares'!$C$242,T1098&lt;&gt;'Tabelas auxiliares'!$D$241),"FOLHA DE PESSOAL",IF(Y1098='Tabelas auxiliares'!$A$242,"CUSTEIO",IF(Y1098='Tabelas auxiliares'!$A$241,"INVESTIMENTO","ERRO - VERIFICAR"))))</f>
        <v/>
      </c>
      <c r="AA1098" s="30" t="str">
        <f t="shared" si="33"/>
        <v/>
      </c>
      <c r="AB1098" s="130"/>
      <c r="AC1098" s="130"/>
      <c r="AD1098" s="12"/>
      <c r="AE1098" s="36"/>
      <c r="AF1098" s="36"/>
      <c r="AG1098" s="36"/>
      <c r="AH1098" s="36"/>
      <c r="AI1098" s="36"/>
      <c r="AJ1098" s="36"/>
      <c r="AK1098" s="36"/>
      <c r="AL1098" s="36"/>
      <c r="AM1098" s="36"/>
      <c r="AN1098" s="36"/>
      <c r="AO1098" s="36"/>
      <c r="AP1098" s="36"/>
    </row>
    <row r="1099" spans="6:42" x14ac:dyDescent="0.25">
      <c r="F1099" s="19" t="str">
        <f>IFERROR(VLOOKUP(D1099,'Tabelas auxiliares'!$A$3:$B$63,2,FALSE),"")</f>
        <v/>
      </c>
      <c r="G1099" s="19" t="str">
        <f>IFERROR(VLOOKUP($B1099,'Tabelas auxiliares'!$A$67:$C$107,2,FALSE),"")</f>
        <v/>
      </c>
      <c r="H1099" s="19" t="str">
        <f>IFERROR(VLOOKUP($B1099,'Tabelas auxiliares'!$A$67:$C$107,3,FALSE),"")</f>
        <v/>
      </c>
      <c r="Y1099" s="19" t="str">
        <f t="shared" si="32"/>
        <v/>
      </c>
      <c r="Z1099" s="19" t="str">
        <f>IF(T1099="","",IF(AND(T1099&lt;&gt;'Tabelas auxiliares'!$B$241,T1099&lt;&gt;'Tabelas auxiliares'!$B$242,T1099&lt;&gt;'Tabelas auxiliares'!$C$241,T1099&lt;&gt;'Tabelas auxiliares'!$C$242,T1099&lt;&gt;'Tabelas auxiliares'!$D$241),"FOLHA DE PESSOAL",IF(Y1099='Tabelas auxiliares'!$A$242,"CUSTEIO",IF(Y1099='Tabelas auxiliares'!$A$241,"INVESTIMENTO","ERRO - VERIFICAR"))))</f>
        <v/>
      </c>
      <c r="AA1099" s="30" t="str">
        <f t="shared" si="33"/>
        <v/>
      </c>
      <c r="AB1099" s="130"/>
      <c r="AC1099" s="130"/>
      <c r="AD1099" s="12"/>
      <c r="AE1099" s="36"/>
      <c r="AF1099" s="36"/>
      <c r="AG1099" s="36"/>
      <c r="AH1099" s="36"/>
      <c r="AI1099" s="36"/>
      <c r="AJ1099" s="36"/>
      <c r="AK1099" s="36"/>
      <c r="AL1099" s="36"/>
      <c r="AM1099" s="36"/>
      <c r="AN1099" s="36"/>
      <c r="AO1099" s="36"/>
      <c r="AP1099" s="36"/>
    </row>
    <row r="1100" spans="6:42" x14ac:dyDescent="0.25">
      <c r="F1100" s="19" t="str">
        <f>IFERROR(VLOOKUP(D1100,'Tabelas auxiliares'!$A$3:$B$63,2,FALSE),"")</f>
        <v/>
      </c>
      <c r="G1100" s="19" t="str">
        <f>IFERROR(VLOOKUP($B1100,'Tabelas auxiliares'!$A$67:$C$107,2,FALSE),"")</f>
        <v/>
      </c>
      <c r="H1100" s="19" t="str">
        <f>IFERROR(VLOOKUP($B1100,'Tabelas auxiliares'!$A$67:$C$107,3,FALSE),"")</f>
        <v/>
      </c>
      <c r="Y1100" s="19" t="str">
        <f t="shared" si="32"/>
        <v/>
      </c>
      <c r="Z1100" s="19" t="str">
        <f>IF(T1100="","",IF(AND(T1100&lt;&gt;'Tabelas auxiliares'!$B$241,T1100&lt;&gt;'Tabelas auxiliares'!$B$242,T1100&lt;&gt;'Tabelas auxiliares'!$C$241,T1100&lt;&gt;'Tabelas auxiliares'!$C$242,T1100&lt;&gt;'Tabelas auxiliares'!$D$241),"FOLHA DE PESSOAL",IF(Y1100='Tabelas auxiliares'!$A$242,"CUSTEIO",IF(Y1100='Tabelas auxiliares'!$A$241,"INVESTIMENTO","ERRO - VERIFICAR"))))</f>
        <v/>
      </c>
      <c r="AA1100" s="30" t="str">
        <f t="shared" si="33"/>
        <v/>
      </c>
      <c r="AB1100" s="130"/>
      <c r="AC1100" s="130"/>
      <c r="AD1100" s="12"/>
      <c r="AE1100" s="36"/>
      <c r="AF1100" s="36"/>
      <c r="AG1100" s="36"/>
      <c r="AH1100" s="36"/>
      <c r="AI1100" s="36"/>
      <c r="AJ1100" s="36"/>
      <c r="AK1100" s="36"/>
      <c r="AL1100" s="36"/>
      <c r="AM1100" s="36"/>
      <c r="AN1100" s="36"/>
      <c r="AO1100" s="36"/>
      <c r="AP1100" s="36"/>
    </row>
    <row r="1101" spans="6:42" x14ac:dyDescent="0.25">
      <c r="F1101" s="19" t="str">
        <f>IFERROR(VLOOKUP(D1101,'Tabelas auxiliares'!$A$3:$B$63,2,FALSE),"")</f>
        <v/>
      </c>
      <c r="G1101" s="19" t="str">
        <f>IFERROR(VLOOKUP($B1101,'Tabelas auxiliares'!$A$67:$C$107,2,FALSE),"")</f>
        <v/>
      </c>
      <c r="H1101" s="19" t="str">
        <f>IFERROR(VLOOKUP($B1101,'Tabelas auxiliares'!$A$67:$C$107,3,FALSE),"")</f>
        <v/>
      </c>
      <c r="Y1101" s="19" t="str">
        <f t="shared" si="32"/>
        <v/>
      </c>
      <c r="Z1101" s="19" t="str">
        <f>IF(T1101="","",IF(AND(T1101&lt;&gt;'Tabelas auxiliares'!$B$241,T1101&lt;&gt;'Tabelas auxiliares'!$B$242,T1101&lt;&gt;'Tabelas auxiliares'!$C$241,T1101&lt;&gt;'Tabelas auxiliares'!$C$242,T1101&lt;&gt;'Tabelas auxiliares'!$D$241),"FOLHA DE PESSOAL",IF(Y1101='Tabelas auxiliares'!$A$242,"CUSTEIO",IF(Y1101='Tabelas auxiliares'!$A$241,"INVESTIMENTO","ERRO - VERIFICAR"))))</f>
        <v/>
      </c>
      <c r="AA1101" s="30" t="str">
        <f t="shared" si="33"/>
        <v/>
      </c>
      <c r="AB1101" s="130"/>
      <c r="AC1101" s="130"/>
      <c r="AD1101" s="12"/>
      <c r="AE1101" s="36"/>
      <c r="AF1101" s="36"/>
      <c r="AG1101" s="36"/>
      <c r="AH1101" s="36"/>
      <c r="AI1101" s="36"/>
      <c r="AJ1101" s="36"/>
      <c r="AK1101" s="36"/>
      <c r="AL1101" s="36"/>
      <c r="AM1101" s="36"/>
      <c r="AN1101" s="36"/>
      <c r="AO1101" s="36"/>
      <c r="AP1101" s="36"/>
    </row>
    <row r="1102" spans="6:42" x14ac:dyDescent="0.25">
      <c r="F1102" s="19" t="str">
        <f>IFERROR(VLOOKUP(D1102,'Tabelas auxiliares'!$A$3:$B$63,2,FALSE),"")</f>
        <v/>
      </c>
      <c r="G1102" s="19" t="str">
        <f>IFERROR(VLOOKUP($B1102,'Tabelas auxiliares'!$A$67:$C$107,2,FALSE),"")</f>
        <v/>
      </c>
      <c r="H1102" s="19" t="str">
        <f>IFERROR(VLOOKUP($B1102,'Tabelas auxiliares'!$A$67:$C$107,3,FALSE),"")</f>
        <v/>
      </c>
      <c r="Y1102" s="19" t="str">
        <f t="shared" si="32"/>
        <v/>
      </c>
      <c r="Z1102" s="19" t="str">
        <f>IF(T1102="","",IF(AND(T1102&lt;&gt;'Tabelas auxiliares'!$B$241,T1102&lt;&gt;'Tabelas auxiliares'!$B$242,T1102&lt;&gt;'Tabelas auxiliares'!$C$241,T1102&lt;&gt;'Tabelas auxiliares'!$C$242,T1102&lt;&gt;'Tabelas auxiliares'!$D$241),"FOLHA DE PESSOAL",IF(Y1102='Tabelas auxiliares'!$A$242,"CUSTEIO",IF(Y1102='Tabelas auxiliares'!$A$241,"INVESTIMENTO","ERRO - VERIFICAR"))))</f>
        <v/>
      </c>
      <c r="AA1102" s="30" t="str">
        <f t="shared" si="33"/>
        <v/>
      </c>
      <c r="AB1102" s="130"/>
      <c r="AC1102" s="130"/>
      <c r="AD1102" s="12"/>
      <c r="AE1102" s="36"/>
      <c r="AF1102" s="36"/>
      <c r="AG1102" s="36"/>
      <c r="AH1102" s="36"/>
      <c r="AI1102" s="36"/>
      <c r="AJ1102" s="36"/>
      <c r="AK1102" s="36"/>
      <c r="AL1102" s="36"/>
      <c r="AM1102" s="36"/>
      <c r="AN1102" s="36"/>
      <c r="AO1102" s="36"/>
      <c r="AP1102" s="36"/>
    </row>
    <row r="1103" spans="6:42" x14ac:dyDescent="0.25">
      <c r="F1103" s="19" t="str">
        <f>IFERROR(VLOOKUP(D1103,'Tabelas auxiliares'!$A$3:$B$63,2,FALSE),"")</f>
        <v/>
      </c>
      <c r="G1103" s="19" t="str">
        <f>IFERROR(VLOOKUP($B1103,'Tabelas auxiliares'!$A$67:$C$107,2,FALSE),"")</f>
        <v/>
      </c>
      <c r="H1103" s="19" t="str">
        <f>IFERROR(VLOOKUP($B1103,'Tabelas auxiliares'!$A$67:$C$107,3,FALSE),"")</f>
        <v/>
      </c>
      <c r="Y1103" s="19" t="str">
        <f t="shared" si="32"/>
        <v/>
      </c>
      <c r="Z1103" s="19" t="str">
        <f>IF(T1103="","",IF(AND(T1103&lt;&gt;'Tabelas auxiliares'!$B$241,T1103&lt;&gt;'Tabelas auxiliares'!$B$242,T1103&lt;&gt;'Tabelas auxiliares'!$C$241,T1103&lt;&gt;'Tabelas auxiliares'!$C$242,T1103&lt;&gt;'Tabelas auxiliares'!$D$241),"FOLHA DE PESSOAL",IF(Y1103='Tabelas auxiliares'!$A$242,"CUSTEIO",IF(Y1103='Tabelas auxiliares'!$A$241,"INVESTIMENTO","ERRO - VERIFICAR"))))</f>
        <v/>
      </c>
      <c r="AA1103" s="30" t="str">
        <f t="shared" si="33"/>
        <v/>
      </c>
      <c r="AB1103" s="130"/>
      <c r="AC1103" s="130"/>
      <c r="AD1103" s="12"/>
      <c r="AE1103" s="36"/>
      <c r="AF1103" s="36"/>
      <c r="AG1103" s="36"/>
      <c r="AH1103" s="36"/>
      <c r="AI1103" s="36"/>
      <c r="AJ1103" s="36"/>
      <c r="AK1103" s="36"/>
      <c r="AL1103" s="36"/>
      <c r="AM1103" s="36"/>
      <c r="AN1103" s="36"/>
      <c r="AO1103" s="36"/>
      <c r="AP1103" s="36"/>
    </row>
    <row r="1104" spans="6:42" x14ac:dyDescent="0.25">
      <c r="F1104" s="19" t="str">
        <f>IFERROR(VLOOKUP(D1104,'Tabelas auxiliares'!$A$3:$B$63,2,FALSE),"")</f>
        <v/>
      </c>
      <c r="G1104" s="19" t="str">
        <f>IFERROR(VLOOKUP($B1104,'Tabelas auxiliares'!$A$67:$C$107,2,FALSE),"")</f>
        <v/>
      </c>
      <c r="H1104" s="19" t="str">
        <f>IFERROR(VLOOKUP($B1104,'Tabelas auxiliares'!$A$67:$C$107,3,FALSE),"")</f>
        <v/>
      </c>
      <c r="Y1104" s="19" t="str">
        <f t="shared" si="32"/>
        <v/>
      </c>
      <c r="Z1104" s="19" t="str">
        <f>IF(T1104="","",IF(AND(T1104&lt;&gt;'Tabelas auxiliares'!$B$241,T1104&lt;&gt;'Tabelas auxiliares'!$B$242,T1104&lt;&gt;'Tabelas auxiliares'!$C$241,T1104&lt;&gt;'Tabelas auxiliares'!$C$242,T1104&lt;&gt;'Tabelas auxiliares'!$D$241),"FOLHA DE PESSOAL",IF(Y1104='Tabelas auxiliares'!$A$242,"CUSTEIO",IF(Y1104='Tabelas auxiliares'!$A$241,"INVESTIMENTO","ERRO - VERIFICAR"))))</f>
        <v/>
      </c>
      <c r="AA1104" s="30" t="str">
        <f t="shared" si="33"/>
        <v/>
      </c>
      <c r="AB1104" s="130"/>
      <c r="AC1104" s="130"/>
      <c r="AD1104" s="12"/>
      <c r="AE1104" s="36"/>
      <c r="AF1104" s="36"/>
      <c r="AG1104" s="36"/>
      <c r="AH1104" s="36"/>
      <c r="AI1104" s="36"/>
      <c r="AJ1104" s="36"/>
      <c r="AK1104" s="36"/>
      <c r="AL1104" s="36"/>
      <c r="AM1104" s="36"/>
      <c r="AN1104" s="36"/>
      <c r="AO1104" s="36"/>
      <c r="AP1104" s="36"/>
    </row>
    <row r="1105" spans="6:42" x14ac:dyDescent="0.25">
      <c r="F1105" s="19" t="str">
        <f>IFERROR(VLOOKUP(D1105,'Tabelas auxiliares'!$A$3:$B$63,2,FALSE),"")</f>
        <v/>
      </c>
      <c r="G1105" s="19" t="str">
        <f>IFERROR(VLOOKUP($B1105,'Tabelas auxiliares'!$A$67:$C$107,2,FALSE),"")</f>
        <v/>
      </c>
      <c r="H1105" s="19" t="str">
        <f>IFERROR(VLOOKUP($B1105,'Tabelas auxiliares'!$A$67:$C$107,3,FALSE),"")</f>
        <v/>
      </c>
      <c r="Y1105" s="19" t="str">
        <f t="shared" si="32"/>
        <v/>
      </c>
      <c r="Z1105" s="19" t="str">
        <f>IF(T1105="","",IF(AND(T1105&lt;&gt;'Tabelas auxiliares'!$B$241,T1105&lt;&gt;'Tabelas auxiliares'!$B$242,T1105&lt;&gt;'Tabelas auxiliares'!$C$241,T1105&lt;&gt;'Tabelas auxiliares'!$C$242,T1105&lt;&gt;'Tabelas auxiliares'!$D$241),"FOLHA DE PESSOAL",IF(Y1105='Tabelas auxiliares'!$A$242,"CUSTEIO",IF(Y1105='Tabelas auxiliares'!$A$241,"INVESTIMENTO","ERRO - VERIFICAR"))))</f>
        <v/>
      </c>
      <c r="AA1105" s="30" t="str">
        <f t="shared" si="33"/>
        <v/>
      </c>
      <c r="AB1105" s="130"/>
      <c r="AC1105" s="130"/>
      <c r="AD1105" s="12"/>
      <c r="AE1105" s="36"/>
      <c r="AF1105" s="36"/>
      <c r="AG1105" s="36"/>
      <c r="AH1105" s="36"/>
      <c r="AI1105" s="36"/>
      <c r="AJ1105" s="36"/>
      <c r="AK1105" s="36"/>
      <c r="AL1105" s="36"/>
      <c r="AM1105" s="36"/>
      <c r="AN1105" s="36"/>
      <c r="AO1105" s="36"/>
      <c r="AP1105" s="36"/>
    </row>
    <row r="1106" spans="6:42" x14ac:dyDescent="0.25">
      <c r="F1106" s="19" t="str">
        <f>IFERROR(VLOOKUP(D1106,'Tabelas auxiliares'!$A$3:$B$63,2,FALSE),"")</f>
        <v/>
      </c>
      <c r="G1106" s="19" t="str">
        <f>IFERROR(VLOOKUP($B1106,'Tabelas auxiliares'!$A$67:$C$107,2,FALSE),"")</f>
        <v/>
      </c>
      <c r="H1106" s="19" t="str">
        <f>IFERROR(VLOOKUP($B1106,'Tabelas auxiliares'!$A$67:$C$107,3,FALSE),"")</f>
        <v/>
      </c>
      <c r="Y1106" s="19" t="str">
        <f t="shared" si="32"/>
        <v/>
      </c>
      <c r="Z1106" s="19" t="str">
        <f>IF(T1106="","",IF(AND(T1106&lt;&gt;'Tabelas auxiliares'!$B$241,T1106&lt;&gt;'Tabelas auxiliares'!$B$242,T1106&lt;&gt;'Tabelas auxiliares'!$C$241,T1106&lt;&gt;'Tabelas auxiliares'!$C$242,T1106&lt;&gt;'Tabelas auxiliares'!$D$241),"FOLHA DE PESSOAL",IF(Y1106='Tabelas auxiliares'!$A$242,"CUSTEIO",IF(Y1106='Tabelas auxiliares'!$A$241,"INVESTIMENTO","ERRO - VERIFICAR"))))</f>
        <v/>
      </c>
      <c r="AA1106" s="30" t="str">
        <f t="shared" si="33"/>
        <v/>
      </c>
      <c r="AB1106" s="130"/>
      <c r="AC1106" s="130"/>
      <c r="AD1106" s="12"/>
      <c r="AE1106" s="36"/>
      <c r="AF1106" s="36"/>
      <c r="AG1106" s="36"/>
      <c r="AH1106" s="36"/>
      <c r="AI1106" s="36"/>
      <c r="AJ1106" s="36"/>
      <c r="AK1106" s="36"/>
      <c r="AL1106" s="36"/>
      <c r="AM1106" s="36"/>
      <c r="AN1106" s="36"/>
      <c r="AO1106" s="36"/>
      <c r="AP1106" s="36"/>
    </row>
    <row r="1107" spans="6:42" x14ac:dyDescent="0.25">
      <c r="F1107" s="19" t="str">
        <f>IFERROR(VLOOKUP(D1107,'Tabelas auxiliares'!$A$3:$B$63,2,FALSE),"")</f>
        <v/>
      </c>
      <c r="G1107" s="19" t="str">
        <f>IFERROR(VLOOKUP($B1107,'Tabelas auxiliares'!$A$67:$C$107,2,FALSE),"")</f>
        <v/>
      </c>
      <c r="H1107" s="19" t="str">
        <f>IFERROR(VLOOKUP($B1107,'Tabelas auxiliares'!$A$67:$C$107,3,FALSE),"")</f>
        <v/>
      </c>
      <c r="Y1107" s="19" t="str">
        <f t="shared" si="32"/>
        <v/>
      </c>
      <c r="Z1107" s="19" t="str">
        <f>IF(T1107="","",IF(AND(T1107&lt;&gt;'Tabelas auxiliares'!$B$241,T1107&lt;&gt;'Tabelas auxiliares'!$B$242,T1107&lt;&gt;'Tabelas auxiliares'!$C$241,T1107&lt;&gt;'Tabelas auxiliares'!$C$242,T1107&lt;&gt;'Tabelas auxiliares'!$D$241),"FOLHA DE PESSOAL",IF(Y1107='Tabelas auxiliares'!$A$242,"CUSTEIO",IF(Y1107='Tabelas auxiliares'!$A$241,"INVESTIMENTO","ERRO - VERIFICAR"))))</f>
        <v/>
      </c>
      <c r="AA1107" s="30" t="str">
        <f t="shared" si="33"/>
        <v/>
      </c>
      <c r="AB1107" s="130"/>
      <c r="AC1107" s="130"/>
      <c r="AD1107" s="12"/>
      <c r="AE1107" s="36"/>
      <c r="AF1107" s="36"/>
      <c r="AG1107" s="36"/>
      <c r="AH1107" s="36"/>
      <c r="AI1107" s="36"/>
      <c r="AJ1107" s="36"/>
      <c r="AK1107" s="36"/>
      <c r="AL1107" s="36"/>
      <c r="AM1107" s="36"/>
      <c r="AN1107" s="36"/>
      <c r="AO1107" s="36"/>
      <c r="AP1107" s="36"/>
    </row>
    <row r="1108" spans="6:42" x14ac:dyDescent="0.25">
      <c r="F1108" s="19" t="str">
        <f>IFERROR(VLOOKUP(D1108,'Tabelas auxiliares'!$A$3:$B$63,2,FALSE),"")</f>
        <v/>
      </c>
      <c r="G1108" s="19" t="str">
        <f>IFERROR(VLOOKUP($B1108,'Tabelas auxiliares'!$A$67:$C$107,2,FALSE),"")</f>
        <v/>
      </c>
      <c r="H1108" s="19" t="str">
        <f>IFERROR(VLOOKUP($B1108,'Tabelas auxiliares'!$A$67:$C$107,3,FALSE),"")</f>
        <v/>
      </c>
      <c r="I1108" s="128"/>
      <c r="J1108" s="128"/>
      <c r="K1108" s="128"/>
      <c r="L1108" s="128"/>
      <c r="M1108" s="128"/>
      <c r="N1108" s="128"/>
      <c r="O1108" s="128"/>
      <c r="P1108" s="128"/>
      <c r="Q1108" s="128"/>
      <c r="R1108" s="128"/>
      <c r="S1108" s="128"/>
      <c r="T1108" s="128"/>
      <c r="U1108" s="128"/>
      <c r="V1108" s="128"/>
      <c r="W1108" s="128"/>
      <c r="X1108" s="128"/>
      <c r="Y1108" s="19" t="str">
        <f t="shared" ref="Y1108:Y1135" si="34">LEFT(V1108,1)</f>
        <v/>
      </c>
      <c r="Z1108" s="19" t="str">
        <f>IF(T1108="","",IF(AND(T1108&lt;&gt;'Tabelas auxiliares'!$B$241,T1108&lt;&gt;'Tabelas auxiliares'!$B$242,T1108&lt;&gt;'Tabelas auxiliares'!$C$241,T1108&lt;&gt;'Tabelas auxiliares'!$C$242,T1108&lt;&gt;'Tabelas auxiliares'!$D$241),"FOLHA DE PESSOAL",IF(Y1108='Tabelas auxiliares'!$A$242,"CUSTEIO",IF(Y1108='Tabelas auxiliares'!$A$241,"INVESTIMENTO","ERRO - VERIFICAR"))))</f>
        <v/>
      </c>
      <c r="AA1108" s="30" t="str">
        <f t="shared" ref="AA1108:AA1135" si="35">IF(AB1108+AC1108+AD1108&lt;&gt;0,AB1108+AC1108+AD1108,"")</f>
        <v/>
      </c>
      <c r="AB1108" s="130"/>
      <c r="AC1108" s="130"/>
      <c r="AD1108" s="12"/>
      <c r="AE1108" s="36"/>
      <c r="AF1108" s="36"/>
      <c r="AG1108" s="36"/>
      <c r="AH1108" s="36"/>
      <c r="AI1108" s="36"/>
      <c r="AJ1108" s="36"/>
      <c r="AK1108" s="36"/>
      <c r="AL1108" s="36"/>
      <c r="AM1108" s="36"/>
      <c r="AN1108" s="36"/>
      <c r="AO1108" s="36"/>
      <c r="AP1108" s="36"/>
    </row>
    <row r="1109" spans="6:42" x14ac:dyDescent="0.25">
      <c r="F1109" s="19" t="str">
        <f>IFERROR(VLOOKUP(D1109,'Tabelas auxiliares'!$A$3:$B$63,2,FALSE),"")</f>
        <v/>
      </c>
      <c r="G1109" s="19" t="str">
        <f>IFERROR(VLOOKUP($B1109,'Tabelas auxiliares'!$A$67:$C$107,2,FALSE),"")</f>
        <v/>
      </c>
      <c r="H1109" s="19" t="str">
        <f>IFERROR(VLOOKUP($B1109,'Tabelas auxiliares'!$A$67:$C$107,3,FALSE),"")</f>
        <v/>
      </c>
      <c r="I1109" s="128"/>
      <c r="J1109" s="128"/>
      <c r="K1109" s="128"/>
      <c r="L1109" s="128"/>
      <c r="M1109" s="128"/>
      <c r="N1109" s="128"/>
      <c r="O1109" s="128"/>
      <c r="P1109" s="128"/>
      <c r="Q1109" s="128"/>
      <c r="R1109" s="128"/>
      <c r="S1109" s="128"/>
      <c r="T1109" s="128"/>
      <c r="U1109" s="128"/>
      <c r="V1109" s="128"/>
      <c r="W1109" s="128"/>
      <c r="X1109" s="128"/>
      <c r="Y1109" s="19" t="str">
        <f t="shared" si="34"/>
        <v/>
      </c>
      <c r="Z1109" s="19" t="str">
        <f>IF(T1109="","",IF(AND(T1109&lt;&gt;'Tabelas auxiliares'!$B$241,T1109&lt;&gt;'Tabelas auxiliares'!$B$242,T1109&lt;&gt;'Tabelas auxiliares'!$C$241,T1109&lt;&gt;'Tabelas auxiliares'!$C$242,T1109&lt;&gt;'Tabelas auxiliares'!$D$241),"FOLHA DE PESSOAL",IF(Y1109='Tabelas auxiliares'!$A$242,"CUSTEIO",IF(Y1109='Tabelas auxiliares'!$A$241,"INVESTIMENTO","ERRO - VERIFICAR"))))</f>
        <v/>
      </c>
      <c r="AA1109" s="30" t="str">
        <f t="shared" si="35"/>
        <v/>
      </c>
      <c r="AB1109" s="130"/>
      <c r="AC1109" s="130"/>
      <c r="AD1109" s="12"/>
      <c r="AE1109" s="36"/>
      <c r="AF1109" s="36"/>
      <c r="AG1109" s="36"/>
      <c r="AH1109" s="36"/>
      <c r="AI1109" s="36"/>
      <c r="AJ1109" s="36"/>
      <c r="AK1109" s="36"/>
      <c r="AL1109" s="36"/>
      <c r="AM1109" s="36"/>
      <c r="AN1109" s="36"/>
      <c r="AO1109" s="36"/>
      <c r="AP1109" s="36"/>
    </row>
    <row r="1110" spans="6:42" x14ac:dyDescent="0.25">
      <c r="F1110" s="19" t="str">
        <f>IFERROR(VLOOKUP(D1110,'Tabelas auxiliares'!$A$3:$B$63,2,FALSE),"")</f>
        <v/>
      </c>
      <c r="G1110" s="19" t="str">
        <f>IFERROR(VLOOKUP($B1110,'Tabelas auxiliares'!$A$67:$C$107,2,FALSE),"")</f>
        <v/>
      </c>
      <c r="H1110" s="19" t="str">
        <f>IFERROR(VLOOKUP($B1110,'Tabelas auxiliares'!$A$67:$C$107,3,FALSE),"")</f>
        <v/>
      </c>
      <c r="I1110" s="128"/>
      <c r="J1110" s="128"/>
      <c r="K1110" s="128"/>
      <c r="L1110" s="128"/>
      <c r="M1110" s="128"/>
      <c r="N1110" s="128"/>
      <c r="O1110" s="128"/>
      <c r="P1110" s="128"/>
      <c r="Q1110" s="128"/>
      <c r="R1110" s="128"/>
      <c r="S1110" s="128"/>
      <c r="T1110" s="128"/>
      <c r="U1110" s="128"/>
      <c r="V1110" s="128"/>
      <c r="W1110" s="128"/>
      <c r="X1110" s="128"/>
      <c r="Y1110" s="19" t="str">
        <f t="shared" si="34"/>
        <v/>
      </c>
      <c r="Z1110" s="19" t="str">
        <f>IF(T1110="","",IF(AND(T1110&lt;&gt;'Tabelas auxiliares'!$B$241,T1110&lt;&gt;'Tabelas auxiliares'!$B$242,T1110&lt;&gt;'Tabelas auxiliares'!$C$241,T1110&lt;&gt;'Tabelas auxiliares'!$C$242,T1110&lt;&gt;'Tabelas auxiliares'!$D$241),"FOLHA DE PESSOAL",IF(Y1110='Tabelas auxiliares'!$A$242,"CUSTEIO",IF(Y1110='Tabelas auxiliares'!$A$241,"INVESTIMENTO","ERRO - VERIFICAR"))))</f>
        <v/>
      </c>
      <c r="AA1110" s="30" t="str">
        <f t="shared" si="35"/>
        <v/>
      </c>
      <c r="AB1110" s="130"/>
      <c r="AC1110" s="130"/>
      <c r="AD1110" s="12"/>
      <c r="AE1110" s="36"/>
      <c r="AF1110" s="36"/>
      <c r="AG1110" s="36"/>
      <c r="AH1110" s="36"/>
      <c r="AI1110" s="36"/>
      <c r="AJ1110" s="36"/>
      <c r="AK1110" s="36"/>
      <c r="AL1110" s="36"/>
      <c r="AM1110" s="36"/>
      <c r="AN1110" s="36"/>
      <c r="AO1110" s="36"/>
      <c r="AP1110" s="36"/>
    </row>
    <row r="1111" spans="6:42" x14ac:dyDescent="0.25">
      <c r="F1111" s="19" t="str">
        <f>IFERROR(VLOOKUP(D1111,'Tabelas auxiliares'!$A$3:$B$63,2,FALSE),"")</f>
        <v/>
      </c>
      <c r="G1111" s="19" t="str">
        <f>IFERROR(VLOOKUP($B1111,'Tabelas auxiliares'!$A$67:$C$107,2,FALSE),"")</f>
        <v/>
      </c>
      <c r="H1111" s="19" t="str">
        <f>IFERROR(VLOOKUP($B1111,'Tabelas auxiliares'!$A$67:$C$107,3,FALSE),"")</f>
        <v/>
      </c>
      <c r="I1111" s="128"/>
      <c r="J1111" s="128"/>
      <c r="K1111" s="128"/>
      <c r="L1111" s="128"/>
      <c r="M1111" s="128"/>
      <c r="N1111" s="128"/>
      <c r="O1111" s="128"/>
      <c r="P1111" s="128"/>
      <c r="Q1111" s="128"/>
      <c r="R1111" s="128"/>
      <c r="S1111" s="128"/>
      <c r="T1111" s="128"/>
      <c r="U1111" s="128"/>
      <c r="V1111" s="128"/>
      <c r="W1111" s="128"/>
      <c r="X1111" s="128"/>
      <c r="Y1111" s="19" t="str">
        <f t="shared" si="34"/>
        <v/>
      </c>
      <c r="Z1111" s="19" t="str">
        <f>IF(T1111="","",IF(AND(T1111&lt;&gt;'Tabelas auxiliares'!$B$241,T1111&lt;&gt;'Tabelas auxiliares'!$B$242,T1111&lt;&gt;'Tabelas auxiliares'!$C$241,T1111&lt;&gt;'Tabelas auxiliares'!$C$242,T1111&lt;&gt;'Tabelas auxiliares'!$D$241),"FOLHA DE PESSOAL",IF(Y1111='Tabelas auxiliares'!$A$242,"CUSTEIO",IF(Y1111='Tabelas auxiliares'!$A$241,"INVESTIMENTO","ERRO - VERIFICAR"))))</f>
        <v/>
      </c>
      <c r="AA1111" s="30" t="str">
        <f t="shared" si="35"/>
        <v/>
      </c>
      <c r="AB1111" s="130"/>
      <c r="AC1111" s="130"/>
      <c r="AD1111" s="12"/>
      <c r="AE1111" s="36"/>
      <c r="AF1111" s="36"/>
      <c r="AG1111" s="36"/>
      <c r="AH1111" s="36"/>
      <c r="AI1111" s="36"/>
      <c r="AJ1111" s="36"/>
      <c r="AK1111" s="36"/>
      <c r="AL1111" s="36"/>
      <c r="AM1111" s="36"/>
      <c r="AN1111" s="36"/>
      <c r="AO1111" s="36"/>
      <c r="AP1111" s="36"/>
    </row>
    <row r="1112" spans="6:42" x14ac:dyDescent="0.25">
      <c r="F1112" s="19" t="str">
        <f>IFERROR(VLOOKUP(D1112,'Tabelas auxiliares'!$A$3:$B$63,2,FALSE),"")</f>
        <v/>
      </c>
      <c r="G1112" s="19" t="str">
        <f>IFERROR(VLOOKUP($B1112,'Tabelas auxiliares'!$A$67:$C$107,2,FALSE),"")</f>
        <v/>
      </c>
      <c r="H1112" s="19" t="str">
        <f>IFERROR(VLOOKUP($B1112,'Tabelas auxiliares'!$A$67:$C$107,3,FALSE),"")</f>
        <v/>
      </c>
      <c r="I1112" s="128"/>
      <c r="J1112" s="128"/>
      <c r="K1112" s="128"/>
      <c r="L1112" s="128"/>
      <c r="M1112" s="128"/>
      <c r="N1112" s="128"/>
      <c r="O1112" s="128"/>
      <c r="P1112" s="128"/>
      <c r="Q1112" s="128"/>
      <c r="R1112" s="128"/>
      <c r="S1112" s="128"/>
      <c r="T1112" s="128"/>
      <c r="U1112" s="128"/>
      <c r="V1112" s="128"/>
      <c r="W1112" s="128"/>
      <c r="X1112" s="128"/>
      <c r="Y1112" s="19" t="str">
        <f t="shared" si="34"/>
        <v/>
      </c>
      <c r="Z1112" s="19" t="str">
        <f>IF(T1112="","",IF(AND(T1112&lt;&gt;'Tabelas auxiliares'!$B$241,T1112&lt;&gt;'Tabelas auxiliares'!$B$242,T1112&lt;&gt;'Tabelas auxiliares'!$C$241,T1112&lt;&gt;'Tabelas auxiliares'!$C$242,T1112&lt;&gt;'Tabelas auxiliares'!$D$241),"FOLHA DE PESSOAL",IF(Y1112='Tabelas auxiliares'!$A$242,"CUSTEIO",IF(Y1112='Tabelas auxiliares'!$A$241,"INVESTIMENTO","ERRO - VERIFICAR"))))</f>
        <v/>
      </c>
      <c r="AA1112" s="30" t="str">
        <f t="shared" si="35"/>
        <v/>
      </c>
      <c r="AB1112" s="130"/>
      <c r="AC1112" s="130"/>
      <c r="AD1112" s="12"/>
      <c r="AE1112" s="36"/>
      <c r="AF1112" s="36"/>
      <c r="AG1112" s="36"/>
      <c r="AH1112" s="36"/>
      <c r="AI1112" s="36"/>
      <c r="AJ1112" s="36"/>
      <c r="AK1112" s="36"/>
      <c r="AL1112" s="36"/>
      <c r="AM1112" s="36"/>
      <c r="AN1112" s="36"/>
      <c r="AO1112" s="36"/>
      <c r="AP1112" s="36"/>
    </row>
    <row r="1113" spans="6:42" x14ac:dyDescent="0.25">
      <c r="F1113" s="19" t="str">
        <f>IFERROR(VLOOKUP(D1113,'Tabelas auxiliares'!$A$3:$B$63,2,FALSE),"")</f>
        <v/>
      </c>
      <c r="G1113" s="19" t="str">
        <f>IFERROR(VLOOKUP($B1113,'Tabelas auxiliares'!$A$67:$C$107,2,FALSE),"")</f>
        <v/>
      </c>
      <c r="H1113" s="19" t="str">
        <f>IFERROR(VLOOKUP($B1113,'Tabelas auxiliares'!$A$67:$C$107,3,FALSE),"")</f>
        <v/>
      </c>
      <c r="I1113" s="128"/>
      <c r="J1113" s="128"/>
      <c r="K1113" s="128"/>
      <c r="L1113" s="128"/>
      <c r="M1113" s="128"/>
      <c r="N1113" s="128"/>
      <c r="O1113" s="128"/>
      <c r="P1113" s="128"/>
      <c r="Q1113" s="128"/>
      <c r="R1113" s="128"/>
      <c r="S1113" s="128"/>
      <c r="T1113" s="128"/>
      <c r="U1113" s="128"/>
      <c r="V1113" s="128"/>
      <c r="W1113" s="128"/>
      <c r="X1113" s="128"/>
      <c r="Y1113" s="19" t="str">
        <f t="shared" si="34"/>
        <v/>
      </c>
      <c r="Z1113" s="19" t="str">
        <f>IF(T1113="","",IF(AND(T1113&lt;&gt;'Tabelas auxiliares'!$B$241,T1113&lt;&gt;'Tabelas auxiliares'!$B$242,T1113&lt;&gt;'Tabelas auxiliares'!$C$241,T1113&lt;&gt;'Tabelas auxiliares'!$C$242,T1113&lt;&gt;'Tabelas auxiliares'!$D$241),"FOLHA DE PESSOAL",IF(Y1113='Tabelas auxiliares'!$A$242,"CUSTEIO",IF(Y1113='Tabelas auxiliares'!$A$241,"INVESTIMENTO","ERRO - VERIFICAR"))))</f>
        <v/>
      </c>
      <c r="AA1113" s="30" t="str">
        <f t="shared" si="35"/>
        <v/>
      </c>
      <c r="AB1113" s="130"/>
      <c r="AC1113" s="130"/>
      <c r="AD1113" s="12"/>
      <c r="AE1113" s="36"/>
      <c r="AF1113" s="36"/>
      <c r="AG1113" s="36"/>
      <c r="AH1113" s="36"/>
      <c r="AI1113" s="36"/>
      <c r="AJ1113" s="36"/>
      <c r="AK1113" s="36"/>
      <c r="AL1113" s="36"/>
      <c r="AM1113" s="36"/>
      <c r="AN1113" s="36"/>
      <c r="AO1113" s="36"/>
      <c r="AP1113" s="36"/>
    </row>
    <row r="1114" spans="6:42" x14ac:dyDescent="0.25">
      <c r="F1114" s="19" t="str">
        <f>IFERROR(VLOOKUP(D1114,'Tabelas auxiliares'!$A$3:$B$63,2,FALSE),"")</f>
        <v/>
      </c>
      <c r="G1114" s="19" t="str">
        <f>IFERROR(VLOOKUP($B1114,'Tabelas auxiliares'!$A$67:$C$107,2,FALSE),"")</f>
        <v/>
      </c>
      <c r="H1114" s="19" t="str">
        <f>IFERROR(VLOOKUP($B1114,'Tabelas auxiliares'!$A$67:$C$107,3,FALSE),"")</f>
        <v/>
      </c>
      <c r="I1114" s="128"/>
      <c r="J1114" s="128"/>
      <c r="K1114" s="128"/>
      <c r="L1114" s="128"/>
      <c r="M1114" s="128"/>
      <c r="N1114" s="128"/>
      <c r="O1114" s="128"/>
      <c r="P1114" s="128"/>
      <c r="Q1114" s="128"/>
      <c r="R1114" s="128"/>
      <c r="S1114" s="128"/>
      <c r="T1114" s="128"/>
      <c r="U1114" s="128"/>
      <c r="V1114" s="128"/>
      <c r="W1114" s="128"/>
      <c r="X1114" s="128"/>
      <c r="Y1114" s="19" t="str">
        <f t="shared" si="34"/>
        <v/>
      </c>
      <c r="Z1114" s="19" t="str">
        <f>IF(T1114="","",IF(AND(T1114&lt;&gt;'Tabelas auxiliares'!$B$241,T1114&lt;&gt;'Tabelas auxiliares'!$B$242,T1114&lt;&gt;'Tabelas auxiliares'!$C$241,T1114&lt;&gt;'Tabelas auxiliares'!$C$242,T1114&lt;&gt;'Tabelas auxiliares'!$D$241),"FOLHA DE PESSOAL",IF(Y1114='Tabelas auxiliares'!$A$242,"CUSTEIO",IF(Y1114='Tabelas auxiliares'!$A$241,"INVESTIMENTO","ERRO - VERIFICAR"))))</f>
        <v/>
      </c>
      <c r="AA1114" s="30" t="str">
        <f t="shared" si="35"/>
        <v/>
      </c>
      <c r="AB1114" s="130"/>
      <c r="AC1114" s="130"/>
      <c r="AD1114" s="12"/>
      <c r="AE1114" s="36"/>
      <c r="AF1114" s="36"/>
      <c r="AG1114" s="36"/>
      <c r="AH1114" s="36"/>
      <c r="AI1114" s="36"/>
      <c r="AJ1114" s="36"/>
      <c r="AK1114" s="36"/>
      <c r="AL1114" s="36"/>
      <c r="AM1114" s="36"/>
      <c r="AN1114" s="36"/>
      <c r="AO1114" s="36"/>
      <c r="AP1114" s="36"/>
    </row>
    <row r="1115" spans="6:42" x14ac:dyDescent="0.25">
      <c r="F1115" s="19" t="str">
        <f>IFERROR(VLOOKUP(D1115,'Tabelas auxiliares'!$A$3:$B$63,2,FALSE),"")</f>
        <v/>
      </c>
      <c r="G1115" s="19" t="str">
        <f>IFERROR(VLOOKUP($B1115,'Tabelas auxiliares'!$A$67:$C$107,2,FALSE),"")</f>
        <v/>
      </c>
      <c r="H1115" s="19" t="str">
        <f>IFERROR(VLOOKUP($B1115,'Tabelas auxiliares'!$A$67:$C$107,3,FALSE),"")</f>
        <v/>
      </c>
      <c r="I1115" s="128"/>
      <c r="J1115" s="128"/>
      <c r="K1115" s="128"/>
      <c r="L1115" s="128"/>
      <c r="M1115" s="128"/>
      <c r="N1115" s="128"/>
      <c r="O1115" s="128"/>
      <c r="P1115" s="128"/>
      <c r="Q1115" s="128"/>
      <c r="R1115" s="128"/>
      <c r="S1115" s="128"/>
      <c r="T1115" s="128"/>
      <c r="U1115" s="128"/>
      <c r="V1115" s="128"/>
      <c r="W1115" s="128"/>
      <c r="X1115" s="128"/>
      <c r="Y1115" s="19" t="str">
        <f t="shared" si="34"/>
        <v/>
      </c>
      <c r="Z1115" s="19" t="str">
        <f>IF(T1115="","",IF(AND(T1115&lt;&gt;'Tabelas auxiliares'!$B$241,T1115&lt;&gt;'Tabelas auxiliares'!$B$242,T1115&lt;&gt;'Tabelas auxiliares'!$C$241,T1115&lt;&gt;'Tabelas auxiliares'!$C$242,T1115&lt;&gt;'Tabelas auxiliares'!$D$241),"FOLHA DE PESSOAL",IF(Y1115='Tabelas auxiliares'!$A$242,"CUSTEIO",IF(Y1115='Tabelas auxiliares'!$A$241,"INVESTIMENTO","ERRO - VERIFICAR"))))</f>
        <v/>
      </c>
      <c r="AA1115" s="30" t="str">
        <f t="shared" si="35"/>
        <v/>
      </c>
      <c r="AB1115" s="130"/>
      <c r="AC1115" s="130"/>
      <c r="AD1115" s="12"/>
      <c r="AE1115" s="36"/>
      <c r="AF1115" s="36"/>
      <c r="AG1115" s="36"/>
      <c r="AH1115" s="36"/>
      <c r="AI1115" s="36"/>
      <c r="AJ1115" s="36"/>
      <c r="AK1115" s="36"/>
      <c r="AL1115" s="36"/>
      <c r="AM1115" s="36"/>
      <c r="AN1115" s="36"/>
      <c r="AO1115" s="36"/>
      <c r="AP1115" s="36"/>
    </row>
    <row r="1116" spans="6:42" x14ac:dyDescent="0.25">
      <c r="F1116" s="19" t="str">
        <f>IFERROR(VLOOKUP(D1116,'Tabelas auxiliares'!$A$3:$B$63,2,FALSE),"")</f>
        <v/>
      </c>
      <c r="G1116" s="19" t="str">
        <f>IFERROR(VLOOKUP($B1116,'Tabelas auxiliares'!$A$67:$C$107,2,FALSE),"")</f>
        <v/>
      </c>
      <c r="H1116" s="19" t="str">
        <f>IFERROR(VLOOKUP($B1116,'Tabelas auxiliares'!$A$67:$C$107,3,FALSE),"")</f>
        <v/>
      </c>
      <c r="I1116" s="128"/>
      <c r="J1116" s="128"/>
      <c r="K1116" s="128"/>
      <c r="L1116" s="128"/>
      <c r="M1116" s="128"/>
      <c r="N1116" s="128"/>
      <c r="O1116" s="128"/>
      <c r="P1116" s="128"/>
      <c r="Q1116" s="128"/>
      <c r="R1116" s="128"/>
      <c r="S1116" s="128"/>
      <c r="T1116" s="128"/>
      <c r="U1116" s="128"/>
      <c r="V1116" s="128"/>
      <c r="W1116" s="128"/>
      <c r="X1116" s="128"/>
      <c r="Y1116" s="19" t="str">
        <f t="shared" si="34"/>
        <v/>
      </c>
      <c r="Z1116" s="19" t="str">
        <f>IF(T1116="","",IF(AND(T1116&lt;&gt;'Tabelas auxiliares'!$B$241,T1116&lt;&gt;'Tabelas auxiliares'!$B$242,T1116&lt;&gt;'Tabelas auxiliares'!$C$241,T1116&lt;&gt;'Tabelas auxiliares'!$C$242,T1116&lt;&gt;'Tabelas auxiliares'!$D$241),"FOLHA DE PESSOAL",IF(Y1116='Tabelas auxiliares'!$A$242,"CUSTEIO",IF(Y1116='Tabelas auxiliares'!$A$241,"INVESTIMENTO","ERRO - VERIFICAR"))))</f>
        <v/>
      </c>
      <c r="AA1116" s="30" t="str">
        <f t="shared" si="35"/>
        <v/>
      </c>
      <c r="AB1116" s="130"/>
      <c r="AC1116" s="130"/>
      <c r="AD1116" s="12"/>
      <c r="AE1116" s="36"/>
      <c r="AF1116" s="36"/>
      <c r="AG1116" s="36"/>
      <c r="AH1116" s="36"/>
      <c r="AI1116" s="36"/>
      <c r="AJ1116" s="36"/>
      <c r="AK1116" s="36"/>
      <c r="AL1116" s="36"/>
      <c r="AM1116" s="36"/>
      <c r="AN1116" s="36"/>
      <c r="AO1116" s="36"/>
      <c r="AP1116" s="36"/>
    </row>
    <row r="1117" spans="6:42" x14ac:dyDescent="0.25">
      <c r="F1117" s="19" t="str">
        <f>IFERROR(VLOOKUP(D1117,'Tabelas auxiliares'!$A$3:$B$63,2,FALSE),"")</f>
        <v/>
      </c>
      <c r="G1117" s="19" t="str">
        <f>IFERROR(VLOOKUP($B1117,'Tabelas auxiliares'!$A$67:$C$107,2,FALSE),"")</f>
        <v/>
      </c>
      <c r="H1117" s="19" t="str">
        <f>IFERROR(VLOOKUP($B1117,'Tabelas auxiliares'!$A$67:$C$107,3,FALSE),"")</f>
        <v/>
      </c>
      <c r="I1117" s="128"/>
      <c r="J1117" s="128"/>
      <c r="K1117" s="128"/>
      <c r="L1117" s="128"/>
      <c r="M1117" s="128"/>
      <c r="N1117" s="128"/>
      <c r="O1117" s="128"/>
      <c r="P1117" s="128"/>
      <c r="Q1117" s="128"/>
      <c r="R1117" s="128"/>
      <c r="S1117" s="128"/>
      <c r="T1117" s="128"/>
      <c r="U1117" s="128"/>
      <c r="V1117" s="128"/>
      <c r="W1117" s="128"/>
      <c r="X1117" s="128"/>
      <c r="Y1117" s="19" t="str">
        <f t="shared" si="34"/>
        <v/>
      </c>
      <c r="Z1117" s="19" t="str">
        <f>IF(T1117="","",IF(AND(T1117&lt;&gt;'Tabelas auxiliares'!$B$241,T1117&lt;&gt;'Tabelas auxiliares'!$B$242,T1117&lt;&gt;'Tabelas auxiliares'!$C$241,T1117&lt;&gt;'Tabelas auxiliares'!$C$242,T1117&lt;&gt;'Tabelas auxiliares'!$D$241),"FOLHA DE PESSOAL",IF(Y1117='Tabelas auxiliares'!$A$242,"CUSTEIO",IF(Y1117='Tabelas auxiliares'!$A$241,"INVESTIMENTO","ERRO - VERIFICAR"))))</f>
        <v/>
      </c>
      <c r="AA1117" s="30" t="str">
        <f t="shared" si="35"/>
        <v/>
      </c>
      <c r="AB1117" s="130"/>
      <c r="AC1117" s="130"/>
      <c r="AD1117" s="12"/>
      <c r="AE1117" s="36"/>
      <c r="AF1117" s="36"/>
      <c r="AG1117" s="36"/>
      <c r="AH1117" s="36"/>
      <c r="AI1117" s="36"/>
      <c r="AJ1117" s="36"/>
      <c r="AK1117" s="36"/>
      <c r="AL1117" s="36"/>
      <c r="AM1117" s="36"/>
      <c r="AN1117" s="36"/>
      <c r="AO1117" s="36"/>
      <c r="AP1117" s="36"/>
    </row>
    <row r="1118" spans="6:42" x14ac:dyDescent="0.25">
      <c r="F1118" s="19" t="str">
        <f>IFERROR(VLOOKUP(D1118,'Tabelas auxiliares'!$A$3:$B$63,2,FALSE),"")</f>
        <v/>
      </c>
      <c r="G1118" s="19" t="str">
        <f>IFERROR(VLOOKUP($B1118,'Tabelas auxiliares'!$A$67:$C$107,2,FALSE),"")</f>
        <v/>
      </c>
      <c r="H1118" s="19" t="str">
        <f>IFERROR(VLOOKUP($B1118,'Tabelas auxiliares'!$A$67:$C$107,3,FALSE),"")</f>
        <v/>
      </c>
      <c r="I1118" s="128"/>
      <c r="J1118" s="128"/>
      <c r="K1118" s="128"/>
      <c r="L1118" s="128"/>
      <c r="M1118" s="128"/>
      <c r="N1118" s="128"/>
      <c r="O1118" s="128"/>
      <c r="P1118" s="128"/>
      <c r="Q1118" s="128"/>
      <c r="R1118" s="128"/>
      <c r="S1118" s="128"/>
      <c r="T1118" s="128"/>
      <c r="U1118" s="128"/>
      <c r="V1118" s="128"/>
      <c r="W1118" s="128"/>
      <c r="X1118" s="128"/>
      <c r="Y1118" s="19" t="str">
        <f t="shared" si="34"/>
        <v/>
      </c>
      <c r="Z1118" s="19" t="str">
        <f>IF(T1118="","",IF(AND(T1118&lt;&gt;'Tabelas auxiliares'!$B$241,T1118&lt;&gt;'Tabelas auxiliares'!$B$242,T1118&lt;&gt;'Tabelas auxiliares'!$C$241,T1118&lt;&gt;'Tabelas auxiliares'!$C$242,T1118&lt;&gt;'Tabelas auxiliares'!$D$241),"FOLHA DE PESSOAL",IF(Y1118='Tabelas auxiliares'!$A$242,"CUSTEIO",IF(Y1118='Tabelas auxiliares'!$A$241,"INVESTIMENTO","ERRO - VERIFICAR"))))</f>
        <v/>
      </c>
      <c r="AA1118" s="30" t="str">
        <f t="shared" si="35"/>
        <v/>
      </c>
      <c r="AB1118" s="130"/>
      <c r="AC1118" s="130"/>
      <c r="AD1118" s="12"/>
      <c r="AE1118" s="36"/>
      <c r="AF1118" s="36"/>
      <c r="AG1118" s="36"/>
      <c r="AH1118" s="36"/>
      <c r="AI1118" s="36"/>
      <c r="AJ1118" s="36"/>
      <c r="AK1118" s="36"/>
      <c r="AL1118" s="36"/>
      <c r="AM1118" s="36"/>
      <c r="AN1118" s="36"/>
      <c r="AO1118" s="36"/>
      <c r="AP1118" s="36"/>
    </row>
    <row r="1119" spans="6:42" x14ac:dyDescent="0.25">
      <c r="F1119" s="19" t="str">
        <f>IFERROR(VLOOKUP(D1119,'Tabelas auxiliares'!$A$3:$B$63,2,FALSE),"")</f>
        <v/>
      </c>
      <c r="G1119" s="19" t="str">
        <f>IFERROR(VLOOKUP($B1119,'Tabelas auxiliares'!$A$67:$C$107,2,FALSE),"")</f>
        <v/>
      </c>
      <c r="H1119" s="19" t="str">
        <f>IFERROR(VLOOKUP($B1119,'Tabelas auxiliares'!$A$67:$C$107,3,FALSE),"")</f>
        <v/>
      </c>
      <c r="I1119" s="128"/>
      <c r="J1119" s="128"/>
      <c r="K1119" s="128"/>
      <c r="L1119" s="128"/>
      <c r="M1119" s="128"/>
      <c r="N1119" s="128"/>
      <c r="O1119" s="128"/>
      <c r="P1119" s="128"/>
      <c r="Q1119" s="128"/>
      <c r="R1119" s="128"/>
      <c r="S1119" s="128"/>
      <c r="T1119" s="128"/>
      <c r="U1119" s="128"/>
      <c r="V1119" s="128"/>
      <c r="W1119" s="128"/>
      <c r="X1119" s="128"/>
      <c r="Y1119" s="19" t="str">
        <f t="shared" si="34"/>
        <v/>
      </c>
      <c r="Z1119" s="19" t="str">
        <f>IF(T1119="","",IF(AND(T1119&lt;&gt;'Tabelas auxiliares'!$B$241,T1119&lt;&gt;'Tabelas auxiliares'!$B$242,T1119&lt;&gt;'Tabelas auxiliares'!$C$241,T1119&lt;&gt;'Tabelas auxiliares'!$C$242,T1119&lt;&gt;'Tabelas auxiliares'!$D$241),"FOLHA DE PESSOAL",IF(Y1119='Tabelas auxiliares'!$A$242,"CUSTEIO",IF(Y1119='Tabelas auxiliares'!$A$241,"INVESTIMENTO","ERRO - VERIFICAR"))))</f>
        <v/>
      </c>
      <c r="AA1119" s="30" t="str">
        <f t="shared" si="35"/>
        <v/>
      </c>
      <c r="AB1119" s="130"/>
      <c r="AC1119" s="130"/>
      <c r="AD1119" s="12"/>
      <c r="AE1119" s="36"/>
      <c r="AF1119" s="36"/>
      <c r="AG1119" s="36"/>
      <c r="AH1119" s="36"/>
      <c r="AI1119" s="36"/>
      <c r="AJ1119" s="36"/>
      <c r="AK1119" s="36"/>
      <c r="AL1119" s="36"/>
      <c r="AM1119" s="36"/>
      <c r="AN1119" s="36"/>
      <c r="AO1119" s="36"/>
      <c r="AP1119" s="36"/>
    </row>
    <row r="1120" spans="6:42" x14ac:dyDescent="0.25">
      <c r="F1120" s="19" t="str">
        <f>IFERROR(VLOOKUP(D1120,'Tabelas auxiliares'!$A$3:$B$63,2,FALSE),"")</f>
        <v/>
      </c>
      <c r="G1120" s="19" t="str">
        <f>IFERROR(VLOOKUP($B1120,'Tabelas auxiliares'!$A$67:$C$107,2,FALSE),"")</f>
        <v/>
      </c>
      <c r="H1120" s="19" t="str">
        <f>IFERROR(VLOOKUP($B1120,'Tabelas auxiliares'!$A$67:$C$107,3,FALSE),"")</f>
        <v/>
      </c>
      <c r="I1120" s="128"/>
      <c r="J1120" s="128"/>
      <c r="K1120" s="128"/>
      <c r="L1120" s="128"/>
      <c r="M1120" s="128"/>
      <c r="N1120" s="128"/>
      <c r="O1120" s="128"/>
      <c r="P1120" s="128"/>
      <c r="Q1120" s="128"/>
      <c r="R1120" s="128"/>
      <c r="S1120" s="128"/>
      <c r="T1120" s="128"/>
      <c r="U1120" s="128"/>
      <c r="V1120" s="128"/>
      <c r="W1120" s="128"/>
      <c r="X1120" s="128"/>
      <c r="Y1120" s="19" t="str">
        <f t="shared" si="34"/>
        <v/>
      </c>
      <c r="Z1120" s="19" t="str">
        <f>IF(T1120="","",IF(AND(T1120&lt;&gt;'Tabelas auxiliares'!$B$241,T1120&lt;&gt;'Tabelas auxiliares'!$B$242,T1120&lt;&gt;'Tabelas auxiliares'!$C$241,T1120&lt;&gt;'Tabelas auxiliares'!$C$242,T1120&lt;&gt;'Tabelas auxiliares'!$D$241),"FOLHA DE PESSOAL",IF(Y1120='Tabelas auxiliares'!$A$242,"CUSTEIO",IF(Y1120='Tabelas auxiliares'!$A$241,"INVESTIMENTO","ERRO - VERIFICAR"))))</f>
        <v/>
      </c>
      <c r="AA1120" s="30" t="str">
        <f t="shared" si="35"/>
        <v/>
      </c>
      <c r="AB1120" s="130"/>
      <c r="AC1120" s="130"/>
      <c r="AD1120" s="12"/>
      <c r="AE1120" s="36"/>
      <c r="AF1120" s="36"/>
      <c r="AG1120" s="36"/>
      <c r="AH1120" s="36"/>
      <c r="AI1120" s="36"/>
      <c r="AJ1120" s="36"/>
      <c r="AK1120" s="36"/>
      <c r="AL1120" s="36"/>
      <c r="AM1120" s="36"/>
      <c r="AN1120" s="36"/>
      <c r="AO1120" s="36"/>
      <c r="AP1120" s="36"/>
    </row>
    <row r="1121" spans="6:42" x14ac:dyDescent="0.25">
      <c r="F1121" s="19" t="str">
        <f>IFERROR(VLOOKUP(D1121,'Tabelas auxiliares'!$A$3:$B$63,2,FALSE),"")</f>
        <v/>
      </c>
      <c r="G1121" s="19" t="str">
        <f>IFERROR(VLOOKUP($B1121,'Tabelas auxiliares'!$A$67:$C$107,2,FALSE),"")</f>
        <v/>
      </c>
      <c r="H1121" s="19" t="str">
        <f>IFERROR(VLOOKUP($B1121,'Tabelas auxiliares'!$A$67:$C$107,3,FALSE),"")</f>
        <v/>
      </c>
      <c r="I1121" s="128"/>
      <c r="J1121" s="128"/>
      <c r="K1121" s="128"/>
      <c r="L1121" s="128"/>
      <c r="M1121" s="128"/>
      <c r="N1121" s="128"/>
      <c r="O1121" s="128"/>
      <c r="P1121" s="128"/>
      <c r="Q1121" s="128"/>
      <c r="R1121" s="128"/>
      <c r="S1121" s="128"/>
      <c r="T1121" s="128"/>
      <c r="U1121" s="128"/>
      <c r="V1121" s="128"/>
      <c r="W1121" s="128"/>
      <c r="X1121" s="128"/>
      <c r="Y1121" s="19" t="str">
        <f t="shared" si="34"/>
        <v/>
      </c>
      <c r="Z1121" s="19" t="str">
        <f>IF(T1121="","",IF(AND(T1121&lt;&gt;'Tabelas auxiliares'!$B$241,T1121&lt;&gt;'Tabelas auxiliares'!$B$242,T1121&lt;&gt;'Tabelas auxiliares'!$C$241,T1121&lt;&gt;'Tabelas auxiliares'!$C$242,T1121&lt;&gt;'Tabelas auxiliares'!$D$241),"FOLHA DE PESSOAL",IF(Y1121='Tabelas auxiliares'!$A$242,"CUSTEIO",IF(Y1121='Tabelas auxiliares'!$A$241,"INVESTIMENTO","ERRO - VERIFICAR"))))</f>
        <v/>
      </c>
      <c r="AA1121" s="30" t="str">
        <f t="shared" si="35"/>
        <v/>
      </c>
      <c r="AB1121" s="130"/>
      <c r="AC1121" s="130"/>
      <c r="AD1121" s="12"/>
      <c r="AE1121" s="36"/>
      <c r="AF1121" s="36"/>
      <c r="AG1121" s="36"/>
      <c r="AH1121" s="36"/>
      <c r="AI1121" s="36"/>
      <c r="AJ1121" s="36"/>
      <c r="AK1121" s="36"/>
      <c r="AL1121" s="36"/>
      <c r="AM1121" s="36"/>
      <c r="AN1121" s="36"/>
      <c r="AO1121" s="36"/>
      <c r="AP1121" s="36"/>
    </row>
    <row r="1122" spans="6:42" x14ac:dyDescent="0.25">
      <c r="F1122" s="19" t="str">
        <f>IFERROR(VLOOKUP(D1122,'Tabelas auxiliares'!$A$3:$B$63,2,FALSE),"")</f>
        <v/>
      </c>
      <c r="G1122" s="19" t="str">
        <f>IFERROR(VLOOKUP($B1122,'Tabelas auxiliares'!$A$67:$C$107,2,FALSE),"")</f>
        <v/>
      </c>
      <c r="H1122" s="19" t="str">
        <f>IFERROR(VLOOKUP($B1122,'Tabelas auxiliares'!$A$67:$C$107,3,FALSE),"")</f>
        <v/>
      </c>
      <c r="I1122" s="128"/>
      <c r="J1122" s="128"/>
      <c r="K1122" s="128"/>
      <c r="L1122" s="128"/>
      <c r="M1122" s="128"/>
      <c r="N1122" s="128"/>
      <c r="O1122" s="128"/>
      <c r="P1122" s="128"/>
      <c r="Q1122" s="128"/>
      <c r="R1122" s="128"/>
      <c r="S1122" s="128"/>
      <c r="T1122" s="128"/>
      <c r="U1122" s="128"/>
      <c r="V1122" s="128"/>
      <c r="W1122" s="128"/>
      <c r="X1122" s="128"/>
      <c r="Y1122" s="19" t="str">
        <f t="shared" si="34"/>
        <v/>
      </c>
      <c r="Z1122" s="19" t="str">
        <f>IF(T1122="","",IF(AND(T1122&lt;&gt;'Tabelas auxiliares'!$B$241,T1122&lt;&gt;'Tabelas auxiliares'!$B$242,T1122&lt;&gt;'Tabelas auxiliares'!$C$241,T1122&lt;&gt;'Tabelas auxiliares'!$C$242,T1122&lt;&gt;'Tabelas auxiliares'!$D$241),"FOLHA DE PESSOAL",IF(Y1122='Tabelas auxiliares'!$A$242,"CUSTEIO",IF(Y1122='Tabelas auxiliares'!$A$241,"INVESTIMENTO","ERRO - VERIFICAR"))))</f>
        <v/>
      </c>
      <c r="AA1122" s="30" t="str">
        <f t="shared" si="35"/>
        <v/>
      </c>
      <c r="AB1122" s="130"/>
      <c r="AC1122" s="130"/>
      <c r="AD1122" s="12"/>
      <c r="AE1122" s="36"/>
      <c r="AF1122" s="36"/>
      <c r="AG1122" s="36"/>
      <c r="AH1122" s="36"/>
      <c r="AI1122" s="36"/>
      <c r="AJ1122" s="36"/>
      <c r="AK1122" s="36"/>
      <c r="AL1122" s="36"/>
      <c r="AM1122" s="36"/>
      <c r="AN1122" s="36"/>
      <c r="AO1122" s="36"/>
      <c r="AP1122" s="36"/>
    </row>
    <row r="1123" spans="6:42" x14ac:dyDescent="0.25">
      <c r="F1123" s="19" t="str">
        <f>IFERROR(VLOOKUP(D1123,'Tabelas auxiliares'!$A$3:$B$63,2,FALSE),"")</f>
        <v/>
      </c>
      <c r="G1123" s="19" t="str">
        <f>IFERROR(VLOOKUP($B1123,'Tabelas auxiliares'!$A$67:$C$107,2,FALSE),"")</f>
        <v/>
      </c>
      <c r="H1123" s="19" t="str">
        <f>IFERROR(VLOOKUP($B1123,'Tabelas auxiliares'!$A$67:$C$107,3,FALSE),"")</f>
        <v/>
      </c>
      <c r="I1123" s="128"/>
      <c r="J1123" s="128"/>
      <c r="K1123" s="128"/>
      <c r="L1123" s="128"/>
      <c r="M1123" s="128"/>
      <c r="N1123" s="128"/>
      <c r="O1123" s="128"/>
      <c r="P1123" s="128"/>
      <c r="Q1123" s="128"/>
      <c r="R1123" s="128"/>
      <c r="S1123" s="128"/>
      <c r="T1123" s="128"/>
      <c r="U1123" s="128"/>
      <c r="V1123" s="128"/>
      <c r="W1123" s="128"/>
      <c r="X1123" s="128"/>
      <c r="Y1123" s="19" t="str">
        <f t="shared" si="34"/>
        <v/>
      </c>
      <c r="Z1123" s="19" t="str">
        <f>IF(T1123="","",IF(AND(T1123&lt;&gt;'Tabelas auxiliares'!$B$241,T1123&lt;&gt;'Tabelas auxiliares'!$B$242,T1123&lt;&gt;'Tabelas auxiliares'!$C$241,T1123&lt;&gt;'Tabelas auxiliares'!$C$242,T1123&lt;&gt;'Tabelas auxiliares'!$D$241),"FOLHA DE PESSOAL",IF(Y1123='Tabelas auxiliares'!$A$242,"CUSTEIO",IF(Y1123='Tabelas auxiliares'!$A$241,"INVESTIMENTO","ERRO - VERIFICAR"))))</f>
        <v/>
      </c>
      <c r="AA1123" s="30" t="str">
        <f t="shared" si="35"/>
        <v/>
      </c>
      <c r="AB1123" s="130"/>
      <c r="AC1123" s="130"/>
      <c r="AD1123" s="12"/>
      <c r="AE1123" s="36"/>
      <c r="AF1123" s="36"/>
      <c r="AG1123" s="36"/>
      <c r="AH1123" s="36"/>
      <c r="AI1123" s="36"/>
      <c r="AJ1123" s="36"/>
      <c r="AK1123" s="36"/>
      <c r="AL1123" s="36"/>
      <c r="AM1123" s="36"/>
      <c r="AN1123" s="36"/>
      <c r="AO1123" s="36"/>
      <c r="AP1123" s="36"/>
    </row>
    <row r="1124" spans="6:42" x14ac:dyDescent="0.25">
      <c r="F1124" s="19" t="str">
        <f>IFERROR(VLOOKUP(D1124,'Tabelas auxiliares'!$A$3:$B$63,2,FALSE),"")</f>
        <v/>
      </c>
      <c r="G1124" s="19" t="str">
        <f>IFERROR(VLOOKUP($B1124,'Tabelas auxiliares'!$A$67:$C$107,2,FALSE),"")</f>
        <v/>
      </c>
      <c r="H1124" s="19" t="str">
        <f>IFERROR(VLOOKUP($B1124,'Tabelas auxiliares'!$A$67:$C$107,3,FALSE),"")</f>
        <v/>
      </c>
      <c r="I1124" s="128"/>
      <c r="J1124" s="128"/>
      <c r="K1124" s="128"/>
      <c r="L1124" s="128"/>
      <c r="M1124" s="128"/>
      <c r="N1124" s="128"/>
      <c r="O1124" s="128"/>
      <c r="P1124" s="128"/>
      <c r="Q1124" s="128"/>
      <c r="R1124" s="128"/>
      <c r="S1124" s="128"/>
      <c r="T1124" s="128"/>
      <c r="U1124" s="128"/>
      <c r="V1124" s="128"/>
      <c r="W1124" s="128"/>
      <c r="X1124" s="128"/>
      <c r="Y1124" s="19" t="str">
        <f t="shared" si="34"/>
        <v/>
      </c>
      <c r="Z1124" s="19" t="str">
        <f>IF(T1124="","",IF(AND(T1124&lt;&gt;'Tabelas auxiliares'!$B$241,T1124&lt;&gt;'Tabelas auxiliares'!$B$242,T1124&lt;&gt;'Tabelas auxiliares'!$C$241,T1124&lt;&gt;'Tabelas auxiliares'!$C$242,T1124&lt;&gt;'Tabelas auxiliares'!$D$241),"FOLHA DE PESSOAL",IF(Y1124='Tabelas auxiliares'!$A$242,"CUSTEIO",IF(Y1124='Tabelas auxiliares'!$A$241,"INVESTIMENTO","ERRO - VERIFICAR"))))</f>
        <v/>
      </c>
      <c r="AA1124" s="30" t="str">
        <f t="shared" si="35"/>
        <v/>
      </c>
      <c r="AB1124" s="130"/>
      <c r="AC1124" s="130"/>
      <c r="AD1124" s="12"/>
      <c r="AE1124" s="36"/>
      <c r="AF1124" s="36"/>
      <c r="AG1124" s="36"/>
      <c r="AH1124" s="36"/>
      <c r="AI1124" s="36"/>
      <c r="AJ1124" s="36"/>
      <c r="AK1124" s="36"/>
      <c r="AL1124" s="36"/>
      <c r="AM1124" s="36"/>
      <c r="AN1124" s="36"/>
      <c r="AO1124" s="36"/>
      <c r="AP1124" s="36"/>
    </row>
    <row r="1125" spans="6:42" x14ac:dyDescent="0.25">
      <c r="F1125" s="19" t="str">
        <f>IFERROR(VLOOKUP(D1125,'Tabelas auxiliares'!$A$3:$B$63,2,FALSE),"")</f>
        <v/>
      </c>
      <c r="G1125" s="19" t="str">
        <f>IFERROR(VLOOKUP($B1125,'Tabelas auxiliares'!$A$67:$C$107,2,FALSE),"")</f>
        <v/>
      </c>
      <c r="H1125" s="19" t="str">
        <f>IFERROR(VLOOKUP($B1125,'Tabelas auxiliares'!$A$67:$C$107,3,FALSE),"")</f>
        <v/>
      </c>
      <c r="I1125" s="128"/>
      <c r="J1125" s="128"/>
      <c r="K1125" s="128"/>
      <c r="L1125" s="128"/>
      <c r="M1125" s="128"/>
      <c r="N1125" s="128"/>
      <c r="O1125" s="128"/>
      <c r="P1125" s="128"/>
      <c r="Q1125" s="128"/>
      <c r="R1125" s="128"/>
      <c r="S1125" s="128"/>
      <c r="T1125" s="128"/>
      <c r="U1125" s="128"/>
      <c r="V1125" s="128"/>
      <c r="W1125" s="128"/>
      <c r="X1125" s="128"/>
      <c r="Y1125" s="19" t="str">
        <f t="shared" si="34"/>
        <v/>
      </c>
      <c r="Z1125" s="19" t="str">
        <f>IF(T1125="","",IF(AND(T1125&lt;&gt;'Tabelas auxiliares'!$B$241,T1125&lt;&gt;'Tabelas auxiliares'!$B$242,T1125&lt;&gt;'Tabelas auxiliares'!$C$241,T1125&lt;&gt;'Tabelas auxiliares'!$C$242,T1125&lt;&gt;'Tabelas auxiliares'!$D$241),"FOLHA DE PESSOAL",IF(Y1125='Tabelas auxiliares'!$A$242,"CUSTEIO",IF(Y1125='Tabelas auxiliares'!$A$241,"INVESTIMENTO","ERRO - VERIFICAR"))))</f>
        <v/>
      </c>
      <c r="AA1125" s="30" t="str">
        <f t="shared" si="35"/>
        <v/>
      </c>
      <c r="AB1125" s="130"/>
      <c r="AC1125" s="130"/>
      <c r="AD1125" s="12"/>
      <c r="AE1125" s="36"/>
      <c r="AF1125" s="36"/>
      <c r="AG1125" s="36"/>
      <c r="AH1125" s="36"/>
      <c r="AI1125" s="36"/>
      <c r="AJ1125" s="36"/>
      <c r="AK1125" s="36"/>
      <c r="AL1125" s="36"/>
      <c r="AM1125" s="36"/>
      <c r="AN1125" s="36"/>
      <c r="AO1125" s="36"/>
      <c r="AP1125" s="36"/>
    </row>
    <row r="1126" spans="6:42" x14ac:dyDescent="0.25">
      <c r="F1126" s="19" t="str">
        <f>IFERROR(VLOOKUP(D1126,'Tabelas auxiliares'!$A$3:$B$63,2,FALSE),"")</f>
        <v/>
      </c>
      <c r="G1126" s="19" t="str">
        <f>IFERROR(VLOOKUP($B1126,'Tabelas auxiliares'!$A$67:$C$107,2,FALSE),"")</f>
        <v/>
      </c>
      <c r="H1126" s="19" t="str">
        <f>IFERROR(VLOOKUP($B1126,'Tabelas auxiliares'!$A$67:$C$107,3,FALSE),"")</f>
        <v/>
      </c>
      <c r="I1126" s="128"/>
      <c r="J1126" s="128"/>
      <c r="K1126" s="128"/>
      <c r="L1126" s="128"/>
      <c r="M1126" s="128"/>
      <c r="N1126" s="128"/>
      <c r="O1126" s="128"/>
      <c r="P1126" s="128"/>
      <c r="Q1126" s="128"/>
      <c r="R1126" s="128"/>
      <c r="S1126" s="128"/>
      <c r="T1126" s="128"/>
      <c r="U1126" s="128"/>
      <c r="V1126" s="128"/>
      <c r="W1126" s="128"/>
      <c r="X1126" s="128"/>
      <c r="Y1126" s="19" t="str">
        <f t="shared" si="34"/>
        <v/>
      </c>
      <c r="Z1126" s="19" t="str">
        <f>IF(T1126="","",IF(AND(T1126&lt;&gt;'Tabelas auxiliares'!$B$241,T1126&lt;&gt;'Tabelas auxiliares'!$B$242,T1126&lt;&gt;'Tabelas auxiliares'!$C$241,T1126&lt;&gt;'Tabelas auxiliares'!$C$242,T1126&lt;&gt;'Tabelas auxiliares'!$D$241),"FOLHA DE PESSOAL",IF(Y1126='Tabelas auxiliares'!$A$242,"CUSTEIO",IF(Y1126='Tabelas auxiliares'!$A$241,"INVESTIMENTO","ERRO - VERIFICAR"))))</f>
        <v/>
      </c>
      <c r="AA1126" s="30" t="str">
        <f t="shared" si="35"/>
        <v/>
      </c>
      <c r="AB1126" s="130"/>
      <c r="AC1126" s="130"/>
      <c r="AD1126" s="12"/>
      <c r="AE1126" s="36"/>
      <c r="AF1126" s="36"/>
      <c r="AG1126" s="36"/>
      <c r="AH1126" s="36"/>
      <c r="AI1126" s="36"/>
      <c r="AJ1126" s="36"/>
      <c r="AK1126" s="36"/>
      <c r="AL1126" s="36"/>
      <c r="AM1126" s="36"/>
      <c r="AN1126" s="36"/>
      <c r="AO1126" s="36"/>
      <c r="AP1126" s="36"/>
    </row>
    <row r="1127" spans="6:42" x14ac:dyDescent="0.25">
      <c r="F1127" s="19" t="str">
        <f>IFERROR(VLOOKUP(D1127,'Tabelas auxiliares'!$A$3:$B$63,2,FALSE),"")</f>
        <v/>
      </c>
      <c r="G1127" s="19" t="str">
        <f>IFERROR(VLOOKUP($B1127,'Tabelas auxiliares'!$A$67:$C$107,2,FALSE),"")</f>
        <v/>
      </c>
      <c r="H1127" s="19" t="str">
        <f>IFERROR(VLOOKUP($B1127,'Tabelas auxiliares'!$A$67:$C$107,3,FALSE),"")</f>
        <v/>
      </c>
      <c r="I1127" s="128"/>
      <c r="J1127" s="128"/>
      <c r="K1127" s="128"/>
      <c r="L1127" s="128"/>
      <c r="M1127" s="128"/>
      <c r="N1127" s="128"/>
      <c r="O1127" s="128"/>
      <c r="P1127" s="128"/>
      <c r="Q1127" s="128"/>
      <c r="R1127" s="128"/>
      <c r="S1127" s="128"/>
      <c r="T1127" s="128"/>
      <c r="U1127" s="128"/>
      <c r="V1127" s="128"/>
      <c r="W1127" s="128"/>
      <c r="X1127" s="128"/>
      <c r="Y1127" s="19" t="str">
        <f t="shared" si="34"/>
        <v/>
      </c>
      <c r="Z1127" s="19" t="str">
        <f>IF(T1127="","",IF(AND(T1127&lt;&gt;'Tabelas auxiliares'!$B$241,T1127&lt;&gt;'Tabelas auxiliares'!$B$242,T1127&lt;&gt;'Tabelas auxiliares'!$C$241,T1127&lt;&gt;'Tabelas auxiliares'!$C$242,T1127&lt;&gt;'Tabelas auxiliares'!$D$241),"FOLHA DE PESSOAL",IF(Y1127='Tabelas auxiliares'!$A$242,"CUSTEIO",IF(Y1127='Tabelas auxiliares'!$A$241,"INVESTIMENTO","ERRO - VERIFICAR"))))</f>
        <v/>
      </c>
      <c r="AA1127" s="30" t="str">
        <f t="shared" si="35"/>
        <v/>
      </c>
      <c r="AB1127" s="130"/>
      <c r="AC1127" s="130"/>
      <c r="AD1127" s="12"/>
      <c r="AE1127" s="36"/>
      <c r="AF1127" s="36"/>
      <c r="AG1127" s="36"/>
      <c r="AH1127" s="36"/>
      <c r="AI1127" s="36"/>
      <c r="AJ1127" s="36"/>
      <c r="AK1127" s="36"/>
      <c r="AL1127" s="36"/>
      <c r="AM1127" s="36"/>
      <c r="AN1127" s="36"/>
      <c r="AO1127" s="36"/>
      <c r="AP1127" s="36"/>
    </row>
    <row r="1128" spans="6:42" x14ac:dyDescent="0.25">
      <c r="F1128" s="19" t="str">
        <f>IFERROR(VLOOKUP(D1128,'Tabelas auxiliares'!$A$3:$B$63,2,FALSE),"")</f>
        <v/>
      </c>
      <c r="G1128" s="19" t="str">
        <f>IFERROR(VLOOKUP($B1128,'Tabelas auxiliares'!$A$67:$C$107,2,FALSE),"")</f>
        <v/>
      </c>
      <c r="H1128" s="19" t="str">
        <f>IFERROR(VLOOKUP($B1128,'Tabelas auxiliares'!$A$67:$C$107,3,FALSE),"")</f>
        <v/>
      </c>
      <c r="I1128" s="128"/>
      <c r="J1128" s="128"/>
      <c r="K1128" s="128"/>
      <c r="L1128" s="128"/>
      <c r="M1128" s="128"/>
      <c r="N1128" s="128"/>
      <c r="O1128" s="128"/>
      <c r="P1128" s="128"/>
      <c r="Q1128" s="128"/>
      <c r="R1128" s="128"/>
      <c r="S1128" s="128"/>
      <c r="T1128" s="128"/>
      <c r="U1128" s="128"/>
      <c r="V1128" s="128"/>
      <c r="W1128" s="128"/>
      <c r="X1128" s="128"/>
      <c r="Y1128" s="19" t="str">
        <f t="shared" si="34"/>
        <v/>
      </c>
      <c r="Z1128" s="19" t="str">
        <f>IF(T1128="","",IF(AND(T1128&lt;&gt;'Tabelas auxiliares'!$B$241,T1128&lt;&gt;'Tabelas auxiliares'!$B$242,T1128&lt;&gt;'Tabelas auxiliares'!$C$241,T1128&lt;&gt;'Tabelas auxiliares'!$C$242,T1128&lt;&gt;'Tabelas auxiliares'!$D$241),"FOLHA DE PESSOAL",IF(Y1128='Tabelas auxiliares'!$A$242,"CUSTEIO",IF(Y1128='Tabelas auxiliares'!$A$241,"INVESTIMENTO","ERRO - VERIFICAR"))))</f>
        <v/>
      </c>
      <c r="AA1128" s="30" t="str">
        <f t="shared" si="35"/>
        <v/>
      </c>
      <c r="AB1128" s="130"/>
      <c r="AC1128" s="130"/>
      <c r="AD1128" s="12"/>
      <c r="AE1128" s="36"/>
      <c r="AF1128" s="36"/>
      <c r="AG1128" s="36"/>
      <c r="AH1128" s="36"/>
      <c r="AI1128" s="36"/>
      <c r="AJ1128" s="36"/>
      <c r="AK1128" s="36"/>
      <c r="AL1128" s="36"/>
      <c r="AM1128" s="36"/>
      <c r="AN1128" s="36"/>
      <c r="AO1128" s="36"/>
      <c r="AP1128" s="36"/>
    </row>
    <row r="1129" spans="6:42" x14ac:dyDescent="0.25">
      <c r="F1129" s="19" t="str">
        <f>IFERROR(VLOOKUP(D1129,'Tabelas auxiliares'!$A$3:$B$63,2,FALSE),"")</f>
        <v/>
      </c>
      <c r="G1129" s="19" t="str">
        <f>IFERROR(VLOOKUP($B1129,'Tabelas auxiliares'!$A$67:$C$107,2,FALSE),"")</f>
        <v/>
      </c>
      <c r="H1129" s="19" t="str">
        <f>IFERROR(VLOOKUP($B1129,'Tabelas auxiliares'!$A$67:$C$107,3,FALSE),"")</f>
        <v/>
      </c>
      <c r="I1129" s="128"/>
      <c r="J1129" s="128"/>
      <c r="K1129" s="128"/>
      <c r="L1129" s="128"/>
      <c r="M1129" s="128"/>
      <c r="N1129" s="128"/>
      <c r="O1129" s="128"/>
      <c r="P1129" s="128"/>
      <c r="Q1129" s="128"/>
      <c r="R1129" s="128"/>
      <c r="S1129" s="128"/>
      <c r="T1129" s="128"/>
      <c r="U1129" s="128"/>
      <c r="V1129" s="128"/>
      <c r="W1129" s="128"/>
      <c r="X1129" s="128"/>
      <c r="Y1129" s="19" t="str">
        <f t="shared" si="34"/>
        <v/>
      </c>
      <c r="Z1129" s="19" t="str">
        <f>IF(T1129="","",IF(AND(T1129&lt;&gt;'Tabelas auxiliares'!$B$241,T1129&lt;&gt;'Tabelas auxiliares'!$B$242,T1129&lt;&gt;'Tabelas auxiliares'!$C$241,T1129&lt;&gt;'Tabelas auxiliares'!$C$242,T1129&lt;&gt;'Tabelas auxiliares'!$D$241),"FOLHA DE PESSOAL",IF(Y1129='Tabelas auxiliares'!$A$242,"CUSTEIO",IF(Y1129='Tabelas auxiliares'!$A$241,"INVESTIMENTO","ERRO - VERIFICAR"))))</f>
        <v/>
      </c>
      <c r="AA1129" s="30" t="str">
        <f t="shared" si="35"/>
        <v/>
      </c>
      <c r="AB1129" s="130"/>
      <c r="AC1129" s="130"/>
      <c r="AD1129" s="12"/>
      <c r="AE1129" s="36"/>
      <c r="AF1129" s="36"/>
      <c r="AG1129" s="36"/>
      <c r="AH1129" s="36"/>
      <c r="AI1129" s="36"/>
      <c r="AJ1129" s="36"/>
      <c r="AK1129" s="36"/>
      <c r="AL1129" s="36"/>
      <c r="AM1129" s="36"/>
      <c r="AN1129" s="36"/>
      <c r="AO1129" s="36"/>
      <c r="AP1129" s="36"/>
    </row>
    <row r="1130" spans="6:42" x14ac:dyDescent="0.25">
      <c r="F1130" s="19" t="str">
        <f>IFERROR(VLOOKUP(D1130,'Tabelas auxiliares'!$A$3:$B$63,2,FALSE),"")</f>
        <v/>
      </c>
      <c r="G1130" s="19" t="str">
        <f>IFERROR(VLOOKUP($B1130,'Tabelas auxiliares'!$A$67:$C$107,2,FALSE),"")</f>
        <v/>
      </c>
      <c r="H1130" s="19" t="str">
        <f>IFERROR(VLOOKUP($B1130,'Tabelas auxiliares'!$A$67:$C$107,3,FALSE),"")</f>
        <v/>
      </c>
      <c r="I1130" s="128"/>
      <c r="J1130" s="128"/>
      <c r="K1130" s="128"/>
      <c r="L1130" s="128"/>
      <c r="M1130" s="128"/>
      <c r="N1130" s="128"/>
      <c r="O1130" s="128"/>
      <c r="P1130" s="128"/>
      <c r="Q1130" s="128"/>
      <c r="R1130" s="128"/>
      <c r="S1130" s="128"/>
      <c r="T1130" s="128"/>
      <c r="U1130" s="128"/>
      <c r="V1130" s="128"/>
      <c r="W1130" s="128"/>
      <c r="X1130" s="128"/>
      <c r="Y1130" s="19" t="str">
        <f t="shared" si="34"/>
        <v/>
      </c>
      <c r="Z1130" s="19" t="str">
        <f>IF(T1130="","",IF(AND(T1130&lt;&gt;'Tabelas auxiliares'!$B$241,T1130&lt;&gt;'Tabelas auxiliares'!$B$242,T1130&lt;&gt;'Tabelas auxiliares'!$C$241,T1130&lt;&gt;'Tabelas auxiliares'!$C$242,T1130&lt;&gt;'Tabelas auxiliares'!$D$241),"FOLHA DE PESSOAL",IF(Y1130='Tabelas auxiliares'!$A$242,"CUSTEIO",IF(Y1130='Tabelas auxiliares'!$A$241,"INVESTIMENTO","ERRO - VERIFICAR"))))</f>
        <v/>
      </c>
      <c r="AA1130" s="30" t="str">
        <f t="shared" si="35"/>
        <v/>
      </c>
      <c r="AB1130" s="130"/>
      <c r="AC1130" s="130"/>
      <c r="AD1130" s="12"/>
      <c r="AE1130" s="36"/>
      <c r="AF1130" s="36"/>
      <c r="AG1130" s="36"/>
      <c r="AH1130" s="36"/>
      <c r="AI1130" s="36"/>
      <c r="AJ1130" s="36"/>
      <c r="AK1130" s="36"/>
      <c r="AL1130" s="36"/>
      <c r="AM1130" s="36"/>
      <c r="AN1130" s="36"/>
      <c r="AO1130" s="36"/>
      <c r="AP1130" s="36"/>
    </row>
    <row r="1131" spans="6:42" x14ac:dyDescent="0.25">
      <c r="F1131" s="19" t="str">
        <f>IFERROR(VLOOKUP(D1131,'Tabelas auxiliares'!$A$3:$B$63,2,FALSE),"")</f>
        <v/>
      </c>
      <c r="G1131" s="19" t="str">
        <f>IFERROR(VLOOKUP($B1131,'Tabelas auxiliares'!$A$67:$C$107,2,FALSE),"")</f>
        <v/>
      </c>
      <c r="H1131" s="19" t="str">
        <f>IFERROR(VLOOKUP($B1131,'Tabelas auxiliares'!$A$67:$C$107,3,FALSE),"")</f>
        <v/>
      </c>
      <c r="I1131" s="128"/>
      <c r="J1131" s="128"/>
      <c r="K1131" s="128"/>
      <c r="L1131" s="128"/>
      <c r="M1131" s="128"/>
      <c r="N1131" s="128"/>
      <c r="O1131" s="128"/>
      <c r="P1131" s="128"/>
      <c r="Q1131" s="128"/>
      <c r="R1131" s="128"/>
      <c r="S1131" s="128"/>
      <c r="T1131" s="128"/>
      <c r="U1131" s="128"/>
      <c r="V1131" s="128"/>
      <c r="W1131" s="128"/>
      <c r="X1131" s="128"/>
      <c r="Y1131" s="19" t="str">
        <f t="shared" si="34"/>
        <v/>
      </c>
      <c r="Z1131" s="19" t="str">
        <f>IF(T1131="","",IF(AND(T1131&lt;&gt;'Tabelas auxiliares'!$B$241,T1131&lt;&gt;'Tabelas auxiliares'!$B$242,T1131&lt;&gt;'Tabelas auxiliares'!$C$241,T1131&lt;&gt;'Tabelas auxiliares'!$C$242,T1131&lt;&gt;'Tabelas auxiliares'!$D$241),"FOLHA DE PESSOAL",IF(Y1131='Tabelas auxiliares'!$A$242,"CUSTEIO",IF(Y1131='Tabelas auxiliares'!$A$241,"INVESTIMENTO","ERRO - VERIFICAR"))))</f>
        <v/>
      </c>
      <c r="AA1131" s="30" t="str">
        <f t="shared" si="35"/>
        <v/>
      </c>
      <c r="AB1131" s="130"/>
      <c r="AC1131" s="130"/>
      <c r="AD1131" s="12"/>
      <c r="AE1131" s="36"/>
      <c r="AF1131" s="36"/>
      <c r="AG1131" s="36"/>
      <c r="AH1131" s="36"/>
      <c r="AI1131" s="36"/>
      <c r="AJ1131" s="36"/>
      <c r="AK1131" s="36"/>
      <c r="AL1131" s="36"/>
      <c r="AM1131" s="36"/>
      <c r="AN1131" s="36"/>
      <c r="AO1131" s="36"/>
      <c r="AP1131" s="36"/>
    </row>
    <row r="1132" spans="6:42" x14ac:dyDescent="0.25">
      <c r="F1132" s="19" t="str">
        <f>IFERROR(VLOOKUP(D1132,'Tabelas auxiliares'!$A$3:$B$63,2,FALSE),"")</f>
        <v/>
      </c>
      <c r="G1132" s="19" t="str">
        <f>IFERROR(VLOOKUP($B1132,'Tabelas auxiliares'!$A$67:$C$107,2,FALSE),"")</f>
        <v/>
      </c>
      <c r="H1132" s="19" t="str">
        <f>IFERROR(VLOOKUP($B1132,'Tabelas auxiliares'!$A$67:$C$107,3,FALSE),"")</f>
        <v/>
      </c>
      <c r="I1132" s="128"/>
      <c r="J1132" s="128"/>
      <c r="K1132" s="128"/>
      <c r="L1132" s="128"/>
      <c r="M1132" s="128"/>
      <c r="N1132" s="128"/>
      <c r="O1132" s="128"/>
      <c r="P1132" s="128"/>
      <c r="Q1132" s="128"/>
      <c r="R1132" s="128"/>
      <c r="S1132" s="128"/>
      <c r="T1132" s="128"/>
      <c r="U1132" s="128"/>
      <c r="V1132" s="128"/>
      <c r="W1132" s="128"/>
      <c r="X1132" s="128"/>
      <c r="Y1132" s="19" t="str">
        <f t="shared" si="34"/>
        <v/>
      </c>
      <c r="Z1132" s="19" t="str">
        <f>IF(T1132="","",IF(AND(T1132&lt;&gt;'Tabelas auxiliares'!$B$241,T1132&lt;&gt;'Tabelas auxiliares'!$B$242,T1132&lt;&gt;'Tabelas auxiliares'!$C$241,T1132&lt;&gt;'Tabelas auxiliares'!$C$242,T1132&lt;&gt;'Tabelas auxiliares'!$D$241),"FOLHA DE PESSOAL",IF(Y1132='Tabelas auxiliares'!$A$242,"CUSTEIO",IF(Y1132='Tabelas auxiliares'!$A$241,"INVESTIMENTO","ERRO - VERIFICAR"))))</f>
        <v/>
      </c>
      <c r="AA1132" s="30" t="str">
        <f t="shared" si="35"/>
        <v/>
      </c>
      <c r="AB1132" s="130"/>
      <c r="AC1132" s="130"/>
      <c r="AD1132" s="12"/>
      <c r="AE1132" s="36"/>
      <c r="AF1132" s="36"/>
      <c r="AG1132" s="36"/>
      <c r="AH1132" s="36"/>
      <c r="AI1132" s="36"/>
      <c r="AJ1132" s="36"/>
      <c r="AK1132" s="36"/>
      <c r="AL1132" s="36"/>
      <c r="AM1132" s="36"/>
      <c r="AN1132" s="36"/>
      <c r="AO1132" s="36"/>
      <c r="AP1132" s="36"/>
    </row>
    <row r="1133" spans="6:42" x14ac:dyDescent="0.25">
      <c r="F1133" s="19" t="str">
        <f>IFERROR(VLOOKUP(D1133,'Tabelas auxiliares'!$A$3:$B$63,2,FALSE),"")</f>
        <v/>
      </c>
      <c r="G1133" s="19" t="str">
        <f>IFERROR(VLOOKUP($B1133,'Tabelas auxiliares'!$A$67:$C$107,2,FALSE),"")</f>
        <v/>
      </c>
      <c r="H1133" s="19" t="str">
        <f>IFERROR(VLOOKUP($B1133,'Tabelas auxiliares'!$A$67:$C$107,3,FALSE),"")</f>
        <v/>
      </c>
      <c r="I1133" s="128"/>
      <c r="J1133" s="128"/>
      <c r="K1133" s="128"/>
      <c r="L1133" s="128"/>
      <c r="M1133" s="128"/>
      <c r="N1133" s="128"/>
      <c r="O1133" s="128"/>
      <c r="P1133" s="128"/>
      <c r="Q1133" s="128"/>
      <c r="R1133" s="128"/>
      <c r="S1133" s="128"/>
      <c r="T1133" s="128"/>
      <c r="U1133" s="128"/>
      <c r="V1133" s="128"/>
      <c r="W1133" s="128"/>
      <c r="X1133" s="128"/>
      <c r="Y1133" s="19" t="str">
        <f t="shared" si="34"/>
        <v/>
      </c>
      <c r="Z1133" s="19" t="str">
        <f>IF(T1133="","",IF(AND(T1133&lt;&gt;'Tabelas auxiliares'!$B$241,T1133&lt;&gt;'Tabelas auxiliares'!$B$242,T1133&lt;&gt;'Tabelas auxiliares'!$C$241,T1133&lt;&gt;'Tabelas auxiliares'!$C$242,T1133&lt;&gt;'Tabelas auxiliares'!$D$241),"FOLHA DE PESSOAL",IF(Y1133='Tabelas auxiliares'!$A$242,"CUSTEIO",IF(Y1133='Tabelas auxiliares'!$A$241,"INVESTIMENTO","ERRO - VERIFICAR"))))</f>
        <v/>
      </c>
      <c r="AA1133" s="30" t="str">
        <f t="shared" si="35"/>
        <v/>
      </c>
      <c r="AB1133" s="130"/>
      <c r="AC1133" s="130"/>
      <c r="AD1133" s="12"/>
      <c r="AE1133" s="36"/>
      <c r="AF1133" s="36"/>
      <c r="AG1133" s="36"/>
      <c r="AH1133" s="36"/>
      <c r="AI1133" s="36"/>
      <c r="AJ1133" s="36"/>
      <c r="AK1133" s="36"/>
      <c r="AL1133" s="36"/>
      <c r="AM1133" s="36"/>
      <c r="AN1133" s="36"/>
      <c r="AO1133" s="36"/>
      <c r="AP1133" s="36"/>
    </row>
    <row r="1134" spans="6:42" x14ac:dyDescent="0.25">
      <c r="F1134" s="19" t="str">
        <f>IFERROR(VLOOKUP(D1134,'Tabelas auxiliares'!$A$3:$B$63,2,FALSE),"")</f>
        <v/>
      </c>
      <c r="G1134" s="19" t="str">
        <f>IFERROR(VLOOKUP($B1134,'Tabelas auxiliares'!$A$67:$C$107,2,FALSE),"")</f>
        <v/>
      </c>
      <c r="H1134" s="19" t="str">
        <f>IFERROR(VLOOKUP($B1134,'Tabelas auxiliares'!$A$67:$C$107,3,FALSE),"")</f>
        <v/>
      </c>
      <c r="I1134" s="128"/>
      <c r="J1134" s="128"/>
      <c r="K1134" s="128"/>
      <c r="L1134" s="128"/>
      <c r="M1134" s="128"/>
      <c r="N1134" s="128"/>
      <c r="O1134" s="128"/>
      <c r="P1134" s="128"/>
      <c r="Q1134" s="128"/>
      <c r="R1134" s="128"/>
      <c r="S1134" s="128"/>
      <c r="T1134" s="128"/>
      <c r="U1134" s="128"/>
      <c r="V1134" s="128"/>
      <c r="W1134" s="128"/>
      <c r="X1134" s="128"/>
      <c r="Y1134" s="19" t="str">
        <f t="shared" si="34"/>
        <v/>
      </c>
      <c r="Z1134" s="19" t="str">
        <f>IF(T1134="","",IF(AND(T1134&lt;&gt;'Tabelas auxiliares'!$B$241,T1134&lt;&gt;'Tabelas auxiliares'!$B$242,T1134&lt;&gt;'Tabelas auxiliares'!$C$241,T1134&lt;&gt;'Tabelas auxiliares'!$C$242,T1134&lt;&gt;'Tabelas auxiliares'!$D$241),"FOLHA DE PESSOAL",IF(Y1134='Tabelas auxiliares'!$A$242,"CUSTEIO",IF(Y1134='Tabelas auxiliares'!$A$241,"INVESTIMENTO","ERRO - VERIFICAR"))))</f>
        <v/>
      </c>
      <c r="AA1134" s="30" t="str">
        <f t="shared" si="35"/>
        <v/>
      </c>
      <c r="AB1134" s="130"/>
      <c r="AC1134" s="130"/>
      <c r="AD1134" s="12"/>
      <c r="AE1134" s="36"/>
      <c r="AF1134" s="36"/>
      <c r="AG1134" s="36"/>
      <c r="AH1134" s="36"/>
      <c r="AI1134" s="36"/>
      <c r="AJ1134" s="36"/>
      <c r="AK1134" s="36"/>
      <c r="AL1134" s="36"/>
      <c r="AM1134" s="36"/>
      <c r="AN1134" s="36"/>
      <c r="AO1134" s="36"/>
      <c r="AP1134" s="36"/>
    </row>
    <row r="1135" spans="6:42" x14ac:dyDescent="0.25">
      <c r="F1135" s="19" t="str">
        <f>IFERROR(VLOOKUP(D1135,'Tabelas auxiliares'!$A$3:$B$63,2,FALSE),"")</f>
        <v/>
      </c>
      <c r="G1135" s="19" t="str">
        <f>IFERROR(VLOOKUP($B1135,'Tabelas auxiliares'!$A$67:$C$107,2,FALSE),"")</f>
        <v/>
      </c>
      <c r="H1135" s="19" t="str">
        <f>IFERROR(VLOOKUP($B1135,'Tabelas auxiliares'!$A$67:$C$107,3,FALSE),"")</f>
        <v/>
      </c>
      <c r="I1135" s="128"/>
      <c r="J1135" s="128"/>
      <c r="K1135" s="128"/>
      <c r="L1135" s="128"/>
      <c r="M1135" s="128"/>
      <c r="N1135" s="128"/>
      <c r="O1135" s="128"/>
      <c r="P1135" s="128"/>
      <c r="Q1135" s="128"/>
      <c r="R1135" s="128"/>
      <c r="S1135" s="128"/>
      <c r="T1135" s="128"/>
      <c r="U1135" s="128"/>
      <c r="V1135" s="128"/>
      <c r="W1135" s="128"/>
      <c r="X1135" s="128"/>
      <c r="Y1135" s="19" t="str">
        <f t="shared" si="34"/>
        <v/>
      </c>
      <c r="Z1135" s="19" t="str">
        <f>IF(T1135="","",IF(AND(T1135&lt;&gt;'Tabelas auxiliares'!$B$241,T1135&lt;&gt;'Tabelas auxiliares'!$B$242,T1135&lt;&gt;'Tabelas auxiliares'!$C$241,T1135&lt;&gt;'Tabelas auxiliares'!$C$242,T1135&lt;&gt;'Tabelas auxiliares'!$D$241),"FOLHA DE PESSOAL",IF(Y1135='Tabelas auxiliares'!$A$242,"CUSTEIO",IF(Y1135='Tabelas auxiliares'!$A$241,"INVESTIMENTO","ERRO - VERIFICAR"))))</f>
        <v/>
      </c>
      <c r="AA1135" s="30" t="str">
        <f t="shared" si="35"/>
        <v/>
      </c>
      <c r="AB1135" s="130"/>
      <c r="AC1135" s="130"/>
      <c r="AD1135" s="12"/>
      <c r="AE1135" s="36"/>
      <c r="AF1135" s="36"/>
      <c r="AG1135" s="36"/>
      <c r="AH1135" s="36"/>
      <c r="AI1135" s="36"/>
      <c r="AJ1135" s="36"/>
      <c r="AK1135" s="36"/>
      <c r="AL1135" s="36"/>
      <c r="AM1135" s="36"/>
      <c r="AN1135" s="36"/>
      <c r="AO1135" s="36"/>
      <c r="AP1135" s="36"/>
    </row>
    <row r="1136" spans="6:42" x14ac:dyDescent="0.25">
      <c r="F1136" s="19" t="str">
        <f>IFERROR(VLOOKUP(D1136,'Tabelas auxiliares'!$A$3:$B$63,2,FALSE),"")</f>
        <v/>
      </c>
      <c r="G1136" s="19" t="str">
        <f>IFERROR(VLOOKUP($B1136,'Tabelas auxiliares'!$A$67:$C$107,2,FALSE),"")</f>
        <v/>
      </c>
      <c r="H1136" s="19" t="str">
        <f>IFERROR(VLOOKUP($B1136,'Tabelas auxiliares'!$A$67:$C$107,3,FALSE),"")</f>
        <v/>
      </c>
      <c r="I1136" s="128"/>
      <c r="J1136" s="128"/>
      <c r="K1136" s="128"/>
      <c r="L1136" s="128"/>
      <c r="M1136" s="128"/>
      <c r="N1136" s="128"/>
      <c r="O1136" s="128"/>
      <c r="P1136" s="128"/>
      <c r="Q1136" s="128"/>
      <c r="R1136" s="128"/>
      <c r="S1136" s="128"/>
      <c r="T1136" s="128"/>
      <c r="U1136" s="128"/>
      <c r="V1136" s="128"/>
      <c r="W1136" s="128"/>
      <c r="X1136" s="128"/>
      <c r="Y1136" s="19" t="str">
        <f t="shared" ref="Y1136:Y1183" si="36">LEFT(V1136,1)</f>
        <v/>
      </c>
      <c r="Z1136" s="19" t="str">
        <f>IF(T1136="","",IF(AND(T1136&lt;&gt;'Tabelas auxiliares'!$B$241,T1136&lt;&gt;'Tabelas auxiliares'!$B$242,T1136&lt;&gt;'Tabelas auxiliares'!$C$241,T1136&lt;&gt;'Tabelas auxiliares'!$C$242,T1136&lt;&gt;'Tabelas auxiliares'!$D$241),"FOLHA DE PESSOAL",IF(Y1136='Tabelas auxiliares'!$A$242,"CUSTEIO",IF(Y1136='Tabelas auxiliares'!$A$241,"INVESTIMENTO","ERRO - VERIFICAR"))))</f>
        <v/>
      </c>
      <c r="AA1136" s="30" t="str">
        <f t="shared" ref="AA1136:AA1183" si="37">IF(AB1136+AC1136+AD1136&lt;&gt;0,AB1136+AC1136+AD1136,"")</f>
        <v/>
      </c>
      <c r="AB1136" s="130"/>
      <c r="AC1136" s="130"/>
      <c r="AD1136" s="12"/>
      <c r="AE1136" s="36"/>
      <c r="AF1136" s="36"/>
      <c r="AG1136" s="36"/>
      <c r="AH1136" s="36"/>
      <c r="AI1136" s="36"/>
      <c r="AJ1136" s="36"/>
      <c r="AK1136" s="36"/>
      <c r="AL1136" s="36"/>
      <c r="AM1136" s="36"/>
      <c r="AN1136" s="36"/>
      <c r="AO1136" s="36"/>
      <c r="AP1136" s="36"/>
    </row>
    <row r="1137" spans="1:42" x14ac:dyDescent="0.25">
      <c r="F1137" s="19" t="str">
        <f>IFERROR(VLOOKUP(D1137,'Tabelas auxiliares'!$A$3:$B$63,2,FALSE),"")</f>
        <v/>
      </c>
      <c r="G1137" s="19" t="str">
        <f>IFERROR(VLOOKUP($B1137,'Tabelas auxiliares'!$A$67:$C$107,2,FALSE),"")</f>
        <v/>
      </c>
      <c r="H1137" s="19" t="str">
        <f>IFERROR(VLOOKUP($B1137,'Tabelas auxiliares'!$A$67:$C$107,3,FALSE),"")</f>
        <v/>
      </c>
      <c r="I1137" s="128"/>
      <c r="J1137" s="128"/>
      <c r="K1137" s="128"/>
      <c r="L1137" s="128"/>
      <c r="M1137" s="128"/>
      <c r="N1137" s="128"/>
      <c r="O1137" s="128"/>
      <c r="P1137" s="128"/>
      <c r="Q1137" s="128"/>
      <c r="R1137" s="128"/>
      <c r="S1137" s="128"/>
      <c r="T1137" s="128"/>
      <c r="U1137" s="128"/>
      <c r="V1137" s="128"/>
      <c r="W1137" s="128"/>
      <c r="X1137" s="128"/>
      <c r="Y1137" s="19" t="str">
        <f t="shared" si="36"/>
        <v/>
      </c>
      <c r="Z1137" s="19" t="str">
        <f>IF(T1137="","",IF(AND(T1137&lt;&gt;'Tabelas auxiliares'!$B$241,T1137&lt;&gt;'Tabelas auxiliares'!$B$242,T1137&lt;&gt;'Tabelas auxiliares'!$C$241,T1137&lt;&gt;'Tabelas auxiliares'!$C$242,T1137&lt;&gt;'Tabelas auxiliares'!$D$241),"FOLHA DE PESSOAL",IF(Y1137='Tabelas auxiliares'!$A$242,"CUSTEIO",IF(Y1137='Tabelas auxiliares'!$A$241,"INVESTIMENTO","ERRO - VERIFICAR"))))</f>
        <v/>
      </c>
      <c r="AA1137" s="30" t="str">
        <f t="shared" si="37"/>
        <v/>
      </c>
      <c r="AB1137" s="130"/>
      <c r="AC1137" s="130"/>
      <c r="AD1137" s="12"/>
      <c r="AE1137" s="36"/>
      <c r="AF1137" s="36"/>
      <c r="AG1137" s="36"/>
      <c r="AH1137" s="36"/>
      <c r="AI1137" s="36"/>
      <c r="AJ1137" s="36"/>
      <c r="AK1137" s="36"/>
      <c r="AL1137" s="36"/>
      <c r="AM1137" s="36"/>
      <c r="AN1137" s="36"/>
      <c r="AO1137" s="36"/>
      <c r="AP1137" s="36"/>
    </row>
    <row r="1138" spans="1:42" x14ac:dyDescent="0.25">
      <c r="F1138" s="19" t="str">
        <f>IFERROR(VLOOKUP(D1138,'Tabelas auxiliares'!$A$3:$B$63,2,FALSE),"")</f>
        <v/>
      </c>
      <c r="G1138" s="19" t="str">
        <f>IFERROR(VLOOKUP($B1138,'Tabelas auxiliares'!$A$67:$C$107,2,FALSE),"")</f>
        <v/>
      </c>
      <c r="H1138" s="19" t="str">
        <f>IFERROR(VLOOKUP($B1138,'Tabelas auxiliares'!$A$67:$C$107,3,FALSE),"")</f>
        <v/>
      </c>
      <c r="I1138" s="128"/>
      <c r="J1138" s="128"/>
      <c r="K1138" s="128"/>
      <c r="L1138" s="128"/>
      <c r="M1138" s="128"/>
      <c r="N1138" s="128"/>
      <c r="O1138" s="128"/>
      <c r="P1138" s="128"/>
      <c r="Q1138" s="128"/>
      <c r="R1138" s="128"/>
      <c r="S1138" s="128"/>
      <c r="T1138" s="128"/>
      <c r="U1138" s="128"/>
      <c r="V1138" s="128"/>
      <c r="W1138" s="128"/>
      <c r="X1138" s="128"/>
      <c r="Y1138" s="19" t="str">
        <f t="shared" si="36"/>
        <v/>
      </c>
      <c r="Z1138" s="19" t="str">
        <f>IF(T1138="","",IF(AND(T1138&lt;&gt;'Tabelas auxiliares'!$B$241,T1138&lt;&gt;'Tabelas auxiliares'!$B$242,T1138&lt;&gt;'Tabelas auxiliares'!$C$241,T1138&lt;&gt;'Tabelas auxiliares'!$C$242,T1138&lt;&gt;'Tabelas auxiliares'!$D$241),"FOLHA DE PESSOAL",IF(Y1138='Tabelas auxiliares'!$A$242,"CUSTEIO",IF(Y1138='Tabelas auxiliares'!$A$241,"INVESTIMENTO","ERRO - VERIFICAR"))))</f>
        <v/>
      </c>
      <c r="AA1138" s="30" t="str">
        <f t="shared" si="37"/>
        <v/>
      </c>
      <c r="AB1138" s="130"/>
      <c r="AC1138" s="130"/>
      <c r="AD1138" s="12"/>
      <c r="AE1138" s="36"/>
      <c r="AF1138" s="36"/>
      <c r="AG1138" s="36"/>
      <c r="AH1138" s="36"/>
      <c r="AI1138" s="36"/>
      <c r="AJ1138" s="36"/>
      <c r="AK1138" s="36"/>
      <c r="AL1138" s="36"/>
      <c r="AM1138" s="36"/>
      <c r="AN1138" s="36"/>
      <c r="AO1138" s="36"/>
      <c r="AP1138" s="36"/>
    </row>
    <row r="1139" spans="1:42" x14ac:dyDescent="0.25">
      <c r="F1139" s="19" t="str">
        <f>IFERROR(VLOOKUP(D1139,'Tabelas auxiliares'!$A$3:$B$63,2,FALSE),"")</f>
        <v/>
      </c>
      <c r="G1139" s="19" t="str">
        <f>IFERROR(VLOOKUP($B1139,'Tabelas auxiliares'!$A$67:$C$107,2,FALSE),"")</f>
        <v/>
      </c>
      <c r="H1139" s="19" t="str">
        <f>IFERROR(VLOOKUP($B1139,'Tabelas auxiliares'!$A$67:$C$107,3,FALSE),"")</f>
        <v/>
      </c>
      <c r="I1139" s="128"/>
      <c r="J1139" s="128"/>
      <c r="K1139" s="128"/>
      <c r="L1139" s="128"/>
      <c r="M1139" s="128"/>
      <c r="N1139" s="128"/>
      <c r="O1139" s="128"/>
      <c r="P1139" s="128"/>
      <c r="Q1139" s="128"/>
      <c r="R1139" s="128"/>
      <c r="S1139" s="128"/>
      <c r="T1139" s="128"/>
      <c r="U1139" s="128"/>
      <c r="V1139" s="128"/>
      <c r="W1139" s="128"/>
      <c r="X1139" s="128"/>
      <c r="Y1139" s="19" t="str">
        <f t="shared" si="36"/>
        <v/>
      </c>
      <c r="Z1139" s="19" t="str">
        <f>IF(T1139="","",IF(AND(T1139&lt;&gt;'Tabelas auxiliares'!$B$241,T1139&lt;&gt;'Tabelas auxiliares'!$B$242,T1139&lt;&gt;'Tabelas auxiliares'!$C$241,T1139&lt;&gt;'Tabelas auxiliares'!$C$242,T1139&lt;&gt;'Tabelas auxiliares'!$D$241),"FOLHA DE PESSOAL",IF(Y1139='Tabelas auxiliares'!$A$242,"CUSTEIO",IF(Y1139='Tabelas auxiliares'!$A$241,"INVESTIMENTO","ERRO - VERIFICAR"))))</f>
        <v/>
      </c>
      <c r="AA1139" s="30" t="str">
        <f t="shared" si="37"/>
        <v/>
      </c>
      <c r="AB1139" s="130"/>
      <c r="AC1139" s="130"/>
      <c r="AD1139" s="12"/>
      <c r="AE1139" s="36"/>
      <c r="AF1139" s="36"/>
      <c r="AG1139" s="36"/>
      <c r="AH1139" s="36"/>
      <c r="AI1139" s="36"/>
      <c r="AJ1139" s="36"/>
      <c r="AK1139" s="36"/>
      <c r="AL1139" s="36"/>
      <c r="AM1139" s="36"/>
      <c r="AN1139" s="36"/>
      <c r="AO1139" s="36"/>
      <c r="AP1139" s="36"/>
    </row>
    <row r="1140" spans="1:42" x14ac:dyDescent="0.25">
      <c r="F1140" s="19" t="str">
        <f>IFERROR(VLOOKUP(D1140,'Tabelas auxiliares'!$A$3:$B$63,2,FALSE),"")</f>
        <v/>
      </c>
      <c r="G1140" s="19" t="str">
        <f>IFERROR(VLOOKUP($B1140,'Tabelas auxiliares'!$A$67:$C$107,2,FALSE),"")</f>
        <v/>
      </c>
      <c r="H1140" s="19" t="str">
        <f>IFERROR(VLOOKUP($B1140,'Tabelas auxiliares'!$A$67:$C$107,3,FALSE),"")</f>
        <v/>
      </c>
      <c r="I1140" s="128"/>
      <c r="J1140" s="128"/>
      <c r="K1140" s="128"/>
      <c r="L1140" s="128"/>
      <c r="M1140" s="128"/>
      <c r="N1140" s="128"/>
      <c r="O1140" s="128"/>
      <c r="P1140" s="128"/>
      <c r="Q1140" s="128"/>
      <c r="R1140" s="128"/>
      <c r="S1140" s="128"/>
      <c r="T1140" s="128"/>
      <c r="U1140" s="128"/>
      <c r="V1140" s="128"/>
      <c r="W1140" s="128"/>
      <c r="X1140" s="128"/>
      <c r="Y1140" s="19" t="str">
        <f t="shared" si="36"/>
        <v/>
      </c>
      <c r="Z1140" s="19" t="str">
        <f>IF(T1140="","",IF(AND(T1140&lt;&gt;'Tabelas auxiliares'!$B$241,T1140&lt;&gt;'Tabelas auxiliares'!$B$242,T1140&lt;&gt;'Tabelas auxiliares'!$C$241,T1140&lt;&gt;'Tabelas auxiliares'!$C$242,T1140&lt;&gt;'Tabelas auxiliares'!$D$241),"FOLHA DE PESSOAL",IF(Y1140='Tabelas auxiliares'!$A$242,"CUSTEIO",IF(Y1140='Tabelas auxiliares'!$A$241,"INVESTIMENTO","ERRO - VERIFICAR"))))</f>
        <v/>
      </c>
      <c r="AA1140" s="30" t="str">
        <f t="shared" si="37"/>
        <v/>
      </c>
      <c r="AB1140" s="130"/>
      <c r="AC1140" s="130"/>
      <c r="AD1140" s="12"/>
      <c r="AE1140" s="36"/>
      <c r="AF1140" s="36"/>
      <c r="AG1140" s="36"/>
      <c r="AH1140" s="36"/>
      <c r="AI1140" s="36"/>
      <c r="AJ1140" s="36"/>
      <c r="AK1140" s="36"/>
      <c r="AL1140" s="36"/>
      <c r="AM1140" s="36"/>
      <c r="AN1140" s="36"/>
      <c r="AO1140" s="36"/>
      <c r="AP1140" s="36"/>
    </row>
    <row r="1141" spans="1:42" x14ac:dyDescent="0.25">
      <c r="F1141" s="19" t="str">
        <f>IFERROR(VLOOKUP(D1141,'Tabelas auxiliares'!$A$3:$B$63,2,FALSE),"")</f>
        <v/>
      </c>
      <c r="G1141" s="19" t="str">
        <f>IFERROR(VLOOKUP($B1141,'Tabelas auxiliares'!$A$67:$C$107,2,FALSE),"")</f>
        <v/>
      </c>
      <c r="H1141" s="19" t="str">
        <f>IFERROR(VLOOKUP($B1141,'Tabelas auxiliares'!$A$67:$C$107,3,FALSE),"")</f>
        <v/>
      </c>
      <c r="I1141" s="128"/>
      <c r="J1141" s="128"/>
      <c r="K1141" s="128"/>
      <c r="L1141" s="128"/>
      <c r="M1141" s="128"/>
      <c r="N1141" s="128"/>
      <c r="O1141" s="128"/>
      <c r="P1141" s="128"/>
      <c r="Q1141" s="128"/>
      <c r="R1141" s="128"/>
      <c r="S1141" s="128"/>
      <c r="T1141" s="128"/>
      <c r="U1141" s="128"/>
      <c r="V1141" s="128"/>
      <c r="W1141" s="128"/>
      <c r="X1141" s="128"/>
      <c r="Y1141" s="19" t="str">
        <f t="shared" si="36"/>
        <v/>
      </c>
      <c r="Z1141" s="19" t="str">
        <f>IF(T1141="","",IF(AND(T1141&lt;&gt;'Tabelas auxiliares'!$B$241,T1141&lt;&gt;'Tabelas auxiliares'!$B$242,T1141&lt;&gt;'Tabelas auxiliares'!$C$241,T1141&lt;&gt;'Tabelas auxiliares'!$C$242,T1141&lt;&gt;'Tabelas auxiliares'!$D$241),"FOLHA DE PESSOAL",IF(Y1141='Tabelas auxiliares'!$A$242,"CUSTEIO",IF(Y1141='Tabelas auxiliares'!$A$241,"INVESTIMENTO","ERRO - VERIFICAR"))))</f>
        <v/>
      </c>
      <c r="AA1141" s="30" t="str">
        <f t="shared" si="37"/>
        <v/>
      </c>
      <c r="AB1141" s="130"/>
      <c r="AC1141" s="130"/>
      <c r="AD1141" s="12"/>
      <c r="AE1141" s="36"/>
      <c r="AF1141" s="36"/>
      <c r="AG1141" s="36"/>
      <c r="AH1141" s="36"/>
      <c r="AI1141" s="36"/>
      <c r="AJ1141" s="36"/>
      <c r="AK1141" s="36"/>
      <c r="AL1141" s="36"/>
      <c r="AM1141" s="36"/>
      <c r="AN1141" s="36"/>
      <c r="AO1141" s="36"/>
      <c r="AP1141" s="36"/>
    </row>
    <row r="1142" spans="1:42" x14ac:dyDescent="0.25">
      <c r="F1142" s="19" t="str">
        <f>IFERROR(VLOOKUP(D1142,'Tabelas auxiliares'!$A$3:$B$63,2,FALSE),"")</f>
        <v/>
      </c>
      <c r="G1142" s="19" t="str">
        <f>IFERROR(VLOOKUP($B1142,'Tabelas auxiliares'!$A$67:$C$107,2,FALSE),"")</f>
        <v/>
      </c>
      <c r="H1142" s="19" t="str">
        <f>IFERROR(VLOOKUP($B1142,'Tabelas auxiliares'!$A$67:$C$107,3,FALSE),"")</f>
        <v/>
      </c>
      <c r="I1142" s="128"/>
      <c r="J1142" s="128"/>
      <c r="K1142" s="128"/>
      <c r="L1142" s="128"/>
      <c r="M1142" s="128"/>
      <c r="N1142" s="128"/>
      <c r="O1142" s="128"/>
      <c r="P1142" s="128"/>
      <c r="Q1142" s="128"/>
      <c r="R1142" s="128"/>
      <c r="S1142" s="128"/>
      <c r="T1142" s="128"/>
      <c r="U1142" s="128"/>
      <c r="V1142" s="128"/>
      <c r="W1142" s="128"/>
      <c r="X1142" s="128"/>
      <c r="Y1142" s="19" t="str">
        <f t="shared" si="36"/>
        <v/>
      </c>
      <c r="Z1142" s="19" t="str">
        <f>IF(T1142="","",IF(AND(T1142&lt;&gt;'Tabelas auxiliares'!$B$241,T1142&lt;&gt;'Tabelas auxiliares'!$B$242,T1142&lt;&gt;'Tabelas auxiliares'!$C$241,T1142&lt;&gt;'Tabelas auxiliares'!$C$242,T1142&lt;&gt;'Tabelas auxiliares'!$D$241),"FOLHA DE PESSOAL",IF(Y1142='Tabelas auxiliares'!$A$242,"CUSTEIO",IF(Y1142='Tabelas auxiliares'!$A$241,"INVESTIMENTO","ERRO - VERIFICAR"))))</f>
        <v/>
      </c>
      <c r="AA1142" s="30" t="str">
        <f t="shared" si="37"/>
        <v/>
      </c>
      <c r="AB1142" s="130"/>
      <c r="AC1142" s="130"/>
      <c r="AD1142" s="12"/>
      <c r="AE1142" s="36"/>
      <c r="AF1142" s="36"/>
      <c r="AG1142" s="36"/>
      <c r="AH1142" s="36"/>
      <c r="AI1142" s="36"/>
      <c r="AJ1142" s="36"/>
      <c r="AK1142" s="36"/>
      <c r="AL1142" s="36"/>
      <c r="AM1142" s="36"/>
      <c r="AN1142" s="36"/>
      <c r="AO1142" s="36"/>
      <c r="AP1142" s="36"/>
    </row>
    <row r="1143" spans="1:42" x14ac:dyDescent="0.25">
      <c r="F1143" s="19" t="str">
        <f>IFERROR(VLOOKUP(D1143,'Tabelas auxiliares'!$A$3:$B$63,2,FALSE),"")</f>
        <v/>
      </c>
      <c r="G1143" s="19" t="str">
        <f>IFERROR(VLOOKUP($B1143,'Tabelas auxiliares'!$A$67:$C$107,2,FALSE),"")</f>
        <v/>
      </c>
      <c r="H1143" s="19" t="str">
        <f>IFERROR(VLOOKUP($B1143,'Tabelas auxiliares'!$A$67:$C$107,3,FALSE),"")</f>
        <v/>
      </c>
      <c r="I1143" s="128"/>
      <c r="J1143" s="128"/>
      <c r="K1143" s="128"/>
      <c r="L1143" s="128"/>
      <c r="M1143" s="128"/>
      <c r="N1143" s="128"/>
      <c r="O1143" s="128"/>
      <c r="P1143" s="128"/>
      <c r="Q1143" s="128"/>
      <c r="R1143" s="128"/>
      <c r="S1143" s="128"/>
      <c r="T1143" s="128"/>
      <c r="U1143" s="128"/>
      <c r="V1143" s="128"/>
      <c r="W1143" s="128"/>
      <c r="X1143" s="128"/>
      <c r="Y1143" s="19" t="str">
        <f t="shared" si="36"/>
        <v/>
      </c>
      <c r="Z1143" s="19" t="str">
        <f>IF(T1143="","",IF(AND(T1143&lt;&gt;'Tabelas auxiliares'!$B$241,T1143&lt;&gt;'Tabelas auxiliares'!$B$242,T1143&lt;&gt;'Tabelas auxiliares'!$C$241,T1143&lt;&gt;'Tabelas auxiliares'!$C$242,T1143&lt;&gt;'Tabelas auxiliares'!$D$241),"FOLHA DE PESSOAL",IF(Y1143='Tabelas auxiliares'!$A$242,"CUSTEIO",IF(Y1143='Tabelas auxiliares'!$A$241,"INVESTIMENTO","ERRO - VERIFICAR"))))</f>
        <v/>
      </c>
      <c r="AA1143" s="30" t="str">
        <f t="shared" si="37"/>
        <v/>
      </c>
      <c r="AB1143" s="130"/>
      <c r="AC1143" s="130"/>
      <c r="AD1143" s="12"/>
      <c r="AE1143" s="36"/>
      <c r="AF1143" s="36"/>
      <c r="AG1143" s="36"/>
      <c r="AH1143" s="36"/>
      <c r="AI1143" s="36"/>
      <c r="AJ1143" s="36"/>
      <c r="AK1143" s="36"/>
      <c r="AL1143" s="36"/>
      <c r="AM1143" s="36"/>
      <c r="AN1143" s="36"/>
      <c r="AO1143" s="36"/>
      <c r="AP1143" s="36"/>
    </row>
    <row r="1144" spans="1:42" x14ac:dyDescent="0.25">
      <c r="F1144" s="19" t="str">
        <f>IFERROR(VLOOKUP(D1144,'Tabelas auxiliares'!$A$3:$B$63,2,FALSE),"")</f>
        <v/>
      </c>
      <c r="G1144" s="19" t="str">
        <f>IFERROR(VLOOKUP($B1144,'Tabelas auxiliares'!$A$67:$C$107,2,FALSE),"")</f>
        <v/>
      </c>
      <c r="H1144" s="19" t="str">
        <f>IFERROR(VLOOKUP($B1144,'Tabelas auxiliares'!$A$67:$C$107,3,FALSE),"")</f>
        <v/>
      </c>
      <c r="I1144" s="128"/>
      <c r="J1144" s="128"/>
      <c r="K1144" s="128"/>
      <c r="L1144" s="128"/>
      <c r="M1144" s="128"/>
      <c r="N1144" s="128"/>
      <c r="O1144" s="128"/>
      <c r="P1144" s="128"/>
      <c r="Q1144" s="128"/>
      <c r="R1144" s="128"/>
      <c r="S1144" s="128"/>
      <c r="T1144" s="128"/>
      <c r="U1144" s="128"/>
      <c r="V1144" s="128"/>
      <c r="W1144" s="128"/>
      <c r="X1144" s="128"/>
      <c r="Y1144" s="19" t="str">
        <f t="shared" si="36"/>
        <v/>
      </c>
      <c r="Z1144" s="19" t="str">
        <f>IF(T1144="","",IF(AND(T1144&lt;&gt;'Tabelas auxiliares'!$B$241,T1144&lt;&gt;'Tabelas auxiliares'!$B$242,T1144&lt;&gt;'Tabelas auxiliares'!$C$241,T1144&lt;&gt;'Tabelas auxiliares'!$C$242,T1144&lt;&gt;'Tabelas auxiliares'!$D$241),"FOLHA DE PESSOAL",IF(Y1144='Tabelas auxiliares'!$A$242,"CUSTEIO",IF(Y1144='Tabelas auxiliares'!$A$241,"INVESTIMENTO","ERRO - VERIFICAR"))))</f>
        <v/>
      </c>
      <c r="AA1144" s="30" t="str">
        <f t="shared" si="37"/>
        <v/>
      </c>
      <c r="AB1144" s="130"/>
      <c r="AC1144" s="130"/>
      <c r="AD1144" s="12"/>
      <c r="AE1144" s="36"/>
      <c r="AF1144" s="36"/>
      <c r="AG1144" s="36"/>
      <c r="AH1144" s="36"/>
      <c r="AI1144" s="36"/>
      <c r="AJ1144" s="36"/>
      <c r="AK1144" s="36"/>
      <c r="AL1144" s="36"/>
      <c r="AM1144" s="36"/>
      <c r="AN1144" s="36"/>
      <c r="AO1144" s="36"/>
      <c r="AP1144" s="36"/>
    </row>
    <row r="1145" spans="1:42" x14ac:dyDescent="0.25">
      <c r="F1145" s="19" t="str">
        <f>IFERROR(VLOOKUP(D1145,'Tabelas auxiliares'!$A$3:$B$63,2,FALSE),"")</f>
        <v/>
      </c>
      <c r="G1145" s="19" t="str">
        <f>IFERROR(VLOOKUP($B1145,'Tabelas auxiliares'!$A$67:$C$107,2,FALSE),"")</f>
        <v/>
      </c>
      <c r="H1145" s="19" t="str">
        <f>IFERROR(VLOOKUP($B1145,'Tabelas auxiliares'!$A$67:$C$107,3,FALSE),"")</f>
        <v/>
      </c>
      <c r="I1145" s="128"/>
      <c r="J1145" s="128"/>
      <c r="K1145" s="128"/>
      <c r="L1145" s="128"/>
      <c r="M1145" s="128"/>
      <c r="N1145" s="128"/>
      <c r="O1145" s="128"/>
      <c r="P1145" s="128"/>
      <c r="Q1145" s="128"/>
      <c r="R1145" s="128"/>
      <c r="S1145" s="128"/>
      <c r="T1145" s="128"/>
      <c r="U1145" s="128"/>
      <c r="V1145" s="128"/>
      <c r="W1145" s="128"/>
      <c r="X1145" s="128"/>
      <c r="Y1145" s="19" t="str">
        <f t="shared" si="36"/>
        <v/>
      </c>
      <c r="Z1145" s="19" t="str">
        <f>IF(T1145="","",IF(AND(T1145&lt;&gt;'Tabelas auxiliares'!$B$241,T1145&lt;&gt;'Tabelas auxiliares'!$B$242,T1145&lt;&gt;'Tabelas auxiliares'!$C$241,T1145&lt;&gt;'Tabelas auxiliares'!$C$242,T1145&lt;&gt;'Tabelas auxiliares'!$D$241),"FOLHA DE PESSOAL",IF(Y1145='Tabelas auxiliares'!$A$242,"CUSTEIO",IF(Y1145='Tabelas auxiliares'!$A$241,"INVESTIMENTO","ERRO - VERIFICAR"))))</f>
        <v/>
      </c>
      <c r="AA1145" s="30" t="str">
        <f t="shared" si="37"/>
        <v/>
      </c>
      <c r="AB1145" s="130"/>
      <c r="AC1145" s="130"/>
      <c r="AD1145" s="12"/>
      <c r="AE1145" s="36"/>
      <c r="AF1145" s="36"/>
      <c r="AG1145" s="36"/>
      <c r="AH1145" s="36"/>
      <c r="AI1145" s="36"/>
      <c r="AJ1145" s="36"/>
      <c r="AK1145" s="36"/>
      <c r="AL1145" s="36"/>
      <c r="AM1145" s="36"/>
      <c r="AN1145" s="36"/>
      <c r="AO1145" s="36"/>
      <c r="AP1145" s="36"/>
    </row>
    <row r="1146" spans="1:42" x14ac:dyDescent="0.25">
      <c r="F1146" s="19" t="str">
        <f>IFERROR(VLOOKUP(D1146,'Tabelas auxiliares'!$A$3:$B$63,2,FALSE),"")</f>
        <v/>
      </c>
      <c r="G1146" s="19" t="str">
        <f>IFERROR(VLOOKUP($B1146,'Tabelas auxiliares'!$A$67:$C$107,2,FALSE),"")</f>
        <v/>
      </c>
      <c r="H1146" s="19" t="str">
        <f>IFERROR(VLOOKUP($B1146,'Tabelas auxiliares'!$A$67:$C$107,3,FALSE),"")</f>
        <v/>
      </c>
      <c r="I1146" s="128"/>
      <c r="J1146" s="128"/>
      <c r="K1146" s="128"/>
      <c r="L1146" s="128"/>
      <c r="M1146" s="128"/>
      <c r="N1146" s="128"/>
      <c r="O1146" s="128"/>
      <c r="P1146" s="128"/>
      <c r="Q1146" s="128"/>
      <c r="R1146" s="128"/>
      <c r="S1146" s="128"/>
      <c r="T1146" s="128"/>
      <c r="U1146" s="128"/>
      <c r="V1146" s="128"/>
      <c r="W1146" s="128"/>
      <c r="X1146" s="128"/>
      <c r="Y1146" s="19" t="str">
        <f t="shared" si="36"/>
        <v/>
      </c>
      <c r="Z1146" s="19" t="str">
        <f>IF(T1146="","",IF(AND(T1146&lt;&gt;'Tabelas auxiliares'!$B$241,T1146&lt;&gt;'Tabelas auxiliares'!$B$242,T1146&lt;&gt;'Tabelas auxiliares'!$C$241,T1146&lt;&gt;'Tabelas auxiliares'!$C$242,T1146&lt;&gt;'Tabelas auxiliares'!$D$241),"FOLHA DE PESSOAL",IF(Y1146='Tabelas auxiliares'!$A$242,"CUSTEIO",IF(Y1146='Tabelas auxiliares'!$A$241,"INVESTIMENTO","ERRO - VERIFICAR"))))</f>
        <v/>
      </c>
      <c r="AA1146" s="30" t="str">
        <f t="shared" si="37"/>
        <v/>
      </c>
      <c r="AB1146" s="130"/>
      <c r="AC1146" s="130"/>
      <c r="AD1146" s="12"/>
      <c r="AE1146" s="36"/>
      <c r="AF1146" s="36"/>
      <c r="AG1146" s="36"/>
      <c r="AH1146" s="36"/>
      <c r="AI1146" s="36"/>
      <c r="AJ1146" s="36"/>
      <c r="AK1146" s="36"/>
      <c r="AL1146" s="36"/>
      <c r="AM1146" s="36"/>
      <c r="AN1146" s="36"/>
      <c r="AO1146" s="36"/>
      <c r="AP1146" s="36"/>
    </row>
    <row r="1147" spans="1:42" x14ac:dyDescent="0.25">
      <c r="F1147" s="19" t="str">
        <f>IFERROR(VLOOKUP(D1147,'Tabelas auxiliares'!$A$3:$B$63,2,FALSE),"")</f>
        <v/>
      </c>
      <c r="G1147" s="19" t="str">
        <f>IFERROR(VLOOKUP($B1147,'Tabelas auxiliares'!$A$67:$C$107,2,FALSE),"")</f>
        <v/>
      </c>
      <c r="H1147" s="19" t="str">
        <f>IFERROR(VLOOKUP($B1147,'Tabelas auxiliares'!$A$67:$C$107,3,FALSE),"")</f>
        <v/>
      </c>
      <c r="I1147" s="128"/>
      <c r="J1147" s="128"/>
      <c r="K1147" s="128"/>
      <c r="L1147" s="128"/>
      <c r="M1147" s="128"/>
      <c r="N1147" s="128"/>
      <c r="O1147" s="128"/>
      <c r="P1147" s="128"/>
      <c r="Q1147" s="128"/>
      <c r="R1147" s="128"/>
      <c r="S1147" s="128"/>
      <c r="T1147" s="128"/>
      <c r="U1147" s="128"/>
      <c r="V1147" s="128"/>
      <c r="W1147" s="128"/>
      <c r="X1147" s="128"/>
      <c r="Y1147" s="19" t="str">
        <f t="shared" si="36"/>
        <v/>
      </c>
      <c r="Z1147" s="19" t="str">
        <f>IF(T1147="","",IF(AND(T1147&lt;&gt;'Tabelas auxiliares'!$B$241,T1147&lt;&gt;'Tabelas auxiliares'!$B$242,T1147&lt;&gt;'Tabelas auxiliares'!$C$241,T1147&lt;&gt;'Tabelas auxiliares'!$C$242,T1147&lt;&gt;'Tabelas auxiliares'!$D$241),"FOLHA DE PESSOAL",IF(Y1147='Tabelas auxiliares'!$A$242,"CUSTEIO",IF(Y1147='Tabelas auxiliares'!$A$241,"INVESTIMENTO","ERRO - VERIFICAR"))))</f>
        <v/>
      </c>
      <c r="AA1147" s="30" t="str">
        <f t="shared" si="37"/>
        <v/>
      </c>
      <c r="AB1147" s="130"/>
      <c r="AC1147" s="130"/>
      <c r="AD1147" s="12"/>
      <c r="AE1147" s="36"/>
      <c r="AF1147" s="36"/>
      <c r="AG1147" s="36"/>
      <c r="AH1147" s="36"/>
      <c r="AI1147" s="36"/>
      <c r="AJ1147" s="36"/>
      <c r="AK1147" s="36"/>
      <c r="AL1147" s="36"/>
      <c r="AM1147" s="36"/>
      <c r="AN1147" s="36"/>
      <c r="AO1147" s="36"/>
      <c r="AP1147" s="36"/>
    </row>
    <row r="1148" spans="1:42" x14ac:dyDescent="0.25">
      <c r="A1148" s="128"/>
      <c r="F1148" s="19" t="str">
        <f>IFERROR(VLOOKUP(D1148,'Tabelas auxiliares'!$A$3:$B$63,2,FALSE),"")</f>
        <v/>
      </c>
      <c r="G1148" s="19" t="str">
        <f>IFERROR(VLOOKUP($B1148,'Tabelas auxiliares'!$A$67:$C$107,2,FALSE),"")</f>
        <v/>
      </c>
      <c r="H1148" s="19" t="str">
        <f>IFERROR(VLOOKUP($B1148,'Tabelas auxiliares'!$A$67:$C$107,3,FALSE),"")</f>
        <v/>
      </c>
      <c r="I1148" s="128"/>
      <c r="J1148" s="128"/>
      <c r="K1148" s="128"/>
      <c r="L1148" s="128"/>
      <c r="M1148" s="128"/>
      <c r="N1148" s="128"/>
      <c r="O1148" s="128"/>
      <c r="P1148" s="128"/>
      <c r="Q1148" s="128"/>
      <c r="R1148" s="128"/>
      <c r="S1148" s="128"/>
      <c r="T1148" s="128"/>
      <c r="U1148" s="128"/>
      <c r="V1148" s="128"/>
      <c r="W1148" s="128"/>
      <c r="X1148" s="128"/>
      <c r="Y1148" s="19" t="str">
        <f t="shared" si="36"/>
        <v/>
      </c>
      <c r="Z1148" s="19" t="str">
        <f>IF(T1148="","",IF(AND(T1148&lt;&gt;'Tabelas auxiliares'!$B$241,T1148&lt;&gt;'Tabelas auxiliares'!$B$242,T1148&lt;&gt;'Tabelas auxiliares'!$C$241,T1148&lt;&gt;'Tabelas auxiliares'!$C$242,T1148&lt;&gt;'Tabelas auxiliares'!$D$241),"FOLHA DE PESSOAL",IF(Y1148='Tabelas auxiliares'!$A$242,"CUSTEIO",IF(Y1148='Tabelas auxiliares'!$A$241,"INVESTIMENTO","ERRO - VERIFICAR"))))</f>
        <v/>
      </c>
      <c r="AA1148" s="30" t="str">
        <f t="shared" si="37"/>
        <v/>
      </c>
      <c r="AB1148" s="130"/>
      <c r="AC1148" s="130"/>
      <c r="AD1148" s="37"/>
      <c r="AE1148" s="36"/>
      <c r="AF1148" s="36"/>
      <c r="AG1148" s="36"/>
      <c r="AH1148" s="36"/>
      <c r="AI1148" s="36"/>
      <c r="AJ1148" s="36"/>
      <c r="AK1148" s="36"/>
      <c r="AL1148" s="36"/>
      <c r="AM1148" s="36"/>
      <c r="AN1148" s="36"/>
      <c r="AO1148" s="36"/>
      <c r="AP1148" s="36"/>
    </row>
    <row r="1149" spans="1:42" x14ac:dyDescent="0.25">
      <c r="A1149" s="128"/>
      <c r="F1149" s="19" t="str">
        <f>IFERROR(VLOOKUP(D1149,'Tabelas auxiliares'!$A$3:$B$63,2,FALSE),"")</f>
        <v/>
      </c>
      <c r="G1149" s="19" t="str">
        <f>IFERROR(VLOOKUP($B1149,'Tabelas auxiliares'!$A$67:$C$107,2,FALSE),"")</f>
        <v/>
      </c>
      <c r="H1149" s="19" t="str">
        <f>IFERROR(VLOOKUP($B1149,'Tabelas auxiliares'!$A$67:$C$107,3,FALSE),"")</f>
        <v/>
      </c>
      <c r="I1149" s="128"/>
      <c r="J1149" s="128"/>
      <c r="K1149" s="128"/>
      <c r="L1149" s="128"/>
      <c r="M1149" s="128"/>
      <c r="N1149" s="128"/>
      <c r="O1149" s="128"/>
      <c r="P1149" s="128"/>
      <c r="Q1149" s="128"/>
      <c r="R1149" s="128"/>
      <c r="S1149" s="128"/>
      <c r="T1149" s="128"/>
      <c r="U1149" s="128"/>
      <c r="V1149" s="128"/>
      <c r="W1149" s="128"/>
      <c r="X1149" s="128"/>
      <c r="Y1149" s="19" t="str">
        <f t="shared" si="36"/>
        <v/>
      </c>
      <c r="Z1149" s="19" t="str">
        <f>IF(T1149="","",IF(AND(T1149&lt;&gt;'Tabelas auxiliares'!$B$241,T1149&lt;&gt;'Tabelas auxiliares'!$B$242,T1149&lt;&gt;'Tabelas auxiliares'!$C$241,T1149&lt;&gt;'Tabelas auxiliares'!$C$242,T1149&lt;&gt;'Tabelas auxiliares'!$D$241),"FOLHA DE PESSOAL",IF(Y1149='Tabelas auxiliares'!$A$242,"CUSTEIO",IF(Y1149='Tabelas auxiliares'!$A$241,"INVESTIMENTO","ERRO - VERIFICAR"))))</f>
        <v/>
      </c>
      <c r="AA1149" s="30" t="str">
        <f t="shared" si="37"/>
        <v/>
      </c>
      <c r="AB1149" s="130"/>
      <c r="AC1149" s="130"/>
      <c r="AD1149" s="37"/>
      <c r="AE1149" s="36"/>
      <c r="AF1149" s="36"/>
      <c r="AG1149" s="36"/>
      <c r="AH1149" s="36"/>
      <c r="AI1149" s="36"/>
      <c r="AJ1149" s="36"/>
      <c r="AK1149" s="36"/>
      <c r="AL1149" s="36"/>
      <c r="AM1149" s="36"/>
      <c r="AN1149" s="36"/>
      <c r="AO1149" s="36"/>
      <c r="AP1149" s="36"/>
    </row>
    <row r="1150" spans="1:42" x14ac:dyDescent="0.25">
      <c r="A1150" s="128"/>
      <c r="F1150" s="19" t="str">
        <f>IFERROR(VLOOKUP(D1150,'Tabelas auxiliares'!$A$3:$B$63,2,FALSE),"")</f>
        <v/>
      </c>
      <c r="G1150" s="19" t="str">
        <f>IFERROR(VLOOKUP($B1150,'Tabelas auxiliares'!$A$67:$C$107,2,FALSE),"")</f>
        <v/>
      </c>
      <c r="H1150" s="19" t="str">
        <f>IFERROR(VLOOKUP($B1150,'Tabelas auxiliares'!$A$67:$C$107,3,FALSE),"")</f>
        <v/>
      </c>
      <c r="I1150" s="128"/>
      <c r="J1150" s="128"/>
      <c r="K1150" s="128"/>
      <c r="L1150" s="128"/>
      <c r="M1150" s="128"/>
      <c r="N1150" s="128"/>
      <c r="O1150" s="128"/>
      <c r="P1150" s="128"/>
      <c r="Q1150" s="128"/>
      <c r="R1150" s="128"/>
      <c r="S1150" s="128"/>
      <c r="T1150" s="128"/>
      <c r="U1150" s="128"/>
      <c r="V1150" s="128"/>
      <c r="W1150" s="128"/>
      <c r="X1150" s="128"/>
      <c r="Y1150" s="19" t="str">
        <f t="shared" si="36"/>
        <v/>
      </c>
      <c r="Z1150" s="19" t="str">
        <f>IF(T1150="","",IF(AND(T1150&lt;&gt;'Tabelas auxiliares'!$B$241,T1150&lt;&gt;'Tabelas auxiliares'!$B$242,T1150&lt;&gt;'Tabelas auxiliares'!$C$241,T1150&lt;&gt;'Tabelas auxiliares'!$C$242,T1150&lt;&gt;'Tabelas auxiliares'!$D$241),"FOLHA DE PESSOAL",IF(Y1150='Tabelas auxiliares'!$A$242,"CUSTEIO",IF(Y1150='Tabelas auxiliares'!$A$241,"INVESTIMENTO","ERRO - VERIFICAR"))))</f>
        <v/>
      </c>
      <c r="AA1150" s="30" t="str">
        <f t="shared" si="37"/>
        <v/>
      </c>
      <c r="AB1150" s="130"/>
      <c r="AC1150" s="130"/>
      <c r="AD1150" s="37"/>
      <c r="AE1150" s="36"/>
      <c r="AF1150" s="36"/>
      <c r="AG1150" s="36"/>
      <c r="AH1150" s="36"/>
      <c r="AI1150" s="36"/>
      <c r="AJ1150" s="36"/>
      <c r="AK1150" s="36"/>
      <c r="AL1150" s="36"/>
      <c r="AM1150" s="36"/>
      <c r="AN1150" s="36"/>
      <c r="AO1150" s="36"/>
      <c r="AP1150" s="36"/>
    </row>
    <row r="1151" spans="1:42" x14ac:dyDescent="0.25">
      <c r="A1151" s="128"/>
      <c r="F1151" s="19" t="str">
        <f>IFERROR(VLOOKUP(D1151,'Tabelas auxiliares'!$A$3:$B$63,2,FALSE),"")</f>
        <v/>
      </c>
      <c r="G1151" s="19" t="str">
        <f>IFERROR(VLOOKUP($B1151,'Tabelas auxiliares'!$A$67:$C$107,2,FALSE),"")</f>
        <v/>
      </c>
      <c r="H1151" s="19" t="str">
        <f>IFERROR(VLOOKUP($B1151,'Tabelas auxiliares'!$A$67:$C$107,3,FALSE),"")</f>
        <v/>
      </c>
      <c r="I1151" s="128"/>
      <c r="J1151" s="128"/>
      <c r="K1151" s="128"/>
      <c r="L1151" s="128"/>
      <c r="M1151" s="128"/>
      <c r="N1151" s="128"/>
      <c r="O1151" s="128"/>
      <c r="P1151" s="128"/>
      <c r="Q1151" s="128"/>
      <c r="R1151" s="128"/>
      <c r="S1151" s="128"/>
      <c r="T1151" s="128"/>
      <c r="U1151" s="128"/>
      <c r="V1151" s="128"/>
      <c r="W1151" s="128"/>
      <c r="X1151" s="128"/>
      <c r="Y1151" s="19" t="str">
        <f t="shared" si="36"/>
        <v/>
      </c>
      <c r="Z1151" s="19" t="str">
        <f>IF(T1151="","",IF(AND(T1151&lt;&gt;'Tabelas auxiliares'!$B$241,T1151&lt;&gt;'Tabelas auxiliares'!$B$242,T1151&lt;&gt;'Tabelas auxiliares'!$C$241,T1151&lt;&gt;'Tabelas auxiliares'!$C$242,T1151&lt;&gt;'Tabelas auxiliares'!$D$241),"FOLHA DE PESSOAL",IF(Y1151='Tabelas auxiliares'!$A$242,"CUSTEIO",IF(Y1151='Tabelas auxiliares'!$A$241,"INVESTIMENTO","ERRO - VERIFICAR"))))</f>
        <v/>
      </c>
      <c r="AA1151" s="30" t="str">
        <f t="shared" si="37"/>
        <v/>
      </c>
      <c r="AB1151" s="130"/>
      <c r="AC1151" s="130"/>
      <c r="AD1151" s="37"/>
      <c r="AE1151" s="36"/>
      <c r="AF1151" s="36"/>
      <c r="AG1151" s="36"/>
      <c r="AH1151" s="36"/>
      <c r="AI1151" s="36"/>
      <c r="AJ1151" s="36"/>
      <c r="AK1151" s="36"/>
      <c r="AL1151" s="36"/>
      <c r="AM1151" s="36"/>
      <c r="AN1151" s="36"/>
      <c r="AO1151" s="36"/>
      <c r="AP1151" s="36"/>
    </row>
    <row r="1152" spans="1:42" x14ac:dyDescent="0.25">
      <c r="A1152" s="128"/>
      <c r="F1152" s="19" t="str">
        <f>IFERROR(VLOOKUP(D1152,'Tabelas auxiliares'!$A$3:$B$63,2,FALSE),"")</f>
        <v/>
      </c>
      <c r="G1152" s="19" t="str">
        <f>IFERROR(VLOOKUP($B1152,'Tabelas auxiliares'!$A$67:$C$107,2,FALSE),"")</f>
        <v/>
      </c>
      <c r="H1152" s="19" t="str">
        <f>IFERROR(VLOOKUP($B1152,'Tabelas auxiliares'!$A$67:$C$107,3,FALSE),"")</f>
        <v/>
      </c>
      <c r="I1152" s="128"/>
      <c r="J1152" s="128"/>
      <c r="K1152" s="128"/>
      <c r="L1152" s="128"/>
      <c r="M1152" s="128"/>
      <c r="N1152" s="128"/>
      <c r="O1152" s="128"/>
      <c r="P1152" s="128"/>
      <c r="Q1152" s="128"/>
      <c r="R1152" s="128"/>
      <c r="S1152" s="128"/>
      <c r="T1152" s="128"/>
      <c r="U1152" s="128"/>
      <c r="V1152" s="128"/>
      <c r="W1152" s="128"/>
      <c r="X1152" s="128"/>
      <c r="Y1152" s="19" t="str">
        <f t="shared" si="36"/>
        <v/>
      </c>
      <c r="Z1152" s="19" t="str">
        <f>IF(T1152="","",IF(AND(T1152&lt;&gt;'Tabelas auxiliares'!$B$241,T1152&lt;&gt;'Tabelas auxiliares'!$B$242,T1152&lt;&gt;'Tabelas auxiliares'!$C$241,T1152&lt;&gt;'Tabelas auxiliares'!$C$242,T1152&lt;&gt;'Tabelas auxiliares'!$D$241),"FOLHA DE PESSOAL",IF(Y1152='Tabelas auxiliares'!$A$242,"CUSTEIO",IF(Y1152='Tabelas auxiliares'!$A$241,"INVESTIMENTO","ERRO - VERIFICAR"))))</f>
        <v/>
      </c>
      <c r="AA1152" s="30" t="str">
        <f t="shared" si="37"/>
        <v/>
      </c>
      <c r="AB1152" s="130"/>
      <c r="AC1152" s="130"/>
      <c r="AD1152" s="37"/>
      <c r="AE1152" s="36"/>
      <c r="AF1152" s="36"/>
      <c r="AG1152" s="36"/>
      <c r="AH1152" s="36"/>
      <c r="AI1152" s="36"/>
      <c r="AJ1152" s="36"/>
      <c r="AK1152" s="36"/>
      <c r="AL1152" s="36"/>
      <c r="AM1152" s="36"/>
      <c r="AN1152" s="36"/>
      <c r="AO1152" s="36"/>
      <c r="AP1152" s="36"/>
    </row>
    <row r="1153" spans="1:42" x14ac:dyDescent="0.25">
      <c r="A1153" s="128"/>
      <c r="F1153" s="19" t="str">
        <f>IFERROR(VLOOKUP(D1153,'Tabelas auxiliares'!$A$3:$B$63,2,FALSE),"")</f>
        <v/>
      </c>
      <c r="G1153" s="19" t="str">
        <f>IFERROR(VLOOKUP($B1153,'Tabelas auxiliares'!$A$67:$C$107,2,FALSE),"")</f>
        <v/>
      </c>
      <c r="H1153" s="19" t="str">
        <f>IFERROR(VLOOKUP($B1153,'Tabelas auxiliares'!$A$67:$C$107,3,FALSE),"")</f>
        <v/>
      </c>
      <c r="I1153" s="128"/>
      <c r="J1153" s="128"/>
      <c r="K1153" s="128"/>
      <c r="L1153" s="128"/>
      <c r="M1153" s="128"/>
      <c r="N1153" s="128"/>
      <c r="O1153" s="128"/>
      <c r="P1153" s="128"/>
      <c r="Q1153" s="128"/>
      <c r="R1153" s="128"/>
      <c r="S1153" s="128"/>
      <c r="T1153" s="128"/>
      <c r="U1153" s="128"/>
      <c r="V1153" s="128"/>
      <c r="W1153" s="128"/>
      <c r="X1153" s="128"/>
      <c r="Y1153" s="19" t="str">
        <f t="shared" si="36"/>
        <v/>
      </c>
      <c r="Z1153" s="19" t="str">
        <f>IF(T1153="","",IF(AND(T1153&lt;&gt;'Tabelas auxiliares'!$B$241,T1153&lt;&gt;'Tabelas auxiliares'!$B$242,T1153&lt;&gt;'Tabelas auxiliares'!$C$241,T1153&lt;&gt;'Tabelas auxiliares'!$C$242,T1153&lt;&gt;'Tabelas auxiliares'!$D$241),"FOLHA DE PESSOAL",IF(Y1153='Tabelas auxiliares'!$A$242,"CUSTEIO",IF(Y1153='Tabelas auxiliares'!$A$241,"INVESTIMENTO","ERRO - VERIFICAR"))))</f>
        <v/>
      </c>
      <c r="AA1153" s="30" t="str">
        <f t="shared" si="37"/>
        <v/>
      </c>
      <c r="AB1153" s="130"/>
      <c r="AC1153" s="130"/>
      <c r="AD1153" s="37"/>
      <c r="AE1153" s="36"/>
      <c r="AF1153" s="36"/>
      <c r="AG1153" s="36"/>
      <c r="AH1153" s="36"/>
      <c r="AI1153" s="36"/>
      <c r="AJ1153" s="36"/>
      <c r="AK1153" s="36"/>
      <c r="AL1153" s="36"/>
      <c r="AM1153" s="36"/>
      <c r="AN1153" s="36"/>
      <c r="AO1153" s="36"/>
      <c r="AP1153" s="36"/>
    </row>
    <row r="1154" spans="1:42" x14ac:dyDescent="0.25">
      <c r="A1154" s="128"/>
      <c r="F1154" s="19" t="str">
        <f>IFERROR(VLOOKUP(D1154,'Tabelas auxiliares'!$A$3:$B$63,2,FALSE),"")</f>
        <v/>
      </c>
      <c r="G1154" s="19" t="str">
        <f>IFERROR(VLOOKUP($B1154,'Tabelas auxiliares'!$A$67:$C$107,2,FALSE),"")</f>
        <v/>
      </c>
      <c r="H1154" s="19" t="str">
        <f>IFERROR(VLOOKUP($B1154,'Tabelas auxiliares'!$A$67:$C$107,3,FALSE),"")</f>
        <v/>
      </c>
      <c r="I1154" s="128"/>
      <c r="J1154" s="128"/>
      <c r="K1154" s="128"/>
      <c r="L1154" s="128"/>
      <c r="M1154" s="128"/>
      <c r="N1154" s="128"/>
      <c r="O1154" s="128"/>
      <c r="P1154" s="128"/>
      <c r="Q1154" s="128"/>
      <c r="R1154" s="128"/>
      <c r="S1154" s="128"/>
      <c r="T1154" s="128"/>
      <c r="U1154" s="128"/>
      <c r="V1154" s="128"/>
      <c r="W1154" s="128"/>
      <c r="X1154" s="128"/>
      <c r="Y1154" s="19" t="str">
        <f t="shared" si="36"/>
        <v/>
      </c>
      <c r="Z1154" s="19" t="str">
        <f>IF(T1154="","",IF(AND(T1154&lt;&gt;'Tabelas auxiliares'!$B$241,T1154&lt;&gt;'Tabelas auxiliares'!$B$242,T1154&lt;&gt;'Tabelas auxiliares'!$C$241,T1154&lt;&gt;'Tabelas auxiliares'!$C$242,T1154&lt;&gt;'Tabelas auxiliares'!$D$241),"FOLHA DE PESSOAL",IF(Y1154='Tabelas auxiliares'!$A$242,"CUSTEIO",IF(Y1154='Tabelas auxiliares'!$A$241,"INVESTIMENTO","ERRO - VERIFICAR"))))</f>
        <v/>
      </c>
      <c r="AA1154" s="30" t="str">
        <f t="shared" si="37"/>
        <v/>
      </c>
      <c r="AB1154" s="130"/>
      <c r="AC1154" s="130"/>
      <c r="AD1154" s="37"/>
      <c r="AE1154" s="36"/>
      <c r="AF1154" s="36"/>
      <c r="AG1154" s="36"/>
      <c r="AH1154" s="36"/>
      <c r="AI1154" s="36"/>
      <c r="AJ1154" s="36"/>
      <c r="AK1154" s="36"/>
      <c r="AL1154" s="36"/>
      <c r="AM1154" s="36"/>
      <c r="AN1154" s="36"/>
      <c r="AO1154" s="36"/>
      <c r="AP1154" s="36"/>
    </row>
    <row r="1155" spans="1:42" x14ac:dyDescent="0.25">
      <c r="A1155" s="128"/>
      <c r="F1155" s="19" t="str">
        <f>IFERROR(VLOOKUP(D1155,'Tabelas auxiliares'!$A$3:$B$63,2,FALSE),"")</f>
        <v/>
      </c>
      <c r="G1155" s="19" t="str">
        <f>IFERROR(VLOOKUP($B1155,'Tabelas auxiliares'!$A$67:$C$107,2,FALSE),"")</f>
        <v/>
      </c>
      <c r="H1155" s="19" t="str">
        <f>IFERROR(VLOOKUP($B1155,'Tabelas auxiliares'!$A$67:$C$107,3,FALSE),"")</f>
        <v/>
      </c>
      <c r="I1155" s="128"/>
      <c r="J1155" s="128"/>
      <c r="K1155" s="128"/>
      <c r="L1155" s="128"/>
      <c r="M1155" s="128"/>
      <c r="N1155" s="128"/>
      <c r="O1155" s="128"/>
      <c r="P1155" s="128"/>
      <c r="Q1155" s="128"/>
      <c r="R1155" s="128"/>
      <c r="S1155" s="128"/>
      <c r="T1155" s="128"/>
      <c r="U1155" s="128"/>
      <c r="V1155" s="128"/>
      <c r="W1155" s="128"/>
      <c r="X1155" s="128"/>
      <c r="Y1155" s="19" t="str">
        <f t="shared" si="36"/>
        <v/>
      </c>
      <c r="Z1155" s="19" t="str">
        <f>IF(T1155="","",IF(AND(T1155&lt;&gt;'Tabelas auxiliares'!$B$241,T1155&lt;&gt;'Tabelas auxiliares'!$B$242,T1155&lt;&gt;'Tabelas auxiliares'!$C$241,T1155&lt;&gt;'Tabelas auxiliares'!$C$242,T1155&lt;&gt;'Tabelas auxiliares'!$D$241),"FOLHA DE PESSOAL",IF(Y1155='Tabelas auxiliares'!$A$242,"CUSTEIO",IF(Y1155='Tabelas auxiliares'!$A$241,"INVESTIMENTO","ERRO - VERIFICAR"))))</f>
        <v/>
      </c>
      <c r="AA1155" s="30" t="str">
        <f t="shared" si="37"/>
        <v/>
      </c>
      <c r="AB1155" s="130"/>
      <c r="AC1155" s="130"/>
      <c r="AD1155" s="37"/>
      <c r="AE1155" s="36"/>
      <c r="AF1155" s="36"/>
      <c r="AG1155" s="36"/>
      <c r="AH1155" s="36"/>
      <c r="AI1155" s="36"/>
      <c r="AJ1155" s="36"/>
      <c r="AK1155" s="36"/>
      <c r="AL1155" s="36"/>
      <c r="AM1155" s="36"/>
      <c r="AN1155" s="36"/>
      <c r="AO1155" s="36"/>
      <c r="AP1155" s="36"/>
    </row>
    <row r="1156" spans="1:42" x14ac:dyDescent="0.25">
      <c r="A1156" s="128"/>
      <c r="F1156" s="19" t="str">
        <f>IFERROR(VLOOKUP(D1156,'Tabelas auxiliares'!$A$3:$B$63,2,FALSE),"")</f>
        <v/>
      </c>
      <c r="G1156" s="19" t="str">
        <f>IFERROR(VLOOKUP($B1156,'Tabelas auxiliares'!$A$67:$C$107,2,FALSE),"")</f>
        <v/>
      </c>
      <c r="H1156" s="19" t="str">
        <f>IFERROR(VLOOKUP($B1156,'Tabelas auxiliares'!$A$67:$C$107,3,FALSE),"")</f>
        <v/>
      </c>
      <c r="I1156" s="128"/>
      <c r="J1156" s="128"/>
      <c r="K1156" s="128"/>
      <c r="L1156" s="128"/>
      <c r="M1156" s="128"/>
      <c r="N1156" s="128"/>
      <c r="O1156" s="128"/>
      <c r="P1156" s="128"/>
      <c r="Q1156" s="128"/>
      <c r="R1156" s="128"/>
      <c r="S1156" s="128"/>
      <c r="T1156" s="128"/>
      <c r="U1156" s="128"/>
      <c r="V1156" s="128"/>
      <c r="W1156" s="128"/>
      <c r="X1156" s="128"/>
      <c r="Y1156" s="19" t="str">
        <f t="shared" si="36"/>
        <v/>
      </c>
      <c r="Z1156" s="19" t="str">
        <f>IF(T1156="","",IF(AND(T1156&lt;&gt;'Tabelas auxiliares'!$B$241,T1156&lt;&gt;'Tabelas auxiliares'!$B$242,T1156&lt;&gt;'Tabelas auxiliares'!$C$241,T1156&lt;&gt;'Tabelas auxiliares'!$C$242,T1156&lt;&gt;'Tabelas auxiliares'!$D$241),"FOLHA DE PESSOAL",IF(Y1156='Tabelas auxiliares'!$A$242,"CUSTEIO",IF(Y1156='Tabelas auxiliares'!$A$241,"INVESTIMENTO","ERRO - VERIFICAR"))))</f>
        <v/>
      </c>
      <c r="AA1156" s="30" t="str">
        <f t="shared" si="37"/>
        <v/>
      </c>
      <c r="AB1156" s="130"/>
      <c r="AC1156" s="130"/>
      <c r="AD1156" s="37"/>
      <c r="AE1156" s="36"/>
      <c r="AF1156" s="36"/>
      <c r="AG1156" s="36"/>
      <c r="AH1156" s="36"/>
      <c r="AI1156" s="36"/>
      <c r="AJ1156" s="36"/>
      <c r="AK1156" s="36"/>
      <c r="AL1156" s="36"/>
      <c r="AM1156" s="36"/>
      <c r="AN1156" s="36"/>
      <c r="AO1156" s="36"/>
      <c r="AP1156" s="36"/>
    </row>
    <row r="1157" spans="1:42" x14ac:dyDescent="0.25">
      <c r="A1157" s="128"/>
      <c r="F1157" s="19" t="str">
        <f>IFERROR(VLOOKUP(D1157,'Tabelas auxiliares'!$A$3:$B$63,2,FALSE),"")</f>
        <v/>
      </c>
      <c r="G1157" s="19" t="str">
        <f>IFERROR(VLOOKUP($B1157,'Tabelas auxiliares'!$A$67:$C$107,2,FALSE),"")</f>
        <v/>
      </c>
      <c r="H1157" s="19" t="str">
        <f>IFERROR(VLOOKUP($B1157,'Tabelas auxiliares'!$A$67:$C$107,3,FALSE),"")</f>
        <v/>
      </c>
      <c r="I1157" s="128"/>
      <c r="J1157" s="128"/>
      <c r="K1157" s="128"/>
      <c r="L1157" s="128"/>
      <c r="M1157" s="128"/>
      <c r="N1157" s="128"/>
      <c r="O1157" s="128"/>
      <c r="P1157" s="128"/>
      <c r="Q1157" s="128"/>
      <c r="R1157" s="128"/>
      <c r="S1157" s="128"/>
      <c r="T1157" s="128"/>
      <c r="U1157" s="128"/>
      <c r="V1157" s="128"/>
      <c r="W1157" s="128"/>
      <c r="X1157" s="128"/>
      <c r="Y1157" s="19" t="str">
        <f t="shared" si="36"/>
        <v/>
      </c>
      <c r="Z1157" s="19" t="str">
        <f>IF(T1157="","",IF(AND(T1157&lt;&gt;'Tabelas auxiliares'!$B$241,T1157&lt;&gt;'Tabelas auxiliares'!$B$242,T1157&lt;&gt;'Tabelas auxiliares'!$C$241,T1157&lt;&gt;'Tabelas auxiliares'!$C$242,T1157&lt;&gt;'Tabelas auxiliares'!$D$241),"FOLHA DE PESSOAL",IF(Y1157='Tabelas auxiliares'!$A$242,"CUSTEIO",IF(Y1157='Tabelas auxiliares'!$A$241,"INVESTIMENTO","ERRO - VERIFICAR"))))</f>
        <v/>
      </c>
      <c r="AA1157" s="30" t="str">
        <f t="shared" si="37"/>
        <v/>
      </c>
      <c r="AB1157" s="130"/>
      <c r="AC1157" s="130"/>
      <c r="AD1157" s="37"/>
      <c r="AE1157" s="36"/>
      <c r="AF1157" s="36"/>
      <c r="AG1157" s="36"/>
      <c r="AH1157" s="36"/>
      <c r="AI1157" s="36"/>
      <c r="AJ1157" s="36"/>
      <c r="AK1157" s="36"/>
      <c r="AL1157" s="36"/>
      <c r="AM1157" s="36"/>
      <c r="AN1157" s="36"/>
      <c r="AO1157" s="36"/>
      <c r="AP1157" s="36"/>
    </row>
    <row r="1158" spans="1:42" x14ac:dyDescent="0.25">
      <c r="A1158" s="128"/>
      <c r="F1158" s="19" t="str">
        <f>IFERROR(VLOOKUP(D1158,'Tabelas auxiliares'!$A$3:$B$63,2,FALSE),"")</f>
        <v/>
      </c>
      <c r="G1158" s="19" t="str">
        <f>IFERROR(VLOOKUP($B1158,'Tabelas auxiliares'!$A$67:$C$107,2,FALSE),"")</f>
        <v/>
      </c>
      <c r="H1158" s="19" t="str">
        <f>IFERROR(VLOOKUP($B1158,'Tabelas auxiliares'!$A$67:$C$107,3,FALSE),"")</f>
        <v/>
      </c>
      <c r="I1158" s="128"/>
      <c r="J1158" s="128"/>
      <c r="K1158" s="128"/>
      <c r="L1158" s="128"/>
      <c r="M1158" s="128"/>
      <c r="N1158" s="128"/>
      <c r="O1158" s="128"/>
      <c r="P1158" s="128"/>
      <c r="Q1158" s="128"/>
      <c r="R1158" s="128"/>
      <c r="S1158" s="128"/>
      <c r="T1158" s="128"/>
      <c r="U1158" s="128"/>
      <c r="V1158" s="128"/>
      <c r="W1158" s="128"/>
      <c r="X1158" s="128"/>
      <c r="Y1158" s="19" t="str">
        <f t="shared" si="36"/>
        <v/>
      </c>
      <c r="Z1158" s="19" t="str">
        <f>IF(T1158="","",IF(AND(T1158&lt;&gt;'Tabelas auxiliares'!$B$241,T1158&lt;&gt;'Tabelas auxiliares'!$B$242,T1158&lt;&gt;'Tabelas auxiliares'!$C$241,T1158&lt;&gt;'Tabelas auxiliares'!$C$242,T1158&lt;&gt;'Tabelas auxiliares'!$D$241),"FOLHA DE PESSOAL",IF(Y1158='Tabelas auxiliares'!$A$242,"CUSTEIO",IF(Y1158='Tabelas auxiliares'!$A$241,"INVESTIMENTO","ERRO - VERIFICAR"))))</f>
        <v/>
      </c>
      <c r="AA1158" s="30" t="str">
        <f t="shared" si="37"/>
        <v/>
      </c>
      <c r="AB1158" s="130"/>
      <c r="AC1158" s="130"/>
      <c r="AD1158" s="37"/>
      <c r="AE1158" s="36"/>
      <c r="AF1158" s="36"/>
      <c r="AG1158" s="36"/>
      <c r="AH1158" s="36"/>
      <c r="AI1158" s="36"/>
      <c r="AJ1158" s="36"/>
      <c r="AK1158" s="36"/>
      <c r="AL1158" s="36"/>
      <c r="AM1158" s="36"/>
      <c r="AN1158" s="36"/>
      <c r="AO1158" s="36"/>
      <c r="AP1158" s="36"/>
    </row>
    <row r="1159" spans="1:42" x14ac:dyDescent="0.25">
      <c r="A1159" s="128"/>
      <c r="F1159" s="19" t="str">
        <f>IFERROR(VLOOKUP(D1159,'Tabelas auxiliares'!$A$3:$B$63,2,FALSE),"")</f>
        <v/>
      </c>
      <c r="G1159" s="19" t="str">
        <f>IFERROR(VLOOKUP($B1159,'Tabelas auxiliares'!$A$67:$C$107,2,FALSE),"")</f>
        <v/>
      </c>
      <c r="H1159" s="19" t="str">
        <f>IFERROR(VLOOKUP($B1159,'Tabelas auxiliares'!$A$67:$C$107,3,FALSE),"")</f>
        <v/>
      </c>
      <c r="I1159" s="128"/>
      <c r="J1159" s="128"/>
      <c r="K1159" s="128"/>
      <c r="L1159" s="128"/>
      <c r="M1159" s="128"/>
      <c r="N1159" s="128"/>
      <c r="O1159" s="128"/>
      <c r="P1159" s="128"/>
      <c r="Q1159" s="128"/>
      <c r="R1159" s="128"/>
      <c r="S1159" s="128"/>
      <c r="T1159" s="128"/>
      <c r="U1159" s="128"/>
      <c r="V1159" s="128"/>
      <c r="W1159" s="128"/>
      <c r="X1159" s="128"/>
      <c r="Y1159" s="19" t="str">
        <f t="shared" si="36"/>
        <v/>
      </c>
      <c r="Z1159" s="19" t="str">
        <f>IF(T1159="","",IF(AND(T1159&lt;&gt;'Tabelas auxiliares'!$B$241,T1159&lt;&gt;'Tabelas auxiliares'!$B$242,T1159&lt;&gt;'Tabelas auxiliares'!$C$241,T1159&lt;&gt;'Tabelas auxiliares'!$C$242,T1159&lt;&gt;'Tabelas auxiliares'!$D$241),"FOLHA DE PESSOAL",IF(Y1159='Tabelas auxiliares'!$A$242,"CUSTEIO",IF(Y1159='Tabelas auxiliares'!$A$241,"INVESTIMENTO","ERRO - VERIFICAR"))))</f>
        <v/>
      </c>
      <c r="AA1159" s="30" t="str">
        <f t="shared" si="37"/>
        <v/>
      </c>
      <c r="AB1159" s="130"/>
      <c r="AC1159" s="130"/>
      <c r="AD1159" s="37"/>
      <c r="AE1159" s="36"/>
      <c r="AF1159" s="36"/>
      <c r="AG1159" s="36"/>
      <c r="AH1159" s="36"/>
      <c r="AI1159" s="36"/>
      <c r="AJ1159" s="36"/>
      <c r="AK1159" s="36"/>
      <c r="AL1159" s="36"/>
      <c r="AM1159" s="36"/>
      <c r="AN1159" s="36"/>
      <c r="AO1159" s="36"/>
      <c r="AP1159" s="36"/>
    </row>
    <row r="1160" spans="1:42" x14ac:dyDescent="0.25">
      <c r="A1160" s="128"/>
      <c r="F1160" s="19" t="str">
        <f>IFERROR(VLOOKUP(D1160,'Tabelas auxiliares'!$A$3:$B$63,2,FALSE),"")</f>
        <v/>
      </c>
      <c r="G1160" s="19" t="str">
        <f>IFERROR(VLOOKUP($B1160,'Tabelas auxiliares'!$A$67:$C$107,2,FALSE),"")</f>
        <v/>
      </c>
      <c r="H1160" s="19" t="str">
        <f>IFERROR(VLOOKUP($B1160,'Tabelas auxiliares'!$A$67:$C$107,3,FALSE),"")</f>
        <v/>
      </c>
      <c r="I1160" s="128"/>
      <c r="J1160" s="128"/>
      <c r="K1160" s="128"/>
      <c r="L1160" s="128"/>
      <c r="M1160" s="128"/>
      <c r="N1160" s="128"/>
      <c r="O1160" s="128"/>
      <c r="P1160" s="128"/>
      <c r="Q1160" s="128"/>
      <c r="R1160" s="128"/>
      <c r="S1160" s="128"/>
      <c r="T1160" s="128"/>
      <c r="U1160" s="128"/>
      <c r="V1160" s="128"/>
      <c r="W1160" s="128"/>
      <c r="X1160" s="128"/>
      <c r="Y1160" s="19" t="str">
        <f t="shared" si="36"/>
        <v/>
      </c>
      <c r="Z1160" s="19" t="str">
        <f>IF(T1160="","",IF(AND(T1160&lt;&gt;'Tabelas auxiliares'!$B$241,T1160&lt;&gt;'Tabelas auxiliares'!$B$242,T1160&lt;&gt;'Tabelas auxiliares'!$C$241,T1160&lt;&gt;'Tabelas auxiliares'!$C$242,T1160&lt;&gt;'Tabelas auxiliares'!$D$241),"FOLHA DE PESSOAL",IF(Y1160='Tabelas auxiliares'!$A$242,"CUSTEIO",IF(Y1160='Tabelas auxiliares'!$A$241,"INVESTIMENTO","ERRO - VERIFICAR"))))</f>
        <v/>
      </c>
      <c r="AA1160" s="30" t="str">
        <f t="shared" si="37"/>
        <v/>
      </c>
      <c r="AB1160" s="130"/>
      <c r="AC1160" s="130"/>
      <c r="AD1160" s="37"/>
      <c r="AE1160" s="36"/>
      <c r="AF1160" s="36"/>
      <c r="AG1160" s="36"/>
      <c r="AH1160" s="36"/>
      <c r="AI1160" s="36"/>
      <c r="AJ1160" s="36"/>
      <c r="AK1160" s="36"/>
      <c r="AL1160" s="36"/>
      <c r="AM1160" s="36"/>
      <c r="AN1160" s="36"/>
      <c r="AO1160" s="36"/>
      <c r="AP1160" s="36"/>
    </row>
    <row r="1161" spans="1:42" x14ac:dyDescent="0.25">
      <c r="A1161" s="128"/>
      <c r="F1161" s="19" t="str">
        <f>IFERROR(VLOOKUP(D1161,'Tabelas auxiliares'!$A$3:$B$63,2,FALSE),"")</f>
        <v/>
      </c>
      <c r="G1161" s="19" t="str">
        <f>IFERROR(VLOOKUP($B1161,'Tabelas auxiliares'!$A$67:$C$107,2,FALSE),"")</f>
        <v/>
      </c>
      <c r="H1161" s="19" t="str">
        <f>IFERROR(VLOOKUP($B1161,'Tabelas auxiliares'!$A$67:$C$107,3,FALSE),"")</f>
        <v/>
      </c>
      <c r="I1161" s="128"/>
      <c r="J1161" s="128"/>
      <c r="K1161" s="128"/>
      <c r="L1161" s="128"/>
      <c r="M1161" s="128"/>
      <c r="N1161" s="128"/>
      <c r="O1161" s="128"/>
      <c r="P1161" s="128"/>
      <c r="Q1161" s="128"/>
      <c r="R1161" s="128"/>
      <c r="S1161" s="128"/>
      <c r="T1161" s="128"/>
      <c r="U1161" s="128"/>
      <c r="V1161" s="128"/>
      <c r="W1161" s="128"/>
      <c r="X1161" s="128"/>
      <c r="Y1161" s="19" t="str">
        <f t="shared" si="36"/>
        <v/>
      </c>
      <c r="Z1161" s="19" t="str">
        <f>IF(T1161="","",IF(AND(T1161&lt;&gt;'Tabelas auxiliares'!$B$241,T1161&lt;&gt;'Tabelas auxiliares'!$B$242,T1161&lt;&gt;'Tabelas auxiliares'!$C$241,T1161&lt;&gt;'Tabelas auxiliares'!$C$242,T1161&lt;&gt;'Tabelas auxiliares'!$D$241),"FOLHA DE PESSOAL",IF(Y1161='Tabelas auxiliares'!$A$242,"CUSTEIO",IF(Y1161='Tabelas auxiliares'!$A$241,"INVESTIMENTO","ERRO - VERIFICAR"))))</f>
        <v/>
      </c>
      <c r="AA1161" s="30" t="str">
        <f t="shared" si="37"/>
        <v/>
      </c>
      <c r="AB1161" s="130"/>
      <c r="AC1161" s="130"/>
      <c r="AD1161" s="37"/>
      <c r="AE1161" s="36"/>
      <c r="AF1161" s="36"/>
      <c r="AG1161" s="36"/>
      <c r="AH1161" s="36"/>
      <c r="AI1161" s="36"/>
      <c r="AJ1161" s="36"/>
      <c r="AK1161" s="36"/>
      <c r="AL1161" s="36"/>
      <c r="AM1161" s="36"/>
      <c r="AN1161" s="36"/>
      <c r="AO1161" s="36"/>
      <c r="AP1161" s="36"/>
    </row>
    <row r="1162" spans="1:42" x14ac:dyDescent="0.25">
      <c r="A1162" s="128"/>
      <c r="F1162" s="19" t="str">
        <f>IFERROR(VLOOKUP(D1162,'Tabelas auxiliares'!$A$3:$B$63,2,FALSE),"")</f>
        <v/>
      </c>
      <c r="G1162" s="19" t="str">
        <f>IFERROR(VLOOKUP($B1162,'Tabelas auxiliares'!$A$67:$C$107,2,FALSE),"")</f>
        <v/>
      </c>
      <c r="H1162" s="19" t="str">
        <f>IFERROR(VLOOKUP($B1162,'Tabelas auxiliares'!$A$67:$C$107,3,FALSE),"")</f>
        <v/>
      </c>
      <c r="I1162" s="128"/>
      <c r="J1162" s="128"/>
      <c r="K1162" s="128"/>
      <c r="L1162" s="128"/>
      <c r="M1162" s="128"/>
      <c r="N1162" s="128"/>
      <c r="O1162" s="128"/>
      <c r="P1162" s="128"/>
      <c r="Q1162" s="128"/>
      <c r="R1162" s="128"/>
      <c r="S1162" s="128"/>
      <c r="T1162" s="128"/>
      <c r="U1162" s="128"/>
      <c r="V1162" s="128"/>
      <c r="W1162" s="128"/>
      <c r="X1162" s="128"/>
      <c r="Y1162" s="19" t="str">
        <f t="shared" si="36"/>
        <v/>
      </c>
      <c r="Z1162" s="19" t="str">
        <f>IF(T1162="","",IF(AND(T1162&lt;&gt;'Tabelas auxiliares'!$B$241,T1162&lt;&gt;'Tabelas auxiliares'!$B$242,T1162&lt;&gt;'Tabelas auxiliares'!$C$241,T1162&lt;&gt;'Tabelas auxiliares'!$C$242,T1162&lt;&gt;'Tabelas auxiliares'!$D$241),"FOLHA DE PESSOAL",IF(Y1162='Tabelas auxiliares'!$A$242,"CUSTEIO",IF(Y1162='Tabelas auxiliares'!$A$241,"INVESTIMENTO","ERRO - VERIFICAR"))))</f>
        <v/>
      </c>
      <c r="AA1162" s="30" t="str">
        <f t="shared" si="37"/>
        <v/>
      </c>
      <c r="AB1162" s="130"/>
      <c r="AC1162" s="130"/>
      <c r="AD1162" s="37"/>
      <c r="AE1162" s="36"/>
      <c r="AF1162" s="36"/>
      <c r="AG1162" s="36"/>
      <c r="AH1162" s="36"/>
      <c r="AI1162" s="36"/>
      <c r="AJ1162" s="36"/>
      <c r="AK1162" s="36"/>
      <c r="AL1162" s="36"/>
      <c r="AM1162" s="36"/>
      <c r="AN1162" s="36"/>
      <c r="AO1162" s="36"/>
      <c r="AP1162" s="36"/>
    </row>
    <row r="1163" spans="1:42" x14ac:dyDescent="0.25">
      <c r="A1163" s="128"/>
      <c r="F1163" s="19" t="str">
        <f>IFERROR(VLOOKUP(D1163,'Tabelas auxiliares'!$A$3:$B$63,2,FALSE),"")</f>
        <v/>
      </c>
      <c r="G1163" s="19" t="str">
        <f>IFERROR(VLOOKUP($B1163,'Tabelas auxiliares'!$A$67:$C$107,2,FALSE),"")</f>
        <v/>
      </c>
      <c r="H1163" s="19" t="str">
        <f>IFERROR(VLOOKUP($B1163,'Tabelas auxiliares'!$A$67:$C$107,3,FALSE),"")</f>
        <v/>
      </c>
      <c r="I1163" s="128"/>
      <c r="J1163" s="128"/>
      <c r="K1163" s="128"/>
      <c r="L1163" s="128"/>
      <c r="M1163" s="128"/>
      <c r="N1163" s="128"/>
      <c r="O1163" s="128"/>
      <c r="P1163" s="128"/>
      <c r="Q1163" s="128"/>
      <c r="R1163" s="128"/>
      <c r="S1163" s="128"/>
      <c r="T1163" s="128"/>
      <c r="U1163" s="128"/>
      <c r="V1163" s="128"/>
      <c r="W1163" s="128"/>
      <c r="X1163" s="128"/>
      <c r="Y1163" s="19" t="str">
        <f t="shared" si="36"/>
        <v/>
      </c>
      <c r="Z1163" s="19" t="str">
        <f>IF(T1163="","",IF(AND(T1163&lt;&gt;'Tabelas auxiliares'!$B$241,T1163&lt;&gt;'Tabelas auxiliares'!$B$242,T1163&lt;&gt;'Tabelas auxiliares'!$C$241,T1163&lt;&gt;'Tabelas auxiliares'!$C$242,T1163&lt;&gt;'Tabelas auxiliares'!$D$241),"FOLHA DE PESSOAL",IF(Y1163='Tabelas auxiliares'!$A$242,"CUSTEIO",IF(Y1163='Tabelas auxiliares'!$A$241,"INVESTIMENTO","ERRO - VERIFICAR"))))</f>
        <v/>
      </c>
      <c r="AA1163" s="30" t="str">
        <f t="shared" si="37"/>
        <v/>
      </c>
      <c r="AB1163" s="130"/>
      <c r="AC1163" s="130"/>
      <c r="AD1163" s="37"/>
      <c r="AE1163" s="36"/>
      <c r="AF1163" s="36"/>
      <c r="AG1163" s="36"/>
      <c r="AH1163" s="36"/>
      <c r="AI1163" s="36"/>
      <c r="AJ1163" s="36"/>
      <c r="AK1163" s="36"/>
      <c r="AL1163" s="36"/>
      <c r="AM1163" s="36"/>
      <c r="AN1163" s="36"/>
      <c r="AO1163" s="36"/>
      <c r="AP1163" s="36"/>
    </row>
    <row r="1164" spans="1:42" x14ac:dyDescent="0.25">
      <c r="A1164" s="128"/>
      <c r="F1164" s="19" t="str">
        <f>IFERROR(VLOOKUP(D1164,'Tabelas auxiliares'!$A$3:$B$63,2,FALSE),"")</f>
        <v/>
      </c>
      <c r="G1164" s="19" t="str">
        <f>IFERROR(VLOOKUP($B1164,'Tabelas auxiliares'!$A$67:$C$107,2,FALSE),"")</f>
        <v/>
      </c>
      <c r="H1164" s="19" t="str">
        <f>IFERROR(VLOOKUP($B1164,'Tabelas auxiliares'!$A$67:$C$107,3,FALSE),"")</f>
        <v/>
      </c>
      <c r="I1164" s="128"/>
      <c r="J1164" s="128"/>
      <c r="K1164" s="128"/>
      <c r="L1164" s="128"/>
      <c r="M1164" s="128"/>
      <c r="N1164" s="128"/>
      <c r="O1164" s="128"/>
      <c r="P1164" s="128"/>
      <c r="Q1164" s="128"/>
      <c r="R1164" s="128"/>
      <c r="S1164" s="128"/>
      <c r="T1164" s="128"/>
      <c r="U1164" s="128"/>
      <c r="V1164" s="128"/>
      <c r="W1164" s="128"/>
      <c r="X1164" s="128"/>
      <c r="Y1164" s="19" t="str">
        <f t="shared" si="36"/>
        <v/>
      </c>
      <c r="Z1164" s="19" t="str">
        <f>IF(T1164="","",IF(AND(T1164&lt;&gt;'Tabelas auxiliares'!$B$241,T1164&lt;&gt;'Tabelas auxiliares'!$B$242,T1164&lt;&gt;'Tabelas auxiliares'!$C$241,T1164&lt;&gt;'Tabelas auxiliares'!$C$242,T1164&lt;&gt;'Tabelas auxiliares'!$D$241),"FOLHA DE PESSOAL",IF(Y1164='Tabelas auxiliares'!$A$242,"CUSTEIO",IF(Y1164='Tabelas auxiliares'!$A$241,"INVESTIMENTO","ERRO - VERIFICAR"))))</f>
        <v/>
      </c>
      <c r="AA1164" s="30" t="str">
        <f t="shared" si="37"/>
        <v/>
      </c>
      <c r="AB1164" s="130"/>
      <c r="AC1164" s="130"/>
      <c r="AD1164" s="37"/>
      <c r="AE1164" s="36"/>
      <c r="AF1164" s="36"/>
      <c r="AG1164" s="36"/>
      <c r="AH1164" s="36"/>
      <c r="AI1164" s="36"/>
      <c r="AJ1164" s="36"/>
      <c r="AK1164" s="36"/>
      <c r="AL1164" s="36"/>
      <c r="AM1164" s="36"/>
      <c r="AN1164" s="36"/>
      <c r="AO1164" s="36"/>
      <c r="AP1164" s="36"/>
    </row>
    <row r="1165" spans="1:42" x14ac:dyDescent="0.25">
      <c r="A1165" s="128"/>
      <c r="F1165" s="19" t="str">
        <f>IFERROR(VLOOKUP(D1165,'Tabelas auxiliares'!$A$3:$B$63,2,FALSE),"")</f>
        <v/>
      </c>
      <c r="G1165" s="19" t="str">
        <f>IFERROR(VLOOKUP($B1165,'Tabelas auxiliares'!$A$67:$C$107,2,FALSE),"")</f>
        <v/>
      </c>
      <c r="H1165" s="19" t="str">
        <f>IFERROR(VLOOKUP($B1165,'Tabelas auxiliares'!$A$67:$C$107,3,FALSE),"")</f>
        <v/>
      </c>
      <c r="I1165" s="128"/>
      <c r="J1165" s="128"/>
      <c r="K1165" s="128"/>
      <c r="L1165" s="128"/>
      <c r="M1165" s="128"/>
      <c r="N1165" s="128"/>
      <c r="O1165" s="128"/>
      <c r="P1165" s="128"/>
      <c r="Q1165" s="128"/>
      <c r="R1165" s="128"/>
      <c r="S1165" s="128"/>
      <c r="T1165" s="128"/>
      <c r="U1165" s="128"/>
      <c r="V1165" s="128"/>
      <c r="W1165" s="128"/>
      <c r="X1165" s="128"/>
      <c r="Y1165" s="19" t="str">
        <f t="shared" si="36"/>
        <v/>
      </c>
      <c r="Z1165" s="19" t="str">
        <f>IF(T1165="","",IF(AND(T1165&lt;&gt;'Tabelas auxiliares'!$B$241,T1165&lt;&gt;'Tabelas auxiliares'!$B$242,T1165&lt;&gt;'Tabelas auxiliares'!$C$241,T1165&lt;&gt;'Tabelas auxiliares'!$C$242,T1165&lt;&gt;'Tabelas auxiliares'!$D$241),"FOLHA DE PESSOAL",IF(Y1165='Tabelas auxiliares'!$A$242,"CUSTEIO",IF(Y1165='Tabelas auxiliares'!$A$241,"INVESTIMENTO","ERRO - VERIFICAR"))))</f>
        <v/>
      </c>
      <c r="AA1165" s="30" t="str">
        <f t="shared" si="37"/>
        <v/>
      </c>
      <c r="AB1165" s="130"/>
      <c r="AC1165" s="130"/>
      <c r="AD1165" s="37"/>
      <c r="AE1165" s="36"/>
      <c r="AF1165" s="36"/>
      <c r="AG1165" s="36"/>
      <c r="AH1165" s="36"/>
      <c r="AI1165" s="36"/>
      <c r="AJ1165" s="36"/>
      <c r="AK1165" s="36"/>
      <c r="AL1165" s="36"/>
      <c r="AM1165" s="36"/>
      <c r="AN1165" s="36"/>
      <c r="AO1165" s="36"/>
      <c r="AP1165" s="36"/>
    </row>
    <row r="1166" spans="1:42" x14ac:dyDescent="0.25">
      <c r="A1166" s="128"/>
      <c r="F1166" s="19" t="str">
        <f>IFERROR(VLOOKUP(D1166,'Tabelas auxiliares'!$A$3:$B$63,2,FALSE),"")</f>
        <v/>
      </c>
      <c r="G1166" s="19" t="str">
        <f>IFERROR(VLOOKUP($B1166,'Tabelas auxiliares'!$A$67:$C$107,2,FALSE),"")</f>
        <v/>
      </c>
      <c r="H1166" s="19" t="str">
        <f>IFERROR(VLOOKUP($B1166,'Tabelas auxiliares'!$A$67:$C$107,3,FALSE),"")</f>
        <v/>
      </c>
      <c r="I1166" s="128"/>
      <c r="J1166" s="128"/>
      <c r="K1166" s="128"/>
      <c r="L1166" s="128"/>
      <c r="M1166" s="128"/>
      <c r="N1166" s="128"/>
      <c r="O1166" s="128"/>
      <c r="P1166" s="128"/>
      <c r="Q1166" s="128"/>
      <c r="R1166" s="128"/>
      <c r="S1166" s="128"/>
      <c r="T1166" s="128"/>
      <c r="U1166" s="128"/>
      <c r="V1166" s="128"/>
      <c r="W1166" s="128"/>
      <c r="X1166" s="128"/>
      <c r="Y1166" s="19" t="str">
        <f t="shared" si="36"/>
        <v/>
      </c>
      <c r="Z1166" s="19" t="str">
        <f>IF(T1166="","",IF(AND(T1166&lt;&gt;'Tabelas auxiliares'!$B$241,T1166&lt;&gt;'Tabelas auxiliares'!$B$242,T1166&lt;&gt;'Tabelas auxiliares'!$C$241,T1166&lt;&gt;'Tabelas auxiliares'!$C$242,T1166&lt;&gt;'Tabelas auxiliares'!$D$241),"FOLHA DE PESSOAL",IF(Y1166='Tabelas auxiliares'!$A$242,"CUSTEIO",IF(Y1166='Tabelas auxiliares'!$A$241,"INVESTIMENTO","ERRO - VERIFICAR"))))</f>
        <v/>
      </c>
      <c r="AA1166" s="30" t="str">
        <f t="shared" si="37"/>
        <v/>
      </c>
      <c r="AB1166" s="130"/>
      <c r="AC1166" s="130"/>
      <c r="AD1166" s="37"/>
      <c r="AE1166" s="36"/>
      <c r="AF1166" s="36"/>
      <c r="AG1166" s="36"/>
      <c r="AH1166" s="36"/>
      <c r="AI1166" s="36"/>
      <c r="AJ1166" s="36"/>
      <c r="AK1166" s="36"/>
      <c r="AL1166" s="36"/>
      <c r="AM1166" s="36"/>
      <c r="AN1166" s="36"/>
      <c r="AO1166" s="36"/>
      <c r="AP1166" s="36"/>
    </row>
    <row r="1167" spans="1:42" x14ac:dyDescent="0.25">
      <c r="A1167" s="128"/>
      <c r="F1167" s="19" t="str">
        <f>IFERROR(VLOOKUP(D1167,'Tabelas auxiliares'!$A$3:$B$63,2,FALSE),"")</f>
        <v/>
      </c>
      <c r="G1167" s="19" t="str">
        <f>IFERROR(VLOOKUP($B1167,'Tabelas auxiliares'!$A$67:$C$107,2,FALSE),"")</f>
        <v/>
      </c>
      <c r="H1167" s="19" t="str">
        <f>IFERROR(VLOOKUP($B1167,'Tabelas auxiliares'!$A$67:$C$107,3,FALSE),"")</f>
        <v/>
      </c>
      <c r="I1167" s="128"/>
      <c r="J1167" s="128"/>
      <c r="K1167" s="128"/>
      <c r="L1167" s="128"/>
      <c r="M1167" s="128"/>
      <c r="N1167" s="128"/>
      <c r="O1167" s="128"/>
      <c r="P1167" s="128"/>
      <c r="Q1167" s="128"/>
      <c r="R1167" s="128"/>
      <c r="S1167" s="128"/>
      <c r="T1167" s="128"/>
      <c r="U1167" s="128"/>
      <c r="V1167" s="128"/>
      <c r="W1167" s="128"/>
      <c r="X1167" s="128"/>
      <c r="Y1167" s="19" t="str">
        <f t="shared" si="36"/>
        <v/>
      </c>
      <c r="Z1167" s="19" t="str">
        <f>IF(T1167="","",IF(AND(T1167&lt;&gt;'Tabelas auxiliares'!$B$241,T1167&lt;&gt;'Tabelas auxiliares'!$B$242,T1167&lt;&gt;'Tabelas auxiliares'!$C$241,T1167&lt;&gt;'Tabelas auxiliares'!$C$242,T1167&lt;&gt;'Tabelas auxiliares'!$D$241),"FOLHA DE PESSOAL",IF(Y1167='Tabelas auxiliares'!$A$242,"CUSTEIO",IF(Y1167='Tabelas auxiliares'!$A$241,"INVESTIMENTO","ERRO - VERIFICAR"))))</f>
        <v/>
      </c>
      <c r="AA1167" s="30" t="str">
        <f t="shared" si="37"/>
        <v/>
      </c>
      <c r="AB1167" s="130"/>
      <c r="AC1167" s="130"/>
      <c r="AD1167" s="37"/>
      <c r="AE1167" s="36"/>
      <c r="AF1167" s="36"/>
      <c r="AG1167" s="36"/>
      <c r="AH1167" s="36"/>
      <c r="AI1167" s="36"/>
      <c r="AJ1167" s="36"/>
      <c r="AK1167" s="36"/>
      <c r="AL1167" s="36"/>
      <c r="AM1167" s="36"/>
      <c r="AN1167" s="36"/>
      <c r="AO1167" s="36"/>
      <c r="AP1167" s="36"/>
    </row>
    <row r="1168" spans="1:42" x14ac:dyDescent="0.25">
      <c r="A1168" s="128"/>
      <c r="F1168" s="19" t="str">
        <f>IFERROR(VLOOKUP(D1168,'Tabelas auxiliares'!$A$3:$B$63,2,FALSE),"")</f>
        <v/>
      </c>
      <c r="G1168" s="19" t="str">
        <f>IFERROR(VLOOKUP($B1168,'Tabelas auxiliares'!$A$67:$C$107,2,FALSE),"")</f>
        <v/>
      </c>
      <c r="H1168" s="19" t="str">
        <f>IFERROR(VLOOKUP($B1168,'Tabelas auxiliares'!$A$67:$C$107,3,FALSE),"")</f>
        <v/>
      </c>
      <c r="I1168" s="128"/>
      <c r="J1168" s="128"/>
      <c r="K1168" s="128"/>
      <c r="L1168" s="128"/>
      <c r="M1168" s="128"/>
      <c r="N1168" s="128"/>
      <c r="O1168" s="128"/>
      <c r="P1168" s="128"/>
      <c r="Q1168" s="128"/>
      <c r="R1168" s="128"/>
      <c r="S1168" s="128"/>
      <c r="T1168" s="128"/>
      <c r="U1168" s="128"/>
      <c r="V1168" s="128"/>
      <c r="W1168" s="128"/>
      <c r="X1168" s="128"/>
      <c r="Y1168" s="19" t="str">
        <f t="shared" si="36"/>
        <v/>
      </c>
      <c r="Z1168" s="19" t="str">
        <f>IF(T1168="","",IF(AND(T1168&lt;&gt;'Tabelas auxiliares'!$B$241,T1168&lt;&gt;'Tabelas auxiliares'!$B$242,T1168&lt;&gt;'Tabelas auxiliares'!$C$241,T1168&lt;&gt;'Tabelas auxiliares'!$C$242,T1168&lt;&gt;'Tabelas auxiliares'!$D$241),"FOLHA DE PESSOAL",IF(Y1168='Tabelas auxiliares'!$A$242,"CUSTEIO",IF(Y1168='Tabelas auxiliares'!$A$241,"INVESTIMENTO","ERRO - VERIFICAR"))))</f>
        <v/>
      </c>
      <c r="AA1168" s="30" t="str">
        <f t="shared" si="37"/>
        <v/>
      </c>
      <c r="AB1168" s="130"/>
      <c r="AC1168" s="130"/>
      <c r="AD1168" s="37"/>
      <c r="AE1168" s="36"/>
      <c r="AF1168" s="36"/>
      <c r="AG1168" s="36"/>
      <c r="AH1168" s="36"/>
      <c r="AI1168" s="36"/>
      <c r="AJ1168" s="36"/>
      <c r="AK1168" s="36"/>
      <c r="AL1168" s="36"/>
      <c r="AM1168" s="36"/>
      <c r="AN1168" s="36"/>
      <c r="AO1168" s="36"/>
      <c r="AP1168" s="36"/>
    </row>
    <row r="1169" spans="1:42" x14ac:dyDescent="0.25">
      <c r="A1169" s="128"/>
      <c r="F1169" s="19" t="str">
        <f>IFERROR(VLOOKUP(D1169,'Tabelas auxiliares'!$A$3:$B$63,2,FALSE),"")</f>
        <v/>
      </c>
      <c r="G1169" s="19" t="str">
        <f>IFERROR(VLOOKUP($B1169,'Tabelas auxiliares'!$A$67:$C$107,2,FALSE),"")</f>
        <v/>
      </c>
      <c r="H1169" s="19" t="str">
        <f>IFERROR(VLOOKUP($B1169,'Tabelas auxiliares'!$A$67:$C$107,3,FALSE),"")</f>
        <v/>
      </c>
      <c r="I1169" s="128"/>
      <c r="J1169" s="128"/>
      <c r="K1169" s="128"/>
      <c r="L1169" s="128"/>
      <c r="M1169" s="128"/>
      <c r="N1169" s="128"/>
      <c r="O1169" s="128"/>
      <c r="P1169" s="128"/>
      <c r="Q1169" s="128"/>
      <c r="R1169" s="128"/>
      <c r="S1169" s="128"/>
      <c r="T1169" s="128"/>
      <c r="U1169" s="128"/>
      <c r="V1169" s="128"/>
      <c r="W1169" s="128"/>
      <c r="X1169" s="128"/>
      <c r="Y1169" s="19" t="str">
        <f t="shared" si="36"/>
        <v/>
      </c>
      <c r="Z1169" s="19" t="str">
        <f>IF(T1169="","",IF(AND(T1169&lt;&gt;'Tabelas auxiliares'!$B$241,T1169&lt;&gt;'Tabelas auxiliares'!$B$242,T1169&lt;&gt;'Tabelas auxiliares'!$C$241,T1169&lt;&gt;'Tabelas auxiliares'!$C$242,T1169&lt;&gt;'Tabelas auxiliares'!$D$241),"FOLHA DE PESSOAL",IF(Y1169='Tabelas auxiliares'!$A$242,"CUSTEIO",IF(Y1169='Tabelas auxiliares'!$A$241,"INVESTIMENTO","ERRO - VERIFICAR"))))</f>
        <v/>
      </c>
      <c r="AA1169" s="30" t="str">
        <f t="shared" si="37"/>
        <v/>
      </c>
      <c r="AB1169" s="130"/>
      <c r="AC1169" s="130"/>
      <c r="AD1169" s="37"/>
      <c r="AE1169" s="36"/>
      <c r="AF1169" s="36"/>
      <c r="AG1169" s="36"/>
      <c r="AH1169" s="36"/>
      <c r="AI1169" s="36"/>
      <c r="AJ1169" s="36"/>
      <c r="AK1169" s="36"/>
      <c r="AL1169" s="36"/>
      <c r="AM1169" s="36"/>
      <c r="AN1169" s="36"/>
      <c r="AO1169" s="36"/>
      <c r="AP1169" s="36"/>
    </row>
    <row r="1170" spans="1:42" x14ac:dyDescent="0.25">
      <c r="A1170" s="128"/>
      <c r="F1170" s="19" t="str">
        <f>IFERROR(VLOOKUP(D1170,'Tabelas auxiliares'!$A$3:$B$63,2,FALSE),"")</f>
        <v/>
      </c>
      <c r="G1170" s="19" t="str">
        <f>IFERROR(VLOOKUP($B1170,'Tabelas auxiliares'!$A$67:$C$107,2,FALSE),"")</f>
        <v/>
      </c>
      <c r="H1170" s="19" t="str">
        <f>IFERROR(VLOOKUP($B1170,'Tabelas auxiliares'!$A$67:$C$107,3,FALSE),"")</f>
        <v/>
      </c>
      <c r="I1170" s="128"/>
      <c r="J1170" s="128"/>
      <c r="K1170" s="128"/>
      <c r="L1170" s="128"/>
      <c r="M1170" s="128"/>
      <c r="N1170" s="128"/>
      <c r="O1170" s="128"/>
      <c r="P1170" s="128"/>
      <c r="Q1170" s="128"/>
      <c r="R1170" s="128"/>
      <c r="S1170" s="128"/>
      <c r="T1170" s="128"/>
      <c r="U1170" s="128"/>
      <c r="V1170" s="128"/>
      <c r="W1170" s="128"/>
      <c r="X1170" s="128"/>
      <c r="Y1170" s="19" t="str">
        <f t="shared" si="36"/>
        <v/>
      </c>
      <c r="Z1170" s="19" t="str">
        <f>IF(T1170="","",IF(AND(T1170&lt;&gt;'Tabelas auxiliares'!$B$241,T1170&lt;&gt;'Tabelas auxiliares'!$B$242,T1170&lt;&gt;'Tabelas auxiliares'!$C$241,T1170&lt;&gt;'Tabelas auxiliares'!$C$242,T1170&lt;&gt;'Tabelas auxiliares'!$D$241),"FOLHA DE PESSOAL",IF(Y1170='Tabelas auxiliares'!$A$242,"CUSTEIO",IF(Y1170='Tabelas auxiliares'!$A$241,"INVESTIMENTO","ERRO - VERIFICAR"))))</f>
        <v/>
      </c>
      <c r="AA1170" s="30" t="str">
        <f t="shared" si="37"/>
        <v/>
      </c>
      <c r="AB1170" s="130"/>
      <c r="AC1170" s="130"/>
      <c r="AD1170" s="37"/>
      <c r="AE1170" s="36"/>
      <c r="AF1170" s="36"/>
      <c r="AG1170" s="36"/>
      <c r="AH1170" s="36"/>
      <c r="AI1170" s="36"/>
      <c r="AJ1170" s="36"/>
      <c r="AK1170" s="36"/>
      <c r="AL1170" s="36"/>
      <c r="AM1170" s="36"/>
      <c r="AN1170" s="36"/>
      <c r="AO1170" s="36"/>
      <c r="AP1170" s="36"/>
    </row>
    <row r="1171" spans="1:42" x14ac:dyDescent="0.25">
      <c r="A1171" s="128"/>
      <c r="F1171" s="19" t="str">
        <f>IFERROR(VLOOKUP(D1171,'Tabelas auxiliares'!$A$3:$B$63,2,FALSE),"")</f>
        <v/>
      </c>
      <c r="G1171" s="19" t="str">
        <f>IFERROR(VLOOKUP($B1171,'Tabelas auxiliares'!$A$67:$C$107,2,FALSE),"")</f>
        <v/>
      </c>
      <c r="H1171" s="19" t="str">
        <f>IFERROR(VLOOKUP($B1171,'Tabelas auxiliares'!$A$67:$C$107,3,FALSE),"")</f>
        <v/>
      </c>
      <c r="I1171" s="128"/>
      <c r="J1171" s="128"/>
      <c r="K1171" s="128"/>
      <c r="L1171" s="128"/>
      <c r="M1171" s="128"/>
      <c r="N1171" s="128"/>
      <c r="O1171" s="128"/>
      <c r="P1171" s="128"/>
      <c r="Q1171" s="128"/>
      <c r="R1171" s="128"/>
      <c r="S1171" s="128"/>
      <c r="T1171" s="128"/>
      <c r="U1171" s="128"/>
      <c r="V1171" s="128"/>
      <c r="W1171" s="128"/>
      <c r="X1171" s="128"/>
      <c r="Y1171" s="19" t="str">
        <f t="shared" si="36"/>
        <v/>
      </c>
      <c r="Z1171" s="19" t="str">
        <f>IF(T1171="","",IF(AND(T1171&lt;&gt;'Tabelas auxiliares'!$B$241,T1171&lt;&gt;'Tabelas auxiliares'!$B$242,T1171&lt;&gt;'Tabelas auxiliares'!$C$241,T1171&lt;&gt;'Tabelas auxiliares'!$C$242,T1171&lt;&gt;'Tabelas auxiliares'!$D$241),"FOLHA DE PESSOAL",IF(Y1171='Tabelas auxiliares'!$A$242,"CUSTEIO",IF(Y1171='Tabelas auxiliares'!$A$241,"INVESTIMENTO","ERRO - VERIFICAR"))))</f>
        <v/>
      </c>
      <c r="AA1171" s="30" t="str">
        <f t="shared" si="37"/>
        <v/>
      </c>
      <c r="AB1171" s="130"/>
      <c r="AC1171" s="130"/>
      <c r="AD1171" s="37"/>
      <c r="AE1171" s="36"/>
      <c r="AF1171" s="36"/>
      <c r="AG1171" s="36"/>
      <c r="AH1171" s="36"/>
      <c r="AI1171" s="36"/>
      <c r="AJ1171" s="36"/>
      <c r="AK1171" s="36"/>
      <c r="AL1171" s="36"/>
      <c r="AM1171" s="36"/>
      <c r="AN1171" s="36"/>
      <c r="AO1171" s="36"/>
      <c r="AP1171" s="36"/>
    </row>
    <row r="1172" spans="1:42" x14ac:dyDescent="0.25">
      <c r="A1172" s="128"/>
      <c r="F1172" s="19" t="str">
        <f>IFERROR(VLOOKUP(D1172,'Tabelas auxiliares'!$A$3:$B$63,2,FALSE),"")</f>
        <v/>
      </c>
      <c r="G1172" s="19" t="str">
        <f>IFERROR(VLOOKUP($B1172,'Tabelas auxiliares'!$A$67:$C$107,2,FALSE),"")</f>
        <v/>
      </c>
      <c r="H1172" s="19" t="str">
        <f>IFERROR(VLOOKUP($B1172,'Tabelas auxiliares'!$A$67:$C$107,3,FALSE),"")</f>
        <v/>
      </c>
      <c r="I1172" s="128"/>
      <c r="J1172" s="128"/>
      <c r="K1172" s="128"/>
      <c r="L1172" s="128"/>
      <c r="M1172" s="128"/>
      <c r="N1172" s="128"/>
      <c r="O1172" s="128"/>
      <c r="P1172" s="128"/>
      <c r="Q1172" s="128"/>
      <c r="R1172" s="128"/>
      <c r="S1172" s="128"/>
      <c r="T1172" s="128"/>
      <c r="U1172" s="128"/>
      <c r="V1172" s="128"/>
      <c r="W1172" s="128"/>
      <c r="X1172" s="128"/>
      <c r="Y1172" s="19" t="str">
        <f t="shared" si="36"/>
        <v/>
      </c>
      <c r="Z1172" s="19" t="str">
        <f>IF(T1172="","",IF(AND(T1172&lt;&gt;'Tabelas auxiliares'!$B$241,T1172&lt;&gt;'Tabelas auxiliares'!$B$242,T1172&lt;&gt;'Tabelas auxiliares'!$C$241,T1172&lt;&gt;'Tabelas auxiliares'!$C$242,T1172&lt;&gt;'Tabelas auxiliares'!$D$241),"FOLHA DE PESSOAL",IF(Y1172='Tabelas auxiliares'!$A$242,"CUSTEIO",IF(Y1172='Tabelas auxiliares'!$A$241,"INVESTIMENTO","ERRO - VERIFICAR"))))</f>
        <v/>
      </c>
      <c r="AA1172" s="30" t="str">
        <f t="shared" si="37"/>
        <v/>
      </c>
      <c r="AB1172" s="130"/>
      <c r="AC1172" s="130"/>
      <c r="AD1172" s="37"/>
      <c r="AE1172" s="36"/>
      <c r="AF1172" s="36"/>
      <c r="AG1172" s="36"/>
      <c r="AH1172" s="36"/>
      <c r="AI1172" s="36"/>
      <c r="AJ1172" s="36"/>
      <c r="AK1172" s="36"/>
      <c r="AL1172" s="36"/>
      <c r="AM1172" s="36"/>
      <c r="AN1172" s="36"/>
      <c r="AO1172" s="36"/>
      <c r="AP1172" s="36"/>
    </row>
    <row r="1173" spans="1:42" x14ac:dyDescent="0.25">
      <c r="A1173" s="128"/>
      <c r="F1173" s="19" t="str">
        <f>IFERROR(VLOOKUP(D1173,'Tabelas auxiliares'!$A$3:$B$63,2,FALSE),"")</f>
        <v/>
      </c>
      <c r="G1173" s="19" t="str">
        <f>IFERROR(VLOOKUP($B1173,'Tabelas auxiliares'!$A$67:$C$107,2,FALSE),"")</f>
        <v/>
      </c>
      <c r="H1173" s="19" t="str">
        <f>IFERROR(VLOOKUP($B1173,'Tabelas auxiliares'!$A$67:$C$107,3,FALSE),"")</f>
        <v/>
      </c>
      <c r="I1173" s="128"/>
      <c r="J1173" s="128"/>
      <c r="K1173" s="128"/>
      <c r="L1173" s="128"/>
      <c r="M1173" s="128"/>
      <c r="N1173" s="128"/>
      <c r="O1173" s="128"/>
      <c r="P1173" s="128"/>
      <c r="Q1173" s="128"/>
      <c r="R1173" s="128"/>
      <c r="S1173" s="128"/>
      <c r="T1173" s="128"/>
      <c r="U1173" s="128"/>
      <c r="V1173" s="128"/>
      <c r="W1173" s="128"/>
      <c r="X1173" s="128"/>
      <c r="Y1173" s="19" t="str">
        <f t="shared" si="36"/>
        <v/>
      </c>
      <c r="Z1173" s="19" t="str">
        <f>IF(T1173="","",IF(AND(T1173&lt;&gt;'Tabelas auxiliares'!$B$241,T1173&lt;&gt;'Tabelas auxiliares'!$B$242,T1173&lt;&gt;'Tabelas auxiliares'!$C$241,T1173&lt;&gt;'Tabelas auxiliares'!$C$242,T1173&lt;&gt;'Tabelas auxiliares'!$D$241),"FOLHA DE PESSOAL",IF(Y1173='Tabelas auxiliares'!$A$242,"CUSTEIO",IF(Y1173='Tabelas auxiliares'!$A$241,"INVESTIMENTO","ERRO - VERIFICAR"))))</f>
        <v/>
      </c>
      <c r="AA1173" s="30" t="str">
        <f t="shared" si="37"/>
        <v/>
      </c>
      <c r="AB1173" s="130"/>
      <c r="AC1173" s="130"/>
      <c r="AD1173" s="37"/>
      <c r="AE1173" s="36"/>
      <c r="AF1173" s="36"/>
      <c r="AG1173" s="36"/>
      <c r="AH1173" s="36"/>
      <c r="AI1173" s="36"/>
      <c r="AJ1173" s="36"/>
      <c r="AK1173" s="36"/>
      <c r="AL1173" s="36"/>
      <c r="AM1173" s="36"/>
      <c r="AN1173" s="36"/>
      <c r="AO1173" s="36"/>
      <c r="AP1173" s="36"/>
    </row>
    <row r="1174" spans="1:42" x14ac:dyDescent="0.25">
      <c r="A1174" s="128"/>
      <c r="F1174" s="19" t="str">
        <f>IFERROR(VLOOKUP(D1174,'Tabelas auxiliares'!$A$3:$B$63,2,FALSE),"")</f>
        <v/>
      </c>
      <c r="G1174" s="19" t="str">
        <f>IFERROR(VLOOKUP($B1174,'Tabelas auxiliares'!$A$67:$C$107,2,FALSE),"")</f>
        <v/>
      </c>
      <c r="H1174" s="19" t="str">
        <f>IFERROR(VLOOKUP($B1174,'Tabelas auxiliares'!$A$67:$C$107,3,FALSE),"")</f>
        <v/>
      </c>
      <c r="I1174" s="128"/>
      <c r="J1174" s="128"/>
      <c r="K1174" s="128"/>
      <c r="L1174" s="128"/>
      <c r="M1174" s="128"/>
      <c r="N1174" s="128"/>
      <c r="O1174" s="128"/>
      <c r="P1174" s="128"/>
      <c r="Q1174" s="128"/>
      <c r="R1174" s="128"/>
      <c r="S1174" s="128"/>
      <c r="T1174" s="128"/>
      <c r="U1174" s="128"/>
      <c r="V1174" s="128"/>
      <c r="W1174" s="128"/>
      <c r="X1174" s="128"/>
      <c r="Y1174" s="19" t="str">
        <f t="shared" si="36"/>
        <v/>
      </c>
      <c r="Z1174" s="19" t="str">
        <f>IF(T1174="","",IF(AND(T1174&lt;&gt;'Tabelas auxiliares'!$B$241,T1174&lt;&gt;'Tabelas auxiliares'!$B$242,T1174&lt;&gt;'Tabelas auxiliares'!$C$241,T1174&lt;&gt;'Tabelas auxiliares'!$C$242,T1174&lt;&gt;'Tabelas auxiliares'!$D$241),"FOLHA DE PESSOAL",IF(Y1174='Tabelas auxiliares'!$A$242,"CUSTEIO",IF(Y1174='Tabelas auxiliares'!$A$241,"INVESTIMENTO","ERRO - VERIFICAR"))))</f>
        <v/>
      </c>
      <c r="AA1174" s="30" t="str">
        <f t="shared" si="37"/>
        <v/>
      </c>
      <c r="AB1174" s="130"/>
      <c r="AC1174" s="130"/>
      <c r="AD1174" s="37"/>
      <c r="AE1174" s="36"/>
      <c r="AF1174" s="36"/>
      <c r="AG1174" s="36"/>
      <c r="AH1174" s="36"/>
      <c r="AI1174" s="36"/>
      <c r="AJ1174" s="36"/>
      <c r="AK1174" s="36"/>
      <c r="AL1174" s="36"/>
      <c r="AM1174" s="36"/>
      <c r="AN1174" s="36"/>
      <c r="AO1174" s="36"/>
      <c r="AP1174" s="36"/>
    </row>
    <row r="1175" spans="1:42" x14ac:dyDescent="0.25">
      <c r="A1175" s="128"/>
      <c r="F1175" s="19" t="str">
        <f>IFERROR(VLOOKUP(D1175,'Tabelas auxiliares'!$A$3:$B$63,2,FALSE),"")</f>
        <v/>
      </c>
      <c r="G1175" s="19" t="str">
        <f>IFERROR(VLOOKUP($B1175,'Tabelas auxiliares'!$A$67:$C$107,2,FALSE),"")</f>
        <v/>
      </c>
      <c r="H1175" s="19" t="str">
        <f>IFERROR(VLOOKUP($B1175,'Tabelas auxiliares'!$A$67:$C$107,3,FALSE),"")</f>
        <v/>
      </c>
      <c r="I1175" s="128"/>
      <c r="J1175" s="128"/>
      <c r="K1175" s="128"/>
      <c r="L1175" s="128"/>
      <c r="M1175" s="128"/>
      <c r="N1175" s="128"/>
      <c r="O1175" s="128"/>
      <c r="P1175" s="128"/>
      <c r="Q1175" s="128"/>
      <c r="R1175" s="128"/>
      <c r="S1175" s="128"/>
      <c r="T1175" s="128"/>
      <c r="U1175" s="128"/>
      <c r="V1175" s="128"/>
      <c r="W1175" s="128"/>
      <c r="X1175" s="128"/>
      <c r="Y1175" s="19" t="str">
        <f t="shared" si="36"/>
        <v/>
      </c>
      <c r="Z1175" s="19" t="str">
        <f>IF(T1175="","",IF(AND(T1175&lt;&gt;'Tabelas auxiliares'!$B$241,T1175&lt;&gt;'Tabelas auxiliares'!$B$242,T1175&lt;&gt;'Tabelas auxiliares'!$C$241,T1175&lt;&gt;'Tabelas auxiliares'!$C$242,T1175&lt;&gt;'Tabelas auxiliares'!$D$241),"FOLHA DE PESSOAL",IF(Y1175='Tabelas auxiliares'!$A$242,"CUSTEIO",IF(Y1175='Tabelas auxiliares'!$A$241,"INVESTIMENTO","ERRO - VERIFICAR"))))</f>
        <v/>
      </c>
      <c r="AA1175" s="30" t="str">
        <f t="shared" si="37"/>
        <v/>
      </c>
      <c r="AB1175" s="130"/>
      <c r="AC1175" s="130"/>
      <c r="AD1175" s="37"/>
      <c r="AE1175" s="36"/>
      <c r="AF1175" s="36"/>
      <c r="AG1175" s="36"/>
      <c r="AH1175" s="36"/>
      <c r="AI1175" s="36"/>
      <c r="AJ1175" s="36"/>
      <c r="AK1175" s="36"/>
      <c r="AL1175" s="36"/>
      <c r="AM1175" s="36"/>
      <c r="AN1175" s="36"/>
      <c r="AO1175" s="36"/>
      <c r="AP1175" s="36"/>
    </row>
    <row r="1176" spans="1:42" x14ac:dyDescent="0.25">
      <c r="A1176" s="128"/>
      <c r="F1176" s="19" t="str">
        <f>IFERROR(VLOOKUP(D1176,'Tabelas auxiliares'!$A$3:$B$63,2,FALSE),"")</f>
        <v/>
      </c>
      <c r="G1176" s="19" t="str">
        <f>IFERROR(VLOOKUP($B1176,'Tabelas auxiliares'!$A$67:$C$107,2,FALSE),"")</f>
        <v/>
      </c>
      <c r="H1176" s="19" t="str">
        <f>IFERROR(VLOOKUP($B1176,'Tabelas auxiliares'!$A$67:$C$107,3,FALSE),"")</f>
        <v/>
      </c>
      <c r="I1176" s="128"/>
      <c r="J1176" s="128"/>
      <c r="K1176" s="128"/>
      <c r="L1176" s="128"/>
      <c r="M1176" s="128"/>
      <c r="N1176" s="128"/>
      <c r="O1176" s="128"/>
      <c r="P1176" s="128"/>
      <c r="Q1176" s="128"/>
      <c r="R1176" s="128"/>
      <c r="S1176" s="128"/>
      <c r="T1176" s="128"/>
      <c r="U1176" s="128"/>
      <c r="V1176" s="128"/>
      <c r="W1176" s="128"/>
      <c r="X1176" s="128"/>
      <c r="Y1176" s="19" t="str">
        <f t="shared" si="36"/>
        <v/>
      </c>
      <c r="Z1176" s="19" t="str">
        <f>IF(T1176="","",IF(AND(T1176&lt;&gt;'Tabelas auxiliares'!$B$241,T1176&lt;&gt;'Tabelas auxiliares'!$B$242,T1176&lt;&gt;'Tabelas auxiliares'!$C$241,T1176&lt;&gt;'Tabelas auxiliares'!$C$242,T1176&lt;&gt;'Tabelas auxiliares'!$D$241),"FOLHA DE PESSOAL",IF(Y1176='Tabelas auxiliares'!$A$242,"CUSTEIO",IF(Y1176='Tabelas auxiliares'!$A$241,"INVESTIMENTO","ERRO - VERIFICAR"))))</f>
        <v/>
      </c>
      <c r="AA1176" s="30" t="str">
        <f t="shared" si="37"/>
        <v/>
      </c>
      <c r="AB1176" s="130"/>
      <c r="AC1176" s="130"/>
      <c r="AD1176" s="37"/>
      <c r="AE1176" s="36"/>
      <c r="AF1176" s="36"/>
      <c r="AG1176" s="36"/>
      <c r="AH1176" s="36"/>
      <c r="AI1176" s="36"/>
      <c r="AJ1176" s="36"/>
      <c r="AK1176" s="36"/>
      <c r="AL1176" s="36"/>
      <c r="AM1176" s="36"/>
      <c r="AN1176" s="36"/>
      <c r="AO1176" s="36"/>
      <c r="AP1176" s="36"/>
    </row>
    <row r="1177" spans="1:42" x14ac:dyDescent="0.25">
      <c r="A1177" s="128"/>
      <c r="F1177" s="19" t="str">
        <f>IFERROR(VLOOKUP(D1177,'Tabelas auxiliares'!$A$3:$B$63,2,FALSE),"")</f>
        <v/>
      </c>
      <c r="G1177" s="19" t="str">
        <f>IFERROR(VLOOKUP($B1177,'Tabelas auxiliares'!$A$67:$C$107,2,FALSE),"")</f>
        <v/>
      </c>
      <c r="H1177" s="19" t="str">
        <f>IFERROR(VLOOKUP($B1177,'Tabelas auxiliares'!$A$67:$C$107,3,FALSE),"")</f>
        <v/>
      </c>
      <c r="I1177" s="128"/>
      <c r="J1177" s="128"/>
      <c r="K1177" s="128"/>
      <c r="L1177" s="128"/>
      <c r="M1177" s="128"/>
      <c r="N1177" s="128"/>
      <c r="O1177" s="128"/>
      <c r="P1177" s="128"/>
      <c r="Q1177" s="128"/>
      <c r="R1177" s="128"/>
      <c r="S1177" s="128"/>
      <c r="T1177" s="128"/>
      <c r="U1177" s="128"/>
      <c r="V1177" s="128"/>
      <c r="W1177" s="128"/>
      <c r="X1177" s="128"/>
      <c r="Y1177" s="19" t="str">
        <f t="shared" si="36"/>
        <v/>
      </c>
      <c r="Z1177" s="19" t="str">
        <f>IF(T1177="","",IF(AND(T1177&lt;&gt;'Tabelas auxiliares'!$B$241,T1177&lt;&gt;'Tabelas auxiliares'!$B$242,T1177&lt;&gt;'Tabelas auxiliares'!$C$241,T1177&lt;&gt;'Tabelas auxiliares'!$C$242,T1177&lt;&gt;'Tabelas auxiliares'!$D$241),"FOLHA DE PESSOAL",IF(Y1177='Tabelas auxiliares'!$A$242,"CUSTEIO",IF(Y1177='Tabelas auxiliares'!$A$241,"INVESTIMENTO","ERRO - VERIFICAR"))))</f>
        <v/>
      </c>
      <c r="AA1177" s="30" t="str">
        <f t="shared" si="37"/>
        <v/>
      </c>
      <c r="AB1177" s="130"/>
      <c r="AC1177" s="130"/>
      <c r="AD1177" s="37"/>
      <c r="AE1177" s="36"/>
      <c r="AF1177" s="36"/>
      <c r="AG1177" s="36"/>
      <c r="AH1177" s="36"/>
      <c r="AI1177" s="36"/>
      <c r="AJ1177" s="36"/>
      <c r="AK1177" s="36"/>
      <c r="AL1177" s="36"/>
      <c r="AM1177" s="36"/>
      <c r="AN1177" s="36"/>
      <c r="AO1177" s="36"/>
      <c r="AP1177" s="36"/>
    </row>
    <row r="1178" spans="1:42" x14ac:dyDescent="0.25">
      <c r="A1178" s="128"/>
      <c r="F1178" s="19" t="str">
        <f>IFERROR(VLOOKUP(D1178,'Tabelas auxiliares'!$A$3:$B$63,2,FALSE),"")</f>
        <v/>
      </c>
      <c r="G1178" s="19" t="str">
        <f>IFERROR(VLOOKUP($B1178,'Tabelas auxiliares'!$A$67:$C$107,2,FALSE),"")</f>
        <v/>
      </c>
      <c r="H1178" s="19" t="str">
        <f>IFERROR(VLOOKUP($B1178,'Tabelas auxiliares'!$A$67:$C$107,3,FALSE),"")</f>
        <v/>
      </c>
      <c r="I1178" s="128"/>
      <c r="J1178" s="128"/>
      <c r="K1178" s="128"/>
      <c r="L1178" s="128"/>
      <c r="M1178" s="128"/>
      <c r="N1178" s="128"/>
      <c r="O1178" s="128"/>
      <c r="P1178" s="128"/>
      <c r="Q1178" s="128"/>
      <c r="R1178" s="128"/>
      <c r="S1178" s="128"/>
      <c r="T1178" s="128"/>
      <c r="U1178" s="128"/>
      <c r="V1178" s="128"/>
      <c r="W1178" s="128"/>
      <c r="X1178" s="128"/>
      <c r="Y1178" s="19" t="str">
        <f t="shared" si="36"/>
        <v/>
      </c>
      <c r="Z1178" s="19" t="str">
        <f>IF(T1178="","",IF(AND(T1178&lt;&gt;'Tabelas auxiliares'!$B$241,T1178&lt;&gt;'Tabelas auxiliares'!$B$242,T1178&lt;&gt;'Tabelas auxiliares'!$C$241,T1178&lt;&gt;'Tabelas auxiliares'!$C$242,T1178&lt;&gt;'Tabelas auxiliares'!$D$241),"FOLHA DE PESSOAL",IF(Y1178='Tabelas auxiliares'!$A$242,"CUSTEIO",IF(Y1178='Tabelas auxiliares'!$A$241,"INVESTIMENTO","ERRO - VERIFICAR"))))</f>
        <v/>
      </c>
      <c r="AA1178" s="30" t="str">
        <f t="shared" si="37"/>
        <v/>
      </c>
      <c r="AB1178" s="130"/>
      <c r="AC1178" s="130"/>
      <c r="AD1178" s="37"/>
      <c r="AE1178" s="36"/>
      <c r="AF1178" s="36"/>
      <c r="AG1178" s="36"/>
      <c r="AH1178" s="36"/>
      <c r="AI1178" s="36"/>
      <c r="AJ1178" s="36"/>
      <c r="AK1178" s="36"/>
      <c r="AL1178" s="36"/>
      <c r="AM1178" s="36"/>
      <c r="AN1178" s="36"/>
      <c r="AO1178" s="36"/>
      <c r="AP1178" s="36"/>
    </row>
    <row r="1179" spans="1:42" x14ac:dyDescent="0.25">
      <c r="A1179" s="128"/>
      <c r="F1179" s="19" t="str">
        <f>IFERROR(VLOOKUP(D1179,'Tabelas auxiliares'!$A$3:$B$63,2,FALSE),"")</f>
        <v/>
      </c>
      <c r="G1179" s="19" t="str">
        <f>IFERROR(VLOOKUP($B1179,'Tabelas auxiliares'!$A$67:$C$107,2,FALSE),"")</f>
        <v/>
      </c>
      <c r="H1179" s="19" t="str">
        <f>IFERROR(VLOOKUP($B1179,'Tabelas auxiliares'!$A$67:$C$107,3,FALSE),"")</f>
        <v/>
      </c>
      <c r="I1179" s="128"/>
      <c r="J1179" s="128"/>
      <c r="K1179" s="128"/>
      <c r="L1179" s="128"/>
      <c r="M1179" s="128"/>
      <c r="N1179" s="128"/>
      <c r="O1179" s="128"/>
      <c r="P1179" s="128"/>
      <c r="Q1179" s="128"/>
      <c r="R1179" s="128"/>
      <c r="S1179" s="128"/>
      <c r="T1179" s="128"/>
      <c r="U1179" s="128"/>
      <c r="V1179" s="128"/>
      <c r="W1179" s="128"/>
      <c r="X1179" s="128"/>
      <c r="Y1179" s="19" t="str">
        <f t="shared" si="36"/>
        <v/>
      </c>
      <c r="Z1179" s="19" t="str">
        <f>IF(T1179="","",IF(AND(T1179&lt;&gt;'Tabelas auxiliares'!$B$241,T1179&lt;&gt;'Tabelas auxiliares'!$B$242,T1179&lt;&gt;'Tabelas auxiliares'!$C$241,T1179&lt;&gt;'Tabelas auxiliares'!$C$242,T1179&lt;&gt;'Tabelas auxiliares'!$D$241),"FOLHA DE PESSOAL",IF(Y1179='Tabelas auxiliares'!$A$242,"CUSTEIO",IF(Y1179='Tabelas auxiliares'!$A$241,"INVESTIMENTO","ERRO - VERIFICAR"))))</f>
        <v/>
      </c>
      <c r="AA1179" s="30" t="str">
        <f t="shared" si="37"/>
        <v/>
      </c>
      <c r="AB1179" s="130"/>
      <c r="AC1179" s="130"/>
      <c r="AD1179" s="37"/>
      <c r="AE1179" s="36"/>
      <c r="AF1179" s="36"/>
      <c r="AG1179" s="36"/>
      <c r="AH1179" s="36"/>
      <c r="AI1179" s="36"/>
      <c r="AJ1179" s="36"/>
      <c r="AK1179" s="36"/>
      <c r="AL1179" s="36"/>
      <c r="AM1179" s="36"/>
      <c r="AN1179" s="36"/>
      <c r="AO1179" s="36"/>
      <c r="AP1179" s="36"/>
    </row>
    <row r="1180" spans="1:42" x14ac:dyDescent="0.25">
      <c r="A1180" s="128"/>
      <c r="F1180" s="19" t="str">
        <f>IFERROR(VLOOKUP(D1180,'Tabelas auxiliares'!$A$3:$B$63,2,FALSE),"")</f>
        <v/>
      </c>
      <c r="G1180" s="19" t="str">
        <f>IFERROR(VLOOKUP($B1180,'Tabelas auxiliares'!$A$67:$C$107,2,FALSE),"")</f>
        <v/>
      </c>
      <c r="H1180" s="19" t="str">
        <f>IFERROR(VLOOKUP($B1180,'Tabelas auxiliares'!$A$67:$C$107,3,FALSE),"")</f>
        <v/>
      </c>
      <c r="I1180" s="128"/>
      <c r="J1180" s="128"/>
      <c r="K1180" s="128"/>
      <c r="L1180" s="128"/>
      <c r="M1180" s="128"/>
      <c r="N1180" s="128"/>
      <c r="O1180" s="128"/>
      <c r="P1180" s="128"/>
      <c r="Q1180" s="128"/>
      <c r="R1180" s="128"/>
      <c r="S1180" s="128"/>
      <c r="T1180" s="128"/>
      <c r="U1180" s="128"/>
      <c r="V1180" s="128"/>
      <c r="W1180" s="128"/>
      <c r="X1180" s="128"/>
      <c r="Y1180" s="19" t="str">
        <f t="shared" si="36"/>
        <v/>
      </c>
      <c r="Z1180" s="19" t="str">
        <f>IF(T1180="","",IF(AND(T1180&lt;&gt;'Tabelas auxiliares'!$B$241,T1180&lt;&gt;'Tabelas auxiliares'!$B$242,T1180&lt;&gt;'Tabelas auxiliares'!$C$241,T1180&lt;&gt;'Tabelas auxiliares'!$C$242,T1180&lt;&gt;'Tabelas auxiliares'!$D$241),"FOLHA DE PESSOAL",IF(Y1180='Tabelas auxiliares'!$A$242,"CUSTEIO",IF(Y1180='Tabelas auxiliares'!$A$241,"INVESTIMENTO","ERRO - VERIFICAR"))))</f>
        <v/>
      </c>
      <c r="AA1180" s="30" t="str">
        <f t="shared" si="37"/>
        <v/>
      </c>
      <c r="AB1180" s="130"/>
      <c r="AC1180" s="130"/>
      <c r="AD1180" s="37"/>
      <c r="AE1180" s="36"/>
      <c r="AF1180" s="36"/>
      <c r="AG1180" s="36"/>
      <c r="AH1180" s="36"/>
      <c r="AI1180" s="36"/>
      <c r="AJ1180" s="36"/>
      <c r="AK1180" s="36"/>
      <c r="AL1180" s="36"/>
      <c r="AM1180" s="36"/>
      <c r="AN1180" s="36"/>
      <c r="AO1180" s="36"/>
      <c r="AP1180" s="36"/>
    </row>
    <row r="1181" spans="1:42" x14ac:dyDescent="0.25">
      <c r="A1181" s="128"/>
      <c r="F1181" s="19" t="str">
        <f>IFERROR(VLOOKUP(D1181,'Tabelas auxiliares'!$A$3:$B$63,2,FALSE),"")</f>
        <v/>
      </c>
      <c r="G1181" s="19" t="str">
        <f>IFERROR(VLOOKUP($B1181,'Tabelas auxiliares'!$A$67:$C$107,2,FALSE),"")</f>
        <v/>
      </c>
      <c r="H1181" s="19" t="str">
        <f>IFERROR(VLOOKUP($B1181,'Tabelas auxiliares'!$A$67:$C$107,3,FALSE),"")</f>
        <v/>
      </c>
      <c r="I1181" s="128"/>
      <c r="J1181" s="128"/>
      <c r="K1181" s="128"/>
      <c r="L1181" s="128"/>
      <c r="M1181" s="128"/>
      <c r="N1181" s="128"/>
      <c r="O1181" s="128"/>
      <c r="P1181" s="128"/>
      <c r="Q1181" s="128"/>
      <c r="R1181" s="128"/>
      <c r="S1181" s="128"/>
      <c r="T1181" s="128"/>
      <c r="U1181" s="128"/>
      <c r="V1181" s="128"/>
      <c r="W1181" s="128"/>
      <c r="X1181" s="128"/>
      <c r="Y1181" s="19" t="str">
        <f t="shared" si="36"/>
        <v/>
      </c>
      <c r="Z1181" s="19" t="str">
        <f>IF(T1181="","",IF(AND(T1181&lt;&gt;'Tabelas auxiliares'!$B$241,T1181&lt;&gt;'Tabelas auxiliares'!$B$242,T1181&lt;&gt;'Tabelas auxiliares'!$C$241,T1181&lt;&gt;'Tabelas auxiliares'!$C$242,T1181&lt;&gt;'Tabelas auxiliares'!$D$241),"FOLHA DE PESSOAL",IF(Y1181='Tabelas auxiliares'!$A$242,"CUSTEIO",IF(Y1181='Tabelas auxiliares'!$A$241,"INVESTIMENTO","ERRO - VERIFICAR"))))</f>
        <v/>
      </c>
      <c r="AA1181" s="30" t="str">
        <f t="shared" si="37"/>
        <v/>
      </c>
      <c r="AB1181" s="130"/>
      <c r="AC1181" s="130"/>
      <c r="AD1181" s="37"/>
      <c r="AE1181" s="36"/>
      <c r="AF1181" s="36"/>
      <c r="AG1181" s="36"/>
      <c r="AH1181" s="36"/>
      <c r="AI1181" s="36"/>
      <c r="AJ1181" s="36"/>
      <c r="AK1181" s="36"/>
      <c r="AL1181" s="36"/>
      <c r="AM1181" s="36"/>
      <c r="AN1181" s="36"/>
      <c r="AO1181" s="36"/>
      <c r="AP1181" s="36"/>
    </row>
    <row r="1182" spans="1:42" x14ac:dyDescent="0.25">
      <c r="A1182" s="128"/>
      <c r="F1182" s="19" t="str">
        <f>IFERROR(VLOOKUP(D1182,'Tabelas auxiliares'!$A$3:$B$63,2,FALSE),"")</f>
        <v/>
      </c>
      <c r="G1182" s="19" t="str">
        <f>IFERROR(VLOOKUP($B1182,'Tabelas auxiliares'!$A$67:$C$107,2,FALSE),"")</f>
        <v/>
      </c>
      <c r="H1182" s="19" t="str">
        <f>IFERROR(VLOOKUP($B1182,'Tabelas auxiliares'!$A$67:$C$107,3,FALSE),"")</f>
        <v/>
      </c>
      <c r="I1182" s="128"/>
      <c r="J1182" s="128"/>
      <c r="K1182" s="128"/>
      <c r="L1182" s="128"/>
      <c r="M1182" s="128"/>
      <c r="N1182" s="128"/>
      <c r="O1182" s="128"/>
      <c r="P1182" s="128"/>
      <c r="Q1182" s="128"/>
      <c r="R1182" s="128"/>
      <c r="S1182" s="128"/>
      <c r="T1182" s="128"/>
      <c r="U1182" s="128"/>
      <c r="V1182" s="128"/>
      <c r="W1182" s="128"/>
      <c r="X1182" s="128"/>
      <c r="Y1182" s="19" t="str">
        <f t="shared" si="36"/>
        <v/>
      </c>
      <c r="Z1182" s="19" t="str">
        <f>IF(T1182="","",IF(AND(T1182&lt;&gt;'Tabelas auxiliares'!$B$241,T1182&lt;&gt;'Tabelas auxiliares'!$B$242,T1182&lt;&gt;'Tabelas auxiliares'!$C$241,T1182&lt;&gt;'Tabelas auxiliares'!$C$242,T1182&lt;&gt;'Tabelas auxiliares'!$D$241),"FOLHA DE PESSOAL",IF(Y1182='Tabelas auxiliares'!$A$242,"CUSTEIO",IF(Y1182='Tabelas auxiliares'!$A$241,"INVESTIMENTO","ERRO - VERIFICAR"))))</f>
        <v/>
      </c>
      <c r="AA1182" s="30" t="str">
        <f t="shared" si="37"/>
        <v/>
      </c>
      <c r="AB1182" s="130"/>
      <c r="AC1182" s="130"/>
      <c r="AD1182" s="37"/>
      <c r="AE1182" s="36"/>
      <c r="AF1182" s="36"/>
      <c r="AG1182" s="36"/>
      <c r="AH1182" s="36"/>
      <c r="AI1182" s="36"/>
      <c r="AJ1182" s="36"/>
      <c r="AK1182" s="36"/>
      <c r="AL1182" s="36"/>
      <c r="AM1182" s="36"/>
      <c r="AN1182" s="36"/>
      <c r="AO1182" s="36"/>
      <c r="AP1182" s="36"/>
    </row>
    <row r="1183" spans="1:42" x14ac:dyDescent="0.25">
      <c r="A1183" s="128"/>
      <c r="F1183" s="19" t="str">
        <f>IFERROR(VLOOKUP(D1183,'Tabelas auxiliares'!$A$3:$B$63,2,FALSE),"")</f>
        <v/>
      </c>
      <c r="G1183" s="19" t="str">
        <f>IFERROR(VLOOKUP($B1183,'Tabelas auxiliares'!$A$67:$C$107,2,FALSE),"")</f>
        <v/>
      </c>
      <c r="H1183" s="19" t="str">
        <f>IFERROR(VLOOKUP($B1183,'Tabelas auxiliares'!$A$67:$C$107,3,FALSE),"")</f>
        <v/>
      </c>
      <c r="I1183" s="128"/>
      <c r="J1183" s="128"/>
      <c r="K1183" s="128"/>
      <c r="L1183" s="128"/>
      <c r="M1183" s="128"/>
      <c r="N1183" s="128"/>
      <c r="O1183" s="128"/>
      <c r="P1183" s="128"/>
      <c r="Q1183" s="128"/>
      <c r="R1183" s="128"/>
      <c r="S1183" s="128"/>
      <c r="T1183" s="128"/>
      <c r="U1183" s="128"/>
      <c r="V1183" s="128"/>
      <c r="W1183" s="128"/>
      <c r="X1183" s="128"/>
      <c r="Y1183" s="19" t="str">
        <f t="shared" si="36"/>
        <v/>
      </c>
      <c r="Z1183" s="19" t="str">
        <f>IF(T1183="","",IF(AND(T1183&lt;&gt;'Tabelas auxiliares'!$B$241,T1183&lt;&gt;'Tabelas auxiliares'!$B$242,T1183&lt;&gt;'Tabelas auxiliares'!$C$241,T1183&lt;&gt;'Tabelas auxiliares'!$C$242,T1183&lt;&gt;'Tabelas auxiliares'!$D$241),"FOLHA DE PESSOAL",IF(Y1183='Tabelas auxiliares'!$A$242,"CUSTEIO",IF(Y1183='Tabelas auxiliares'!$A$241,"INVESTIMENTO","ERRO - VERIFICAR"))))</f>
        <v/>
      </c>
      <c r="AA1183" s="30" t="str">
        <f t="shared" si="37"/>
        <v/>
      </c>
      <c r="AB1183" s="130"/>
      <c r="AC1183" s="130"/>
      <c r="AD1183" s="37"/>
      <c r="AE1183" s="36"/>
      <c r="AF1183" s="36"/>
      <c r="AG1183" s="36"/>
      <c r="AH1183" s="36"/>
      <c r="AI1183" s="36"/>
      <c r="AJ1183" s="36"/>
      <c r="AK1183" s="36"/>
      <c r="AL1183" s="36"/>
      <c r="AM1183" s="36"/>
      <c r="AN1183" s="36"/>
      <c r="AO1183" s="36"/>
      <c r="AP1183" s="36"/>
    </row>
    <row r="1184" spans="1:42" x14ac:dyDescent="0.25">
      <c r="A1184" s="128"/>
      <c r="F1184" s="19" t="str">
        <f>IFERROR(VLOOKUP(D1184,'Tabelas auxiliares'!$A$3:$B$63,2,FALSE),"")</f>
        <v/>
      </c>
      <c r="G1184" s="19" t="str">
        <f>IFERROR(VLOOKUP($B1184,'Tabelas auxiliares'!$A$67:$C$107,2,FALSE),"")</f>
        <v/>
      </c>
      <c r="H1184" s="19" t="str">
        <f>IFERROR(VLOOKUP($B1184,'Tabelas auxiliares'!$A$67:$C$107,3,FALSE),"")</f>
        <v/>
      </c>
      <c r="I1184" s="128"/>
      <c r="J1184" s="128"/>
      <c r="K1184" s="128"/>
      <c r="L1184" s="128"/>
      <c r="M1184" s="128"/>
      <c r="N1184" s="128"/>
      <c r="O1184" s="128"/>
      <c r="P1184" s="128"/>
      <c r="Q1184" s="128"/>
      <c r="R1184" s="128"/>
      <c r="S1184" s="128"/>
      <c r="T1184" s="128"/>
      <c r="U1184" s="128"/>
      <c r="V1184" s="128"/>
      <c r="W1184" s="128"/>
      <c r="X1184" s="128"/>
      <c r="Y1184" s="19" t="str">
        <f t="shared" ref="Y1184:Y1219" si="38">LEFT(V1184,1)</f>
        <v/>
      </c>
      <c r="Z1184" s="19" t="str">
        <f>IF(T1184="","",IF(AND(T1184&lt;&gt;'Tabelas auxiliares'!$B$241,T1184&lt;&gt;'Tabelas auxiliares'!$B$242,T1184&lt;&gt;'Tabelas auxiliares'!$C$241,T1184&lt;&gt;'Tabelas auxiliares'!$C$242,T1184&lt;&gt;'Tabelas auxiliares'!$D$241),"FOLHA DE PESSOAL",IF(Y1184='Tabelas auxiliares'!$A$242,"CUSTEIO",IF(Y1184='Tabelas auxiliares'!$A$241,"INVESTIMENTO","ERRO - VERIFICAR"))))</f>
        <v/>
      </c>
      <c r="AA1184" s="30" t="str">
        <f t="shared" ref="AA1184:AA1219" si="39">IF(AB1184+AC1184+AD1184&lt;&gt;0,AB1184+AC1184+AD1184,"")</f>
        <v/>
      </c>
      <c r="AB1184" s="130"/>
      <c r="AC1184" s="130"/>
      <c r="AD1184" s="37"/>
      <c r="AE1184" s="36"/>
      <c r="AF1184" s="36"/>
      <c r="AG1184" s="36"/>
      <c r="AH1184" s="36"/>
      <c r="AI1184" s="36"/>
      <c r="AJ1184" s="36"/>
      <c r="AK1184" s="36"/>
      <c r="AL1184" s="36"/>
      <c r="AM1184" s="36"/>
      <c r="AN1184" s="36"/>
      <c r="AO1184" s="36"/>
      <c r="AP1184" s="36"/>
    </row>
    <row r="1185" spans="1:42" x14ac:dyDescent="0.25">
      <c r="A1185" s="128"/>
      <c r="F1185" s="19" t="str">
        <f>IFERROR(VLOOKUP(D1185,'Tabelas auxiliares'!$A$3:$B$63,2,FALSE),"")</f>
        <v/>
      </c>
      <c r="G1185" s="19" t="str">
        <f>IFERROR(VLOOKUP($B1185,'Tabelas auxiliares'!$A$67:$C$107,2,FALSE),"")</f>
        <v/>
      </c>
      <c r="H1185" s="19" t="str">
        <f>IFERROR(VLOOKUP($B1185,'Tabelas auxiliares'!$A$67:$C$107,3,FALSE),"")</f>
        <v/>
      </c>
      <c r="I1185" s="128"/>
      <c r="J1185" s="128"/>
      <c r="K1185" s="128"/>
      <c r="L1185" s="128"/>
      <c r="M1185" s="128"/>
      <c r="N1185" s="128"/>
      <c r="O1185" s="128"/>
      <c r="P1185" s="128"/>
      <c r="Q1185" s="128"/>
      <c r="R1185" s="128"/>
      <c r="S1185" s="128"/>
      <c r="T1185" s="128"/>
      <c r="U1185" s="128"/>
      <c r="V1185" s="128"/>
      <c r="W1185" s="128"/>
      <c r="X1185" s="128"/>
      <c r="Y1185" s="19" t="str">
        <f t="shared" si="38"/>
        <v/>
      </c>
      <c r="Z1185" s="19" t="str">
        <f>IF(T1185="","",IF(AND(T1185&lt;&gt;'Tabelas auxiliares'!$B$241,T1185&lt;&gt;'Tabelas auxiliares'!$B$242,T1185&lt;&gt;'Tabelas auxiliares'!$C$241,T1185&lt;&gt;'Tabelas auxiliares'!$C$242,T1185&lt;&gt;'Tabelas auxiliares'!$D$241),"FOLHA DE PESSOAL",IF(Y1185='Tabelas auxiliares'!$A$242,"CUSTEIO",IF(Y1185='Tabelas auxiliares'!$A$241,"INVESTIMENTO","ERRO - VERIFICAR"))))</f>
        <v/>
      </c>
      <c r="AA1185" s="30" t="str">
        <f t="shared" si="39"/>
        <v/>
      </c>
      <c r="AB1185" s="130"/>
      <c r="AC1185" s="130"/>
      <c r="AD1185" s="37"/>
      <c r="AE1185" s="36"/>
      <c r="AF1185" s="36"/>
      <c r="AG1185" s="36"/>
      <c r="AH1185" s="36"/>
      <c r="AI1185" s="36"/>
      <c r="AJ1185" s="36"/>
      <c r="AK1185" s="36"/>
      <c r="AL1185" s="36"/>
      <c r="AM1185" s="36"/>
      <c r="AN1185" s="36"/>
      <c r="AO1185" s="36"/>
      <c r="AP1185" s="36"/>
    </row>
    <row r="1186" spans="1:42" x14ac:dyDescent="0.25">
      <c r="A1186" s="128"/>
      <c r="F1186" s="19" t="str">
        <f>IFERROR(VLOOKUP(D1186,'Tabelas auxiliares'!$A$3:$B$63,2,FALSE),"")</f>
        <v/>
      </c>
      <c r="G1186" s="19" t="str">
        <f>IFERROR(VLOOKUP($B1186,'Tabelas auxiliares'!$A$67:$C$107,2,FALSE),"")</f>
        <v/>
      </c>
      <c r="H1186" s="19" t="str">
        <f>IFERROR(VLOOKUP($B1186,'Tabelas auxiliares'!$A$67:$C$107,3,FALSE),"")</f>
        <v/>
      </c>
      <c r="I1186" s="128"/>
      <c r="J1186" s="128"/>
      <c r="K1186" s="128"/>
      <c r="L1186" s="128"/>
      <c r="M1186" s="128"/>
      <c r="N1186" s="128"/>
      <c r="O1186" s="128"/>
      <c r="P1186" s="128"/>
      <c r="Q1186" s="128"/>
      <c r="R1186" s="128"/>
      <c r="S1186" s="128"/>
      <c r="T1186" s="128"/>
      <c r="U1186" s="128"/>
      <c r="V1186" s="128"/>
      <c r="W1186" s="128"/>
      <c r="X1186" s="128"/>
      <c r="Y1186" s="19" t="str">
        <f t="shared" si="38"/>
        <v/>
      </c>
      <c r="Z1186" s="19" t="str">
        <f>IF(T1186="","",IF(AND(T1186&lt;&gt;'Tabelas auxiliares'!$B$241,T1186&lt;&gt;'Tabelas auxiliares'!$B$242,T1186&lt;&gt;'Tabelas auxiliares'!$C$241,T1186&lt;&gt;'Tabelas auxiliares'!$C$242,T1186&lt;&gt;'Tabelas auxiliares'!$D$241),"FOLHA DE PESSOAL",IF(Y1186='Tabelas auxiliares'!$A$242,"CUSTEIO",IF(Y1186='Tabelas auxiliares'!$A$241,"INVESTIMENTO","ERRO - VERIFICAR"))))</f>
        <v/>
      </c>
      <c r="AA1186" s="30" t="str">
        <f t="shared" si="39"/>
        <v/>
      </c>
      <c r="AB1186" s="130"/>
      <c r="AC1186" s="130"/>
      <c r="AD1186" s="37"/>
      <c r="AE1186" s="36"/>
      <c r="AF1186" s="36"/>
      <c r="AG1186" s="36"/>
      <c r="AH1186" s="36"/>
      <c r="AI1186" s="36"/>
      <c r="AJ1186" s="36"/>
      <c r="AK1186" s="36"/>
      <c r="AL1186" s="36"/>
      <c r="AM1186" s="36"/>
      <c r="AN1186" s="36"/>
      <c r="AO1186" s="36"/>
      <c r="AP1186" s="36"/>
    </row>
    <row r="1187" spans="1:42" x14ac:dyDescent="0.25">
      <c r="A1187" s="128"/>
      <c r="F1187" s="19" t="str">
        <f>IFERROR(VLOOKUP(D1187,'Tabelas auxiliares'!$A$3:$B$63,2,FALSE),"")</f>
        <v/>
      </c>
      <c r="G1187" s="19" t="str">
        <f>IFERROR(VLOOKUP($B1187,'Tabelas auxiliares'!$A$67:$C$107,2,FALSE),"")</f>
        <v/>
      </c>
      <c r="H1187" s="19" t="str">
        <f>IFERROR(VLOOKUP($B1187,'Tabelas auxiliares'!$A$67:$C$107,3,FALSE),"")</f>
        <v/>
      </c>
      <c r="I1187" s="128"/>
      <c r="J1187" s="128"/>
      <c r="K1187" s="128"/>
      <c r="L1187" s="128"/>
      <c r="M1187" s="128"/>
      <c r="N1187" s="128"/>
      <c r="O1187" s="128"/>
      <c r="P1187" s="128"/>
      <c r="Q1187" s="128"/>
      <c r="R1187" s="128"/>
      <c r="S1187" s="128"/>
      <c r="T1187" s="128"/>
      <c r="U1187" s="128"/>
      <c r="V1187" s="128"/>
      <c r="W1187" s="128"/>
      <c r="X1187" s="128"/>
      <c r="Y1187" s="19" t="str">
        <f t="shared" si="38"/>
        <v/>
      </c>
      <c r="Z1187" s="19" t="str">
        <f>IF(T1187="","",IF(AND(T1187&lt;&gt;'Tabelas auxiliares'!$B$241,T1187&lt;&gt;'Tabelas auxiliares'!$B$242,T1187&lt;&gt;'Tabelas auxiliares'!$C$241,T1187&lt;&gt;'Tabelas auxiliares'!$C$242,T1187&lt;&gt;'Tabelas auxiliares'!$D$241),"FOLHA DE PESSOAL",IF(Y1187='Tabelas auxiliares'!$A$242,"CUSTEIO",IF(Y1187='Tabelas auxiliares'!$A$241,"INVESTIMENTO","ERRO - VERIFICAR"))))</f>
        <v/>
      </c>
      <c r="AA1187" s="30" t="str">
        <f t="shared" si="39"/>
        <v/>
      </c>
      <c r="AB1187" s="130"/>
      <c r="AC1187" s="130"/>
      <c r="AD1187" s="37"/>
      <c r="AE1187" s="36"/>
      <c r="AF1187" s="36"/>
      <c r="AG1187" s="36"/>
      <c r="AH1187" s="36"/>
      <c r="AI1187" s="36"/>
      <c r="AJ1187" s="36"/>
      <c r="AK1187" s="36"/>
      <c r="AL1187" s="36"/>
      <c r="AM1187" s="36"/>
      <c r="AN1187" s="36"/>
      <c r="AO1187" s="36"/>
      <c r="AP1187" s="36"/>
    </row>
    <row r="1188" spans="1:42" x14ac:dyDescent="0.25">
      <c r="A1188" s="128"/>
      <c r="F1188" s="19" t="str">
        <f>IFERROR(VLOOKUP(D1188,'Tabelas auxiliares'!$A$3:$B$63,2,FALSE),"")</f>
        <v/>
      </c>
      <c r="G1188" s="19" t="str">
        <f>IFERROR(VLOOKUP($B1188,'Tabelas auxiliares'!$A$67:$C$107,2,FALSE),"")</f>
        <v/>
      </c>
      <c r="H1188" s="19" t="str">
        <f>IFERROR(VLOOKUP($B1188,'Tabelas auxiliares'!$A$67:$C$107,3,FALSE),"")</f>
        <v/>
      </c>
      <c r="I1188" s="128"/>
      <c r="J1188" s="128"/>
      <c r="K1188" s="128"/>
      <c r="L1188" s="128"/>
      <c r="M1188" s="128"/>
      <c r="N1188" s="128"/>
      <c r="O1188" s="128"/>
      <c r="P1188" s="128"/>
      <c r="Q1188" s="128"/>
      <c r="R1188" s="128"/>
      <c r="S1188" s="128"/>
      <c r="T1188" s="128"/>
      <c r="U1188" s="128"/>
      <c r="V1188" s="128"/>
      <c r="W1188" s="128"/>
      <c r="X1188" s="128"/>
      <c r="Y1188" s="19" t="str">
        <f t="shared" si="38"/>
        <v/>
      </c>
      <c r="Z1188" s="19" t="str">
        <f>IF(T1188="","",IF(AND(T1188&lt;&gt;'Tabelas auxiliares'!$B$241,T1188&lt;&gt;'Tabelas auxiliares'!$B$242,T1188&lt;&gt;'Tabelas auxiliares'!$C$241,T1188&lt;&gt;'Tabelas auxiliares'!$C$242,T1188&lt;&gt;'Tabelas auxiliares'!$D$241),"FOLHA DE PESSOAL",IF(Y1188='Tabelas auxiliares'!$A$242,"CUSTEIO",IF(Y1188='Tabelas auxiliares'!$A$241,"INVESTIMENTO","ERRO - VERIFICAR"))))</f>
        <v/>
      </c>
      <c r="AA1188" s="30" t="str">
        <f t="shared" si="39"/>
        <v/>
      </c>
      <c r="AB1188" s="130"/>
      <c r="AC1188" s="130"/>
      <c r="AD1188" s="37"/>
      <c r="AE1188" s="36"/>
      <c r="AF1188" s="36"/>
      <c r="AG1188" s="36"/>
      <c r="AH1188" s="36"/>
      <c r="AI1188" s="36"/>
      <c r="AJ1188" s="36"/>
      <c r="AK1188" s="36"/>
      <c r="AL1188" s="36"/>
      <c r="AM1188" s="36"/>
      <c r="AN1188" s="36"/>
      <c r="AO1188" s="36"/>
      <c r="AP1188" s="36"/>
    </row>
    <row r="1189" spans="1:42" x14ac:dyDescent="0.25">
      <c r="A1189" s="128"/>
      <c r="F1189" s="19" t="str">
        <f>IFERROR(VLOOKUP(D1189,'Tabelas auxiliares'!$A$3:$B$63,2,FALSE),"")</f>
        <v/>
      </c>
      <c r="G1189" s="19" t="str">
        <f>IFERROR(VLOOKUP($B1189,'Tabelas auxiliares'!$A$67:$C$107,2,FALSE),"")</f>
        <v/>
      </c>
      <c r="H1189" s="19" t="str">
        <f>IFERROR(VLOOKUP($B1189,'Tabelas auxiliares'!$A$67:$C$107,3,FALSE),"")</f>
        <v/>
      </c>
      <c r="I1189" s="128"/>
      <c r="J1189" s="128"/>
      <c r="K1189" s="128"/>
      <c r="L1189" s="128"/>
      <c r="M1189" s="128"/>
      <c r="N1189" s="128"/>
      <c r="O1189" s="128"/>
      <c r="P1189" s="128"/>
      <c r="Q1189" s="128"/>
      <c r="R1189" s="128"/>
      <c r="S1189" s="128"/>
      <c r="T1189" s="128"/>
      <c r="U1189" s="128"/>
      <c r="V1189" s="128"/>
      <c r="W1189" s="128"/>
      <c r="X1189" s="128"/>
      <c r="Y1189" s="19" t="str">
        <f t="shared" si="38"/>
        <v/>
      </c>
      <c r="Z1189" s="19" t="str">
        <f>IF(T1189="","",IF(AND(T1189&lt;&gt;'Tabelas auxiliares'!$B$241,T1189&lt;&gt;'Tabelas auxiliares'!$B$242,T1189&lt;&gt;'Tabelas auxiliares'!$C$241,T1189&lt;&gt;'Tabelas auxiliares'!$C$242,T1189&lt;&gt;'Tabelas auxiliares'!$D$241),"FOLHA DE PESSOAL",IF(Y1189='Tabelas auxiliares'!$A$242,"CUSTEIO",IF(Y1189='Tabelas auxiliares'!$A$241,"INVESTIMENTO","ERRO - VERIFICAR"))))</f>
        <v/>
      </c>
      <c r="AA1189" s="30" t="str">
        <f t="shared" si="39"/>
        <v/>
      </c>
      <c r="AB1189" s="130"/>
      <c r="AC1189" s="130"/>
      <c r="AD1189" s="37"/>
      <c r="AE1189" s="36"/>
      <c r="AF1189" s="36"/>
      <c r="AG1189" s="36"/>
      <c r="AH1189" s="36"/>
      <c r="AI1189" s="36"/>
      <c r="AJ1189" s="36"/>
      <c r="AK1189" s="36"/>
      <c r="AL1189" s="36"/>
      <c r="AM1189" s="36"/>
      <c r="AN1189" s="36"/>
      <c r="AO1189" s="36"/>
      <c r="AP1189" s="36"/>
    </row>
    <row r="1190" spans="1:42" x14ac:dyDescent="0.25">
      <c r="A1190" s="128"/>
      <c r="F1190" s="19" t="str">
        <f>IFERROR(VLOOKUP(D1190,'Tabelas auxiliares'!$A$3:$B$63,2,FALSE),"")</f>
        <v/>
      </c>
      <c r="G1190" s="19" t="str">
        <f>IFERROR(VLOOKUP($B1190,'Tabelas auxiliares'!$A$67:$C$107,2,FALSE),"")</f>
        <v/>
      </c>
      <c r="H1190" s="19" t="str">
        <f>IFERROR(VLOOKUP($B1190,'Tabelas auxiliares'!$A$67:$C$107,3,FALSE),"")</f>
        <v/>
      </c>
      <c r="I1190" s="128"/>
      <c r="J1190" s="128"/>
      <c r="K1190" s="128"/>
      <c r="L1190" s="128"/>
      <c r="M1190" s="128"/>
      <c r="N1190" s="128"/>
      <c r="O1190" s="128"/>
      <c r="P1190" s="128"/>
      <c r="Q1190" s="128"/>
      <c r="R1190" s="128"/>
      <c r="S1190" s="128"/>
      <c r="T1190" s="128"/>
      <c r="U1190" s="128"/>
      <c r="V1190" s="128"/>
      <c r="W1190" s="128"/>
      <c r="X1190" s="128"/>
      <c r="Y1190" s="19" t="str">
        <f t="shared" si="38"/>
        <v/>
      </c>
      <c r="Z1190" s="19" t="str">
        <f>IF(T1190="","",IF(AND(T1190&lt;&gt;'Tabelas auxiliares'!$B$241,T1190&lt;&gt;'Tabelas auxiliares'!$B$242,T1190&lt;&gt;'Tabelas auxiliares'!$C$241,T1190&lt;&gt;'Tabelas auxiliares'!$C$242,T1190&lt;&gt;'Tabelas auxiliares'!$D$241),"FOLHA DE PESSOAL",IF(Y1190='Tabelas auxiliares'!$A$242,"CUSTEIO",IF(Y1190='Tabelas auxiliares'!$A$241,"INVESTIMENTO","ERRO - VERIFICAR"))))</f>
        <v/>
      </c>
      <c r="AA1190" s="30" t="str">
        <f t="shared" si="39"/>
        <v/>
      </c>
      <c r="AB1190" s="130"/>
      <c r="AC1190" s="130"/>
      <c r="AD1190" s="37"/>
      <c r="AE1190" s="36"/>
      <c r="AF1190" s="36"/>
      <c r="AG1190" s="36"/>
      <c r="AH1190" s="36"/>
      <c r="AI1190" s="36"/>
      <c r="AJ1190" s="36"/>
      <c r="AK1190" s="36"/>
      <c r="AL1190" s="36"/>
      <c r="AM1190" s="36"/>
      <c r="AN1190" s="36"/>
      <c r="AO1190" s="36"/>
      <c r="AP1190" s="36"/>
    </row>
    <row r="1191" spans="1:42" x14ac:dyDescent="0.25">
      <c r="A1191" s="128"/>
      <c r="F1191" s="19" t="str">
        <f>IFERROR(VLOOKUP(D1191,'Tabelas auxiliares'!$A$3:$B$63,2,FALSE),"")</f>
        <v/>
      </c>
      <c r="G1191" s="19" t="str">
        <f>IFERROR(VLOOKUP($B1191,'Tabelas auxiliares'!$A$67:$C$107,2,FALSE),"")</f>
        <v/>
      </c>
      <c r="H1191" s="19" t="str">
        <f>IFERROR(VLOOKUP($B1191,'Tabelas auxiliares'!$A$67:$C$107,3,FALSE),"")</f>
        <v/>
      </c>
      <c r="I1191" s="128"/>
      <c r="J1191" s="128"/>
      <c r="K1191" s="128"/>
      <c r="L1191" s="128"/>
      <c r="M1191" s="128"/>
      <c r="N1191" s="128"/>
      <c r="O1191" s="128"/>
      <c r="P1191" s="128"/>
      <c r="Q1191" s="128"/>
      <c r="R1191" s="128"/>
      <c r="S1191" s="128"/>
      <c r="T1191" s="128"/>
      <c r="U1191" s="128"/>
      <c r="V1191" s="128"/>
      <c r="W1191" s="128"/>
      <c r="X1191" s="128"/>
      <c r="Y1191" s="19" t="str">
        <f t="shared" si="38"/>
        <v/>
      </c>
      <c r="Z1191" s="19" t="str">
        <f>IF(T1191="","",IF(AND(T1191&lt;&gt;'Tabelas auxiliares'!$B$241,T1191&lt;&gt;'Tabelas auxiliares'!$B$242,T1191&lt;&gt;'Tabelas auxiliares'!$C$241,T1191&lt;&gt;'Tabelas auxiliares'!$C$242,T1191&lt;&gt;'Tabelas auxiliares'!$D$241),"FOLHA DE PESSOAL",IF(Y1191='Tabelas auxiliares'!$A$242,"CUSTEIO",IF(Y1191='Tabelas auxiliares'!$A$241,"INVESTIMENTO","ERRO - VERIFICAR"))))</f>
        <v/>
      </c>
      <c r="AA1191" s="30" t="str">
        <f t="shared" si="39"/>
        <v/>
      </c>
      <c r="AB1191" s="130"/>
      <c r="AC1191" s="130"/>
      <c r="AD1191" s="37"/>
      <c r="AE1191" s="36"/>
      <c r="AF1191" s="36"/>
      <c r="AG1191" s="36"/>
      <c r="AH1191" s="36"/>
      <c r="AI1191" s="36"/>
      <c r="AJ1191" s="36"/>
      <c r="AK1191" s="36"/>
      <c r="AL1191" s="36"/>
      <c r="AM1191" s="36"/>
      <c r="AN1191" s="36"/>
      <c r="AO1191" s="36"/>
      <c r="AP1191" s="36"/>
    </row>
    <row r="1192" spans="1:42" x14ac:dyDescent="0.25">
      <c r="A1192" s="128"/>
      <c r="F1192" s="19" t="str">
        <f>IFERROR(VLOOKUP(D1192,'Tabelas auxiliares'!$A$3:$B$63,2,FALSE),"")</f>
        <v/>
      </c>
      <c r="G1192" s="19" t="str">
        <f>IFERROR(VLOOKUP($B1192,'Tabelas auxiliares'!$A$67:$C$107,2,FALSE),"")</f>
        <v/>
      </c>
      <c r="H1192" s="19" t="str">
        <f>IFERROR(VLOOKUP($B1192,'Tabelas auxiliares'!$A$67:$C$107,3,FALSE),"")</f>
        <v/>
      </c>
      <c r="I1192" s="128"/>
      <c r="J1192" s="128"/>
      <c r="K1192" s="128"/>
      <c r="L1192" s="128"/>
      <c r="M1192" s="128"/>
      <c r="N1192" s="128"/>
      <c r="O1192" s="128"/>
      <c r="P1192" s="128"/>
      <c r="Q1192" s="128"/>
      <c r="R1192" s="128"/>
      <c r="S1192" s="128"/>
      <c r="T1192" s="128"/>
      <c r="U1192" s="128"/>
      <c r="V1192" s="128"/>
      <c r="W1192" s="128"/>
      <c r="X1192" s="128"/>
      <c r="Y1192" s="19" t="str">
        <f t="shared" si="38"/>
        <v/>
      </c>
      <c r="Z1192" s="19" t="str">
        <f>IF(T1192="","",IF(AND(T1192&lt;&gt;'Tabelas auxiliares'!$B$241,T1192&lt;&gt;'Tabelas auxiliares'!$B$242,T1192&lt;&gt;'Tabelas auxiliares'!$C$241,T1192&lt;&gt;'Tabelas auxiliares'!$C$242,T1192&lt;&gt;'Tabelas auxiliares'!$D$241),"FOLHA DE PESSOAL",IF(Y1192='Tabelas auxiliares'!$A$242,"CUSTEIO",IF(Y1192='Tabelas auxiliares'!$A$241,"INVESTIMENTO","ERRO - VERIFICAR"))))</f>
        <v/>
      </c>
      <c r="AA1192" s="30" t="str">
        <f t="shared" si="39"/>
        <v/>
      </c>
      <c r="AB1192" s="130"/>
      <c r="AC1192" s="130"/>
      <c r="AD1192" s="37"/>
      <c r="AE1192" s="36"/>
      <c r="AF1192" s="36"/>
      <c r="AG1192" s="36"/>
      <c r="AH1192" s="36"/>
      <c r="AI1192" s="36"/>
      <c r="AJ1192" s="36"/>
      <c r="AK1192" s="36"/>
      <c r="AL1192" s="36"/>
      <c r="AM1192" s="36"/>
      <c r="AN1192" s="36"/>
      <c r="AO1192" s="36"/>
      <c r="AP1192" s="36"/>
    </row>
    <row r="1193" spans="1:42" x14ac:dyDescent="0.25">
      <c r="A1193" s="128"/>
      <c r="F1193" s="19" t="str">
        <f>IFERROR(VLOOKUP(D1193,'Tabelas auxiliares'!$A$3:$B$63,2,FALSE),"")</f>
        <v/>
      </c>
      <c r="G1193" s="19" t="str">
        <f>IFERROR(VLOOKUP($B1193,'Tabelas auxiliares'!$A$67:$C$107,2,FALSE),"")</f>
        <v/>
      </c>
      <c r="H1193" s="19" t="str">
        <f>IFERROR(VLOOKUP($B1193,'Tabelas auxiliares'!$A$67:$C$107,3,FALSE),"")</f>
        <v/>
      </c>
      <c r="I1193" s="128"/>
      <c r="J1193" s="128"/>
      <c r="K1193" s="128"/>
      <c r="L1193" s="128"/>
      <c r="M1193" s="128"/>
      <c r="N1193" s="128"/>
      <c r="O1193" s="128"/>
      <c r="P1193" s="128"/>
      <c r="Q1193" s="128"/>
      <c r="R1193" s="128"/>
      <c r="S1193" s="128"/>
      <c r="T1193" s="128"/>
      <c r="U1193" s="128"/>
      <c r="V1193" s="128"/>
      <c r="W1193" s="128"/>
      <c r="X1193" s="128"/>
      <c r="Y1193" s="19" t="str">
        <f t="shared" si="38"/>
        <v/>
      </c>
      <c r="Z1193" s="19" t="str">
        <f>IF(T1193="","",IF(AND(T1193&lt;&gt;'Tabelas auxiliares'!$B$241,T1193&lt;&gt;'Tabelas auxiliares'!$B$242,T1193&lt;&gt;'Tabelas auxiliares'!$C$241,T1193&lt;&gt;'Tabelas auxiliares'!$C$242,T1193&lt;&gt;'Tabelas auxiliares'!$D$241),"FOLHA DE PESSOAL",IF(Y1193='Tabelas auxiliares'!$A$242,"CUSTEIO",IF(Y1193='Tabelas auxiliares'!$A$241,"INVESTIMENTO","ERRO - VERIFICAR"))))</f>
        <v/>
      </c>
      <c r="AA1193" s="30" t="str">
        <f t="shared" si="39"/>
        <v/>
      </c>
      <c r="AB1193" s="130"/>
      <c r="AC1193" s="130"/>
      <c r="AD1193" s="37"/>
      <c r="AE1193" s="36"/>
      <c r="AF1193" s="36"/>
      <c r="AG1193" s="36"/>
      <c r="AH1193" s="36"/>
      <c r="AI1193" s="36"/>
      <c r="AJ1193" s="36"/>
      <c r="AK1193" s="36"/>
      <c r="AL1193" s="36"/>
      <c r="AM1193" s="36"/>
      <c r="AN1193" s="36"/>
      <c r="AO1193" s="36"/>
      <c r="AP1193" s="36"/>
    </row>
    <row r="1194" spans="1:42" x14ac:dyDescent="0.25">
      <c r="A1194" s="128"/>
      <c r="F1194" s="19" t="str">
        <f>IFERROR(VLOOKUP(D1194,'Tabelas auxiliares'!$A$3:$B$63,2,FALSE),"")</f>
        <v/>
      </c>
      <c r="G1194" s="19" t="str">
        <f>IFERROR(VLOOKUP($B1194,'Tabelas auxiliares'!$A$67:$C$107,2,FALSE),"")</f>
        <v/>
      </c>
      <c r="H1194" s="19" t="str">
        <f>IFERROR(VLOOKUP($B1194,'Tabelas auxiliares'!$A$67:$C$107,3,FALSE),"")</f>
        <v/>
      </c>
      <c r="I1194" s="128"/>
      <c r="J1194" s="128"/>
      <c r="K1194" s="128"/>
      <c r="L1194" s="128"/>
      <c r="M1194" s="128"/>
      <c r="N1194" s="128"/>
      <c r="O1194" s="128"/>
      <c r="P1194" s="128"/>
      <c r="Q1194" s="128"/>
      <c r="R1194" s="128"/>
      <c r="S1194" s="128"/>
      <c r="T1194" s="128"/>
      <c r="U1194" s="128"/>
      <c r="V1194" s="128"/>
      <c r="W1194" s="128"/>
      <c r="X1194" s="128"/>
      <c r="Y1194" s="19" t="str">
        <f t="shared" si="38"/>
        <v/>
      </c>
      <c r="Z1194" s="19" t="str">
        <f>IF(T1194="","",IF(AND(T1194&lt;&gt;'Tabelas auxiliares'!$B$241,T1194&lt;&gt;'Tabelas auxiliares'!$B$242,T1194&lt;&gt;'Tabelas auxiliares'!$C$241,T1194&lt;&gt;'Tabelas auxiliares'!$C$242,T1194&lt;&gt;'Tabelas auxiliares'!$D$241),"FOLHA DE PESSOAL",IF(Y1194='Tabelas auxiliares'!$A$242,"CUSTEIO",IF(Y1194='Tabelas auxiliares'!$A$241,"INVESTIMENTO","ERRO - VERIFICAR"))))</f>
        <v/>
      </c>
      <c r="AA1194" s="30" t="str">
        <f t="shared" si="39"/>
        <v/>
      </c>
      <c r="AB1194" s="130"/>
      <c r="AC1194" s="130"/>
      <c r="AD1194" s="37"/>
      <c r="AE1194" s="36"/>
      <c r="AF1194" s="36"/>
      <c r="AG1194" s="36"/>
      <c r="AH1194" s="36"/>
      <c r="AI1194" s="36"/>
      <c r="AJ1194" s="36"/>
      <c r="AK1194" s="36"/>
      <c r="AL1194" s="36"/>
      <c r="AM1194" s="36"/>
      <c r="AN1194" s="36"/>
      <c r="AO1194" s="36"/>
      <c r="AP1194" s="36"/>
    </row>
    <row r="1195" spans="1:42" x14ac:dyDescent="0.25">
      <c r="A1195" s="128"/>
      <c r="F1195" s="19" t="str">
        <f>IFERROR(VLOOKUP(D1195,'Tabelas auxiliares'!$A$3:$B$63,2,FALSE),"")</f>
        <v/>
      </c>
      <c r="G1195" s="19" t="str">
        <f>IFERROR(VLOOKUP($B1195,'Tabelas auxiliares'!$A$67:$C$107,2,FALSE),"")</f>
        <v/>
      </c>
      <c r="H1195" s="19" t="str">
        <f>IFERROR(VLOOKUP($B1195,'Tabelas auxiliares'!$A$67:$C$107,3,FALSE),"")</f>
        <v/>
      </c>
      <c r="I1195" s="128"/>
      <c r="J1195" s="128"/>
      <c r="K1195" s="128"/>
      <c r="L1195" s="128"/>
      <c r="M1195" s="128"/>
      <c r="N1195" s="128"/>
      <c r="O1195" s="128"/>
      <c r="P1195" s="128"/>
      <c r="Q1195" s="128"/>
      <c r="R1195" s="128"/>
      <c r="S1195" s="128"/>
      <c r="T1195" s="128"/>
      <c r="U1195" s="128"/>
      <c r="V1195" s="128"/>
      <c r="W1195" s="128"/>
      <c r="X1195" s="128"/>
      <c r="Y1195" s="19" t="str">
        <f t="shared" si="38"/>
        <v/>
      </c>
      <c r="Z1195" s="19" t="str">
        <f>IF(T1195="","",IF(AND(T1195&lt;&gt;'Tabelas auxiliares'!$B$241,T1195&lt;&gt;'Tabelas auxiliares'!$B$242,T1195&lt;&gt;'Tabelas auxiliares'!$C$241,T1195&lt;&gt;'Tabelas auxiliares'!$C$242,T1195&lt;&gt;'Tabelas auxiliares'!$D$241),"FOLHA DE PESSOAL",IF(Y1195='Tabelas auxiliares'!$A$242,"CUSTEIO",IF(Y1195='Tabelas auxiliares'!$A$241,"INVESTIMENTO","ERRO - VERIFICAR"))))</f>
        <v/>
      </c>
      <c r="AA1195" s="30" t="str">
        <f t="shared" si="39"/>
        <v/>
      </c>
      <c r="AB1195" s="130"/>
      <c r="AC1195" s="130"/>
      <c r="AD1195" s="37"/>
      <c r="AE1195" s="36"/>
      <c r="AF1195" s="36"/>
      <c r="AG1195" s="36"/>
      <c r="AH1195" s="36"/>
      <c r="AI1195" s="36"/>
      <c r="AJ1195" s="36"/>
      <c r="AK1195" s="36"/>
      <c r="AL1195" s="36"/>
      <c r="AM1195" s="36"/>
      <c r="AN1195" s="36"/>
      <c r="AO1195" s="36"/>
      <c r="AP1195" s="36"/>
    </row>
    <row r="1196" spans="1:42" x14ac:dyDescent="0.25">
      <c r="A1196" s="128"/>
      <c r="F1196" s="19" t="str">
        <f>IFERROR(VLOOKUP(D1196,'Tabelas auxiliares'!$A$3:$B$63,2,FALSE),"")</f>
        <v/>
      </c>
      <c r="G1196" s="19" t="str">
        <f>IFERROR(VLOOKUP($B1196,'Tabelas auxiliares'!$A$67:$C$107,2,FALSE),"")</f>
        <v/>
      </c>
      <c r="H1196" s="19" t="str">
        <f>IFERROR(VLOOKUP($B1196,'Tabelas auxiliares'!$A$67:$C$107,3,FALSE),"")</f>
        <v/>
      </c>
      <c r="I1196" s="128"/>
      <c r="J1196" s="128"/>
      <c r="K1196" s="128"/>
      <c r="L1196" s="128"/>
      <c r="M1196" s="128"/>
      <c r="N1196" s="128"/>
      <c r="O1196" s="128"/>
      <c r="P1196" s="128"/>
      <c r="Q1196" s="128"/>
      <c r="R1196" s="128"/>
      <c r="S1196" s="128"/>
      <c r="T1196" s="128"/>
      <c r="U1196" s="128"/>
      <c r="V1196" s="128"/>
      <c r="W1196" s="128"/>
      <c r="X1196" s="128"/>
      <c r="Y1196" s="19" t="str">
        <f t="shared" si="38"/>
        <v/>
      </c>
      <c r="Z1196" s="19" t="str">
        <f>IF(T1196="","",IF(AND(T1196&lt;&gt;'Tabelas auxiliares'!$B$241,T1196&lt;&gt;'Tabelas auxiliares'!$B$242,T1196&lt;&gt;'Tabelas auxiliares'!$C$241,T1196&lt;&gt;'Tabelas auxiliares'!$C$242,T1196&lt;&gt;'Tabelas auxiliares'!$D$241),"FOLHA DE PESSOAL",IF(Y1196='Tabelas auxiliares'!$A$242,"CUSTEIO",IF(Y1196='Tabelas auxiliares'!$A$241,"INVESTIMENTO","ERRO - VERIFICAR"))))</f>
        <v/>
      </c>
      <c r="AA1196" s="30" t="str">
        <f t="shared" si="39"/>
        <v/>
      </c>
      <c r="AB1196" s="130"/>
      <c r="AC1196" s="130"/>
      <c r="AD1196" s="37"/>
      <c r="AE1196" s="36"/>
      <c r="AF1196" s="36"/>
      <c r="AG1196" s="36"/>
      <c r="AH1196" s="36"/>
      <c r="AI1196" s="36"/>
      <c r="AJ1196" s="36"/>
      <c r="AK1196" s="36"/>
      <c r="AL1196" s="36"/>
      <c r="AM1196" s="36"/>
      <c r="AN1196" s="36"/>
      <c r="AO1196" s="36"/>
      <c r="AP1196" s="36"/>
    </row>
    <row r="1197" spans="1:42" x14ac:dyDescent="0.25">
      <c r="A1197" s="128"/>
      <c r="F1197" s="19" t="str">
        <f>IFERROR(VLOOKUP(D1197,'Tabelas auxiliares'!$A$3:$B$63,2,FALSE),"")</f>
        <v/>
      </c>
      <c r="G1197" s="19" t="str">
        <f>IFERROR(VLOOKUP($B1197,'Tabelas auxiliares'!$A$67:$C$107,2,FALSE),"")</f>
        <v/>
      </c>
      <c r="H1197" s="19" t="str">
        <f>IFERROR(VLOOKUP($B1197,'Tabelas auxiliares'!$A$67:$C$107,3,FALSE),"")</f>
        <v/>
      </c>
      <c r="I1197" s="128"/>
      <c r="J1197" s="128"/>
      <c r="K1197" s="128"/>
      <c r="L1197" s="128"/>
      <c r="M1197" s="128"/>
      <c r="N1197" s="128"/>
      <c r="O1197" s="128"/>
      <c r="P1197" s="128"/>
      <c r="Q1197" s="128"/>
      <c r="R1197" s="128"/>
      <c r="S1197" s="128"/>
      <c r="T1197" s="128"/>
      <c r="U1197" s="128"/>
      <c r="V1197" s="128"/>
      <c r="W1197" s="128"/>
      <c r="X1197" s="128"/>
      <c r="Y1197" s="19" t="str">
        <f t="shared" si="38"/>
        <v/>
      </c>
      <c r="Z1197" s="19" t="str">
        <f>IF(T1197="","",IF(AND(T1197&lt;&gt;'Tabelas auxiliares'!$B$241,T1197&lt;&gt;'Tabelas auxiliares'!$B$242,T1197&lt;&gt;'Tabelas auxiliares'!$C$241,T1197&lt;&gt;'Tabelas auxiliares'!$C$242,T1197&lt;&gt;'Tabelas auxiliares'!$D$241),"FOLHA DE PESSOAL",IF(Y1197='Tabelas auxiliares'!$A$242,"CUSTEIO",IF(Y1197='Tabelas auxiliares'!$A$241,"INVESTIMENTO","ERRO - VERIFICAR"))))</f>
        <v/>
      </c>
      <c r="AA1197" s="30" t="str">
        <f t="shared" si="39"/>
        <v/>
      </c>
      <c r="AB1197" s="130"/>
      <c r="AC1197" s="130"/>
      <c r="AD1197" s="37"/>
      <c r="AE1197" s="36"/>
      <c r="AF1197" s="36"/>
      <c r="AG1197" s="36"/>
      <c r="AH1197" s="36"/>
      <c r="AI1197" s="36"/>
      <c r="AJ1197" s="36"/>
      <c r="AK1197" s="36"/>
      <c r="AL1197" s="36"/>
      <c r="AM1197" s="36"/>
      <c r="AN1197" s="36"/>
      <c r="AO1197" s="36"/>
      <c r="AP1197" s="36"/>
    </row>
    <row r="1198" spans="1:42" x14ac:dyDescent="0.25">
      <c r="A1198" s="128"/>
      <c r="F1198" s="19" t="str">
        <f>IFERROR(VLOOKUP(D1198,'Tabelas auxiliares'!$A$3:$B$63,2,FALSE),"")</f>
        <v/>
      </c>
      <c r="G1198" s="19" t="str">
        <f>IFERROR(VLOOKUP($B1198,'Tabelas auxiliares'!$A$67:$C$107,2,FALSE),"")</f>
        <v/>
      </c>
      <c r="H1198" s="19" t="str">
        <f>IFERROR(VLOOKUP($B1198,'Tabelas auxiliares'!$A$67:$C$107,3,FALSE),"")</f>
        <v/>
      </c>
      <c r="I1198" s="128"/>
      <c r="J1198" s="128"/>
      <c r="K1198" s="128"/>
      <c r="L1198" s="128"/>
      <c r="M1198" s="128"/>
      <c r="N1198" s="128"/>
      <c r="O1198" s="128"/>
      <c r="P1198" s="128"/>
      <c r="Q1198" s="128"/>
      <c r="R1198" s="128"/>
      <c r="S1198" s="128"/>
      <c r="T1198" s="128"/>
      <c r="U1198" s="128"/>
      <c r="V1198" s="128"/>
      <c r="W1198" s="128"/>
      <c r="X1198" s="128"/>
      <c r="Y1198" s="19" t="str">
        <f t="shared" si="38"/>
        <v/>
      </c>
      <c r="Z1198" s="19" t="str">
        <f>IF(T1198="","",IF(AND(T1198&lt;&gt;'Tabelas auxiliares'!$B$241,T1198&lt;&gt;'Tabelas auxiliares'!$B$242,T1198&lt;&gt;'Tabelas auxiliares'!$C$241,T1198&lt;&gt;'Tabelas auxiliares'!$C$242,T1198&lt;&gt;'Tabelas auxiliares'!$D$241),"FOLHA DE PESSOAL",IF(Y1198='Tabelas auxiliares'!$A$242,"CUSTEIO",IF(Y1198='Tabelas auxiliares'!$A$241,"INVESTIMENTO","ERRO - VERIFICAR"))))</f>
        <v/>
      </c>
      <c r="AA1198" s="30" t="str">
        <f t="shared" si="39"/>
        <v/>
      </c>
      <c r="AB1198" s="130"/>
      <c r="AC1198" s="130"/>
      <c r="AD1198" s="37"/>
      <c r="AE1198" s="36"/>
      <c r="AF1198" s="36"/>
      <c r="AG1198" s="36"/>
      <c r="AH1198" s="36"/>
      <c r="AI1198" s="36"/>
      <c r="AJ1198" s="36"/>
      <c r="AK1198" s="36"/>
      <c r="AL1198" s="36"/>
      <c r="AM1198" s="36"/>
      <c r="AN1198" s="36"/>
      <c r="AO1198" s="36"/>
      <c r="AP1198" s="36"/>
    </row>
    <row r="1199" spans="1:42" x14ac:dyDescent="0.25">
      <c r="A1199" s="128"/>
      <c r="F1199" s="19" t="str">
        <f>IFERROR(VLOOKUP(D1199,'Tabelas auxiliares'!$A$3:$B$63,2,FALSE),"")</f>
        <v/>
      </c>
      <c r="G1199" s="19" t="str">
        <f>IFERROR(VLOOKUP($B1199,'Tabelas auxiliares'!$A$67:$C$107,2,FALSE),"")</f>
        <v/>
      </c>
      <c r="H1199" s="19" t="str">
        <f>IFERROR(VLOOKUP($B1199,'Tabelas auxiliares'!$A$67:$C$107,3,FALSE),"")</f>
        <v/>
      </c>
      <c r="I1199" s="128"/>
      <c r="J1199" s="128"/>
      <c r="K1199" s="128"/>
      <c r="L1199" s="128"/>
      <c r="M1199" s="128"/>
      <c r="N1199" s="128"/>
      <c r="O1199" s="128"/>
      <c r="P1199" s="128"/>
      <c r="Q1199" s="128"/>
      <c r="R1199" s="128"/>
      <c r="S1199" s="128"/>
      <c r="T1199" s="128"/>
      <c r="U1199" s="128"/>
      <c r="V1199" s="128"/>
      <c r="W1199" s="128"/>
      <c r="X1199" s="128"/>
      <c r="Y1199" s="19" t="str">
        <f t="shared" si="38"/>
        <v/>
      </c>
      <c r="Z1199" s="19" t="str">
        <f>IF(T1199="","",IF(AND(T1199&lt;&gt;'Tabelas auxiliares'!$B$241,T1199&lt;&gt;'Tabelas auxiliares'!$B$242,T1199&lt;&gt;'Tabelas auxiliares'!$C$241,T1199&lt;&gt;'Tabelas auxiliares'!$C$242,T1199&lt;&gt;'Tabelas auxiliares'!$D$241),"FOLHA DE PESSOAL",IF(Y1199='Tabelas auxiliares'!$A$242,"CUSTEIO",IF(Y1199='Tabelas auxiliares'!$A$241,"INVESTIMENTO","ERRO - VERIFICAR"))))</f>
        <v/>
      </c>
      <c r="AA1199" s="30" t="str">
        <f t="shared" si="39"/>
        <v/>
      </c>
      <c r="AB1199" s="130"/>
      <c r="AC1199" s="130"/>
      <c r="AD1199" s="37"/>
      <c r="AE1199" s="36"/>
      <c r="AF1199" s="36"/>
      <c r="AG1199" s="36"/>
      <c r="AH1199" s="36"/>
      <c r="AI1199" s="36"/>
      <c r="AJ1199" s="36"/>
      <c r="AK1199" s="36"/>
      <c r="AL1199" s="36"/>
      <c r="AM1199" s="36"/>
      <c r="AN1199" s="36"/>
      <c r="AO1199" s="36"/>
      <c r="AP1199" s="36"/>
    </row>
    <row r="1200" spans="1:42" x14ac:dyDescent="0.25">
      <c r="A1200" s="128"/>
      <c r="F1200" s="19" t="str">
        <f>IFERROR(VLOOKUP(D1200,'Tabelas auxiliares'!$A$3:$B$63,2,FALSE),"")</f>
        <v/>
      </c>
      <c r="G1200" s="19" t="str">
        <f>IFERROR(VLOOKUP($B1200,'Tabelas auxiliares'!$A$67:$C$107,2,FALSE),"")</f>
        <v/>
      </c>
      <c r="H1200" s="19" t="str">
        <f>IFERROR(VLOOKUP($B1200,'Tabelas auxiliares'!$A$67:$C$107,3,FALSE),"")</f>
        <v/>
      </c>
      <c r="I1200" s="128"/>
      <c r="J1200" s="128"/>
      <c r="K1200" s="128"/>
      <c r="L1200" s="128"/>
      <c r="M1200" s="128"/>
      <c r="N1200" s="128"/>
      <c r="O1200" s="128"/>
      <c r="P1200" s="128"/>
      <c r="Q1200" s="128"/>
      <c r="R1200" s="128"/>
      <c r="S1200" s="128"/>
      <c r="T1200" s="128"/>
      <c r="U1200" s="128"/>
      <c r="V1200" s="128"/>
      <c r="W1200" s="128"/>
      <c r="X1200" s="128"/>
      <c r="Y1200" s="19" t="str">
        <f t="shared" si="38"/>
        <v/>
      </c>
      <c r="Z1200" s="19" t="str">
        <f>IF(T1200="","",IF(AND(T1200&lt;&gt;'Tabelas auxiliares'!$B$241,T1200&lt;&gt;'Tabelas auxiliares'!$B$242,T1200&lt;&gt;'Tabelas auxiliares'!$C$241,T1200&lt;&gt;'Tabelas auxiliares'!$C$242,T1200&lt;&gt;'Tabelas auxiliares'!$D$241),"FOLHA DE PESSOAL",IF(Y1200='Tabelas auxiliares'!$A$242,"CUSTEIO",IF(Y1200='Tabelas auxiliares'!$A$241,"INVESTIMENTO","ERRO - VERIFICAR"))))</f>
        <v/>
      </c>
      <c r="AA1200" s="30" t="str">
        <f t="shared" si="39"/>
        <v/>
      </c>
      <c r="AB1200" s="130"/>
      <c r="AC1200" s="130"/>
      <c r="AD1200" s="37"/>
      <c r="AE1200" s="36"/>
      <c r="AF1200" s="36"/>
      <c r="AG1200" s="36"/>
      <c r="AH1200" s="36"/>
      <c r="AI1200" s="36"/>
      <c r="AJ1200" s="36"/>
      <c r="AK1200" s="36"/>
      <c r="AL1200" s="36"/>
      <c r="AM1200" s="36"/>
      <c r="AN1200" s="36"/>
      <c r="AO1200" s="36"/>
      <c r="AP1200" s="36"/>
    </row>
    <row r="1201" spans="1:42" x14ac:dyDescent="0.25">
      <c r="A1201" s="128"/>
      <c r="F1201" s="19" t="str">
        <f>IFERROR(VLOOKUP(D1201,'Tabelas auxiliares'!$A$3:$B$63,2,FALSE),"")</f>
        <v/>
      </c>
      <c r="G1201" s="19" t="str">
        <f>IFERROR(VLOOKUP($B1201,'Tabelas auxiliares'!$A$67:$C$107,2,FALSE),"")</f>
        <v/>
      </c>
      <c r="H1201" s="19" t="str">
        <f>IFERROR(VLOOKUP($B1201,'Tabelas auxiliares'!$A$67:$C$107,3,FALSE),"")</f>
        <v/>
      </c>
      <c r="I1201" s="128"/>
      <c r="J1201" s="128"/>
      <c r="K1201" s="128"/>
      <c r="L1201" s="128"/>
      <c r="M1201" s="128"/>
      <c r="N1201" s="128"/>
      <c r="O1201" s="128"/>
      <c r="P1201" s="128"/>
      <c r="Q1201" s="128"/>
      <c r="R1201" s="128"/>
      <c r="S1201" s="128"/>
      <c r="T1201" s="128"/>
      <c r="U1201" s="128"/>
      <c r="V1201" s="128"/>
      <c r="W1201" s="128"/>
      <c r="X1201" s="128"/>
      <c r="Y1201" s="19" t="str">
        <f t="shared" si="38"/>
        <v/>
      </c>
      <c r="Z1201" s="19" t="str">
        <f>IF(T1201="","",IF(AND(T1201&lt;&gt;'Tabelas auxiliares'!$B$241,T1201&lt;&gt;'Tabelas auxiliares'!$B$242,T1201&lt;&gt;'Tabelas auxiliares'!$C$241,T1201&lt;&gt;'Tabelas auxiliares'!$C$242,T1201&lt;&gt;'Tabelas auxiliares'!$D$241),"FOLHA DE PESSOAL",IF(Y1201='Tabelas auxiliares'!$A$242,"CUSTEIO",IF(Y1201='Tabelas auxiliares'!$A$241,"INVESTIMENTO","ERRO - VERIFICAR"))))</f>
        <v/>
      </c>
      <c r="AA1201" s="30" t="str">
        <f t="shared" si="39"/>
        <v/>
      </c>
      <c r="AB1201" s="130"/>
      <c r="AC1201" s="130"/>
      <c r="AD1201" s="37"/>
      <c r="AE1201" s="36"/>
      <c r="AF1201" s="36"/>
      <c r="AG1201" s="36"/>
      <c r="AH1201" s="36"/>
      <c r="AI1201" s="36"/>
      <c r="AJ1201" s="36"/>
      <c r="AK1201" s="36"/>
      <c r="AL1201" s="36"/>
      <c r="AM1201" s="36"/>
      <c r="AN1201" s="36"/>
      <c r="AO1201" s="36"/>
      <c r="AP1201" s="36"/>
    </row>
    <row r="1202" spans="1:42" x14ac:dyDescent="0.25">
      <c r="A1202" s="128"/>
      <c r="F1202" s="19" t="str">
        <f>IFERROR(VLOOKUP(D1202,'Tabelas auxiliares'!$A$3:$B$63,2,FALSE),"")</f>
        <v/>
      </c>
      <c r="G1202" s="19" t="str">
        <f>IFERROR(VLOOKUP($B1202,'Tabelas auxiliares'!$A$67:$C$107,2,FALSE),"")</f>
        <v/>
      </c>
      <c r="H1202" s="19" t="str">
        <f>IFERROR(VLOOKUP($B1202,'Tabelas auxiliares'!$A$67:$C$107,3,FALSE),"")</f>
        <v/>
      </c>
      <c r="I1202" s="128"/>
      <c r="J1202" s="128"/>
      <c r="K1202" s="128"/>
      <c r="L1202" s="128"/>
      <c r="M1202" s="128"/>
      <c r="N1202" s="128"/>
      <c r="O1202" s="128"/>
      <c r="P1202" s="128"/>
      <c r="Q1202" s="128"/>
      <c r="R1202" s="128"/>
      <c r="S1202" s="128"/>
      <c r="T1202" s="128"/>
      <c r="U1202" s="128"/>
      <c r="V1202" s="128"/>
      <c r="W1202" s="128"/>
      <c r="X1202" s="128"/>
      <c r="Y1202" s="19" t="str">
        <f t="shared" si="38"/>
        <v/>
      </c>
      <c r="Z1202" s="19" t="str">
        <f>IF(T1202="","",IF(AND(T1202&lt;&gt;'Tabelas auxiliares'!$B$241,T1202&lt;&gt;'Tabelas auxiliares'!$B$242,T1202&lt;&gt;'Tabelas auxiliares'!$C$241,T1202&lt;&gt;'Tabelas auxiliares'!$C$242,T1202&lt;&gt;'Tabelas auxiliares'!$D$241),"FOLHA DE PESSOAL",IF(Y1202='Tabelas auxiliares'!$A$242,"CUSTEIO",IF(Y1202='Tabelas auxiliares'!$A$241,"INVESTIMENTO","ERRO - VERIFICAR"))))</f>
        <v/>
      </c>
      <c r="AA1202" s="30" t="str">
        <f t="shared" si="39"/>
        <v/>
      </c>
      <c r="AB1202" s="130"/>
      <c r="AC1202" s="130"/>
      <c r="AD1202" s="37"/>
      <c r="AE1202" s="36"/>
      <c r="AF1202" s="36"/>
      <c r="AG1202" s="36"/>
      <c r="AH1202" s="36"/>
      <c r="AI1202" s="36"/>
      <c r="AJ1202" s="36"/>
      <c r="AK1202" s="36"/>
      <c r="AL1202" s="36"/>
      <c r="AM1202" s="36"/>
      <c r="AN1202" s="36"/>
      <c r="AO1202" s="36"/>
      <c r="AP1202" s="36"/>
    </row>
    <row r="1203" spans="1:42" x14ac:dyDescent="0.25">
      <c r="A1203" s="128"/>
      <c r="F1203" s="19" t="str">
        <f>IFERROR(VLOOKUP(D1203,'Tabelas auxiliares'!$A$3:$B$63,2,FALSE),"")</f>
        <v/>
      </c>
      <c r="G1203" s="19" t="str">
        <f>IFERROR(VLOOKUP($B1203,'Tabelas auxiliares'!$A$67:$C$107,2,FALSE),"")</f>
        <v/>
      </c>
      <c r="H1203" s="19" t="str">
        <f>IFERROR(VLOOKUP($B1203,'Tabelas auxiliares'!$A$67:$C$107,3,FALSE),"")</f>
        <v/>
      </c>
      <c r="I1203" s="128"/>
      <c r="J1203" s="128"/>
      <c r="K1203" s="128"/>
      <c r="L1203" s="128"/>
      <c r="M1203" s="128"/>
      <c r="N1203" s="128"/>
      <c r="O1203" s="128"/>
      <c r="P1203" s="128"/>
      <c r="Q1203" s="128"/>
      <c r="R1203" s="128"/>
      <c r="S1203" s="128"/>
      <c r="T1203" s="128"/>
      <c r="U1203" s="128"/>
      <c r="V1203" s="128"/>
      <c r="W1203" s="128"/>
      <c r="X1203" s="128"/>
      <c r="Y1203" s="19" t="str">
        <f t="shared" si="38"/>
        <v/>
      </c>
      <c r="Z1203" s="19" t="str">
        <f>IF(T1203="","",IF(AND(T1203&lt;&gt;'Tabelas auxiliares'!$B$241,T1203&lt;&gt;'Tabelas auxiliares'!$B$242,T1203&lt;&gt;'Tabelas auxiliares'!$C$241,T1203&lt;&gt;'Tabelas auxiliares'!$C$242,T1203&lt;&gt;'Tabelas auxiliares'!$D$241),"FOLHA DE PESSOAL",IF(Y1203='Tabelas auxiliares'!$A$242,"CUSTEIO",IF(Y1203='Tabelas auxiliares'!$A$241,"INVESTIMENTO","ERRO - VERIFICAR"))))</f>
        <v/>
      </c>
      <c r="AA1203" s="30" t="str">
        <f t="shared" si="39"/>
        <v/>
      </c>
      <c r="AB1203" s="130"/>
      <c r="AC1203" s="130"/>
      <c r="AD1203" s="37"/>
      <c r="AE1203" s="36"/>
      <c r="AF1203" s="36"/>
      <c r="AG1203" s="36"/>
      <c r="AH1203" s="36"/>
      <c r="AI1203" s="36"/>
      <c r="AJ1203" s="36"/>
      <c r="AK1203" s="36"/>
      <c r="AL1203" s="36"/>
      <c r="AM1203" s="36"/>
      <c r="AN1203" s="36"/>
      <c r="AO1203" s="36"/>
      <c r="AP1203" s="36"/>
    </row>
    <row r="1204" spans="1:42" x14ac:dyDescent="0.25">
      <c r="A1204" s="128"/>
      <c r="F1204" s="19" t="str">
        <f>IFERROR(VLOOKUP(D1204,'Tabelas auxiliares'!$A$3:$B$63,2,FALSE),"")</f>
        <v/>
      </c>
      <c r="G1204" s="19" t="str">
        <f>IFERROR(VLOOKUP($B1204,'Tabelas auxiliares'!$A$67:$C$107,2,FALSE),"")</f>
        <v/>
      </c>
      <c r="H1204" s="19" t="str">
        <f>IFERROR(VLOOKUP($B1204,'Tabelas auxiliares'!$A$67:$C$107,3,FALSE),"")</f>
        <v/>
      </c>
      <c r="I1204" s="128"/>
      <c r="J1204" s="128"/>
      <c r="K1204" s="128"/>
      <c r="L1204" s="128"/>
      <c r="M1204" s="128"/>
      <c r="N1204" s="128"/>
      <c r="O1204" s="128"/>
      <c r="P1204" s="128"/>
      <c r="Q1204" s="128"/>
      <c r="R1204" s="128"/>
      <c r="S1204" s="128"/>
      <c r="T1204" s="128"/>
      <c r="U1204" s="128"/>
      <c r="V1204" s="128"/>
      <c r="W1204" s="128"/>
      <c r="X1204" s="128"/>
      <c r="Y1204" s="19" t="str">
        <f t="shared" si="38"/>
        <v/>
      </c>
      <c r="Z1204" s="19" t="str">
        <f>IF(T1204="","",IF(AND(T1204&lt;&gt;'Tabelas auxiliares'!$B$241,T1204&lt;&gt;'Tabelas auxiliares'!$B$242,T1204&lt;&gt;'Tabelas auxiliares'!$C$241,T1204&lt;&gt;'Tabelas auxiliares'!$C$242,T1204&lt;&gt;'Tabelas auxiliares'!$D$241),"FOLHA DE PESSOAL",IF(Y1204='Tabelas auxiliares'!$A$242,"CUSTEIO",IF(Y1204='Tabelas auxiliares'!$A$241,"INVESTIMENTO","ERRO - VERIFICAR"))))</f>
        <v/>
      </c>
      <c r="AA1204" s="30" t="str">
        <f t="shared" si="39"/>
        <v/>
      </c>
      <c r="AB1204" s="130"/>
      <c r="AC1204" s="130"/>
      <c r="AD1204" s="37"/>
      <c r="AE1204" s="36"/>
      <c r="AF1204" s="36"/>
      <c r="AG1204" s="36"/>
      <c r="AH1204" s="36"/>
      <c r="AI1204" s="36"/>
      <c r="AJ1204" s="36"/>
      <c r="AK1204" s="36"/>
      <c r="AL1204" s="36"/>
      <c r="AM1204" s="36"/>
      <c r="AN1204" s="36"/>
      <c r="AO1204" s="36"/>
      <c r="AP1204" s="36"/>
    </row>
    <row r="1205" spans="1:42" x14ac:dyDescent="0.25">
      <c r="A1205" s="128"/>
      <c r="F1205" s="19" t="str">
        <f>IFERROR(VLOOKUP(D1205,'Tabelas auxiliares'!$A$3:$B$63,2,FALSE),"")</f>
        <v/>
      </c>
      <c r="G1205" s="19" t="str">
        <f>IFERROR(VLOOKUP($B1205,'Tabelas auxiliares'!$A$67:$C$107,2,FALSE),"")</f>
        <v/>
      </c>
      <c r="H1205" s="19" t="str">
        <f>IFERROR(VLOOKUP($B1205,'Tabelas auxiliares'!$A$67:$C$107,3,FALSE),"")</f>
        <v/>
      </c>
      <c r="I1205" s="128"/>
      <c r="J1205" s="128"/>
      <c r="K1205" s="128"/>
      <c r="L1205" s="128"/>
      <c r="M1205" s="128"/>
      <c r="N1205" s="128"/>
      <c r="O1205" s="128"/>
      <c r="P1205" s="128"/>
      <c r="Q1205" s="128"/>
      <c r="R1205" s="128"/>
      <c r="S1205" s="128"/>
      <c r="T1205" s="128"/>
      <c r="U1205" s="128"/>
      <c r="V1205" s="128"/>
      <c r="W1205" s="128"/>
      <c r="X1205" s="128"/>
      <c r="Y1205" s="19" t="str">
        <f t="shared" si="38"/>
        <v/>
      </c>
      <c r="Z1205" s="19" t="str">
        <f>IF(T1205="","",IF(AND(T1205&lt;&gt;'Tabelas auxiliares'!$B$241,T1205&lt;&gt;'Tabelas auxiliares'!$B$242,T1205&lt;&gt;'Tabelas auxiliares'!$C$241,T1205&lt;&gt;'Tabelas auxiliares'!$C$242,T1205&lt;&gt;'Tabelas auxiliares'!$D$241),"FOLHA DE PESSOAL",IF(Y1205='Tabelas auxiliares'!$A$242,"CUSTEIO",IF(Y1205='Tabelas auxiliares'!$A$241,"INVESTIMENTO","ERRO - VERIFICAR"))))</f>
        <v/>
      </c>
      <c r="AA1205" s="30" t="str">
        <f t="shared" si="39"/>
        <v/>
      </c>
      <c r="AB1205" s="130"/>
      <c r="AC1205" s="130"/>
      <c r="AD1205" s="37"/>
      <c r="AE1205" s="36"/>
      <c r="AF1205" s="36"/>
      <c r="AG1205" s="36"/>
      <c r="AH1205" s="36"/>
      <c r="AI1205" s="36"/>
      <c r="AJ1205" s="36"/>
      <c r="AK1205" s="36"/>
      <c r="AL1205" s="36"/>
      <c r="AM1205" s="36"/>
      <c r="AN1205" s="36"/>
      <c r="AO1205" s="36"/>
      <c r="AP1205" s="36"/>
    </row>
    <row r="1206" spans="1:42" x14ac:dyDescent="0.25">
      <c r="A1206" s="128"/>
      <c r="F1206" s="19" t="str">
        <f>IFERROR(VLOOKUP(D1206,'Tabelas auxiliares'!$A$3:$B$63,2,FALSE),"")</f>
        <v/>
      </c>
      <c r="G1206" s="19" t="str">
        <f>IFERROR(VLOOKUP($B1206,'Tabelas auxiliares'!$A$67:$C$107,2,FALSE),"")</f>
        <v/>
      </c>
      <c r="H1206" s="19" t="str">
        <f>IFERROR(VLOOKUP($B1206,'Tabelas auxiliares'!$A$67:$C$107,3,FALSE),"")</f>
        <v/>
      </c>
      <c r="I1206" s="128"/>
      <c r="J1206" s="128"/>
      <c r="K1206" s="128"/>
      <c r="L1206" s="128"/>
      <c r="M1206" s="128"/>
      <c r="N1206" s="128"/>
      <c r="O1206" s="128"/>
      <c r="P1206" s="128"/>
      <c r="Q1206" s="128"/>
      <c r="R1206" s="128"/>
      <c r="S1206" s="128"/>
      <c r="T1206" s="128"/>
      <c r="U1206" s="128"/>
      <c r="V1206" s="128"/>
      <c r="W1206" s="128"/>
      <c r="X1206" s="128"/>
      <c r="Y1206" s="19" t="str">
        <f t="shared" si="38"/>
        <v/>
      </c>
      <c r="Z1206" s="19" t="str">
        <f>IF(T1206="","",IF(AND(T1206&lt;&gt;'Tabelas auxiliares'!$B$241,T1206&lt;&gt;'Tabelas auxiliares'!$B$242,T1206&lt;&gt;'Tabelas auxiliares'!$C$241,T1206&lt;&gt;'Tabelas auxiliares'!$C$242,T1206&lt;&gt;'Tabelas auxiliares'!$D$241),"FOLHA DE PESSOAL",IF(Y1206='Tabelas auxiliares'!$A$242,"CUSTEIO",IF(Y1206='Tabelas auxiliares'!$A$241,"INVESTIMENTO","ERRO - VERIFICAR"))))</f>
        <v/>
      </c>
      <c r="AA1206" s="30" t="str">
        <f t="shared" si="39"/>
        <v/>
      </c>
      <c r="AB1206" s="130"/>
      <c r="AC1206" s="130"/>
      <c r="AD1206" s="37"/>
      <c r="AE1206" s="36"/>
      <c r="AF1206" s="36"/>
      <c r="AG1206" s="36"/>
      <c r="AH1206" s="36"/>
      <c r="AI1206" s="36"/>
      <c r="AJ1206" s="36"/>
      <c r="AK1206" s="36"/>
      <c r="AL1206" s="36"/>
      <c r="AM1206" s="36"/>
      <c r="AN1206" s="36"/>
      <c r="AO1206" s="36"/>
      <c r="AP1206" s="36"/>
    </row>
    <row r="1207" spans="1:42" x14ac:dyDescent="0.25">
      <c r="A1207" s="128"/>
      <c r="F1207" s="19" t="str">
        <f>IFERROR(VLOOKUP(D1207,'Tabelas auxiliares'!$A$3:$B$63,2,FALSE),"")</f>
        <v/>
      </c>
      <c r="G1207" s="19" t="str">
        <f>IFERROR(VLOOKUP($B1207,'Tabelas auxiliares'!$A$67:$C$107,2,FALSE),"")</f>
        <v/>
      </c>
      <c r="H1207" s="19" t="str">
        <f>IFERROR(VLOOKUP($B1207,'Tabelas auxiliares'!$A$67:$C$107,3,FALSE),"")</f>
        <v/>
      </c>
      <c r="I1207" s="128"/>
      <c r="J1207" s="128"/>
      <c r="K1207" s="128"/>
      <c r="L1207" s="128"/>
      <c r="M1207" s="128"/>
      <c r="N1207" s="128"/>
      <c r="O1207" s="128"/>
      <c r="P1207" s="128"/>
      <c r="Q1207" s="128"/>
      <c r="R1207" s="128"/>
      <c r="S1207" s="128"/>
      <c r="T1207" s="128"/>
      <c r="U1207" s="128"/>
      <c r="V1207" s="128"/>
      <c r="W1207" s="128"/>
      <c r="X1207" s="128"/>
      <c r="Y1207" s="19" t="str">
        <f t="shared" si="38"/>
        <v/>
      </c>
      <c r="Z1207" s="19" t="str">
        <f>IF(T1207="","",IF(AND(T1207&lt;&gt;'Tabelas auxiliares'!$B$241,T1207&lt;&gt;'Tabelas auxiliares'!$B$242,T1207&lt;&gt;'Tabelas auxiliares'!$C$241,T1207&lt;&gt;'Tabelas auxiliares'!$C$242,T1207&lt;&gt;'Tabelas auxiliares'!$D$241),"FOLHA DE PESSOAL",IF(Y1207='Tabelas auxiliares'!$A$242,"CUSTEIO",IF(Y1207='Tabelas auxiliares'!$A$241,"INVESTIMENTO","ERRO - VERIFICAR"))))</f>
        <v/>
      </c>
      <c r="AA1207" s="30" t="str">
        <f t="shared" si="39"/>
        <v/>
      </c>
      <c r="AB1207" s="130"/>
      <c r="AC1207" s="130"/>
      <c r="AD1207" s="37"/>
      <c r="AE1207" s="36"/>
      <c r="AF1207" s="36"/>
      <c r="AG1207" s="36"/>
      <c r="AH1207" s="36"/>
      <c r="AI1207" s="36"/>
      <c r="AJ1207" s="36"/>
      <c r="AK1207" s="36"/>
      <c r="AL1207" s="36"/>
      <c r="AM1207" s="36"/>
      <c r="AN1207" s="36"/>
      <c r="AO1207" s="36"/>
      <c r="AP1207" s="36"/>
    </row>
    <row r="1208" spans="1:42" x14ac:dyDescent="0.25">
      <c r="A1208" s="128"/>
      <c r="F1208" s="19" t="str">
        <f>IFERROR(VLOOKUP(D1208,'Tabelas auxiliares'!$A$3:$B$63,2,FALSE),"")</f>
        <v/>
      </c>
      <c r="G1208" s="19" t="str">
        <f>IFERROR(VLOOKUP($B1208,'Tabelas auxiliares'!$A$67:$C$107,2,FALSE),"")</f>
        <v/>
      </c>
      <c r="H1208" s="19" t="str">
        <f>IFERROR(VLOOKUP($B1208,'Tabelas auxiliares'!$A$67:$C$107,3,FALSE),"")</f>
        <v/>
      </c>
      <c r="I1208" s="128"/>
      <c r="J1208" s="128"/>
      <c r="K1208" s="128"/>
      <c r="L1208" s="128"/>
      <c r="M1208" s="128"/>
      <c r="N1208" s="128"/>
      <c r="O1208" s="128"/>
      <c r="P1208" s="128"/>
      <c r="Q1208" s="128"/>
      <c r="R1208" s="128"/>
      <c r="S1208" s="128"/>
      <c r="T1208" s="128"/>
      <c r="U1208" s="128"/>
      <c r="V1208" s="128"/>
      <c r="W1208" s="128"/>
      <c r="X1208" s="128"/>
      <c r="Y1208" s="19" t="str">
        <f t="shared" si="38"/>
        <v/>
      </c>
      <c r="Z1208" s="19" t="str">
        <f>IF(T1208="","",IF(AND(T1208&lt;&gt;'Tabelas auxiliares'!$B$241,T1208&lt;&gt;'Tabelas auxiliares'!$B$242,T1208&lt;&gt;'Tabelas auxiliares'!$C$241,T1208&lt;&gt;'Tabelas auxiliares'!$C$242,T1208&lt;&gt;'Tabelas auxiliares'!$D$241),"FOLHA DE PESSOAL",IF(Y1208='Tabelas auxiliares'!$A$242,"CUSTEIO",IF(Y1208='Tabelas auxiliares'!$A$241,"INVESTIMENTO","ERRO - VERIFICAR"))))</f>
        <v/>
      </c>
      <c r="AA1208" s="30" t="str">
        <f t="shared" si="39"/>
        <v/>
      </c>
      <c r="AB1208" s="130"/>
      <c r="AC1208" s="130"/>
      <c r="AD1208" s="37"/>
      <c r="AE1208" s="36"/>
      <c r="AF1208" s="36"/>
      <c r="AG1208" s="36"/>
      <c r="AH1208" s="36"/>
      <c r="AI1208" s="36"/>
      <c r="AJ1208" s="36"/>
      <c r="AK1208" s="36"/>
      <c r="AL1208" s="36"/>
      <c r="AM1208" s="36"/>
      <c r="AN1208" s="36"/>
      <c r="AO1208" s="36"/>
      <c r="AP1208" s="36"/>
    </row>
    <row r="1209" spans="1:42" x14ac:dyDescent="0.25">
      <c r="A1209" s="128"/>
      <c r="F1209" s="19" t="str">
        <f>IFERROR(VLOOKUP(D1209,'Tabelas auxiliares'!$A$3:$B$63,2,FALSE),"")</f>
        <v/>
      </c>
      <c r="G1209" s="19" t="str">
        <f>IFERROR(VLOOKUP($B1209,'Tabelas auxiliares'!$A$67:$C$107,2,FALSE),"")</f>
        <v/>
      </c>
      <c r="H1209" s="19" t="str">
        <f>IFERROR(VLOOKUP($B1209,'Tabelas auxiliares'!$A$67:$C$107,3,FALSE),"")</f>
        <v/>
      </c>
      <c r="I1209" s="128"/>
      <c r="J1209" s="128"/>
      <c r="K1209" s="128"/>
      <c r="L1209" s="128"/>
      <c r="M1209" s="128"/>
      <c r="N1209" s="128"/>
      <c r="O1209" s="128"/>
      <c r="P1209" s="128"/>
      <c r="Q1209" s="128"/>
      <c r="R1209" s="128"/>
      <c r="S1209" s="128"/>
      <c r="T1209" s="128"/>
      <c r="U1209" s="128"/>
      <c r="V1209" s="128"/>
      <c r="W1209" s="128"/>
      <c r="X1209" s="128"/>
      <c r="Y1209" s="19" t="str">
        <f t="shared" si="38"/>
        <v/>
      </c>
      <c r="Z1209" s="19" t="str">
        <f>IF(T1209="","",IF(AND(T1209&lt;&gt;'Tabelas auxiliares'!$B$241,T1209&lt;&gt;'Tabelas auxiliares'!$B$242,T1209&lt;&gt;'Tabelas auxiliares'!$C$241,T1209&lt;&gt;'Tabelas auxiliares'!$C$242,T1209&lt;&gt;'Tabelas auxiliares'!$D$241),"FOLHA DE PESSOAL",IF(Y1209='Tabelas auxiliares'!$A$242,"CUSTEIO",IF(Y1209='Tabelas auxiliares'!$A$241,"INVESTIMENTO","ERRO - VERIFICAR"))))</f>
        <v/>
      </c>
      <c r="AA1209" s="30" t="str">
        <f t="shared" si="39"/>
        <v/>
      </c>
      <c r="AB1209" s="130"/>
      <c r="AC1209" s="130"/>
      <c r="AD1209" s="37"/>
      <c r="AE1209" s="36"/>
      <c r="AF1209" s="36"/>
      <c r="AG1209" s="36"/>
      <c r="AH1209" s="36"/>
      <c r="AI1209" s="36"/>
      <c r="AJ1209" s="36"/>
      <c r="AK1209" s="36"/>
      <c r="AL1209" s="36"/>
      <c r="AM1209" s="36"/>
      <c r="AN1209" s="36"/>
      <c r="AO1209" s="36"/>
      <c r="AP1209" s="36"/>
    </row>
    <row r="1210" spans="1:42" x14ac:dyDescent="0.25">
      <c r="A1210" s="128"/>
      <c r="F1210" s="19" t="str">
        <f>IFERROR(VLOOKUP(D1210,'Tabelas auxiliares'!$A$3:$B$63,2,FALSE),"")</f>
        <v/>
      </c>
      <c r="G1210" s="19" t="str">
        <f>IFERROR(VLOOKUP($B1210,'Tabelas auxiliares'!$A$67:$C$107,2,FALSE),"")</f>
        <v/>
      </c>
      <c r="H1210" s="19" t="str">
        <f>IFERROR(VLOOKUP($B1210,'Tabelas auxiliares'!$A$67:$C$107,3,FALSE),"")</f>
        <v/>
      </c>
      <c r="I1210" s="128"/>
      <c r="J1210" s="128"/>
      <c r="K1210" s="128"/>
      <c r="L1210" s="128"/>
      <c r="M1210" s="128"/>
      <c r="N1210" s="128"/>
      <c r="O1210" s="128"/>
      <c r="P1210" s="128"/>
      <c r="Q1210" s="128"/>
      <c r="R1210" s="128"/>
      <c r="S1210" s="128"/>
      <c r="T1210" s="128"/>
      <c r="U1210" s="128"/>
      <c r="V1210" s="128"/>
      <c r="W1210" s="128"/>
      <c r="X1210" s="128"/>
      <c r="Y1210" s="19" t="str">
        <f t="shared" si="38"/>
        <v/>
      </c>
      <c r="Z1210" s="19" t="str">
        <f>IF(T1210="","",IF(AND(T1210&lt;&gt;'Tabelas auxiliares'!$B$241,T1210&lt;&gt;'Tabelas auxiliares'!$B$242,T1210&lt;&gt;'Tabelas auxiliares'!$C$241,T1210&lt;&gt;'Tabelas auxiliares'!$C$242,T1210&lt;&gt;'Tabelas auxiliares'!$D$241),"FOLHA DE PESSOAL",IF(Y1210='Tabelas auxiliares'!$A$242,"CUSTEIO",IF(Y1210='Tabelas auxiliares'!$A$241,"INVESTIMENTO","ERRO - VERIFICAR"))))</f>
        <v/>
      </c>
      <c r="AA1210" s="30" t="str">
        <f t="shared" si="39"/>
        <v/>
      </c>
      <c r="AB1210" s="130"/>
      <c r="AC1210" s="130"/>
      <c r="AD1210" s="37"/>
      <c r="AE1210" s="36"/>
      <c r="AF1210" s="36"/>
      <c r="AG1210" s="36"/>
      <c r="AH1210" s="36"/>
      <c r="AI1210" s="36"/>
      <c r="AJ1210" s="36"/>
      <c r="AK1210" s="36"/>
      <c r="AL1210" s="36"/>
      <c r="AM1210" s="36"/>
      <c r="AN1210" s="36"/>
      <c r="AO1210" s="36"/>
      <c r="AP1210" s="36"/>
    </row>
    <row r="1211" spans="1:42" x14ac:dyDescent="0.25">
      <c r="A1211" s="128"/>
      <c r="F1211" s="19" t="str">
        <f>IFERROR(VLOOKUP(D1211,'Tabelas auxiliares'!$A$3:$B$63,2,FALSE),"")</f>
        <v/>
      </c>
      <c r="G1211" s="19" t="str">
        <f>IFERROR(VLOOKUP($B1211,'Tabelas auxiliares'!$A$67:$C$107,2,FALSE),"")</f>
        <v/>
      </c>
      <c r="H1211" s="19" t="str">
        <f>IFERROR(VLOOKUP($B1211,'Tabelas auxiliares'!$A$67:$C$107,3,FALSE),"")</f>
        <v/>
      </c>
      <c r="I1211" s="128"/>
      <c r="J1211" s="128"/>
      <c r="K1211" s="128"/>
      <c r="L1211" s="128"/>
      <c r="M1211" s="128"/>
      <c r="N1211" s="128"/>
      <c r="O1211" s="128"/>
      <c r="P1211" s="128"/>
      <c r="Q1211" s="128"/>
      <c r="R1211" s="128"/>
      <c r="S1211" s="128"/>
      <c r="T1211" s="128"/>
      <c r="U1211" s="128"/>
      <c r="V1211" s="128"/>
      <c r="W1211" s="128"/>
      <c r="X1211" s="128"/>
      <c r="Y1211" s="19" t="str">
        <f t="shared" si="38"/>
        <v/>
      </c>
      <c r="Z1211" s="19" t="str">
        <f>IF(T1211="","",IF(AND(T1211&lt;&gt;'Tabelas auxiliares'!$B$241,T1211&lt;&gt;'Tabelas auxiliares'!$B$242,T1211&lt;&gt;'Tabelas auxiliares'!$C$241,T1211&lt;&gt;'Tabelas auxiliares'!$C$242,T1211&lt;&gt;'Tabelas auxiliares'!$D$241),"FOLHA DE PESSOAL",IF(Y1211='Tabelas auxiliares'!$A$242,"CUSTEIO",IF(Y1211='Tabelas auxiliares'!$A$241,"INVESTIMENTO","ERRO - VERIFICAR"))))</f>
        <v/>
      </c>
      <c r="AA1211" s="30" t="str">
        <f t="shared" si="39"/>
        <v/>
      </c>
      <c r="AB1211" s="130"/>
      <c r="AC1211" s="130"/>
      <c r="AD1211" s="37"/>
      <c r="AE1211" s="36"/>
      <c r="AF1211" s="36"/>
      <c r="AG1211" s="36"/>
      <c r="AH1211" s="36"/>
      <c r="AI1211" s="36"/>
      <c r="AJ1211" s="36"/>
      <c r="AK1211" s="36"/>
      <c r="AL1211" s="36"/>
      <c r="AM1211" s="36"/>
      <c r="AN1211" s="36"/>
      <c r="AO1211" s="36"/>
      <c r="AP1211" s="36"/>
    </row>
    <row r="1212" spans="1:42" x14ac:dyDescent="0.25">
      <c r="A1212" s="128"/>
      <c r="F1212" s="19" t="str">
        <f>IFERROR(VLOOKUP(D1212,'Tabelas auxiliares'!$A$3:$B$63,2,FALSE),"")</f>
        <v/>
      </c>
      <c r="G1212" s="19" t="str">
        <f>IFERROR(VLOOKUP($B1212,'Tabelas auxiliares'!$A$67:$C$107,2,FALSE),"")</f>
        <v/>
      </c>
      <c r="H1212" s="19" t="str">
        <f>IFERROR(VLOOKUP($B1212,'Tabelas auxiliares'!$A$67:$C$107,3,FALSE),"")</f>
        <v/>
      </c>
      <c r="I1212" s="128"/>
      <c r="J1212" s="128"/>
      <c r="K1212" s="128"/>
      <c r="L1212" s="128"/>
      <c r="M1212" s="128"/>
      <c r="N1212" s="128"/>
      <c r="O1212" s="128"/>
      <c r="P1212" s="128"/>
      <c r="Q1212" s="128"/>
      <c r="R1212" s="128"/>
      <c r="S1212" s="128"/>
      <c r="T1212" s="128"/>
      <c r="U1212" s="128"/>
      <c r="V1212" s="128"/>
      <c r="W1212" s="128"/>
      <c r="X1212" s="128"/>
      <c r="Y1212" s="19" t="str">
        <f t="shared" si="38"/>
        <v/>
      </c>
      <c r="Z1212" s="19" t="str">
        <f>IF(T1212="","",IF(AND(T1212&lt;&gt;'Tabelas auxiliares'!$B$241,T1212&lt;&gt;'Tabelas auxiliares'!$B$242,T1212&lt;&gt;'Tabelas auxiliares'!$C$241,T1212&lt;&gt;'Tabelas auxiliares'!$C$242,T1212&lt;&gt;'Tabelas auxiliares'!$D$241),"FOLHA DE PESSOAL",IF(Y1212='Tabelas auxiliares'!$A$242,"CUSTEIO",IF(Y1212='Tabelas auxiliares'!$A$241,"INVESTIMENTO","ERRO - VERIFICAR"))))</f>
        <v/>
      </c>
      <c r="AA1212" s="30" t="str">
        <f t="shared" si="39"/>
        <v/>
      </c>
      <c r="AB1212" s="130"/>
      <c r="AC1212" s="130"/>
      <c r="AD1212" s="37"/>
      <c r="AE1212" s="36"/>
      <c r="AF1212" s="36"/>
      <c r="AG1212" s="36"/>
      <c r="AH1212" s="36"/>
      <c r="AI1212" s="36"/>
      <c r="AJ1212" s="36"/>
      <c r="AK1212" s="36"/>
      <c r="AL1212" s="36"/>
      <c r="AM1212" s="36"/>
      <c r="AN1212" s="36"/>
      <c r="AO1212" s="36"/>
      <c r="AP1212" s="36"/>
    </row>
    <row r="1213" spans="1:42" x14ac:dyDescent="0.25">
      <c r="A1213" s="128"/>
      <c r="F1213" s="19" t="str">
        <f>IFERROR(VLOOKUP(D1213,'Tabelas auxiliares'!$A$3:$B$63,2,FALSE),"")</f>
        <v/>
      </c>
      <c r="G1213" s="19" t="str">
        <f>IFERROR(VLOOKUP($B1213,'Tabelas auxiliares'!$A$67:$C$107,2,FALSE),"")</f>
        <v/>
      </c>
      <c r="H1213" s="19" t="str">
        <f>IFERROR(VLOOKUP($B1213,'Tabelas auxiliares'!$A$67:$C$107,3,FALSE),"")</f>
        <v/>
      </c>
      <c r="I1213" s="128"/>
      <c r="J1213" s="128"/>
      <c r="K1213" s="128"/>
      <c r="L1213" s="128"/>
      <c r="M1213" s="128"/>
      <c r="N1213" s="128"/>
      <c r="O1213" s="128"/>
      <c r="P1213" s="128"/>
      <c r="Q1213" s="128"/>
      <c r="R1213" s="128"/>
      <c r="S1213" s="128"/>
      <c r="T1213" s="128"/>
      <c r="U1213" s="128"/>
      <c r="V1213" s="128"/>
      <c r="W1213" s="128"/>
      <c r="X1213" s="128"/>
      <c r="Y1213" s="19" t="str">
        <f t="shared" si="38"/>
        <v/>
      </c>
      <c r="Z1213" s="19" t="str">
        <f>IF(T1213="","",IF(AND(T1213&lt;&gt;'Tabelas auxiliares'!$B$241,T1213&lt;&gt;'Tabelas auxiliares'!$B$242,T1213&lt;&gt;'Tabelas auxiliares'!$C$241,T1213&lt;&gt;'Tabelas auxiliares'!$C$242,T1213&lt;&gt;'Tabelas auxiliares'!$D$241),"FOLHA DE PESSOAL",IF(Y1213='Tabelas auxiliares'!$A$242,"CUSTEIO",IF(Y1213='Tabelas auxiliares'!$A$241,"INVESTIMENTO","ERRO - VERIFICAR"))))</f>
        <v/>
      </c>
      <c r="AA1213" s="30" t="str">
        <f t="shared" si="39"/>
        <v/>
      </c>
      <c r="AB1213" s="130"/>
      <c r="AC1213" s="130"/>
      <c r="AD1213" s="37"/>
      <c r="AE1213" s="36"/>
      <c r="AF1213" s="36"/>
      <c r="AG1213" s="36"/>
      <c r="AH1213" s="36"/>
      <c r="AI1213" s="36"/>
      <c r="AJ1213" s="36"/>
      <c r="AK1213" s="36"/>
      <c r="AL1213" s="36"/>
      <c r="AM1213" s="36"/>
      <c r="AN1213" s="36"/>
      <c r="AO1213" s="36"/>
      <c r="AP1213" s="36"/>
    </row>
    <row r="1214" spans="1:42" x14ac:dyDescent="0.25">
      <c r="A1214" s="128"/>
      <c r="F1214" s="19" t="str">
        <f>IFERROR(VLOOKUP(D1214,'Tabelas auxiliares'!$A$3:$B$63,2,FALSE),"")</f>
        <v/>
      </c>
      <c r="G1214" s="19" t="str">
        <f>IFERROR(VLOOKUP($B1214,'Tabelas auxiliares'!$A$67:$C$107,2,FALSE),"")</f>
        <v/>
      </c>
      <c r="H1214" s="19" t="str">
        <f>IFERROR(VLOOKUP($B1214,'Tabelas auxiliares'!$A$67:$C$107,3,FALSE),"")</f>
        <v/>
      </c>
      <c r="I1214" s="128"/>
      <c r="J1214" s="128"/>
      <c r="K1214" s="128"/>
      <c r="L1214" s="128"/>
      <c r="M1214" s="128"/>
      <c r="N1214" s="128"/>
      <c r="O1214" s="128"/>
      <c r="P1214" s="128"/>
      <c r="Q1214" s="128"/>
      <c r="R1214" s="128"/>
      <c r="S1214" s="128"/>
      <c r="T1214" s="128"/>
      <c r="U1214" s="128"/>
      <c r="V1214" s="128"/>
      <c r="W1214" s="128"/>
      <c r="X1214" s="128"/>
      <c r="Y1214" s="19" t="str">
        <f t="shared" si="38"/>
        <v/>
      </c>
      <c r="Z1214" s="19" t="str">
        <f>IF(T1214="","",IF(AND(T1214&lt;&gt;'Tabelas auxiliares'!$B$241,T1214&lt;&gt;'Tabelas auxiliares'!$B$242,T1214&lt;&gt;'Tabelas auxiliares'!$C$241,T1214&lt;&gt;'Tabelas auxiliares'!$C$242,T1214&lt;&gt;'Tabelas auxiliares'!$D$241),"FOLHA DE PESSOAL",IF(Y1214='Tabelas auxiliares'!$A$242,"CUSTEIO",IF(Y1214='Tabelas auxiliares'!$A$241,"INVESTIMENTO","ERRO - VERIFICAR"))))</f>
        <v/>
      </c>
      <c r="AA1214" s="30" t="str">
        <f t="shared" si="39"/>
        <v/>
      </c>
      <c r="AB1214" s="130"/>
      <c r="AC1214" s="130"/>
      <c r="AD1214" s="37"/>
      <c r="AE1214" s="36"/>
      <c r="AF1214" s="36"/>
      <c r="AG1214" s="36"/>
      <c r="AH1214" s="36"/>
      <c r="AI1214" s="36"/>
      <c r="AJ1214" s="36"/>
      <c r="AK1214" s="36"/>
      <c r="AL1214" s="36"/>
      <c r="AM1214" s="36"/>
      <c r="AN1214" s="36"/>
      <c r="AO1214" s="36"/>
      <c r="AP1214" s="36"/>
    </row>
    <row r="1215" spans="1:42" x14ac:dyDescent="0.25">
      <c r="A1215" s="128"/>
      <c r="F1215" s="19" t="str">
        <f>IFERROR(VLOOKUP(D1215,'Tabelas auxiliares'!$A$3:$B$63,2,FALSE),"")</f>
        <v/>
      </c>
      <c r="G1215" s="19" t="str">
        <f>IFERROR(VLOOKUP($B1215,'Tabelas auxiliares'!$A$67:$C$107,2,FALSE),"")</f>
        <v/>
      </c>
      <c r="H1215" s="19" t="str">
        <f>IFERROR(VLOOKUP($B1215,'Tabelas auxiliares'!$A$67:$C$107,3,FALSE),"")</f>
        <v/>
      </c>
      <c r="I1215" s="128"/>
      <c r="J1215" s="128"/>
      <c r="K1215" s="128"/>
      <c r="L1215" s="128"/>
      <c r="M1215" s="128"/>
      <c r="N1215" s="128"/>
      <c r="O1215" s="128"/>
      <c r="P1215" s="128"/>
      <c r="Q1215" s="128"/>
      <c r="R1215" s="128"/>
      <c r="S1215" s="128"/>
      <c r="T1215" s="128"/>
      <c r="U1215" s="128"/>
      <c r="V1215" s="128"/>
      <c r="W1215" s="128"/>
      <c r="X1215" s="128"/>
      <c r="Y1215" s="19" t="str">
        <f t="shared" si="38"/>
        <v/>
      </c>
      <c r="Z1215" s="19" t="str">
        <f>IF(T1215="","",IF(AND(T1215&lt;&gt;'Tabelas auxiliares'!$B$241,T1215&lt;&gt;'Tabelas auxiliares'!$B$242,T1215&lt;&gt;'Tabelas auxiliares'!$C$241,T1215&lt;&gt;'Tabelas auxiliares'!$C$242,T1215&lt;&gt;'Tabelas auxiliares'!$D$241),"FOLHA DE PESSOAL",IF(Y1215='Tabelas auxiliares'!$A$242,"CUSTEIO",IF(Y1215='Tabelas auxiliares'!$A$241,"INVESTIMENTO","ERRO - VERIFICAR"))))</f>
        <v/>
      </c>
      <c r="AA1215" s="30" t="str">
        <f t="shared" si="39"/>
        <v/>
      </c>
      <c r="AB1215" s="130"/>
      <c r="AC1215" s="130"/>
      <c r="AD1215" s="37"/>
      <c r="AE1215" s="36"/>
      <c r="AF1215" s="36"/>
      <c r="AG1215" s="36"/>
      <c r="AH1215" s="36"/>
      <c r="AI1215" s="36"/>
      <c r="AJ1215" s="36"/>
      <c r="AK1215" s="36"/>
      <c r="AL1215" s="36"/>
      <c r="AM1215" s="36"/>
      <c r="AN1215" s="36"/>
      <c r="AO1215" s="36"/>
      <c r="AP1215" s="36"/>
    </row>
    <row r="1216" spans="1:42" x14ac:dyDescent="0.25">
      <c r="A1216" s="128"/>
      <c r="F1216" s="19" t="str">
        <f>IFERROR(VLOOKUP(D1216,'Tabelas auxiliares'!$A$3:$B$63,2,FALSE),"")</f>
        <v/>
      </c>
      <c r="G1216" s="19" t="str">
        <f>IFERROR(VLOOKUP($B1216,'Tabelas auxiliares'!$A$67:$C$107,2,FALSE),"")</f>
        <v/>
      </c>
      <c r="H1216" s="19" t="str">
        <f>IFERROR(VLOOKUP($B1216,'Tabelas auxiliares'!$A$67:$C$107,3,FALSE),"")</f>
        <v/>
      </c>
      <c r="I1216" s="128"/>
      <c r="J1216" s="128"/>
      <c r="K1216" s="128"/>
      <c r="L1216" s="128"/>
      <c r="M1216" s="128"/>
      <c r="N1216" s="128"/>
      <c r="O1216" s="128"/>
      <c r="P1216" s="128"/>
      <c r="Q1216" s="128"/>
      <c r="R1216" s="128"/>
      <c r="S1216" s="128"/>
      <c r="T1216" s="128"/>
      <c r="U1216" s="128"/>
      <c r="V1216" s="128"/>
      <c r="W1216" s="128"/>
      <c r="X1216" s="128"/>
      <c r="Y1216" s="19" t="str">
        <f t="shared" si="38"/>
        <v/>
      </c>
      <c r="Z1216" s="19" t="str">
        <f>IF(T1216="","",IF(AND(T1216&lt;&gt;'Tabelas auxiliares'!$B$241,T1216&lt;&gt;'Tabelas auxiliares'!$B$242,T1216&lt;&gt;'Tabelas auxiliares'!$C$241,T1216&lt;&gt;'Tabelas auxiliares'!$C$242,T1216&lt;&gt;'Tabelas auxiliares'!$D$241),"FOLHA DE PESSOAL",IF(Y1216='Tabelas auxiliares'!$A$242,"CUSTEIO",IF(Y1216='Tabelas auxiliares'!$A$241,"INVESTIMENTO","ERRO - VERIFICAR"))))</f>
        <v/>
      </c>
      <c r="AA1216" s="30" t="str">
        <f t="shared" si="39"/>
        <v/>
      </c>
      <c r="AB1216" s="130"/>
      <c r="AC1216" s="130"/>
      <c r="AD1216" s="37"/>
      <c r="AE1216" s="36"/>
      <c r="AF1216" s="36"/>
      <c r="AG1216" s="36"/>
      <c r="AH1216" s="36"/>
      <c r="AI1216" s="36"/>
      <c r="AJ1216" s="36"/>
      <c r="AK1216" s="36"/>
      <c r="AL1216" s="36"/>
      <c r="AM1216" s="36"/>
      <c r="AN1216" s="36"/>
      <c r="AO1216" s="36"/>
      <c r="AP1216" s="36"/>
    </row>
    <row r="1217" spans="1:42" x14ac:dyDescent="0.25">
      <c r="A1217" s="128"/>
      <c r="F1217" s="19" t="str">
        <f>IFERROR(VLOOKUP(D1217,'Tabelas auxiliares'!$A$3:$B$63,2,FALSE),"")</f>
        <v/>
      </c>
      <c r="G1217" s="19" t="str">
        <f>IFERROR(VLOOKUP($B1217,'Tabelas auxiliares'!$A$67:$C$107,2,FALSE),"")</f>
        <v/>
      </c>
      <c r="H1217" s="19" t="str">
        <f>IFERROR(VLOOKUP($B1217,'Tabelas auxiliares'!$A$67:$C$107,3,FALSE),"")</f>
        <v/>
      </c>
      <c r="I1217" s="128"/>
      <c r="J1217" s="128"/>
      <c r="K1217" s="128"/>
      <c r="L1217" s="128"/>
      <c r="M1217" s="128"/>
      <c r="N1217" s="128"/>
      <c r="O1217" s="128"/>
      <c r="P1217" s="128"/>
      <c r="Q1217" s="128"/>
      <c r="R1217" s="128"/>
      <c r="S1217" s="128"/>
      <c r="T1217" s="128"/>
      <c r="U1217" s="128"/>
      <c r="V1217" s="128"/>
      <c r="W1217" s="128"/>
      <c r="X1217" s="128"/>
      <c r="Y1217" s="19" t="str">
        <f t="shared" si="38"/>
        <v/>
      </c>
      <c r="Z1217" s="19" t="str">
        <f>IF(T1217="","",IF(AND(T1217&lt;&gt;'Tabelas auxiliares'!$B$241,T1217&lt;&gt;'Tabelas auxiliares'!$B$242,T1217&lt;&gt;'Tabelas auxiliares'!$C$241,T1217&lt;&gt;'Tabelas auxiliares'!$C$242,T1217&lt;&gt;'Tabelas auxiliares'!$D$241),"FOLHA DE PESSOAL",IF(Y1217='Tabelas auxiliares'!$A$242,"CUSTEIO",IF(Y1217='Tabelas auxiliares'!$A$241,"INVESTIMENTO","ERRO - VERIFICAR"))))</f>
        <v/>
      </c>
      <c r="AA1217" s="30" t="str">
        <f t="shared" si="39"/>
        <v/>
      </c>
      <c r="AB1217" s="130"/>
      <c r="AC1217" s="130"/>
      <c r="AD1217" s="37"/>
      <c r="AE1217" s="36"/>
      <c r="AF1217" s="36"/>
      <c r="AG1217" s="36"/>
      <c r="AH1217" s="36"/>
      <c r="AI1217" s="36"/>
      <c r="AJ1217" s="36"/>
      <c r="AK1217" s="36"/>
      <c r="AL1217" s="36"/>
      <c r="AM1217" s="36"/>
      <c r="AN1217" s="36"/>
      <c r="AO1217" s="36"/>
      <c r="AP1217" s="36"/>
    </row>
    <row r="1218" spans="1:42" x14ac:dyDescent="0.25">
      <c r="A1218" s="128"/>
      <c r="F1218" s="19" t="str">
        <f>IFERROR(VLOOKUP(D1218,'Tabelas auxiliares'!$A$3:$B$63,2,FALSE),"")</f>
        <v/>
      </c>
      <c r="G1218" s="19" t="str">
        <f>IFERROR(VLOOKUP($B1218,'Tabelas auxiliares'!$A$67:$C$107,2,FALSE),"")</f>
        <v/>
      </c>
      <c r="H1218" s="19" t="str">
        <f>IFERROR(VLOOKUP($B1218,'Tabelas auxiliares'!$A$67:$C$107,3,FALSE),"")</f>
        <v/>
      </c>
      <c r="I1218" s="128"/>
      <c r="J1218" s="128"/>
      <c r="K1218" s="128"/>
      <c r="L1218" s="128"/>
      <c r="M1218" s="128"/>
      <c r="N1218" s="128"/>
      <c r="O1218" s="128"/>
      <c r="P1218" s="128"/>
      <c r="Q1218" s="128"/>
      <c r="R1218" s="128"/>
      <c r="S1218" s="128"/>
      <c r="T1218" s="128"/>
      <c r="U1218" s="128"/>
      <c r="V1218" s="128"/>
      <c r="W1218" s="128"/>
      <c r="X1218" s="128"/>
      <c r="Y1218" s="19" t="str">
        <f t="shared" si="38"/>
        <v/>
      </c>
      <c r="Z1218" s="19" t="str">
        <f>IF(T1218="","",IF(AND(T1218&lt;&gt;'Tabelas auxiliares'!$B$241,T1218&lt;&gt;'Tabelas auxiliares'!$B$242,T1218&lt;&gt;'Tabelas auxiliares'!$C$241,T1218&lt;&gt;'Tabelas auxiliares'!$C$242,T1218&lt;&gt;'Tabelas auxiliares'!$D$241),"FOLHA DE PESSOAL",IF(Y1218='Tabelas auxiliares'!$A$242,"CUSTEIO",IF(Y1218='Tabelas auxiliares'!$A$241,"INVESTIMENTO","ERRO - VERIFICAR"))))</f>
        <v/>
      </c>
      <c r="AA1218" s="30" t="str">
        <f t="shared" si="39"/>
        <v/>
      </c>
      <c r="AB1218" s="130"/>
      <c r="AC1218" s="130"/>
      <c r="AD1218" s="37"/>
      <c r="AE1218" s="36"/>
      <c r="AF1218" s="36"/>
      <c r="AG1218" s="36"/>
      <c r="AH1218" s="36"/>
      <c r="AI1218" s="36"/>
      <c r="AJ1218" s="36"/>
      <c r="AK1218" s="36"/>
      <c r="AL1218" s="36"/>
      <c r="AM1218" s="36"/>
      <c r="AN1218" s="36"/>
      <c r="AO1218" s="36"/>
      <c r="AP1218" s="36"/>
    </row>
    <row r="1219" spans="1:42" x14ac:dyDescent="0.25">
      <c r="A1219" s="128"/>
      <c r="F1219" s="19" t="str">
        <f>IFERROR(VLOOKUP(D1219,'Tabelas auxiliares'!$A$3:$B$63,2,FALSE),"")</f>
        <v/>
      </c>
      <c r="G1219" s="19" t="str">
        <f>IFERROR(VLOOKUP($B1219,'Tabelas auxiliares'!$A$67:$C$107,2,FALSE),"")</f>
        <v/>
      </c>
      <c r="H1219" s="19" t="str">
        <f>IFERROR(VLOOKUP($B1219,'Tabelas auxiliares'!$A$67:$C$107,3,FALSE),"")</f>
        <v/>
      </c>
      <c r="I1219" s="128"/>
      <c r="J1219" s="128"/>
      <c r="K1219" s="128"/>
      <c r="L1219" s="128"/>
      <c r="M1219" s="128"/>
      <c r="N1219" s="128"/>
      <c r="O1219" s="128"/>
      <c r="P1219" s="128"/>
      <c r="Q1219" s="128"/>
      <c r="R1219" s="128"/>
      <c r="S1219" s="128"/>
      <c r="T1219" s="128"/>
      <c r="U1219" s="128"/>
      <c r="V1219" s="128"/>
      <c r="W1219" s="128"/>
      <c r="X1219" s="128"/>
      <c r="Y1219" s="19" t="str">
        <f t="shared" si="38"/>
        <v/>
      </c>
      <c r="Z1219" s="19" t="str">
        <f>IF(T1219="","",IF(AND(T1219&lt;&gt;'Tabelas auxiliares'!$B$241,T1219&lt;&gt;'Tabelas auxiliares'!$B$242,T1219&lt;&gt;'Tabelas auxiliares'!$C$241,T1219&lt;&gt;'Tabelas auxiliares'!$C$242,T1219&lt;&gt;'Tabelas auxiliares'!$D$241),"FOLHA DE PESSOAL",IF(Y1219='Tabelas auxiliares'!$A$242,"CUSTEIO",IF(Y1219='Tabelas auxiliares'!$A$241,"INVESTIMENTO","ERRO - VERIFICAR"))))</f>
        <v/>
      </c>
      <c r="AA1219" s="30" t="str">
        <f t="shared" si="39"/>
        <v/>
      </c>
      <c r="AB1219" s="130"/>
      <c r="AC1219" s="130"/>
      <c r="AD1219" s="37"/>
      <c r="AE1219" s="36"/>
      <c r="AF1219" s="36"/>
      <c r="AG1219" s="36"/>
      <c r="AH1219" s="36"/>
      <c r="AI1219" s="36"/>
      <c r="AJ1219" s="36"/>
      <c r="AK1219" s="36"/>
      <c r="AL1219" s="36"/>
      <c r="AM1219" s="36"/>
      <c r="AN1219" s="36"/>
      <c r="AO1219" s="36"/>
      <c r="AP1219" s="36"/>
    </row>
    <row r="1220" spans="1:42" x14ac:dyDescent="0.25">
      <c r="A1220" s="128"/>
      <c r="F1220" s="19" t="str">
        <f>IFERROR(VLOOKUP(D1220,'Tabelas auxiliares'!$A$3:$B$63,2,FALSE),"")</f>
        <v/>
      </c>
      <c r="G1220" s="19" t="str">
        <f>IFERROR(VLOOKUP($B1220,'Tabelas auxiliares'!$A$67:$C$107,2,FALSE),"")</f>
        <v/>
      </c>
      <c r="H1220" s="19" t="str">
        <f>IFERROR(VLOOKUP($B1220,'Tabelas auxiliares'!$A$67:$C$107,3,FALSE),"")</f>
        <v/>
      </c>
      <c r="I1220" s="128"/>
      <c r="J1220" s="128"/>
      <c r="K1220" s="128"/>
      <c r="L1220" s="128"/>
      <c r="M1220" s="128"/>
      <c r="N1220" s="128"/>
      <c r="O1220" s="128"/>
      <c r="P1220" s="128"/>
      <c r="Q1220" s="128"/>
      <c r="R1220" s="128"/>
      <c r="S1220" s="128"/>
      <c r="T1220" s="128"/>
      <c r="U1220" s="128"/>
      <c r="V1220" s="128"/>
      <c r="W1220" s="128"/>
      <c r="X1220" s="128"/>
      <c r="Y1220" s="19" t="str">
        <f t="shared" ref="Y1220:Y1269" si="40">LEFT(V1220,1)</f>
        <v/>
      </c>
      <c r="Z1220" s="19" t="str">
        <f>IF(T1220="","",IF(AND(T1220&lt;&gt;'Tabelas auxiliares'!$B$241,T1220&lt;&gt;'Tabelas auxiliares'!$B$242,T1220&lt;&gt;'Tabelas auxiliares'!$C$241,T1220&lt;&gt;'Tabelas auxiliares'!$C$242,T1220&lt;&gt;'Tabelas auxiliares'!$D$241),"FOLHA DE PESSOAL",IF(Y1220='Tabelas auxiliares'!$A$242,"CUSTEIO",IF(Y1220='Tabelas auxiliares'!$A$241,"INVESTIMENTO","ERRO - VERIFICAR"))))</f>
        <v/>
      </c>
      <c r="AA1220" s="30" t="str">
        <f t="shared" ref="AA1220:AA1269" si="41">IF(AB1220+AC1220+AD1220&lt;&gt;0,AB1220+AC1220+AD1220,"")</f>
        <v/>
      </c>
      <c r="AB1220" s="130"/>
      <c r="AC1220" s="130"/>
      <c r="AD1220" s="37"/>
      <c r="AE1220" s="36"/>
      <c r="AF1220" s="36"/>
      <c r="AG1220" s="36"/>
      <c r="AH1220" s="36"/>
      <c r="AI1220" s="36"/>
      <c r="AJ1220" s="36"/>
      <c r="AK1220" s="36"/>
      <c r="AL1220" s="36"/>
      <c r="AM1220" s="36"/>
      <c r="AN1220" s="36"/>
      <c r="AO1220" s="36"/>
      <c r="AP1220" s="36"/>
    </row>
    <row r="1221" spans="1:42" x14ac:dyDescent="0.25">
      <c r="A1221" s="128"/>
      <c r="F1221" s="19" t="str">
        <f>IFERROR(VLOOKUP(D1221,'Tabelas auxiliares'!$A$3:$B$63,2,FALSE),"")</f>
        <v/>
      </c>
      <c r="G1221" s="19" t="str">
        <f>IFERROR(VLOOKUP($B1221,'Tabelas auxiliares'!$A$67:$C$107,2,FALSE),"")</f>
        <v/>
      </c>
      <c r="H1221" s="19" t="str">
        <f>IFERROR(VLOOKUP($B1221,'Tabelas auxiliares'!$A$67:$C$107,3,FALSE),"")</f>
        <v/>
      </c>
      <c r="I1221" s="128"/>
      <c r="J1221" s="128"/>
      <c r="K1221" s="128"/>
      <c r="L1221" s="128"/>
      <c r="M1221" s="128"/>
      <c r="N1221" s="128"/>
      <c r="O1221" s="128"/>
      <c r="P1221" s="128"/>
      <c r="Q1221" s="128"/>
      <c r="R1221" s="128"/>
      <c r="S1221" s="128"/>
      <c r="T1221" s="128"/>
      <c r="U1221" s="128"/>
      <c r="V1221" s="128"/>
      <c r="W1221" s="128"/>
      <c r="X1221" s="128"/>
      <c r="Y1221" s="19" t="str">
        <f t="shared" si="40"/>
        <v/>
      </c>
      <c r="Z1221" s="19" t="str">
        <f>IF(T1221="","",IF(AND(T1221&lt;&gt;'Tabelas auxiliares'!$B$241,T1221&lt;&gt;'Tabelas auxiliares'!$B$242,T1221&lt;&gt;'Tabelas auxiliares'!$C$241,T1221&lt;&gt;'Tabelas auxiliares'!$C$242,T1221&lt;&gt;'Tabelas auxiliares'!$D$241),"FOLHA DE PESSOAL",IF(Y1221='Tabelas auxiliares'!$A$242,"CUSTEIO",IF(Y1221='Tabelas auxiliares'!$A$241,"INVESTIMENTO","ERRO - VERIFICAR"))))</f>
        <v/>
      </c>
      <c r="AA1221" s="30" t="str">
        <f t="shared" si="41"/>
        <v/>
      </c>
      <c r="AB1221" s="130"/>
      <c r="AC1221" s="130"/>
      <c r="AD1221" s="37"/>
      <c r="AE1221" s="36"/>
      <c r="AF1221" s="36"/>
      <c r="AG1221" s="36"/>
      <c r="AH1221" s="36"/>
      <c r="AI1221" s="36"/>
      <c r="AJ1221" s="36"/>
      <c r="AK1221" s="36"/>
      <c r="AL1221" s="36"/>
      <c r="AM1221" s="36"/>
      <c r="AN1221" s="36"/>
      <c r="AO1221" s="36"/>
      <c r="AP1221" s="36"/>
    </row>
    <row r="1222" spans="1:42" x14ac:dyDescent="0.25">
      <c r="A1222" s="128"/>
      <c r="F1222" s="19" t="str">
        <f>IFERROR(VLOOKUP(D1222,'Tabelas auxiliares'!$A$3:$B$63,2,FALSE),"")</f>
        <v/>
      </c>
      <c r="G1222" s="19" t="str">
        <f>IFERROR(VLOOKUP($B1222,'Tabelas auxiliares'!$A$67:$C$107,2,FALSE),"")</f>
        <v/>
      </c>
      <c r="H1222" s="19" t="str">
        <f>IFERROR(VLOOKUP($B1222,'Tabelas auxiliares'!$A$67:$C$107,3,FALSE),"")</f>
        <v/>
      </c>
      <c r="I1222" s="128"/>
      <c r="J1222" s="128"/>
      <c r="K1222" s="128"/>
      <c r="L1222" s="128"/>
      <c r="M1222" s="128"/>
      <c r="N1222" s="128"/>
      <c r="O1222" s="128"/>
      <c r="P1222" s="128"/>
      <c r="Q1222" s="128"/>
      <c r="R1222" s="128"/>
      <c r="S1222" s="128"/>
      <c r="T1222" s="128"/>
      <c r="U1222" s="128"/>
      <c r="V1222" s="128"/>
      <c r="W1222" s="128"/>
      <c r="X1222" s="128"/>
      <c r="Y1222" s="19" t="str">
        <f t="shared" si="40"/>
        <v/>
      </c>
      <c r="Z1222" s="19" t="str">
        <f>IF(T1222="","",IF(AND(T1222&lt;&gt;'Tabelas auxiliares'!$B$241,T1222&lt;&gt;'Tabelas auxiliares'!$B$242,T1222&lt;&gt;'Tabelas auxiliares'!$C$241,T1222&lt;&gt;'Tabelas auxiliares'!$C$242,T1222&lt;&gt;'Tabelas auxiliares'!$D$241),"FOLHA DE PESSOAL",IF(Y1222='Tabelas auxiliares'!$A$242,"CUSTEIO",IF(Y1222='Tabelas auxiliares'!$A$241,"INVESTIMENTO","ERRO - VERIFICAR"))))</f>
        <v/>
      </c>
      <c r="AA1222" s="30" t="str">
        <f t="shared" si="41"/>
        <v/>
      </c>
      <c r="AB1222" s="130"/>
      <c r="AC1222" s="130"/>
      <c r="AD1222" s="37"/>
      <c r="AE1222" s="36"/>
      <c r="AF1222" s="36"/>
      <c r="AG1222" s="36"/>
      <c r="AH1222" s="36"/>
      <c r="AI1222" s="36"/>
      <c r="AJ1222" s="36"/>
      <c r="AK1222" s="36"/>
      <c r="AL1222" s="36"/>
      <c r="AM1222" s="36"/>
      <c r="AN1222" s="36"/>
      <c r="AO1222" s="36"/>
      <c r="AP1222" s="36"/>
    </row>
    <row r="1223" spans="1:42" x14ac:dyDescent="0.25">
      <c r="A1223" s="128"/>
      <c r="F1223" s="19" t="str">
        <f>IFERROR(VLOOKUP(D1223,'Tabelas auxiliares'!$A$3:$B$63,2,FALSE),"")</f>
        <v/>
      </c>
      <c r="G1223" s="19" t="str">
        <f>IFERROR(VLOOKUP($B1223,'Tabelas auxiliares'!$A$67:$C$107,2,FALSE),"")</f>
        <v/>
      </c>
      <c r="H1223" s="19" t="str">
        <f>IFERROR(VLOOKUP($B1223,'Tabelas auxiliares'!$A$67:$C$107,3,FALSE),"")</f>
        <v/>
      </c>
      <c r="I1223" s="128"/>
      <c r="J1223" s="128"/>
      <c r="K1223" s="128"/>
      <c r="L1223" s="128"/>
      <c r="M1223" s="128"/>
      <c r="N1223" s="128"/>
      <c r="O1223" s="128"/>
      <c r="P1223" s="128"/>
      <c r="Q1223" s="128"/>
      <c r="R1223" s="128"/>
      <c r="S1223" s="128"/>
      <c r="T1223" s="128"/>
      <c r="U1223" s="128"/>
      <c r="V1223" s="128"/>
      <c r="W1223" s="128"/>
      <c r="X1223" s="128"/>
      <c r="Y1223" s="19" t="str">
        <f t="shared" si="40"/>
        <v/>
      </c>
      <c r="Z1223" s="19" t="str">
        <f>IF(T1223="","",IF(AND(T1223&lt;&gt;'Tabelas auxiliares'!$B$241,T1223&lt;&gt;'Tabelas auxiliares'!$B$242,T1223&lt;&gt;'Tabelas auxiliares'!$C$241,T1223&lt;&gt;'Tabelas auxiliares'!$C$242,T1223&lt;&gt;'Tabelas auxiliares'!$D$241),"FOLHA DE PESSOAL",IF(Y1223='Tabelas auxiliares'!$A$242,"CUSTEIO",IF(Y1223='Tabelas auxiliares'!$A$241,"INVESTIMENTO","ERRO - VERIFICAR"))))</f>
        <v/>
      </c>
      <c r="AA1223" s="30" t="str">
        <f t="shared" si="41"/>
        <v/>
      </c>
      <c r="AB1223" s="130"/>
      <c r="AC1223" s="130"/>
      <c r="AD1223" s="37"/>
      <c r="AE1223" s="36"/>
      <c r="AF1223" s="36"/>
      <c r="AG1223" s="36"/>
      <c r="AH1223" s="36"/>
      <c r="AI1223" s="36"/>
      <c r="AJ1223" s="36"/>
      <c r="AK1223" s="36"/>
      <c r="AL1223" s="36"/>
      <c r="AM1223" s="36"/>
      <c r="AN1223" s="36"/>
      <c r="AO1223" s="36"/>
      <c r="AP1223" s="36"/>
    </row>
    <row r="1224" spans="1:42" x14ac:dyDescent="0.25">
      <c r="A1224" s="128"/>
      <c r="F1224" s="19" t="str">
        <f>IFERROR(VLOOKUP(D1224,'Tabelas auxiliares'!$A$3:$B$63,2,FALSE),"")</f>
        <v/>
      </c>
      <c r="G1224" s="19" t="str">
        <f>IFERROR(VLOOKUP($B1224,'Tabelas auxiliares'!$A$67:$C$107,2,FALSE),"")</f>
        <v/>
      </c>
      <c r="H1224" s="19" t="str">
        <f>IFERROR(VLOOKUP($B1224,'Tabelas auxiliares'!$A$67:$C$107,3,FALSE),"")</f>
        <v/>
      </c>
      <c r="I1224" s="128"/>
      <c r="J1224" s="128"/>
      <c r="K1224" s="128"/>
      <c r="L1224" s="128"/>
      <c r="M1224" s="128"/>
      <c r="N1224" s="128"/>
      <c r="O1224" s="128"/>
      <c r="P1224" s="128"/>
      <c r="Q1224" s="128"/>
      <c r="R1224" s="128"/>
      <c r="S1224" s="128"/>
      <c r="T1224" s="128"/>
      <c r="U1224" s="128"/>
      <c r="V1224" s="128"/>
      <c r="W1224" s="128"/>
      <c r="X1224" s="128"/>
      <c r="Y1224" s="19" t="str">
        <f t="shared" si="40"/>
        <v/>
      </c>
      <c r="Z1224" s="19" t="str">
        <f>IF(T1224="","",IF(AND(T1224&lt;&gt;'Tabelas auxiliares'!$B$241,T1224&lt;&gt;'Tabelas auxiliares'!$B$242,T1224&lt;&gt;'Tabelas auxiliares'!$C$241,T1224&lt;&gt;'Tabelas auxiliares'!$C$242,T1224&lt;&gt;'Tabelas auxiliares'!$D$241),"FOLHA DE PESSOAL",IF(Y1224='Tabelas auxiliares'!$A$242,"CUSTEIO",IF(Y1224='Tabelas auxiliares'!$A$241,"INVESTIMENTO","ERRO - VERIFICAR"))))</f>
        <v/>
      </c>
      <c r="AA1224" s="30" t="str">
        <f t="shared" si="41"/>
        <v/>
      </c>
      <c r="AB1224" s="130"/>
      <c r="AC1224" s="130"/>
      <c r="AD1224" s="37"/>
      <c r="AE1224" s="36"/>
      <c r="AF1224" s="36"/>
      <c r="AG1224" s="36"/>
      <c r="AH1224" s="36"/>
      <c r="AI1224" s="36"/>
      <c r="AJ1224" s="36"/>
      <c r="AK1224" s="36"/>
      <c r="AL1224" s="36"/>
      <c r="AM1224" s="36"/>
      <c r="AN1224" s="36"/>
      <c r="AO1224" s="36"/>
      <c r="AP1224" s="36"/>
    </row>
    <row r="1225" spans="1:42" x14ac:dyDescent="0.25">
      <c r="A1225" s="128"/>
      <c r="F1225" s="19" t="str">
        <f>IFERROR(VLOOKUP(D1225,'Tabelas auxiliares'!$A$3:$B$63,2,FALSE),"")</f>
        <v/>
      </c>
      <c r="G1225" s="19" t="str">
        <f>IFERROR(VLOOKUP($B1225,'Tabelas auxiliares'!$A$67:$C$107,2,FALSE),"")</f>
        <v/>
      </c>
      <c r="H1225" s="19" t="str">
        <f>IFERROR(VLOOKUP($B1225,'Tabelas auxiliares'!$A$67:$C$107,3,FALSE),"")</f>
        <v/>
      </c>
      <c r="I1225" s="128"/>
      <c r="J1225" s="128"/>
      <c r="K1225" s="128"/>
      <c r="L1225" s="128"/>
      <c r="M1225" s="128"/>
      <c r="N1225" s="128"/>
      <c r="O1225" s="128"/>
      <c r="P1225" s="128"/>
      <c r="Q1225" s="128"/>
      <c r="R1225" s="128"/>
      <c r="S1225" s="128"/>
      <c r="T1225" s="128"/>
      <c r="U1225" s="128"/>
      <c r="V1225" s="128"/>
      <c r="W1225" s="128"/>
      <c r="X1225" s="128"/>
      <c r="Y1225" s="19" t="str">
        <f t="shared" si="40"/>
        <v/>
      </c>
      <c r="Z1225" s="19" t="str">
        <f>IF(T1225="","",IF(AND(T1225&lt;&gt;'Tabelas auxiliares'!$B$241,T1225&lt;&gt;'Tabelas auxiliares'!$B$242,T1225&lt;&gt;'Tabelas auxiliares'!$C$241,T1225&lt;&gt;'Tabelas auxiliares'!$C$242,T1225&lt;&gt;'Tabelas auxiliares'!$D$241),"FOLHA DE PESSOAL",IF(Y1225='Tabelas auxiliares'!$A$242,"CUSTEIO",IF(Y1225='Tabelas auxiliares'!$A$241,"INVESTIMENTO","ERRO - VERIFICAR"))))</f>
        <v/>
      </c>
      <c r="AA1225" s="30" t="str">
        <f t="shared" si="41"/>
        <v/>
      </c>
      <c r="AB1225" s="130"/>
      <c r="AC1225" s="130"/>
      <c r="AD1225" s="37"/>
      <c r="AE1225" s="36"/>
      <c r="AF1225" s="36"/>
      <c r="AG1225" s="36"/>
      <c r="AH1225" s="36"/>
      <c r="AI1225" s="36"/>
      <c r="AJ1225" s="36"/>
      <c r="AK1225" s="36"/>
      <c r="AL1225" s="36"/>
      <c r="AM1225" s="36"/>
      <c r="AN1225" s="36"/>
      <c r="AO1225" s="36"/>
      <c r="AP1225" s="36"/>
    </row>
    <row r="1226" spans="1:42" x14ac:dyDescent="0.25">
      <c r="A1226" s="128"/>
      <c r="F1226" s="19" t="str">
        <f>IFERROR(VLOOKUP(D1226,'Tabelas auxiliares'!$A$3:$B$63,2,FALSE),"")</f>
        <v/>
      </c>
      <c r="G1226" s="19" t="str">
        <f>IFERROR(VLOOKUP($B1226,'Tabelas auxiliares'!$A$67:$C$107,2,FALSE),"")</f>
        <v/>
      </c>
      <c r="H1226" s="19" t="str">
        <f>IFERROR(VLOOKUP($B1226,'Tabelas auxiliares'!$A$67:$C$107,3,FALSE),"")</f>
        <v/>
      </c>
      <c r="I1226" s="128"/>
      <c r="J1226" s="128"/>
      <c r="K1226" s="128"/>
      <c r="L1226" s="128"/>
      <c r="M1226" s="128"/>
      <c r="N1226" s="128"/>
      <c r="O1226" s="128"/>
      <c r="P1226" s="128"/>
      <c r="Q1226" s="128"/>
      <c r="R1226" s="128"/>
      <c r="S1226" s="128"/>
      <c r="T1226" s="128"/>
      <c r="U1226" s="128"/>
      <c r="V1226" s="128"/>
      <c r="W1226" s="128"/>
      <c r="X1226" s="128"/>
      <c r="Y1226" s="19" t="str">
        <f t="shared" si="40"/>
        <v/>
      </c>
      <c r="Z1226" s="19" t="str">
        <f>IF(T1226="","",IF(AND(T1226&lt;&gt;'Tabelas auxiliares'!$B$241,T1226&lt;&gt;'Tabelas auxiliares'!$B$242,T1226&lt;&gt;'Tabelas auxiliares'!$C$241,T1226&lt;&gt;'Tabelas auxiliares'!$C$242,T1226&lt;&gt;'Tabelas auxiliares'!$D$241),"FOLHA DE PESSOAL",IF(Y1226='Tabelas auxiliares'!$A$242,"CUSTEIO",IF(Y1226='Tabelas auxiliares'!$A$241,"INVESTIMENTO","ERRO - VERIFICAR"))))</f>
        <v/>
      </c>
      <c r="AA1226" s="30" t="str">
        <f t="shared" si="41"/>
        <v/>
      </c>
      <c r="AB1226" s="130"/>
      <c r="AC1226" s="130"/>
      <c r="AD1226" s="37"/>
      <c r="AE1226" s="36"/>
      <c r="AF1226" s="36"/>
      <c r="AG1226" s="36"/>
      <c r="AH1226" s="36"/>
      <c r="AI1226" s="36"/>
      <c r="AJ1226" s="36"/>
      <c r="AK1226" s="36"/>
      <c r="AL1226" s="36"/>
      <c r="AM1226" s="36"/>
      <c r="AN1226" s="36"/>
      <c r="AO1226" s="36"/>
      <c r="AP1226" s="36"/>
    </row>
    <row r="1227" spans="1:42" x14ac:dyDescent="0.25">
      <c r="A1227" s="128"/>
      <c r="F1227" s="19" t="str">
        <f>IFERROR(VLOOKUP(D1227,'Tabelas auxiliares'!$A$3:$B$63,2,FALSE),"")</f>
        <v/>
      </c>
      <c r="G1227" s="19" t="str">
        <f>IFERROR(VLOOKUP($B1227,'Tabelas auxiliares'!$A$67:$C$107,2,FALSE),"")</f>
        <v/>
      </c>
      <c r="H1227" s="19" t="str">
        <f>IFERROR(VLOOKUP($B1227,'Tabelas auxiliares'!$A$67:$C$107,3,FALSE),"")</f>
        <v/>
      </c>
      <c r="I1227" s="128"/>
      <c r="J1227" s="128"/>
      <c r="K1227" s="128"/>
      <c r="L1227" s="128"/>
      <c r="M1227" s="128"/>
      <c r="N1227" s="128"/>
      <c r="O1227" s="128"/>
      <c r="P1227" s="128"/>
      <c r="Q1227" s="128"/>
      <c r="R1227" s="128"/>
      <c r="S1227" s="128"/>
      <c r="T1227" s="128"/>
      <c r="U1227" s="128"/>
      <c r="V1227" s="128"/>
      <c r="W1227" s="128"/>
      <c r="X1227" s="128"/>
      <c r="Y1227" s="19" t="str">
        <f t="shared" si="40"/>
        <v/>
      </c>
      <c r="Z1227" s="19" t="str">
        <f>IF(T1227="","",IF(AND(T1227&lt;&gt;'Tabelas auxiliares'!$B$241,T1227&lt;&gt;'Tabelas auxiliares'!$B$242,T1227&lt;&gt;'Tabelas auxiliares'!$C$241,T1227&lt;&gt;'Tabelas auxiliares'!$C$242,T1227&lt;&gt;'Tabelas auxiliares'!$D$241),"FOLHA DE PESSOAL",IF(Y1227='Tabelas auxiliares'!$A$242,"CUSTEIO",IF(Y1227='Tabelas auxiliares'!$A$241,"INVESTIMENTO","ERRO - VERIFICAR"))))</f>
        <v/>
      </c>
      <c r="AA1227" s="30" t="str">
        <f t="shared" si="41"/>
        <v/>
      </c>
      <c r="AB1227" s="130"/>
      <c r="AC1227" s="130"/>
      <c r="AD1227" s="37"/>
      <c r="AE1227" s="36"/>
      <c r="AF1227" s="36"/>
      <c r="AG1227" s="36"/>
      <c r="AH1227" s="36"/>
      <c r="AI1227" s="36"/>
      <c r="AJ1227" s="36"/>
      <c r="AK1227" s="36"/>
      <c r="AL1227" s="36"/>
      <c r="AM1227" s="36"/>
      <c r="AN1227" s="36"/>
      <c r="AO1227" s="36"/>
      <c r="AP1227" s="36"/>
    </row>
    <row r="1228" spans="1:42" x14ac:dyDescent="0.25">
      <c r="A1228" s="128"/>
      <c r="F1228" s="19" t="str">
        <f>IFERROR(VLOOKUP(D1228,'Tabelas auxiliares'!$A$3:$B$63,2,FALSE),"")</f>
        <v/>
      </c>
      <c r="G1228" s="19" t="str">
        <f>IFERROR(VLOOKUP($B1228,'Tabelas auxiliares'!$A$67:$C$107,2,FALSE),"")</f>
        <v/>
      </c>
      <c r="H1228" s="19" t="str">
        <f>IFERROR(VLOOKUP($B1228,'Tabelas auxiliares'!$A$67:$C$107,3,FALSE),"")</f>
        <v/>
      </c>
      <c r="I1228" s="128"/>
      <c r="J1228" s="128"/>
      <c r="K1228" s="128"/>
      <c r="L1228" s="128"/>
      <c r="M1228" s="128"/>
      <c r="N1228" s="128"/>
      <c r="O1228" s="128"/>
      <c r="P1228" s="128"/>
      <c r="Q1228" s="128"/>
      <c r="R1228" s="128"/>
      <c r="S1228" s="128"/>
      <c r="T1228" s="128"/>
      <c r="U1228" s="128"/>
      <c r="V1228" s="128"/>
      <c r="W1228" s="128"/>
      <c r="X1228" s="128"/>
      <c r="Y1228" s="19" t="str">
        <f t="shared" si="40"/>
        <v/>
      </c>
      <c r="Z1228" s="19" t="str">
        <f>IF(T1228="","",IF(AND(T1228&lt;&gt;'Tabelas auxiliares'!$B$241,T1228&lt;&gt;'Tabelas auxiliares'!$B$242,T1228&lt;&gt;'Tabelas auxiliares'!$C$241,T1228&lt;&gt;'Tabelas auxiliares'!$C$242,T1228&lt;&gt;'Tabelas auxiliares'!$D$241),"FOLHA DE PESSOAL",IF(Y1228='Tabelas auxiliares'!$A$242,"CUSTEIO",IF(Y1228='Tabelas auxiliares'!$A$241,"INVESTIMENTO","ERRO - VERIFICAR"))))</f>
        <v/>
      </c>
      <c r="AA1228" s="30" t="str">
        <f t="shared" si="41"/>
        <v/>
      </c>
      <c r="AB1228" s="130"/>
      <c r="AC1228" s="130"/>
      <c r="AD1228" s="37"/>
      <c r="AE1228" s="36"/>
      <c r="AF1228" s="36"/>
      <c r="AG1228" s="36"/>
      <c r="AH1228" s="36"/>
      <c r="AI1228" s="36"/>
      <c r="AJ1228" s="36"/>
      <c r="AK1228" s="36"/>
      <c r="AL1228" s="36"/>
      <c r="AM1228" s="36"/>
      <c r="AN1228" s="36"/>
      <c r="AO1228" s="36"/>
      <c r="AP1228" s="36"/>
    </row>
    <row r="1229" spans="1:42" x14ac:dyDescent="0.25">
      <c r="A1229" s="128"/>
      <c r="F1229" s="19" t="str">
        <f>IFERROR(VLOOKUP(D1229,'Tabelas auxiliares'!$A$3:$B$63,2,FALSE),"")</f>
        <v/>
      </c>
      <c r="G1229" s="19" t="str">
        <f>IFERROR(VLOOKUP($B1229,'Tabelas auxiliares'!$A$67:$C$107,2,FALSE),"")</f>
        <v/>
      </c>
      <c r="H1229" s="19" t="str">
        <f>IFERROR(VLOOKUP($B1229,'Tabelas auxiliares'!$A$67:$C$107,3,FALSE),"")</f>
        <v/>
      </c>
      <c r="I1229" s="128"/>
      <c r="J1229" s="128"/>
      <c r="K1229" s="128"/>
      <c r="L1229" s="128"/>
      <c r="M1229" s="128"/>
      <c r="N1229" s="128"/>
      <c r="O1229" s="128"/>
      <c r="P1229" s="128"/>
      <c r="Q1229" s="128"/>
      <c r="R1229" s="128"/>
      <c r="S1229" s="128"/>
      <c r="T1229" s="128"/>
      <c r="U1229" s="128"/>
      <c r="V1229" s="128"/>
      <c r="W1229" s="128"/>
      <c r="X1229" s="128"/>
      <c r="Y1229" s="19" t="str">
        <f t="shared" si="40"/>
        <v/>
      </c>
      <c r="Z1229" s="19" t="str">
        <f>IF(T1229="","",IF(AND(T1229&lt;&gt;'Tabelas auxiliares'!$B$241,T1229&lt;&gt;'Tabelas auxiliares'!$B$242,T1229&lt;&gt;'Tabelas auxiliares'!$C$241,T1229&lt;&gt;'Tabelas auxiliares'!$C$242,T1229&lt;&gt;'Tabelas auxiliares'!$D$241),"FOLHA DE PESSOAL",IF(Y1229='Tabelas auxiliares'!$A$242,"CUSTEIO",IF(Y1229='Tabelas auxiliares'!$A$241,"INVESTIMENTO","ERRO - VERIFICAR"))))</f>
        <v/>
      </c>
      <c r="AA1229" s="30" t="str">
        <f t="shared" si="41"/>
        <v/>
      </c>
      <c r="AB1229" s="130"/>
      <c r="AC1229" s="130"/>
      <c r="AD1229" s="37"/>
      <c r="AE1229" s="36"/>
      <c r="AF1229" s="36"/>
      <c r="AG1229" s="36"/>
      <c r="AH1229" s="36"/>
      <c r="AI1229" s="36"/>
      <c r="AJ1229" s="36"/>
      <c r="AK1229" s="36"/>
      <c r="AL1229" s="36"/>
      <c r="AM1229" s="36"/>
      <c r="AN1229" s="36"/>
      <c r="AO1229" s="36"/>
      <c r="AP1229" s="36"/>
    </row>
    <row r="1230" spans="1:42" x14ac:dyDescent="0.25">
      <c r="A1230" s="128"/>
      <c r="F1230" s="19" t="str">
        <f>IFERROR(VLOOKUP(D1230,'Tabelas auxiliares'!$A$3:$B$63,2,FALSE),"")</f>
        <v/>
      </c>
      <c r="G1230" s="19" t="str">
        <f>IFERROR(VLOOKUP($B1230,'Tabelas auxiliares'!$A$67:$C$107,2,FALSE),"")</f>
        <v/>
      </c>
      <c r="H1230" s="19" t="str">
        <f>IFERROR(VLOOKUP($B1230,'Tabelas auxiliares'!$A$67:$C$107,3,FALSE),"")</f>
        <v/>
      </c>
      <c r="I1230" s="128"/>
      <c r="J1230" s="128"/>
      <c r="K1230" s="128"/>
      <c r="L1230" s="128"/>
      <c r="M1230" s="128"/>
      <c r="N1230" s="128"/>
      <c r="O1230" s="128"/>
      <c r="P1230" s="128"/>
      <c r="Q1230" s="128"/>
      <c r="R1230" s="128"/>
      <c r="S1230" s="128"/>
      <c r="T1230" s="128"/>
      <c r="U1230" s="128"/>
      <c r="V1230" s="128"/>
      <c r="W1230" s="128"/>
      <c r="X1230" s="128"/>
      <c r="Y1230" s="19" t="str">
        <f t="shared" si="40"/>
        <v/>
      </c>
      <c r="Z1230" s="19" t="str">
        <f>IF(T1230="","",IF(AND(T1230&lt;&gt;'Tabelas auxiliares'!$B$241,T1230&lt;&gt;'Tabelas auxiliares'!$B$242,T1230&lt;&gt;'Tabelas auxiliares'!$C$241,T1230&lt;&gt;'Tabelas auxiliares'!$C$242,T1230&lt;&gt;'Tabelas auxiliares'!$D$241),"FOLHA DE PESSOAL",IF(Y1230='Tabelas auxiliares'!$A$242,"CUSTEIO",IF(Y1230='Tabelas auxiliares'!$A$241,"INVESTIMENTO","ERRO - VERIFICAR"))))</f>
        <v/>
      </c>
      <c r="AA1230" s="30" t="str">
        <f t="shared" si="41"/>
        <v/>
      </c>
      <c r="AB1230" s="130"/>
      <c r="AC1230" s="130"/>
      <c r="AD1230" s="37"/>
      <c r="AE1230" s="36"/>
      <c r="AF1230" s="36"/>
      <c r="AG1230" s="36"/>
      <c r="AH1230" s="36"/>
      <c r="AI1230" s="36"/>
      <c r="AJ1230" s="36"/>
      <c r="AK1230" s="36"/>
      <c r="AL1230" s="36"/>
      <c r="AM1230" s="36"/>
      <c r="AN1230" s="36"/>
      <c r="AO1230" s="36"/>
      <c r="AP1230" s="36"/>
    </row>
    <row r="1231" spans="1:42" x14ac:dyDescent="0.25">
      <c r="A1231" s="128"/>
      <c r="F1231" s="19" t="str">
        <f>IFERROR(VLOOKUP(D1231,'Tabelas auxiliares'!$A$3:$B$63,2,FALSE),"")</f>
        <v/>
      </c>
      <c r="G1231" s="19" t="str">
        <f>IFERROR(VLOOKUP($B1231,'Tabelas auxiliares'!$A$67:$C$107,2,FALSE),"")</f>
        <v/>
      </c>
      <c r="H1231" s="19" t="str">
        <f>IFERROR(VLOOKUP($B1231,'Tabelas auxiliares'!$A$67:$C$107,3,FALSE),"")</f>
        <v/>
      </c>
      <c r="I1231" s="128"/>
      <c r="J1231" s="128"/>
      <c r="K1231" s="128"/>
      <c r="L1231" s="128"/>
      <c r="M1231" s="128"/>
      <c r="N1231" s="128"/>
      <c r="O1231" s="128"/>
      <c r="P1231" s="128"/>
      <c r="Q1231" s="128"/>
      <c r="R1231" s="128"/>
      <c r="S1231" s="128"/>
      <c r="T1231" s="128"/>
      <c r="U1231" s="128"/>
      <c r="V1231" s="128"/>
      <c r="W1231" s="128"/>
      <c r="X1231" s="128"/>
      <c r="Y1231" s="19" t="str">
        <f t="shared" si="40"/>
        <v/>
      </c>
      <c r="Z1231" s="19" t="str">
        <f>IF(T1231="","",IF(AND(T1231&lt;&gt;'Tabelas auxiliares'!$B$241,T1231&lt;&gt;'Tabelas auxiliares'!$B$242,T1231&lt;&gt;'Tabelas auxiliares'!$C$241,T1231&lt;&gt;'Tabelas auxiliares'!$C$242,T1231&lt;&gt;'Tabelas auxiliares'!$D$241),"FOLHA DE PESSOAL",IF(Y1231='Tabelas auxiliares'!$A$242,"CUSTEIO",IF(Y1231='Tabelas auxiliares'!$A$241,"INVESTIMENTO","ERRO - VERIFICAR"))))</f>
        <v/>
      </c>
      <c r="AA1231" s="30" t="str">
        <f t="shared" si="41"/>
        <v/>
      </c>
      <c r="AB1231" s="130"/>
      <c r="AC1231" s="130"/>
      <c r="AD1231" s="37"/>
      <c r="AE1231" s="36"/>
      <c r="AF1231" s="36"/>
      <c r="AG1231" s="36"/>
      <c r="AH1231" s="36"/>
      <c r="AI1231" s="36"/>
      <c r="AJ1231" s="36"/>
      <c r="AK1231" s="36"/>
      <c r="AL1231" s="36"/>
      <c r="AM1231" s="36"/>
      <c r="AN1231" s="36"/>
      <c r="AO1231" s="36"/>
      <c r="AP1231" s="36"/>
    </row>
    <row r="1232" spans="1:42" x14ac:dyDescent="0.25">
      <c r="A1232" s="128"/>
      <c r="F1232" s="19" t="str">
        <f>IFERROR(VLOOKUP(D1232,'Tabelas auxiliares'!$A$3:$B$63,2,FALSE),"")</f>
        <v/>
      </c>
      <c r="G1232" s="19" t="str">
        <f>IFERROR(VLOOKUP($B1232,'Tabelas auxiliares'!$A$67:$C$107,2,FALSE),"")</f>
        <v/>
      </c>
      <c r="H1232" s="19" t="str">
        <f>IFERROR(VLOOKUP($B1232,'Tabelas auxiliares'!$A$67:$C$107,3,FALSE),"")</f>
        <v/>
      </c>
      <c r="I1232" s="128"/>
      <c r="J1232" s="128"/>
      <c r="K1232" s="128"/>
      <c r="L1232" s="128"/>
      <c r="M1232" s="128"/>
      <c r="N1232" s="128"/>
      <c r="O1232" s="128"/>
      <c r="P1232" s="128"/>
      <c r="Q1232" s="128"/>
      <c r="R1232" s="128"/>
      <c r="S1232" s="128"/>
      <c r="T1232" s="128"/>
      <c r="U1232" s="128"/>
      <c r="V1232" s="128"/>
      <c r="W1232" s="128"/>
      <c r="X1232" s="128"/>
      <c r="Y1232" s="19" t="str">
        <f t="shared" si="40"/>
        <v/>
      </c>
      <c r="Z1232" s="19" t="str">
        <f>IF(T1232="","",IF(AND(T1232&lt;&gt;'Tabelas auxiliares'!$B$241,T1232&lt;&gt;'Tabelas auxiliares'!$B$242,T1232&lt;&gt;'Tabelas auxiliares'!$C$241,T1232&lt;&gt;'Tabelas auxiliares'!$C$242,T1232&lt;&gt;'Tabelas auxiliares'!$D$241),"FOLHA DE PESSOAL",IF(Y1232='Tabelas auxiliares'!$A$242,"CUSTEIO",IF(Y1232='Tabelas auxiliares'!$A$241,"INVESTIMENTO","ERRO - VERIFICAR"))))</f>
        <v/>
      </c>
      <c r="AA1232" s="30" t="str">
        <f t="shared" si="41"/>
        <v/>
      </c>
      <c r="AB1232" s="130"/>
      <c r="AC1232" s="130"/>
      <c r="AD1232" s="37"/>
      <c r="AE1232" s="36"/>
      <c r="AF1232" s="36"/>
      <c r="AG1232" s="36"/>
      <c r="AH1232" s="36"/>
      <c r="AI1232" s="36"/>
      <c r="AJ1232" s="36"/>
      <c r="AK1232" s="36"/>
      <c r="AL1232" s="36"/>
      <c r="AM1232" s="36"/>
      <c r="AN1232" s="36"/>
      <c r="AO1232" s="36"/>
      <c r="AP1232" s="36"/>
    </row>
    <row r="1233" spans="1:42" x14ac:dyDescent="0.25">
      <c r="A1233" s="128"/>
      <c r="F1233" s="19" t="str">
        <f>IFERROR(VLOOKUP(D1233,'Tabelas auxiliares'!$A$3:$B$63,2,FALSE),"")</f>
        <v/>
      </c>
      <c r="G1233" s="19" t="str">
        <f>IFERROR(VLOOKUP($B1233,'Tabelas auxiliares'!$A$67:$C$107,2,FALSE),"")</f>
        <v/>
      </c>
      <c r="H1233" s="19" t="str">
        <f>IFERROR(VLOOKUP($B1233,'Tabelas auxiliares'!$A$67:$C$107,3,FALSE),"")</f>
        <v/>
      </c>
      <c r="I1233" s="128"/>
      <c r="J1233" s="128"/>
      <c r="K1233" s="128"/>
      <c r="L1233" s="128"/>
      <c r="M1233" s="128"/>
      <c r="N1233" s="128"/>
      <c r="O1233" s="128"/>
      <c r="P1233" s="128"/>
      <c r="Q1233" s="128"/>
      <c r="R1233" s="128"/>
      <c r="S1233" s="128"/>
      <c r="T1233" s="128"/>
      <c r="U1233" s="128"/>
      <c r="V1233" s="128"/>
      <c r="W1233" s="128"/>
      <c r="X1233" s="128"/>
      <c r="Y1233" s="19" t="str">
        <f t="shared" si="40"/>
        <v/>
      </c>
      <c r="Z1233" s="19" t="str">
        <f>IF(T1233="","",IF(AND(T1233&lt;&gt;'Tabelas auxiliares'!$B$241,T1233&lt;&gt;'Tabelas auxiliares'!$B$242,T1233&lt;&gt;'Tabelas auxiliares'!$C$241,T1233&lt;&gt;'Tabelas auxiliares'!$C$242,T1233&lt;&gt;'Tabelas auxiliares'!$D$241),"FOLHA DE PESSOAL",IF(Y1233='Tabelas auxiliares'!$A$242,"CUSTEIO",IF(Y1233='Tabelas auxiliares'!$A$241,"INVESTIMENTO","ERRO - VERIFICAR"))))</f>
        <v/>
      </c>
      <c r="AA1233" s="30" t="str">
        <f t="shared" si="41"/>
        <v/>
      </c>
      <c r="AB1233" s="130"/>
      <c r="AC1233" s="130"/>
      <c r="AD1233" s="37"/>
      <c r="AE1233" s="36"/>
      <c r="AF1233" s="36"/>
      <c r="AG1233" s="36"/>
      <c r="AH1233" s="36"/>
      <c r="AI1233" s="36"/>
      <c r="AJ1233" s="36"/>
      <c r="AK1233" s="36"/>
      <c r="AL1233" s="36"/>
      <c r="AM1233" s="36"/>
      <c r="AN1233" s="36"/>
      <c r="AO1233" s="36"/>
      <c r="AP1233" s="36"/>
    </row>
    <row r="1234" spans="1:42" x14ac:dyDescent="0.25">
      <c r="A1234" s="128"/>
      <c r="F1234" s="19" t="str">
        <f>IFERROR(VLOOKUP(D1234,'Tabelas auxiliares'!$A$3:$B$63,2,FALSE),"")</f>
        <v/>
      </c>
      <c r="G1234" s="19" t="str">
        <f>IFERROR(VLOOKUP($B1234,'Tabelas auxiliares'!$A$67:$C$107,2,FALSE),"")</f>
        <v/>
      </c>
      <c r="H1234" s="19" t="str">
        <f>IFERROR(VLOOKUP($B1234,'Tabelas auxiliares'!$A$67:$C$107,3,FALSE),"")</f>
        <v/>
      </c>
      <c r="I1234" s="128"/>
      <c r="J1234" s="128"/>
      <c r="K1234" s="128"/>
      <c r="L1234" s="128"/>
      <c r="M1234" s="128"/>
      <c r="N1234" s="128"/>
      <c r="O1234" s="128"/>
      <c r="P1234" s="128"/>
      <c r="Q1234" s="128"/>
      <c r="R1234" s="128"/>
      <c r="S1234" s="128"/>
      <c r="T1234" s="128"/>
      <c r="U1234" s="128"/>
      <c r="V1234" s="128"/>
      <c r="W1234" s="128"/>
      <c r="X1234" s="128"/>
      <c r="Y1234" s="19" t="str">
        <f t="shared" si="40"/>
        <v/>
      </c>
      <c r="Z1234" s="19" t="str">
        <f>IF(T1234="","",IF(AND(T1234&lt;&gt;'Tabelas auxiliares'!$B$241,T1234&lt;&gt;'Tabelas auxiliares'!$B$242,T1234&lt;&gt;'Tabelas auxiliares'!$C$241,T1234&lt;&gt;'Tabelas auxiliares'!$C$242,T1234&lt;&gt;'Tabelas auxiliares'!$D$241),"FOLHA DE PESSOAL",IF(Y1234='Tabelas auxiliares'!$A$242,"CUSTEIO",IF(Y1234='Tabelas auxiliares'!$A$241,"INVESTIMENTO","ERRO - VERIFICAR"))))</f>
        <v/>
      </c>
      <c r="AA1234" s="30" t="str">
        <f t="shared" si="41"/>
        <v/>
      </c>
      <c r="AB1234" s="130"/>
      <c r="AC1234" s="130"/>
      <c r="AD1234" s="37"/>
      <c r="AE1234" s="36"/>
      <c r="AF1234" s="36"/>
      <c r="AG1234" s="36"/>
      <c r="AH1234" s="36"/>
      <c r="AI1234" s="36"/>
      <c r="AJ1234" s="36"/>
      <c r="AK1234" s="36"/>
      <c r="AL1234" s="36"/>
      <c r="AM1234" s="36"/>
      <c r="AN1234" s="36"/>
      <c r="AO1234" s="36"/>
      <c r="AP1234" s="36"/>
    </row>
    <row r="1235" spans="1:42" x14ac:dyDescent="0.25">
      <c r="A1235" s="128"/>
      <c r="F1235" s="19" t="str">
        <f>IFERROR(VLOOKUP(D1235,'Tabelas auxiliares'!$A$3:$B$63,2,FALSE),"")</f>
        <v/>
      </c>
      <c r="G1235" s="19" t="str">
        <f>IFERROR(VLOOKUP($B1235,'Tabelas auxiliares'!$A$67:$C$107,2,FALSE),"")</f>
        <v/>
      </c>
      <c r="H1235" s="19" t="str">
        <f>IFERROR(VLOOKUP($B1235,'Tabelas auxiliares'!$A$67:$C$107,3,FALSE),"")</f>
        <v/>
      </c>
      <c r="I1235" s="128"/>
      <c r="J1235" s="128"/>
      <c r="K1235" s="128"/>
      <c r="L1235" s="128"/>
      <c r="M1235" s="128"/>
      <c r="N1235" s="128"/>
      <c r="O1235" s="128"/>
      <c r="P1235" s="128"/>
      <c r="Q1235" s="128"/>
      <c r="R1235" s="128"/>
      <c r="S1235" s="128"/>
      <c r="T1235" s="128"/>
      <c r="U1235" s="128"/>
      <c r="V1235" s="128"/>
      <c r="W1235" s="128"/>
      <c r="X1235" s="128"/>
      <c r="Y1235" s="19" t="str">
        <f t="shared" si="40"/>
        <v/>
      </c>
      <c r="Z1235" s="19" t="str">
        <f>IF(T1235="","",IF(AND(T1235&lt;&gt;'Tabelas auxiliares'!$B$241,T1235&lt;&gt;'Tabelas auxiliares'!$B$242,T1235&lt;&gt;'Tabelas auxiliares'!$C$241,T1235&lt;&gt;'Tabelas auxiliares'!$C$242,T1235&lt;&gt;'Tabelas auxiliares'!$D$241),"FOLHA DE PESSOAL",IF(Y1235='Tabelas auxiliares'!$A$242,"CUSTEIO",IF(Y1235='Tabelas auxiliares'!$A$241,"INVESTIMENTO","ERRO - VERIFICAR"))))</f>
        <v/>
      </c>
      <c r="AA1235" s="30" t="str">
        <f t="shared" si="41"/>
        <v/>
      </c>
      <c r="AB1235" s="130"/>
      <c r="AC1235" s="130"/>
      <c r="AD1235" s="37"/>
      <c r="AE1235" s="36"/>
      <c r="AF1235" s="36"/>
      <c r="AG1235" s="36"/>
      <c r="AH1235" s="36"/>
      <c r="AI1235" s="36"/>
      <c r="AJ1235" s="36"/>
      <c r="AK1235" s="36"/>
      <c r="AL1235" s="36"/>
      <c r="AM1235" s="36"/>
      <c r="AN1235" s="36"/>
      <c r="AO1235" s="36"/>
      <c r="AP1235" s="36"/>
    </row>
    <row r="1236" spans="1:42" x14ac:dyDescent="0.25">
      <c r="A1236" s="128"/>
      <c r="F1236" s="19" t="str">
        <f>IFERROR(VLOOKUP(D1236,'Tabelas auxiliares'!$A$3:$B$63,2,FALSE),"")</f>
        <v/>
      </c>
      <c r="G1236" s="19" t="str">
        <f>IFERROR(VLOOKUP($B1236,'Tabelas auxiliares'!$A$67:$C$107,2,FALSE),"")</f>
        <v/>
      </c>
      <c r="H1236" s="19" t="str">
        <f>IFERROR(VLOOKUP($B1236,'Tabelas auxiliares'!$A$67:$C$107,3,FALSE),"")</f>
        <v/>
      </c>
      <c r="I1236" s="128"/>
      <c r="J1236" s="128"/>
      <c r="K1236" s="128"/>
      <c r="L1236" s="128"/>
      <c r="M1236" s="128"/>
      <c r="N1236" s="128"/>
      <c r="O1236" s="128"/>
      <c r="P1236" s="128"/>
      <c r="Q1236" s="128"/>
      <c r="R1236" s="128"/>
      <c r="S1236" s="128"/>
      <c r="T1236" s="128"/>
      <c r="U1236" s="128"/>
      <c r="V1236" s="128"/>
      <c r="W1236" s="128"/>
      <c r="X1236" s="128"/>
      <c r="Y1236" s="19" t="str">
        <f t="shared" si="40"/>
        <v/>
      </c>
      <c r="Z1236" s="19" t="str">
        <f>IF(T1236="","",IF(AND(T1236&lt;&gt;'Tabelas auxiliares'!$B$241,T1236&lt;&gt;'Tabelas auxiliares'!$B$242,T1236&lt;&gt;'Tabelas auxiliares'!$C$241,T1236&lt;&gt;'Tabelas auxiliares'!$C$242,T1236&lt;&gt;'Tabelas auxiliares'!$D$241),"FOLHA DE PESSOAL",IF(Y1236='Tabelas auxiliares'!$A$242,"CUSTEIO",IF(Y1236='Tabelas auxiliares'!$A$241,"INVESTIMENTO","ERRO - VERIFICAR"))))</f>
        <v/>
      </c>
      <c r="AA1236" s="30" t="str">
        <f t="shared" si="41"/>
        <v/>
      </c>
      <c r="AB1236" s="130"/>
      <c r="AC1236" s="130"/>
      <c r="AD1236" s="37"/>
      <c r="AE1236" s="36"/>
      <c r="AF1236" s="36"/>
      <c r="AG1236" s="36"/>
      <c r="AH1236" s="36"/>
      <c r="AI1236" s="36"/>
      <c r="AJ1236" s="36"/>
      <c r="AK1236" s="36"/>
      <c r="AL1236" s="36"/>
      <c r="AM1236" s="36"/>
      <c r="AN1236" s="36"/>
      <c r="AO1236" s="36"/>
      <c r="AP1236" s="36"/>
    </row>
    <row r="1237" spans="1:42" x14ac:dyDescent="0.25">
      <c r="A1237" s="128"/>
      <c r="F1237" s="19" t="str">
        <f>IFERROR(VLOOKUP(D1237,'Tabelas auxiliares'!$A$3:$B$63,2,FALSE),"")</f>
        <v/>
      </c>
      <c r="G1237" s="19" t="str">
        <f>IFERROR(VLOOKUP($B1237,'Tabelas auxiliares'!$A$67:$C$107,2,FALSE),"")</f>
        <v/>
      </c>
      <c r="H1237" s="19" t="str">
        <f>IFERROR(VLOOKUP($B1237,'Tabelas auxiliares'!$A$67:$C$107,3,FALSE),"")</f>
        <v/>
      </c>
      <c r="I1237" s="128"/>
      <c r="J1237" s="128"/>
      <c r="K1237" s="128"/>
      <c r="L1237" s="128"/>
      <c r="M1237" s="128"/>
      <c r="N1237" s="128"/>
      <c r="O1237" s="128"/>
      <c r="P1237" s="128"/>
      <c r="Q1237" s="128"/>
      <c r="R1237" s="128"/>
      <c r="S1237" s="128"/>
      <c r="T1237" s="128"/>
      <c r="U1237" s="128"/>
      <c r="V1237" s="128"/>
      <c r="W1237" s="128"/>
      <c r="X1237" s="128"/>
      <c r="Y1237" s="19" t="str">
        <f t="shared" si="40"/>
        <v/>
      </c>
      <c r="Z1237" s="19" t="str">
        <f>IF(T1237="","",IF(AND(T1237&lt;&gt;'Tabelas auxiliares'!$B$241,T1237&lt;&gt;'Tabelas auxiliares'!$B$242,T1237&lt;&gt;'Tabelas auxiliares'!$C$241,T1237&lt;&gt;'Tabelas auxiliares'!$C$242,T1237&lt;&gt;'Tabelas auxiliares'!$D$241),"FOLHA DE PESSOAL",IF(Y1237='Tabelas auxiliares'!$A$242,"CUSTEIO",IF(Y1237='Tabelas auxiliares'!$A$241,"INVESTIMENTO","ERRO - VERIFICAR"))))</f>
        <v/>
      </c>
      <c r="AA1237" s="30" t="str">
        <f t="shared" si="41"/>
        <v/>
      </c>
      <c r="AB1237" s="130"/>
      <c r="AC1237" s="130"/>
      <c r="AD1237" s="37"/>
      <c r="AE1237" s="36"/>
      <c r="AF1237" s="36"/>
      <c r="AG1237" s="36"/>
      <c r="AH1237" s="36"/>
      <c r="AI1237" s="36"/>
      <c r="AJ1237" s="36"/>
      <c r="AK1237" s="36"/>
      <c r="AL1237" s="36"/>
      <c r="AM1237" s="36"/>
      <c r="AN1237" s="36"/>
      <c r="AO1237" s="36"/>
      <c r="AP1237" s="36"/>
    </row>
    <row r="1238" spans="1:42" x14ac:dyDescent="0.25">
      <c r="A1238" s="128"/>
      <c r="F1238" s="19" t="str">
        <f>IFERROR(VLOOKUP(D1238,'Tabelas auxiliares'!$A$3:$B$63,2,FALSE),"")</f>
        <v/>
      </c>
      <c r="G1238" s="19" t="str">
        <f>IFERROR(VLOOKUP($B1238,'Tabelas auxiliares'!$A$67:$C$107,2,FALSE),"")</f>
        <v/>
      </c>
      <c r="H1238" s="19" t="str">
        <f>IFERROR(VLOOKUP($B1238,'Tabelas auxiliares'!$A$67:$C$107,3,FALSE),"")</f>
        <v/>
      </c>
      <c r="I1238" s="128"/>
      <c r="J1238" s="128"/>
      <c r="K1238" s="128"/>
      <c r="L1238" s="128"/>
      <c r="M1238" s="128"/>
      <c r="N1238" s="128"/>
      <c r="O1238" s="128"/>
      <c r="P1238" s="128"/>
      <c r="Q1238" s="128"/>
      <c r="R1238" s="128"/>
      <c r="S1238" s="128"/>
      <c r="T1238" s="128"/>
      <c r="U1238" s="128"/>
      <c r="V1238" s="128"/>
      <c r="W1238" s="128"/>
      <c r="X1238" s="128"/>
      <c r="Y1238" s="19" t="str">
        <f t="shared" si="40"/>
        <v/>
      </c>
      <c r="Z1238" s="19" t="str">
        <f>IF(T1238="","",IF(AND(T1238&lt;&gt;'Tabelas auxiliares'!$B$241,T1238&lt;&gt;'Tabelas auxiliares'!$B$242,T1238&lt;&gt;'Tabelas auxiliares'!$C$241,T1238&lt;&gt;'Tabelas auxiliares'!$C$242,T1238&lt;&gt;'Tabelas auxiliares'!$D$241),"FOLHA DE PESSOAL",IF(Y1238='Tabelas auxiliares'!$A$242,"CUSTEIO",IF(Y1238='Tabelas auxiliares'!$A$241,"INVESTIMENTO","ERRO - VERIFICAR"))))</f>
        <v/>
      </c>
      <c r="AA1238" s="30" t="str">
        <f t="shared" si="41"/>
        <v/>
      </c>
      <c r="AB1238" s="130"/>
      <c r="AC1238" s="130"/>
      <c r="AD1238" s="37"/>
      <c r="AE1238" s="36"/>
      <c r="AF1238" s="36"/>
      <c r="AG1238" s="36"/>
      <c r="AH1238" s="36"/>
      <c r="AI1238" s="36"/>
      <c r="AJ1238" s="36"/>
      <c r="AK1238" s="36"/>
      <c r="AL1238" s="36"/>
      <c r="AM1238" s="36"/>
      <c r="AN1238" s="36"/>
      <c r="AO1238" s="36"/>
      <c r="AP1238" s="36"/>
    </row>
    <row r="1239" spans="1:42" x14ac:dyDescent="0.25">
      <c r="A1239" s="128"/>
      <c r="F1239" s="19" t="str">
        <f>IFERROR(VLOOKUP(D1239,'Tabelas auxiliares'!$A$3:$B$63,2,FALSE),"")</f>
        <v/>
      </c>
      <c r="G1239" s="19" t="str">
        <f>IFERROR(VLOOKUP($B1239,'Tabelas auxiliares'!$A$67:$C$107,2,FALSE),"")</f>
        <v/>
      </c>
      <c r="H1239" s="19" t="str">
        <f>IFERROR(VLOOKUP($B1239,'Tabelas auxiliares'!$A$67:$C$107,3,FALSE),"")</f>
        <v/>
      </c>
      <c r="I1239" s="128"/>
      <c r="J1239" s="128"/>
      <c r="K1239" s="128"/>
      <c r="L1239" s="128"/>
      <c r="M1239" s="128"/>
      <c r="N1239" s="128"/>
      <c r="O1239" s="128"/>
      <c r="P1239" s="128"/>
      <c r="Q1239" s="128"/>
      <c r="R1239" s="128"/>
      <c r="S1239" s="128"/>
      <c r="T1239" s="128"/>
      <c r="U1239" s="128"/>
      <c r="V1239" s="128"/>
      <c r="W1239" s="128"/>
      <c r="X1239" s="128"/>
      <c r="Y1239" s="19" t="str">
        <f t="shared" si="40"/>
        <v/>
      </c>
      <c r="Z1239" s="19" t="str">
        <f>IF(T1239="","",IF(AND(T1239&lt;&gt;'Tabelas auxiliares'!$B$241,T1239&lt;&gt;'Tabelas auxiliares'!$B$242,T1239&lt;&gt;'Tabelas auxiliares'!$C$241,T1239&lt;&gt;'Tabelas auxiliares'!$C$242,T1239&lt;&gt;'Tabelas auxiliares'!$D$241),"FOLHA DE PESSOAL",IF(Y1239='Tabelas auxiliares'!$A$242,"CUSTEIO",IF(Y1239='Tabelas auxiliares'!$A$241,"INVESTIMENTO","ERRO - VERIFICAR"))))</f>
        <v/>
      </c>
      <c r="AA1239" s="30" t="str">
        <f t="shared" si="41"/>
        <v/>
      </c>
      <c r="AB1239" s="130"/>
      <c r="AC1239" s="130"/>
      <c r="AD1239" s="37"/>
      <c r="AE1239" s="36"/>
      <c r="AF1239" s="36"/>
      <c r="AG1239" s="36"/>
      <c r="AH1239" s="36"/>
      <c r="AI1239" s="36"/>
      <c r="AJ1239" s="36"/>
      <c r="AK1239" s="36"/>
      <c r="AL1239" s="36"/>
      <c r="AM1239" s="36"/>
      <c r="AN1239" s="36"/>
      <c r="AO1239" s="36"/>
      <c r="AP1239" s="36"/>
    </row>
    <row r="1240" spans="1:42" x14ac:dyDescent="0.25">
      <c r="A1240" s="128"/>
      <c r="F1240" s="19" t="str">
        <f>IFERROR(VLOOKUP(D1240,'Tabelas auxiliares'!$A$3:$B$63,2,FALSE),"")</f>
        <v/>
      </c>
      <c r="G1240" s="19" t="str">
        <f>IFERROR(VLOOKUP($B1240,'Tabelas auxiliares'!$A$67:$C$107,2,FALSE),"")</f>
        <v/>
      </c>
      <c r="H1240" s="19" t="str">
        <f>IFERROR(VLOOKUP($B1240,'Tabelas auxiliares'!$A$67:$C$107,3,FALSE),"")</f>
        <v/>
      </c>
      <c r="I1240" s="128"/>
      <c r="J1240" s="128"/>
      <c r="K1240" s="128"/>
      <c r="L1240" s="128"/>
      <c r="M1240" s="128"/>
      <c r="N1240" s="128"/>
      <c r="O1240" s="128"/>
      <c r="P1240" s="128"/>
      <c r="Q1240" s="128"/>
      <c r="R1240" s="128"/>
      <c r="S1240" s="128"/>
      <c r="T1240" s="128"/>
      <c r="U1240" s="128"/>
      <c r="V1240" s="128"/>
      <c r="W1240" s="128"/>
      <c r="X1240" s="128"/>
      <c r="Y1240" s="19" t="str">
        <f t="shared" si="40"/>
        <v/>
      </c>
      <c r="Z1240" s="19" t="str">
        <f>IF(T1240="","",IF(AND(T1240&lt;&gt;'Tabelas auxiliares'!$B$241,T1240&lt;&gt;'Tabelas auxiliares'!$B$242,T1240&lt;&gt;'Tabelas auxiliares'!$C$241,T1240&lt;&gt;'Tabelas auxiliares'!$C$242,T1240&lt;&gt;'Tabelas auxiliares'!$D$241),"FOLHA DE PESSOAL",IF(Y1240='Tabelas auxiliares'!$A$242,"CUSTEIO",IF(Y1240='Tabelas auxiliares'!$A$241,"INVESTIMENTO","ERRO - VERIFICAR"))))</f>
        <v/>
      </c>
      <c r="AA1240" s="30" t="str">
        <f t="shared" si="41"/>
        <v/>
      </c>
      <c r="AB1240" s="130"/>
      <c r="AC1240" s="130"/>
      <c r="AD1240" s="37"/>
      <c r="AE1240" s="36"/>
      <c r="AF1240" s="36"/>
      <c r="AG1240" s="36"/>
      <c r="AH1240" s="36"/>
      <c r="AI1240" s="36"/>
      <c r="AJ1240" s="36"/>
      <c r="AK1240" s="36"/>
      <c r="AL1240" s="36"/>
      <c r="AM1240" s="36"/>
      <c r="AN1240" s="36"/>
      <c r="AO1240" s="36"/>
      <c r="AP1240" s="36"/>
    </row>
    <row r="1241" spans="1:42" x14ac:dyDescent="0.25">
      <c r="A1241" s="128"/>
      <c r="F1241" s="19" t="str">
        <f>IFERROR(VLOOKUP(D1241,'Tabelas auxiliares'!$A$3:$B$63,2,FALSE),"")</f>
        <v/>
      </c>
      <c r="G1241" s="19" t="str">
        <f>IFERROR(VLOOKUP($B1241,'Tabelas auxiliares'!$A$67:$C$107,2,FALSE),"")</f>
        <v/>
      </c>
      <c r="H1241" s="19" t="str">
        <f>IFERROR(VLOOKUP($B1241,'Tabelas auxiliares'!$A$67:$C$107,3,FALSE),"")</f>
        <v/>
      </c>
      <c r="I1241" s="128"/>
      <c r="J1241" s="128"/>
      <c r="K1241" s="128"/>
      <c r="L1241" s="128"/>
      <c r="M1241" s="128"/>
      <c r="N1241" s="128"/>
      <c r="O1241" s="128"/>
      <c r="P1241" s="128"/>
      <c r="Q1241" s="128"/>
      <c r="R1241" s="128"/>
      <c r="S1241" s="128"/>
      <c r="T1241" s="128"/>
      <c r="U1241" s="128"/>
      <c r="V1241" s="128"/>
      <c r="W1241" s="128"/>
      <c r="X1241" s="128"/>
      <c r="Y1241" s="19" t="str">
        <f t="shared" si="40"/>
        <v/>
      </c>
      <c r="Z1241" s="19" t="str">
        <f>IF(T1241="","",IF(AND(T1241&lt;&gt;'Tabelas auxiliares'!$B$241,T1241&lt;&gt;'Tabelas auxiliares'!$B$242,T1241&lt;&gt;'Tabelas auxiliares'!$C$241,T1241&lt;&gt;'Tabelas auxiliares'!$C$242,T1241&lt;&gt;'Tabelas auxiliares'!$D$241),"FOLHA DE PESSOAL",IF(Y1241='Tabelas auxiliares'!$A$242,"CUSTEIO",IF(Y1241='Tabelas auxiliares'!$A$241,"INVESTIMENTO","ERRO - VERIFICAR"))))</f>
        <v/>
      </c>
      <c r="AA1241" s="30" t="str">
        <f t="shared" si="41"/>
        <v/>
      </c>
      <c r="AB1241" s="130"/>
      <c r="AC1241" s="130"/>
      <c r="AD1241" s="37"/>
      <c r="AE1241" s="36"/>
      <c r="AF1241" s="36"/>
      <c r="AG1241" s="36"/>
      <c r="AH1241" s="36"/>
      <c r="AI1241" s="36"/>
      <c r="AJ1241" s="36"/>
      <c r="AK1241" s="36"/>
      <c r="AL1241" s="36"/>
      <c r="AM1241" s="36"/>
      <c r="AN1241" s="36"/>
      <c r="AO1241" s="36"/>
      <c r="AP1241" s="36"/>
    </row>
    <row r="1242" spans="1:42" x14ac:dyDescent="0.25">
      <c r="A1242" s="128"/>
      <c r="F1242" s="19" t="str">
        <f>IFERROR(VLOOKUP(D1242,'Tabelas auxiliares'!$A$3:$B$63,2,FALSE),"")</f>
        <v/>
      </c>
      <c r="G1242" s="19" t="str">
        <f>IFERROR(VLOOKUP($B1242,'Tabelas auxiliares'!$A$67:$C$107,2,FALSE),"")</f>
        <v/>
      </c>
      <c r="H1242" s="19" t="str">
        <f>IFERROR(VLOOKUP($B1242,'Tabelas auxiliares'!$A$67:$C$107,3,FALSE),"")</f>
        <v/>
      </c>
      <c r="I1242" s="128"/>
      <c r="J1242" s="128"/>
      <c r="K1242" s="128"/>
      <c r="L1242" s="128"/>
      <c r="M1242" s="128"/>
      <c r="N1242" s="128"/>
      <c r="O1242" s="128"/>
      <c r="P1242" s="128"/>
      <c r="Q1242" s="128"/>
      <c r="R1242" s="128"/>
      <c r="S1242" s="128"/>
      <c r="T1242" s="128"/>
      <c r="U1242" s="128"/>
      <c r="V1242" s="128"/>
      <c r="W1242" s="128"/>
      <c r="X1242" s="128"/>
      <c r="Y1242" s="19" t="str">
        <f t="shared" si="40"/>
        <v/>
      </c>
      <c r="Z1242" s="19" t="str">
        <f>IF(T1242="","",IF(AND(T1242&lt;&gt;'Tabelas auxiliares'!$B$241,T1242&lt;&gt;'Tabelas auxiliares'!$B$242,T1242&lt;&gt;'Tabelas auxiliares'!$C$241,T1242&lt;&gt;'Tabelas auxiliares'!$C$242,T1242&lt;&gt;'Tabelas auxiliares'!$D$241),"FOLHA DE PESSOAL",IF(Y1242='Tabelas auxiliares'!$A$242,"CUSTEIO",IF(Y1242='Tabelas auxiliares'!$A$241,"INVESTIMENTO","ERRO - VERIFICAR"))))</f>
        <v/>
      </c>
      <c r="AA1242" s="30" t="str">
        <f t="shared" si="41"/>
        <v/>
      </c>
      <c r="AB1242" s="130"/>
      <c r="AC1242" s="130"/>
      <c r="AD1242" s="37"/>
      <c r="AE1242" s="36"/>
      <c r="AF1242" s="36"/>
      <c r="AG1242" s="36"/>
      <c r="AH1242" s="36"/>
      <c r="AI1242" s="36"/>
      <c r="AJ1242" s="36"/>
      <c r="AK1242" s="36"/>
      <c r="AL1242" s="36"/>
      <c r="AM1242" s="36"/>
      <c r="AN1242" s="36"/>
      <c r="AO1242" s="36"/>
      <c r="AP1242" s="36"/>
    </row>
    <row r="1243" spans="1:42" x14ac:dyDescent="0.25">
      <c r="A1243" s="128"/>
      <c r="F1243" s="19" t="str">
        <f>IFERROR(VLOOKUP(D1243,'Tabelas auxiliares'!$A$3:$B$63,2,FALSE),"")</f>
        <v/>
      </c>
      <c r="G1243" s="19" t="str">
        <f>IFERROR(VLOOKUP($B1243,'Tabelas auxiliares'!$A$67:$C$107,2,FALSE),"")</f>
        <v/>
      </c>
      <c r="H1243" s="19" t="str">
        <f>IFERROR(VLOOKUP($B1243,'Tabelas auxiliares'!$A$67:$C$107,3,FALSE),"")</f>
        <v/>
      </c>
      <c r="I1243" s="128"/>
      <c r="J1243" s="128"/>
      <c r="K1243" s="128"/>
      <c r="L1243" s="128"/>
      <c r="M1243" s="128"/>
      <c r="N1243" s="128"/>
      <c r="O1243" s="128"/>
      <c r="P1243" s="128"/>
      <c r="Q1243" s="128"/>
      <c r="R1243" s="128"/>
      <c r="S1243" s="128"/>
      <c r="T1243" s="128"/>
      <c r="U1243" s="128"/>
      <c r="V1243" s="128"/>
      <c r="W1243" s="128"/>
      <c r="X1243" s="128"/>
      <c r="Y1243" s="19" t="str">
        <f t="shared" si="40"/>
        <v/>
      </c>
      <c r="Z1243" s="19" t="str">
        <f>IF(T1243="","",IF(AND(T1243&lt;&gt;'Tabelas auxiliares'!$B$241,T1243&lt;&gt;'Tabelas auxiliares'!$B$242,T1243&lt;&gt;'Tabelas auxiliares'!$C$241,T1243&lt;&gt;'Tabelas auxiliares'!$C$242,T1243&lt;&gt;'Tabelas auxiliares'!$D$241),"FOLHA DE PESSOAL",IF(Y1243='Tabelas auxiliares'!$A$242,"CUSTEIO",IF(Y1243='Tabelas auxiliares'!$A$241,"INVESTIMENTO","ERRO - VERIFICAR"))))</f>
        <v/>
      </c>
      <c r="AA1243" s="30" t="str">
        <f t="shared" si="41"/>
        <v/>
      </c>
      <c r="AB1243" s="130"/>
      <c r="AC1243" s="130"/>
      <c r="AD1243" s="37"/>
      <c r="AE1243" s="36"/>
      <c r="AF1243" s="36"/>
      <c r="AG1243" s="36"/>
      <c r="AH1243" s="36"/>
      <c r="AI1243" s="36"/>
      <c r="AJ1243" s="36"/>
      <c r="AK1243" s="36"/>
      <c r="AL1243" s="36"/>
      <c r="AM1243" s="36"/>
      <c r="AN1243" s="36"/>
      <c r="AO1243" s="36"/>
      <c r="AP1243" s="36"/>
    </row>
    <row r="1244" spans="1:42" x14ac:dyDescent="0.25">
      <c r="A1244" s="128"/>
      <c r="F1244" s="19" t="str">
        <f>IFERROR(VLOOKUP(D1244,'Tabelas auxiliares'!$A$3:$B$63,2,FALSE),"")</f>
        <v/>
      </c>
      <c r="G1244" s="19" t="str">
        <f>IFERROR(VLOOKUP($B1244,'Tabelas auxiliares'!$A$67:$C$107,2,FALSE),"")</f>
        <v/>
      </c>
      <c r="H1244" s="19" t="str">
        <f>IFERROR(VLOOKUP($B1244,'Tabelas auxiliares'!$A$67:$C$107,3,FALSE),"")</f>
        <v/>
      </c>
      <c r="I1244" s="128"/>
      <c r="J1244" s="128"/>
      <c r="K1244" s="128"/>
      <c r="L1244" s="128"/>
      <c r="M1244" s="128"/>
      <c r="N1244" s="128"/>
      <c r="O1244" s="128"/>
      <c r="P1244" s="128"/>
      <c r="Q1244" s="128"/>
      <c r="R1244" s="128"/>
      <c r="S1244" s="128"/>
      <c r="T1244" s="128"/>
      <c r="U1244" s="128"/>
      <c r="V1244" s="128"/>
      <c r="W1244" s="128"/>
      <c r="X1244" s="128"/>
      <c r="Y1244" s="19" t="str">
        <f t="shared" si="40"/>
        <v/>
      </c>
      <c r="Z1244" s="19" t="str">
        <f>IF(T1244="","",IF(AND(T1244&lt;&gt;'Tabelas auxiliares'!$B$241,T1244&lt;&gt;'Tabelas auxiliares'!$B$242,T1244&lt;&gt;'Tabelas auxiliares'!$C$241,T1244&lt;&gt;'Tabelas auxiliares'!$C$242,T1244&lt;&gt;'Tabelas auxiliares'!$D$241),"FOLHA DE PESSOAL",IF(Y1244='Tabelas auxiliares'!$A$242,"CUSTEIO",IF(Y1244='Tabelas auxiliares'!$A$241,"INVESTIMENTO","ERRO - VERIFICAR"))))</f>
        <v/>
      </c>
      <c r="AA1244" s="30" t="str">
        <f t="shared" si="41"/>
        <v/>
      </c>
      <c r="AB1244" s="130"/>
      <c r="AC1244" s="130"/>
      <c r="AD1244" s="37"/>
      <c r="AE1244" s="36"/>
      <c r="AF1244" s="36"/>
      <c r="AG1244" s="36"/>
      <c r="AH1244" s="36"/>
      <c r="AI1244" s="36"/>
      <c r="AJ1244" s="36"/>
      <c r="AK1244" s="36"/>
      <c r="AL1244" s="36"/>
      <c r="AM1244" s="36"/>
      <c r="AN1244" s="36"/>
      <c r="AO1244" s="36"/>
      <c r="AP1244" s="36"/>
    </row>
    <row r="1245" spans="1:42" x14ac:dyDescent="0.25">
      <c r="A1245" s="128"/>
      <c r="F1245" s="19" t="str">
        <f>IFERROR(VLOOKUP(D1245,'Tabelas auxiliares'!$A$3:$B$63,2,FALSE),"")</f>
        <v/>
      </c>
      <c r="G1245" s="19" t="str">
        <f>IFERROR(VLOOKUP($B1245,'Tabelas auxiliares'!$A$67:$C$107,2,FALSE),"")</f>
        <v/>
      </c>
      <c r="H1245" s="19" t="str">
        <f>IFERROR(VLOOKUP($B1245,'Tabelas auxiliares'!$A$67:$C$107,3,FALSE),"")</f>
        <v/>
      </c>
      <c r="I1245" s="128"/>
      <c r="J1245" s="128"/>
      <c r="K1245" s="128"/>
      <c r="L1245" s="128"/>
      <c r="M1245" s="128"/>
      <c r="N1245" s="128"/>
      <c r="O1245" s="128"/>
      <c r="P1245" s="128"/>
      <c r="Q1245" s="128"/>
      <c r="R1245" s="128"/>
      <c r="S1245" s="128"/>
      <c r="T1245" s="128"/>
      <c r="U1245" s="128"/>
      <c r="V1245" s="128"/>
      <c r="W1245" s="128"/>
      <c r="X1245" s="128"/>
      <c r="Y1245" s="19" t="str">
        <f t="shared" si="40"/>
        <v/>
      </c>
      <c r="Z1245" s="19" t="str">
        <f>IF(T1245="","",IF(AND(T1245&lt;&gt;'Tabelas auxiliares'!$B$241,T1245&lt;&gt;'Tabelas auxiliares'!$B$242,T1245&lt;&gt;'Tabelas auxiliares'!$C$241,T1245&lt;&gt;'Tabelas auxiliares'!$C$242,T1245&lt;&gt;'Tabelas auxiliares'!$D$241),"FOLHA DE PESSOAL",IF(Y1245='Tabelas auxiliares'!$A$242,"CUSTEIO",IF(Y1245='Tabelas auxiliares'!$A$241,"INVESTIMENTO","ERRO - VERIFICAR"))))</f>
        <v/>
      </c>
      <c r="AA1245" s="30" t="str">
        <f t="shared" si="41"/>
        <v/>
      </c>
      <c r="AB1245" s="130"/>
      <c r="AC1245" s="130"/>
      <c r="AD1245" s="37"/>
      <c r="AE1245" s="36"/>
      <c r="AF1245" s="36"/>
      <c r="AG1245" s="36"/>
      <c r="AH1245" s="36"/>
      <c r="AI1245" s="36"/>
      <c r="AJ1245" s="36"/>
      <c r="AK1245" s="36"/>
      <c r="AL1245" s="36"/>
      <c r="AM1245" s="36"/>
      <c r="AN1245" s="36"/>
      <c r="AO1245" s="36"/>
      <c r="AP1245" s="36"/>
    </row>
    <row r="1246" spans="1:42" x14ac:dyDescent="0.25">
      <c r="A1246" s="128"/>
      <c r="F1246" s="19" t="str">
        <f>IFERROR(VLOOKUP(D1246,'Tabelas auxiliares'!$A$3:$B$63,2,FALSE),"")</f>
        <v/>
      </c>
      <c r="G1246" s="19" t="str">
        <f>IFERROR(VLOOKUP($B1246,'Tabelas auxiliares'!$A$67:$C$107,2,FALSE),"")</f>
        <v/>
      </c>
      <c r="H1246" s="19" t="str">
        <f>IFERROR(VLOOKUP($B1246,'Tabelas auxiliares'!$A$67:$C$107,3,FALSE),"")</f>
        <v/>
      </c>
      <c r="I1246" s="128"/>
      <c r="J1246" s="128"/>
      <c r="K1246" s="128"/>
      <c r="L1246" s="128"/>
      <c r="M1246" s="128"/>
      <c r="N1246" s="128"/>
      <c r="O1246" s="128"/>
      <c r="P1246" s="128"/>
      <c r="Q1246" s="128"/>
      <c r="R1246" s="128"/>
      <c r="S1246" s="128"/>
      <c r="T1246" s="128"/>
      <c r="U1246" s="128"/>
      <c r="V1246" s="128"/>
      <c r="W1246" s="128"/>
      <c r="X1246" s="128"/>
      <c r="Y1246" s="19" t="str">
        <f t="shared" si="40"/>
        <v/>
      </c>
      <c r="Z1246" s="19" t="str">
        <f>IF(T1246="","",IF(AND(T1246&lt;&gt;'Tabelas auxiliares'!$B$241,T1246&lt;&gt;'Tabelas auxiliares'!$B$242,T1246&lt;&gt;'Tabelas auxiliares'!$C$241,T1246&lt;&gt;'Tabelas auxiliares'!$C$242,T1246&lt;&gt;'Tabelas auxiliares'!$D$241),"FOLHA DE PESSOAL",IF(Y1246='Tabelas auxiliares'!$A$242,"CUSTEIO",IF(Y1246='Tabelas auxiliares'!$A$241,"INVESTIMENTO","ERRO - VERIFICAR"))))</f>
        <v/>
      </c>
      <c r="AA1246" s="30" t="str">
        <f t="shared" si="41"/>
        <v/>
      </c>
      <c r="AB1246" s="130"/>
      <c r="AC1246" s="130"/>
      <c r="AD1246" s="37"/>
      <c r="AE1246" s="36"/>
      <c r="AF1246" s="36"/>
      <c r="AG1246" s="36"/>
      <c r="AH1246" s="36"/>
      <c r="AI1246" s="36"/>
      <c r="AJ1246" s="36"/>
      <c r="AK1246" s="36"/>
      <c r="AL1246" s="36"/>
      <c r="AM1246" s="36"/>
      <c r="AN1246" s="36"/>
      <c r="AO1246" s="36"/>
      <c r="AP1246" s="36"/>
    </row>
    <row r="1247" spans="1:42" x14ac:dyDescent="0.25">
      <c r="A1247" s="128"/>
      <c r="F1247" s="19" t="str">
        <f>IFERROR(VLOOKUP(D1247,'Tabelas auxiliares'!$A$3:$B$63,2,FALSE),"")</f>
        <v/>
      </c>
      <c r="G1247" s="19" t="str">
        <f>IFERROR(VLOOKUP($B1247,'Tabelas auxiliares'!$A$67:$C$107,2,FALSE),"")</f>
        <v/>
      </c>
      <c r="H1247" s="19" t="str">
        <f>IFERROR(VLOOKUP($B1247,'Tabelas auxiliares'!$A$67:$C$107,3,FALSE),"")</f>
        <v/>
      </c>
      <c r="I1247" s="128"/>
      <c r="J1247" s="128"/>
      <c r="K1247" s="128"/>
      <c r="L1247" s="128"/>
      <c r="M1247" s="128"/>
      <c r="N1247" s="128"/>
      <c r="O1247" s="128"/>
      <c r="P1247" s="128"/>
      <c r="Q1247" s="128"/>
      <c r="R1247" s="128"/>
      <c r="S1247" s="128"/>
      <c r="T1247" s="128"/>
      <c r="U1247" s="128"/>
      <c r="V1247" s="128"/>
      <c r="W1247" s="128"/>
      <c r="X1247" s="128"/>
      <c r="Y1247" s="19" t="str">
        <f t="shared" si="40"/>
        <v/>
      </c>
      <c r="Z1247" s="19" t="str">
        <f>IF(T1247="","",IF(AND(T1247&lt;&gt;'Tabelas auxiliares'!$B$241,T1247&lt;&gt;'Tabelas auxiliares'!$B$242,T1247&lt;&gt;'Tabelas auxiliares'!$C$241,T1247&lt;&gt;'Tabelas auxiliares'!$C$242,T1247&lt;&gt;'Tabelas auxiliares'!$D$241),"FOLHA DE PESSOAL",IF(Y1247='Tabelas auxiliares'!$A$242,"CUSTEIO",IF(Y1247='Tabelas auxiliares'!$A$241,"INVESTIMENTO","ERRO - VERIFICAR"))))</f>
        <v/>
      </c>
      <c r="AA1247" s="30" t="str">
        <f t="shared" si="41"/>
        <v/>
      </c>
      <c r="AB1247" s="130"/>
      <c r="AC1247" s="130"/>
      <c r="AD1247" s="37"/>
      <c r="AE1247" s="36"/>
      <c r="AF1247" s="36"/>
      <c r="AG1247" s="36"/>
      <c r="AH1247" s="36"/>
      <c r="AI1247" s="36"/>
      <c r="AJ1247" s="36"/>
      <c r="AK1247" s="36"/>
      <c r="AL1247" s="36"/>
      <c r="AM1247" s="36"/>
      <c r="AN1247" s="36"/>
      <c r="AO1247" s="36"/>
      <c r="AP1247" s="36"/>
    </row>
    <row r="1248" spans="1:42" x14ac:dyDescent="0.25">
      <c r="A1248" s="128"/>
      <c r="F1248" s="19" t="str">
        <f>IFERROR(VLOOKUP(D1248,'Tabelas auxiliares'!$A$3:$B$63,2,FALSE),"")</f>
        <v/>
      </c>
      <c r="G1248" s="19" t="str">
        <f>IFERROR(VLOOKUP($B1248,'Tabelas auxiliares'!$A$67:$C$107,2,FALSE),"")</f>
        <v/>
      </c>
      <c r="H1248" s="19" t="str">
        <f>IFERROR(VLOOKUP($B1248,'Tabelas auxiliares'!$A$67:$C$107,3,FALSE),"")</f>
        <v/>
      </c>
      <c r="I1248" s="128"/>
      <c r="J1248" s="128"/>
      <c r="K1248" s="128"/>
      <c r="L1248" s="128"/>
      <c r="M1248" s="128"/>
      <c r="N1248" s="128"/>
      <c r="O1248" s="128"/>
      <c r="P1248" s="128"/>
      <c r="Q1248" s="128"/>
      <c r="R1248" s="128"/>
      <c r="S1248" s="128"/>
      <c r="T1248" s="128"/>
      <c r="U1248" s="128"/>
      <c r="V1248" s="128"/>
      <c r="W1248" s="128"/>
      <c r="X1248" s="128"/>
      <c r="Y1248" s="19" t="str">
        <f t="shared" si="40"/>
        <v/>
      </c>
      <c r="Z1248" s="19" t="str">
        <f>IF(T1248="","",IF(AND(T1248&lt;&gt;'Tabelas auxiliares'!$B$241,T1248&lt;&gt;'Tabelas auxiliares'!$B$242,T1248&lt;&gt;'Tabelas auxiliares'!$C$241,T1248&lt;&gt;'Tabelas auxiliares'!$C$242,T1248&lt;&gt;'Tabelas auxiliares'!$D$241),"FOLHA DE PESSOAL",IF(Y1248='Tabelas auxiliares'!$A$242,"CUSTEIO",IF(Y1248='Tabelas auxiliares'!$A$241,"INVESTIMENTO","ERRO - VERIFICAR"))))</f>
        <v/>
      </c>
      <c r="AA1248" s="30" t="str">
        <f t="shared" si="41"/>
        <v/>
      </c>
      <c r="AB1248" s="130"/>
      <c r="AC1248" s="130"/>
      <c r="AD1248" s="37"/>
      <c r="AE1248" s="36"/>
      <c r="AF1248" s="36"/>
      <c r="AG1248" s="36"/>
      <c r="AH1248" s="36"/>
      <c r="AI1248" s="36"/>
      <c r="AJ1248" s="36"/>
      <c r="AK1248" s="36"/>
      <c r="AL1248" s="36"/>
      <c r="AM1248" s="36"/>
      <c r="AN1248" s="36"/>
      <c r="AO1248" s="36"/>
      <c r="AP1248" s="36"/>
    </row>
    <row r="1249" spans="1:42" x14ac:dyDescent="0.25">
      <c r="A1249" s="128"/>
      <c r="F1249" s="19" t="str">
        <f>IFERROR(VLOOKUP(D1249,'Tabelas auxiliares'!$A$3:$B$63,2,FALSE),"")</f>
        <v/>
      </c>
      <c r="G1249" s="19" t="str">
        <f>IFERROR(VLOOKUP($B1249,'Tabelas auxiliares'!$A$67:$C$107,2,FALSE),"")</f>
        <v/>
      </c>
      <c r="H1249" s="19" t="str">
        <f>IFERROR(VLOOKUP($B1249,'Tabelas auxiliares'!$A$67:$C$107,3,FALSE),"")</f>
        <v/>
      </c>
      <c r="I1249" s="128"/>
      <c r="J1249" s="128"/>
      <c r="K1249" s="128"/>
      <c r="L1249" s="128"/>
      <c r="M1249" s="128"/>
      <c r="N1249" s="128"/>
      <c r="O1249" s="128"/>
      <c r="P1249" s="128"/>
      <c r="Q1249" s="128"/>
      <c r="R1249" s="128"/>
      <c r="S1249" s="128"/>
      <c r="T1249" s="128"/>
      <c r="U1249" s="128"/>
      <c r="V1249" s="128"/>
      <c r="W1249" s="128"/>
      <c r="X1249" s="128"/>
      <c r="Y1249" s="19" t="str">
        <f t="shared" si="40"/>
        <v/>
      </c>
      <c r="Z1249" s="19" t="str">
        <f>IF(T1249="","",IF(AND(T1249&lt;&gt;'Tabelas auxiliares'!$B$241,T1249&lt;&gt;'Tabelas auxiliares'!$B$242,T1249&lt;&gt;'Tabelas auxiliares'!$C$241,T1249&lt;&gt;'Tabelas auxiliares'!$C$242,T1249&lt;&gt;'Tabelas auxiliares'!$D$241),"FOLHA DE PESSOAL",IF(Y1249='Tabelas auxiliares'!$A$242,"CUSTEIO",IF(Y1249='Tabelas auxiliares'!$A$241,"INVESTIMENTO","ERRO - VERIFICAR"))))</f>
        <v/>
      </c>
      <c r="AA1249" s="30" t="str">
        <f t="shared" si="41"/>
        <v/>
      </c>
      <c r="AB1249" s="130"/>
      <c r="AC1249" s="130"/>
      <c r="AD1249" s="37"/>
      <c r="AE1249" s="36"/>
      <c r="AF1249" s="36"/>
      <c r="AG1249" s="36"/>
      <c r="AH1249" s="36"/>
      <c r="AI1249" s="36"/>
      <c r="AJ1249" s="36"/>
      <c r="AK1249" s="36"/>
      <c r="AL1249" s="36"/>
      <c r="AM1249" s="36"/>
      <c r="AN1249" s="36"/>
      <c r="AO1249" s="36"/>
      <c r="AP1249" s="36"/>
    </row>
    <row r="1250" spans="1:42" x14ac:dyDescent="0.25">
      <c r="A1250" s="128"/>
      <c r="F1250" s="19" t="str">
        <f>IFERROR(VLOOKUP(D1250,'Tabelas auxiliares'!$A$3:$B$63,2,FALSE),"")</f>
        <v/>
      </c>
      <c r="G1250" s="19" t="str">
        <f>IFERROR(VLOOKUP($B1250,'Tabelas auxiliares'!$A$67:$C$107,2,FALSE),"")</f>
        <v/>
      </c>
      <c r="H1250" s="19" t="str">
        <f>IFERROR(VLOOKUP($B1250,'Tabelas auxiliares'!$A$67:$C$107,3,FALSE),"")</f>
        <v/>
      </c>
      <c r="I1250" s="128"/>
      <c r="J1250" s="128"/>
      <c r="K1250" s="128"/>
      <c r="L1250" s="128"/>
      <c r="M1250" s="128"/>
      <c r="N1250" s="128"/>
      <c r="O1250" s="128"/>
      <c r="P1250" s="128"/>
      <c r="Q1250" s="128"/>
      <c r="R1250" s="128"/>
      <c r="S1250" s="128"/>
      <c r="T1250" s="128"/>
      <c r="U1250" s="128"/>
      <c r="V1250" s="128"/>
      <c r="W1250" s="128"/>
      <c r="X1250" s="128"/>
      <c r="Y1250" s="19" t="str">
        <f t="shared" si="40"/>
        <v/>
      </c>
      <c r="Z1250" s="19" t="str">
        <f>IF(T1250="","",IF(AND(T1250&lt;&gt;'Tabelas auxiliares'!$B$241,T1250&lt;&gt;'Tabelas auxiliares'!$B$242,T1250&lt;&gt;'Tabelas auxiliares'!$C$241,T1250&lt;&gt;'Tabelas auxiliares'!$C$242,T1250&lt;&gt;'Tabelas auxiliares'!$D$241),"FOLHA DE PESSOAL",IF(Y1250='Tabelas auxiliares'!$A$242,"CUSTEIO",IF(Y1250='Tabelas auxiliares'!$A$241,"INVESTIMENTO","ERRO - VERIFICAR"))))</f>
        <v/>
      </c>
      <c r="AA1250" s="30" t="str">
        <f t="shared" si="41"/>
        <v/>
      </c>
      <c r="AB1250" s="130"/>
      <c r="AC1250" s="130"/>
      <c r="AD1250" s="37"/>
      <c r="AE1250" s="36"/>
      <c r="AF1250" s="36"/>
      <c r="AG1250" s="36"/>
      <c r="AH1250" s="36"/>
      <c r="AI1250" s="36"/>
      <c r="AJ1250" s="36"/>
      <c r="AK1250" s="36"/>
      <c r="AL1250" s="36"/>
      <c r="AM1250" s="36"/>
      <c r="AN1250" s="36"/>
      <c r="AO1250" s="36"/>
      <c r="AP1250" s="36"/>
    </row>
    <row r="1251" spans="1:42" x14ac:dyDescent="0.25">
      <c r="A1251" s="128"/>
      <c r="F1251" s="19" t="str">
        <f>IFERROR(VLOOKUP(D1251,'Tabelas auxiliares'!$A$3:$B$63,2,FALSE),"")</f>
        <v/>
      </c>
      <c r="G1251" s="19" t="str">
        <f>IFERROR(VLOOKUP($B1251,'Tabelas auxiliares'!$A$67:$C$107,2,FALSE),"")</f>
        <v/>
      </c>
      <c r="H1251" s="19" t="str">
        <f>IFERROR(VLOOKUP($B1251,'Tabelas auxiliares'!$A$67:$C$107,3,FALSE),"")</f>
        <v/>
      </c>
      <c r="I1251" s="128"/>
      <c r="J1251" s="128"/>
      <c r="K1251" s="128"/>
      <c r="L1251" s="128"/>
      <c r="M1251" s="128"/>
      <c r="N1251" s="128"/>
      <c r="O1251" s="128"/>
      <c r="P1251" s="128"/>
      <c r="Q1251" s="128"/>
      <c r="R1251" s="128"/>
      <c r="S1251" s="128"/>
      <c r="T1251" s="128"/>
      <c r="U1251" s="128"/>
      <c r="V1251" s="128"/>
      <c r="W1251" s="128"/>
      <c r="X1251" s="128"/>
      <c r="Y1251" s="19" t="str">
        <f t="shared" si="40"/>
        <v/>
      </c>
      <c r="Z1251" s="19" t="str">
        <f>IF(T1251="","",IF(AND(T1251&lt;&gt;'Tabelas auxiliares'!$B$241,T1251&lt;&gt;'Tabelas auxiliares'!$B$242,T1251&lt;&gt;'Tabelas auxiliares'!$C$241,T1251&lt;&gt;'Tabelas auxiliares'!$C$242,T1251&lt;&gt;'Tabelas auxiliares'!$D$241),"FOLHA DE PESSOAL",IF(Y1251='Tabelas auxiliares'!$A$242,"CUSTEIO",IF(Y1251='Tabelas auxiliares'!$A$241,"INVESTIMENTO","ERRO - VERIFICAR"))))</f>
        <v/>
      </c>
      <c r="AA1251" s="30" t="str">
        <f t="shared" si="41"/>
        <v/>
      </c>
      <c r="AB1251" s="130"/>
      <c r="AC1251" s="130"/>
      <c r="AD1251" s="37"/>
      <c r="AE1251" s="36"/>
      <c r="AF1251" s="36"/>
      <c r="AG1251" s="36"/>
      <c r="AH1251" s="36"/>
      <c r="AI1251" s="36"/>
      <c r="AJ1251" s="36"/>
      <c r="AK1251" s="36"/>
      <c r="AL1251" s="36"/>
      <c r="AM1251" s="36"/>
      <c r="AN1251" s="36"/>
      <c r="AO1251" s="36"/>
      <c r="AP1251" s="36"/>
    </row>
    <row r="1252" spans="1:42" x14ac:dyDescent="0.25">
      <c r="A1252" s="128"/>
      <c r="F1252" s="19" t="str">
        <f>IFERROR(VLOOKUP(D1252,'Tabelas auxiliares'!$A$3:$B$63,2,FALSE),"")</f>
        <v/>
      </c>
      <c r="G1252" s="19" t="str">
        <f>IFERROR(VLOOKUP($B1252,'Tabelas auxiliares'!$A$67:$C$107,2,FALSE),"")</f>
        <v/>
      </c>
      <c r="H1252" s="19" t="str">
        <f>IFERROR(VLOOKUP($B1252,'Tabelas auxiliares'!$A$67:$C$107,3,FALSE),"")</f>
        <v/>
      </c>
      <c r="I1252" s="128"/>
      <c r="J1252" s="128"/>
      <c r="K1252" s="128"/>
      <c r="L1252" s="128"/>
      <c r="M1252" s="128"/>
      <c r="N1252" s="128"/>
      <c r="O1252" s="128"/>
      <c r="P1252" s="128"/>
      <c r="Q1252" s="128"/>
      <c r="R1252" s="128"/>
      <c r="S1252" s="128"/>
      <c r="T1252" s="128"/>
      <c r="U1252" s="128"/>
      <c r="V1252" s="128"/>
      <c r="W1252" s="128"/>
      <c r="X1252" s="128"/>
      <c r="Y1252" s="19" t="str">
        <f t="shared" si="40"/>
        <v/>
      </c>
      <c r="Z1252" s="19" t="str">
        <f>IF(T1252="","",IF(AND(T1252&lt;&gt;'Tabelas auxiliares'!$B$241,T1252&lt;&gt;'Tabelas auxiliares'!$B$242,T1252&lt;&gt;'Tabelas auxiliares'!$C$241,T1252&lt;&gt;'Tabelas auxiliares'!$C$242,T1252&lt;&gt;'Tabelas auxiliares'!$D$241),"FOLHA DE PESSOAL",IF(Y1252='Tabelas auxiliares'!$A$242,"CUSTEIO",IF(Y1252='Tabelas auxiliares'!$A$241,"INVESTIMENTO","ERRO - VERIFICAR"))))</f>
        <v/>
      </c>
      <c r="AA1252" s="30" t="str">
        <f t="shared" si="41"/>
        <v/>
      </c>
      <c r="AB1252" s="130"/>
      <c r="AC1252" s="130"/>
      <c r="AD1252" s="37"/>
      <c r="AE1252" s="36"/>
      <c r="AF1252" s="36"/>
      <c r="AG1252" s="36"/>
      <c r="AH1252" s="36"/>
      <c r="AI1252" s="36"/>
      <c r="AJ1252" s="36"/>
      <c r="AK1252" s="36"/>
      <c r="AL1252" s="36"/>
      <c r="AM1252" s="36"/>
      <c r="AN1252" s="36"/>
      <c r="AO1252" s="36"/>
      <c r="AP1252" s="36"/>
    </row>
    <row r="1253" spans="1:42" x14ac:dyDescent="0.25">
      <c r="A1253" s="128"/>
      <c r="F1253" s="19" t="str">
        <f>IFERROR(VLOOKUP(D1253,'Tabelas auxiliares'!$A$3:$B$63,2,FALSE),"")</f>
        <v/>
      </c>
      <c r="G1253" s="19" t="str">
        <f>IFERROR(VLOOKUP($B1253,'Tabelas auxiliares'!$A$67:$C$107,2,FALSE),"")</f>
        <v/>
      </c>
      <c r="H1253" s="19" t="str">
        <f>IFERROR(VLOOKUP($B1253,'Tabelas auxiliares'!$A$67:$C$107,3,FALSE),"")</f>
        <v/>
      </c>
      <c r="I1253" s="128"/>
      <c r="J1253" s="128"/>
      <c r="K1253" s="128"/>
      <c r="L1253" s="128"/>
      <c r="M1253" s="128"/>
      <c r="N1253" s="128"/>
      <c r="O1253" s="128"/>
      <c r="P1253" s="128"/>
      <c r="Q1253" s="128"/>
      <c r="R1253" s="128"/>
      <c r="S1253" s="128"/>
      <c r="T1253" s="128"/>
      <c r="U1253" s="128"/>
      <c r="V1253" s="128"/>
      <c r="W1253" s="128"/>
      <c r="X1253" s="128"/>
      <c r="Y1253" s="19" t="str">
        <f t="shared" si="40"/>
        <v/>
      </c>
      <c r="Z1253" s="19" t="str">
        <f>IF(T1253="","",IF(AND(T1253&lt;&gt;'Tabelas auxiliares'!$B$241,T1253&lt;&gt;'Tabelas auxiliares'!$B$242,T1253&lt;&gt;'Tabelas auxiliares'!$C$241,T1253&lt;&gt;'Tabelas auxiliares'!$C$242,T1253&lt;&gt;'Tabelas auxiliares'!$D$241),"FOLHA DE PESSOAL",IF(Y1253='Tabelas auxiliares'!$A$242,"CUSTEIO",IF(Y1253='Tabelas auxiliares'!$A$241,"INVESTIMENTO","ERRO - VERIFICAR"))))</f>
        <v/>
      </c>
      <c r="AA1253" s="30" t="str">
        <f t="shared" si="41"/>
        <v/>
      </c>
      <c r="AB1253" s="130"/>
      <c r="AC1253" s="130"/>
      <c r="AD1253" s="37"/>
      <c r="AE1253" s="36"/>
      <c r="AF1253" s="36"/>
      <c r="AG1253" s="36"/>
      <c r="AH1253" s="36"/>
      <c r="AI1253" s="36"/>
      <c r="AJ1253" s="36"/>
      <c r="AK1253" s="36"/>
      <c r="AL1253" s="36"/>
      <c r="AM1253" s="36"/>
      <c r="AN1253" s="36"/>
      <c r="AO1253" s="36"/>
      <c r="AP1253" s="36"/>
    </row>
    <row r="1254" spans="1:42" x14ac:dyDescent="0.25">
      <c r="A1254" s="128"/>
      <c r="F1254" s="19" t="str">
        <f>IFERROR(VLOOKUP(D1254,'Tabelas auxiliares'!$A$3:$B$63,2,FALSE),"")</f>
        <v/>
      </c>
      <c r="G1254" s="19" t="str">
        <f>IFERROR(VLOOKUP($B1254,'Tabelas auxiliares'!$A$67:$C$107,2,FALSE),"")</f>
        <v/>
      </c>
      <c r="H1254" s="19" t="str">
        <f>IFERROR(VLOOKUP($B1254,'Tabelas auxiliares'!$A$67:$C$107,3,FALSE),"")</f>
        <v/>
      </c>
      <c r="I1254" s="128"/>
      <c r="J1254" s="128"/>
      <c r="K1254" s="128"/>
      <c r="L1254" s="128"/>
      <c r="M1254" s="128"/>
      <c r="N1254" s="128"/>
      <c r="O1254" s="128"/>
      <c r="P1254" s="128"/>
      <c r="Q1254" s="128"/>
      <c r="R1254" s="128"/>
      <c r="S1254" s="128"/>
      <c r="T1254" s="128"/>
      <c r="U1254" s="128"/>
      <c r="V1254" s="128"/>
      <c r="W1254" s="128"/>
      <c r="X1254" s="128"/>
      <c r="Y1254" s="19" t="str">
        <f t="shared" si="40"/>
        <v/>
      </c>
      <c r="Z1254" s="19" t="str">
        <f>IF(T1254="","",IF(AND(T1254&lt;&gt;'Tabelas auxiliares'!$B$241,T1254&lt;&gt;'Tabelas auxiliares'!$B$242,T1254&lt;&gt;'Tabelas auxiliares'!$C$241,T1254&lt;&gt;'Tabelas auxiliares'!$C$242,T1254&lt;&gt;'Tabelas auxiliares'!$D$241),"FOLHA DE PESSOAL",IF(Y1254='Tabelas auxiliares'!$A$242,"CUSTEIO",IF(Y1254='Tabelas auxiliares'!$A$241,"INVESTIMENTO","ERRO - VERIFICAR"))))</f>
        <v/>
      </c>
      <c r="AA1254" s="30" t="str">
        <f t="shared" si="41"/>
        <v/>
      </c>
      <c r="AB1254" s="130"/>
      <c r="AC1254" s="130"/>
      <c r="AD1254" s="37"/>
      <c r="AE1254" s="36"/>
      <c r="AF1254" s="36"/>
      <c r="AG1254" s="36"/>
      <c r="AH1254" s="36"/>
      <c r="AI1254" s="36"/>
      <c r="AJ1254" s="36"/>
      <c r="AK1254" s="36"/>
      <c r="AL1254" s="36"/>
      <c r="AM1254" s="36"/>
      <c r="AN1254" s="36"/>
      <c r="AO1254" s="36"/>
      <c r="AP1254" s="36"/>
    </row>
    <row r="1255" spans="1:42" x14ac:dyDescent="0.25">
      <c r="A1255" s="128"/>
      <c r="F1255" s="19" t="str">
        <f>IFERROR(VLOOKUP(D1255,'Tabelas auxiliares'!$A$3:$B$63,2,FALSE),"")</f>
        <v/>
      </c>
      <c r="G1255" s="19" t="str">
        <f>IFERROR(VLOOKUP($B1255,'Tabelas auxiliares'!$A$67:$C$107,2,FALSE),"")</f>
        <v/>
      </c>
      <c r="H1255" s="19" t="str">
        <f>IFERROR(VLOOKUP($B1255,'Tabelas auxiliares'!$A$67:$C$107,3,FALSE),"")</f>
        <v/>
      </c>
      <c r="I1255" s="128"/>
      <c r="J1255" s="128"/>
      <c r="K1255" s="128"/>
      <c r="L1255" s="128"/>
      <c r="M1255" s="128"/>
      <c r="N1255" s="128"/>
      <c r="O1255" s="128"/>
      <c r="P1255" s="128"/>
      <c r="Q1255" s="128"/>
      <c r="R1255" s="128"/>
      <c r="S1255" s="128"/>
      <c r="T1255" s="128"/>
      <c r="U1255" s="128"/>
      <c r="V1255" s="128"/>
      <c r="W1255" s="128"/>
      <c r="X1255" s="128"/>
      <c r="Y1255" s="19" t="str">
        <f t="shared" si="40"/>
        <v/>
      </c>
      <c r="Z1255" s="19" t="str">
        <f>IF(T1255="","",IF(AND(T1255&lt;&gt;'Tabelas auxiliares'!$B$241,T1255&lt;&gt;'Tabelas auxiliares'!$B$242,T1255&lt;&gt;'Tabelas auxiliares'!$C$241,T1255&lt;&gt;'Tabelas auxiliares'!$C$242,T1255&lt;&gt;'Tabelas auxiliares'!$D$241),"FOLHA DE PESSOAL",IF(Y1255='Tabelas auxiliares'!$A$242,"CUSTEIO",IF(Y1255='Tabelas auxiliares'!$A$241,"INVESTIMENTO","ERRO - VERIFICAR"))))</f>
        <v/>
      </c>
      <c r="AA1255" s="30" t="str">
        <f t="shared" si="41"/>
        <v/>
      </c>
      <c r="AB1255" s="130"/>
      <c r="AC1255" s="130"/>
      <c r="AD1255" s="37"/>
      <c r="AE1255" s="36"/>
      <c r="AF1255" s="36"/>
      <c r="AG1255" s="36"/>
      <c r="AH1255" s="36"/>
      <c r="AI1255" s="36"/>
      <c r="AJ1255" s="36"/>
      <c r="AK1255" s="36"/>
      <c r="AL1255" s="36"/>
      <c r="AM1255" s="36"/>
      <c r="AN1255" s="36"/>
      <c r="AO1255" s="36"/>
      <c r="AP1255" s="36"/>
    </row>
    <row r="1256" spans="1:42" x14ac:dyDescent="0.25">
      <c r="A1256" s="128"/>
      <c r="F1256" s="19" t="str">
        <f>IFERROR(VLOOKUP(D1256,'Tabelas auxiliares'!$A$3:$B$63,2,FALSE),"")</f>
        <v/>
      </c>
      <c r="G1256" s="19" t="str">
        <f>IFERROR(VLOOKUP($B1256,'Tabelas auxiliares'!$A$67:$C$107,2,FALSE),"")</f>
        <v/>
      </c>
      <c r="H1256" s="19" t="str">
        <f>IFERROR(VLOOKUP($B1256,'Tabelas auxiliares'!$A$67:$C$107,3,FALSE),"")</f>
        <v/>
      </c>
      <c r="I1256" s="128"/>
      <c r="J1256" s="128"/>
      <c r="K1256" s="128"/>
      <c r="L1256" s="128"/>
      <c r="M1256" s="128"/>
      <c r="N1256" s="128"/>
      <c r="O1256" s="128"/>
      <c r="P1256" s="128"/>
      <c r="Q1256" s="128"/>
      <c r="R1256" s="128"/>
      <c r="S1256" s="128"/>
      <c r="T1256" s="128"/>
      <c r="U1256" s="128"/>
      <c r="V1256" s="128"/>
      <c r="W1256" s="128"/>
      <c r="X1256" s="128"/>
      <c r="Y1256" s="19" t="str">
        <f t="shared" si="40"/>
        <v/>
      </c>
      <c r="Z1256" s="19" t="str">
        <f>IF(T1256="","",IF(AND(T1256&lt;&gt;'Tabelas auxiliares'!$B$241,T1256&lt;&gt;'Tabelas auxiliares'!$B$242,T1256&lt;&gt;'Tabelas auxiliares'!$C$241,T1256&lt;&gt;'Tabelas auxiliares'!$C$242,T1256&lt;&gt;'Tabelas auxiliares'!$D$241),"FOLHA DE PESSOAL",IF(Y1256='Tabelas auxiliares'!$A$242,"CUSTEIO",IF(Y1256='Tabelas auxiliares'!$A$241,"INVESTIMENTO","ERRO - VERIFICAR"))))</f>
        <v/>
      </c>
      <c r="AA1256" s="30" t="str">
        <f t="shared" si="41"/>
        <v/>
      </c>
      <c r="AB1256" s="130"/>
      <c r="AC1256" s="130"/>
      <c r="AD1256" s="37"/>
      <c r="AE1256" s="36"/>
      <c r="AF1256" s="36"/>
      <c r="AG1256" s="36"/>
      <c r="AH1256" s="36"/>
      <c r="AI1256" s="36"/>
      <c r="AJ1256" s="36"/>
      <c r="AK1256" s="36"/>
      <c r="AL1256" s="36"/>
      <c r="AM1256" s="36"/>
      <c r="AN1256" s="36"/>
      <c r="AO1256" s="36"/>
      <c r="AP1256" s="36"/>
    </row>
    <row r="1257" spans="1:42" x14ac:dyDescent="0.25">
      <c r="A1257" s="128"/>
      <c r="F1257" s="19" t="str">
        <f>IFERROR(VLOOKUP(D1257,'Tabelas auxiliares'!$A$3:$B$63,2,FALSE),"")</f>
        <v/>
      </c>
      <c r="G1257" s="19" t="str">
        <f>IFERROR(VLOOKUP($B1257,'Tabelas auxiliares'!$A$67:$C$107,2,FALSE),"")</f>
        <v/>
      </c>
      <c r="H1257" s="19" t="str">
        <f>IFERROR(VLOOKUP($B1257,'Tabelas auxiliares'!$A$67:$C$107,3,FALSE),"")</f>
        <v/>
      </c>
      <c r="I1257" s="128"/>
      <c r="J1257" s="128"/>
      <c r="K1257" s="128"/>
      <c r="L1257" s="128"/>
      <c r="M1257" s="128"/>
      <c r="N1257" s="128"/>
      <c r="O1257" s="128"/>
      <c r="P1257" s="128"/>
      <c r="Q1257" s="128"/>
      <c r="R1257" s="128"/>
      <c r="S1257" s="128"/>
      <c r="T1257" s="128"/>
      <c r="U1257" s="128"/>
      <c r="V1257" s="128"/>
      <c r="W1257" s="128"/>
      <c r="X1257" s="128"/>
      <c r="Y1257" s="19" t="str">
        <f t="shared" si="40"/>
        <v/>
      </c>
      <c r="Z1257" s="19" t="str">
        <f>IF(T1257="","",IF(AND(T1257&lt;&gt;'Tabelas auxiliares'!$B$241,T1257&lt;&gt;'Tabelas auxiliares'!$B$242,T1257&lt;&gt;'Tabelas auxiliares'!$C$241,T1257&lt;&gt;'Tabelas auxiliares'!$C$242,T1257&lt;&gt;'Tabelas auxiliares'!$D$241),"FOLHA DE PESSOAL",IF(Y1257='Tabelas auxiliares'!$A$242,"CUSTEIO",IF(Y1257='Tabelas auxiliares'!$A$241,"INVESTIMENTO","ERRO - VERIFICAR"))))</f>
        <v/>
      </c>
      <c r="AA1257" s="30" t="str">
        <f t="shared" si="41"/>
        <v/>
      </c>
      <c r="AB1257" s="130"/>
      <c r="AC1257" s="130"/>
      <c r="AD1257" s="37"/>
      <c r="AE1257" s="36"/>
      <c r="AF1257" s="36"/>
      <c r="AG1257" s="36"/>
      <c r="AH1257" s="36"/>
      <c r="AI1257" s="36"/>
      <c r="AJ1257" s="36"/>
      <c r="AK1257" s="36"/>
      <c r="AL1257" s="36"/>
      <c r="AM1257" s="36"/>
      <c r="AN1257" s="36"/>
      <c r="AO1257" s="36"/>
      <c r="AP1257" s="36"/>
    </row>
    <row r="1258" spans="1:42" x14ac:dyDescent="0.25">
      <c r="A1258" s="128"/>
      <c r="F1258" s="19" t="str">
        <f>IFERROR(VLOOKUP(D1258,'Tabelas auxiliares'!$A$3:$B$63,2,FALSE),"")</f>
        <v/>
      </c>
      <c r="G1258" s="19" t="str">
        <f>IFERROR(VLOOKUP($B1258,'Tabelas auxiliares'!$A$67:$C$107,2,FALSE),"")</f>
        <v/>
      </c>
      <c r="H1258" s="19" t="str">
        <f>IFERROR(VLOOKUP($B1258,'Tabelas auxiliares'!$A$67:$C$107,3,FALSE),"")</f>
        <v/>
      </c>
      <c r="I1258" s="128"/>
      <c r="J1258" s="128"/>
      <c r="K1258" s="128"/>
      <c r="L1258" s="128"/>
      <c r="M1258" s="128"/>
      <c r="N1258" s="128"/>
      <c r="O1258" s="128"/>
      <c r="P1258" s="128"/>
      <c r="Q1258" s="128"/>
      <c r="R1258" s="128"/>
      <c r="S1258" s="128"/>
      <c r="T1258" s="128"/>
      <c r="U1258" s="128"/>
      <c r="V1258" s="128"/>
      <c r="W1258" s="128"/>
      <c r="X1258" s="128"/>
      <c r="Y1258" s="19" t="str">
        <f t="shared" si="40"/>
        <v/>
      </c>
      <c r="Z1258" s="19" t="str">
        <f>IF(T1258="","",IF(AND(T1258&lt;&gt;'Tabelas auxiliares'!$B$241,T1258&lt;&gt;'Tabelas auxiliares'!$B$242,T1258&lt;&gt;'Tabelas auxiliares'!$C$241,T1258&lt;&gt;'Tabelas auxiliares'!$C$242,T1258&lt;&gt;'Tabelas auxiliares'!$D$241),"FOLHA DE PESSOAL",IF(Y1258='Tabelas auxiliares'!$A$242,"CUSTEIO",IF(Y1258='Tabelas auxiliares'!$A$241,"INVESTIMENTO","ERRO - VERIFICAR"))))</f>
        <v/>
      </c>
      <c r="AA1258" s="30" t="str">
        <f t="shared" si="41"/>
        <v/>
      </c>
      <c r="AB1258" s="130"/>
      <c r="AC1258" s="130"/>
      <c r="AD1258" s="37"/>
      <c r="AE1258" s="36"/>
      <c r="AF1258" s="36"/>
      <c r="AG1258" s="36"/>
      <c r="AH1258" s="36"/>
      <c r="AI1258" s="36"/>
      <c r="AJ1258" s="36"/>
      <c r="AK1258" s="36"/>
      <c r="AL1258" s="36"/>
      <c r="AM1258" s="36"/>
      <c r="AN1258" s="36"/>
      <c r="AO1258" s="36"/>
      <c r="AP1258" s="36"/>
    </row>
    <row r="1259" spans="1:42" x14ac:dyDescent="0.25">
      <c r="A1259" s="128"/>
      <c r="F1259" s="19" t="str">
        <f>IFERROR(VLOOKUP(D1259,'Tabelas auxiliares'!$A$3:$B$63,2,FALSE),"")</f>
        <v/>
      </c>
      <c r="G1259" s="19" t="str">
        <f>IFERROR(VLOOKUP($B1259,'Tabelas auxiliares'!$A$67:$C$107,2,FALSE),"")</f>
        <v/>
      </c>
      <c r="H1259" s="19" t="str">
        <f>IFERROR(VLOOKUP($B1259,'Tabelas auxiliares'!$A$67:$C$107,3,FALSE),"")</f>
        <v/>
      </c>
      <c r="I1259" s="128"/>
      <c r="J1259" s="128"/>
      <c r="K1259" s="128"/>
      <c r="L1259" s="128"/>
      <c r="M1259" s="128"/>
      <c r="N1259" s="128"/>
      <c r="O1259" s="128"/>
      <c r="P1259" s="128"/>
      <c r="Q1259" s="128"/>
      <c r="R1259" s="128"/>
      <c r="S1259" s="128"/>
      <c r="T1259" s="128"/>
      <c r="U1259" s="128"/>
      <c r="V1259" s="128"/>
      <c r="W1259" s="128"/>
      <c r="X1259" s="128"/>
      <c r="Y1259" s="19" t="str">
        <f t="shared" si="40"/>
        <v/>
      </c>
      <c r="Z1259" s="19" t="str">
        <f>IF(T1259="","",IF(AND(T1259&lt;&gt;'Tabelas auxiliares'!$B$241,T1259&lt;&gt;'Tabelas auxiliares'!$B$242,T1259&lt;&gt;'Tabelas auxiliares'!$C$241,T1259&lt;&gt;'Tabelas auxiliares'!$C$242,T1259&lt;&gt;'Tabelas auxiliares'!$D$241),"FOLHA DE PESSOAL",IF(Y1259='Tabelas auxiliares'!$A$242,"CUSTEIO",IF(Y1259='Tabelas auxiliares'!$A$241,"INVESTIMENTO","ERRO - VERIFICAR"))))</f>
        <v/>
      </c>
      <c r="AA1259" s="30" t="str">
        <f t="shared" si="41"/>
        <v/>
      </c>
      <c r="AB1259" s="130"/>
      <c r="AC1259" s="130"/>
      <c r="AD1259" s="37"/>
      <c r="AE1259" s="36"/>
      <c r="AF1259" s="36"/>
      <c r="AG1259" s="36"/>
      <c r="AH1259" s="36"/>
      <c r="AI1259" s="36"/>
      <c r="AJ1259" s="36"/>
      <c r="AK1259" s="36"/>
      <c r="AL1259" s="36"/>
      <c r="AM1259" s="36"/>
      <c r="AN1259" s="36"/>
      <c r="AO1259" s="36"/>
      <c r="AP1259" s="36"/>
    </row>
    <row r="1260" spans="1:42" x14ac:dyDescent="0.25">
      <c r="A1260" s="128"/>
      <c r="F1260" s="19" t="str">
        <f>IFERROR(VLOOKUP(D1260,'Tabelas auxiliares'!$A$3:$B$63,2,FALSE),"")</f>
        <v/>
      </c>
      <c r="G1260" s="19" t="str">
        <f>IFERROR(VLOOKUP($B1260,'Tabelas auxiliares'!$A$67:$C$107,2,FALSE),"")</f>
        <v/>
      </c>
      <c r="H1260" s="19" t="str">
        <f>IFERROR(VLOOKUP($B1260,'Tabelas auxiliares'!$A$67:$C$107,3,FALSE),"")</f>
        <v/>
      </c>
      <c r="I1260" s="128"/>
      <c r="J1260" s="128"/>
      <c r="K1260" s="128"/>
      <c r="L1260" s="128"/>
      <c r="M1260" s="128"/>
      <c r="N1260" s="128"/>
      <c r="O1260" s="128"/>
      <c r="P1260" s="128"/>
      <c r="Q1260" s="128"/>
      <c r="R1260" s="128"/>
      <c r="S1260" s="128"/>
      <c r="T1260" s="128"/>
      <c r="U1260" s="128"/>
      <c r="V1260" s="128"/>
      <c r="W1260" s="128"/>
      <c r="X1260" s="128"/>
      <c r="Y1260" s="19" t="str">
        <f t="shared" si="40"/>
        <v/>
      </c>
      <c r="Z1260" s="19" t="str">
        <f>IF(T1260="","",IF(AND(T1260&lt;&gt;'Tabelas auxiliares'!$B$241,T1260&lt;&gt;'Tabelas auxiliares'!$B$242,T1260&lt;&gt;'Tabelas auxiliares'!$C$241,T1260&lt;&gt;'Tabelas auxiliares'!$C$242,T1260&lt;&gt;'Tabelas auxiliares'!$D$241),"FOLHA DE PESSOAL",IF(Y1260='Tabelas auxiliares'!$A$242,"CUSTEIO",IF(Y1260='Tabelas auxiliares'!$A$241,"INVESTIMENTO","ERRO - VERIFICAR"))))</f>
        <v/>
      </c>
      <c r="AA1260" s="30" t="str">
        <f t="shared" si="41"/>
        <v/>
      </c>
      <c r="AB1260" s="130"/>
      <c r="AC1260" s="130"/>
      <c r="AD1260" s="37"/>
      <c r="AE1260" s="36"/>
      <c r="AF1260" s="36"/>
      <c r="AG1260" s="36"/>
      <c r="AH1260" s="36"/>
      <c r="AI1260" s="36"/>
      <c r="AJ1260" s="36"/>
      <c r="AK1260" s="36"/>
      <c r="AL1260" s="36"/>
      <c r="AM1260" s="36"/>
      <c r="AN1260" s="36"/>
      <c r="AO1260" s="36"/>
      <c r="AP1260" s="36"/>
    </row>
    <row r="1261" spans="1:42" x14ac:dyDescent="0.25">
      <c r="A1261" s="128"/>
      <c r="F1261" s="19" t="str">
        <f>IFERROR(VLOOKUP(D1261,'Tabelas auxiliares'!$A$3:$B$63,2,FALSE),"")</f>
        <v/>
      </c>
      <c r="G1261" s="19" t="str">
        <f>IFERROR(VLOOKUP($B1261,'Tabelas auxiliares'!$A$67:$C$107,2,FALSE),"")</f>
        <v/>
      </c>
      <c r="H1261" s="19" t="str">
        <f>IFERROR(VLOOKUP($B1261,'Tabelas auxiliares'!$A$67:$C$107,3,FALSE),"")</f>
        <v/>
      </c>
      <c r="I1261" s="128"/>
      <c r="J1261" s="128"/>
      <c r="K1261" s="128"/>
      <c r="L1261" s="128"/>
      <c r="M1261" s="128"/>
      <c r="N1261" s="128"/>
      <c r="O1261" s="128"/>
      <c r="P1261" s="128"/>
      <c r="Q1261" s="128"/>
      <c r="R1261" s="128"/>
      <c r="S1261" s="128"/>
      <c r="T1261" s="128"/>
      <c r="U1261" s="128"/>
      <c r="V1261" s="128"/>
      <c r="W1261" s="128"/>
      <c r="X1261" s="128"/>
      <c r="Y1261" s="19" t="str">
        <f t="shared" si="40"/>
        <v/>
      </c>
      <c r="Z1261" s="19" t="str">
        <f>IF(T1261="","",IF(AND(T1261&lt;&gt;'Tabelas auxiliares'!$B$241,T1261&lt;&gt;'Tabelas auxiliares'!$B$242,T1261&lt;&gt;'Tabelas auxiliares'!$C$241,T1261&lt;&gt;'Tabelas auxiliares'!$C$242,T1261&lt;&gt;'Tabelas auxiliares'!$D$241),"FOLHA DE PESSOAL",IF(Y1261='Tabelas auxiliares'!$A$242,"CUSTEIO",IF(Y1261='Tabelas auxiliares'!$A$241,"INVESTIMENTO","ERRO - VERIFICAR"))))</f>
        <v/>
      </c>
      <c r="AA1261" s="30" t="str">
        <f t="shared" si="41"/>
        <v/>
      </c>
      <c r="AB1261" s="130"/>
      <c r="AC1261" s="130"/>
      <c r="AD1261" s="37"/>
      <c r="AE1261" s="36"/>
      <c r="AF1261" s="36"/>
      <c r="AG1261" s="36"/>
      <c r="AH1261" s="36"/>
      <c r="AI1261" s="36"/>
      <c r="AJ1261" s="36"/>
      <c r="AK1261" s="36"/>
      <c r="AL1261" s="36"/>
      <c r="AM1261" s="36"/>
      <c r="AN1261" s="36"/>
      <c r="AO1261" s="36"/>
      <c r="AP1261" s="36"/>
    </row>
    <row r="1262" spans="1:42" x14ac:dyDescent="0.25">
      <c r="A1262" s="128"/>
      <c r="F1262" s="19" t="str">
        <f>IFERROR(VLOOKUP(D1262,'Tabelas auxiliares'!$A$3:$B$63,2,FALSE),"")</f>
        <v/>
      </c>
      <c r="G1262" s="19" t="str">
        <f>IFERROR(VLOOKUP($B1262,'Tabelas auxiliares'!$A$67:$C$107,2,FALSE),"")</f>
        <v/>
      </c>
      <c r="H1262" s="19" t="str">
        <f>IFERROR(VLOOKUP($B1262,'Tabelas auxiliares'!$A$67:$C$107,3,FALSE),"")</f>
        <v/>
      </c>
      <c r="I1262" s="128"/>
      <c r="J1262" s="128"/>
      <c r="K1262" s="128"/>
      <c r="L1262" s="128"/>
      <c r="M1262" s="128"/>
      <c r="N1262" s="128"/>
      <c r="O1262" s="128"/>
      <c r="P1262" s="128"/>
      <c r="Q1262" s="128"/>
      <c r="R1262" s="128"/>
      <c r="S1262" s="128"/>
      <c r="T1262" s="128"/>
      <c r="U1262" s="128"/>
      <c r="V1262" s="128"/>
      <c r="W1262" s="128"/>
      <c r="X1262" s="128"/>
      <c r="Y1262" s="19" t="str">
        <f t="shared" si="40"/>
        <v/>
      </c>
      <c r="Z1262" s="19" t="str">
        <f>IF(T1262="","",IF(AND(T1262&lt;&gt;'Tabelas auxiliares'!$B$241,T1262&lt;&gt;'Tabelas auxiliares'!$B$242,T1262&lt;&gt;'Tabelas auxiliares'!$C$241,T1262&lt;&gt;'Tabelas auxiliares'!$C$242,T1262&lt;&gt;'Tabelas auxiliares'!$D$241),"FOLHA DE PESSOAL",IF(Y1262='Tabelas auxiliares'!$A$242,"CUSTEIO",IF(Y1262='Tabelas auxiliares'!$A$241,"INVESTIMENTO","ERRO - VERIFICAR"))))</f>
        <v/>
      </c>
      <c r="AA1262" s="30" t="str">
        <f t="shared" si="41"/>
        <v/>
      </c>
      <c r="AB1262" s="130"/>
      <c r="AC1262" s="130"/>
      <c r="AD1262" s="37"/>
      <c r="AE1262" s="36"/>
      <c r="AF1262" s="36"/>
      <c r="AG1262" s="36"/>
      <c r="AH1262" s="36"/>
      <c r="AI1262" s="36"/>
      <c r="AJ1262" s="36"/>
      <c r="AK1262" s="36"/>
      <c r="AL1262" s="36"/>
      <c r="AM1262" s="36"/>
      <c r="AN1262" s="36"/>
      <c r="AO1262" s="36"/>
      <c r="AP1262" s="36"/>
    </row>
    <row r="1263" spans="1:42" x14ac:dyDescent="0.25">
      <c r="A1263" s="128"/>
      <c r="F1263" s="19" t="str">
        <f>IFERROR(VLOOKUP(D1263,'Tabelas auxiliares'!$A$3:$B$63,2,FALSE),"")</f>
        <v/>
      </c>
      <c r="G1263" s="19" t="str">
        <f>IFERROR(VLOOKUP($B1263,'Tabelas auxiliares'!$A$67:$C$107,2,FALSE),"")</f>
        <v/>
      </c>
      <c r="H1263" s="19" t="str">
        <f>IFERROR(VLOOKUP($B1263,'Tabelas auxiliares'!$A$67:$C$107,3,FALSE),"")</f>
        <v/>
      </c>
      <c r="I1263" s="128"/>
      <c r="J1263" s="128"/>
      <c r="K1263" s="128"/>
      <c r="L1263" s="128"/>
      <c r="M1263" s="128"/>
      <c r="N1263" s="128"/>
      <c r="O1263" s="128"/>
      <c r="P1263" s="128"/>
      <c r="Q1263" s="128"/>
      <c r="R1263" s="128"/>
      <c r="S1263" s="128"/>
      <c r="T1263" s="128"/>
      <c r="U1263" s="128"/>
      <c r="V1263" s="128"/>
      <c r="W1263" s="128"/>
      <c r="X1263" s="128"/>
      <c r="Y1263" s="19" t="str">
        <f t="shared" si="40"/>
        <v/>
      </c>
      <c r="Z1263" s="19" t="str">
        <f>IF(T1263="","",IF(AND(T1263&lt;&gt;'Tabelas auxiliares'!$B$241,T1263&lt;&gt;'Tabelas auxiliares'!$B$242,T1263&lt;&gt;'Tabelas auxiliares'!$C$241,T1263&lt;&gt;'Tabelas auxiliares'!$C$242,T1263&lt;&gt;'Tabelas auxiliares'!$D$241),"FOLHA DE PESSOAL",IF(Y1263='Tabelas auxiliares'!$A$242,"CUSTEIO",IF(Y1263='Tabelas auxiliares'!$A$241,"INVESTIMENTO","ERRO - VERIFICAR"))))</f>
        <v/>
      </c>
      <c r="AA1263" s="30" t="str">
        <f t="shared" si="41"/>
        <v/>
      </c>
      <c r="AB1263" s="130"/>
      <c r="AC1263" s="130"/>
      <c r="AD1263" s="37"/>
      <c r="AE1263" s="36"/>
      <c r="AF1263" s="36"/>
      <c r="AG1263" s="36"/>
      <c r="AH1263" s="36"/>
      <c r="AI1263" s="36"/>
      <c r="AJ1263" s="36"/>
      <c r="AK1263" s="36"/>
      <c r="AL1263" s="36"/>
      <c r="AM1263" s="36"/>
      <c r="AN1263" s="36"/>
      <c r="AO1263" s="36"/>
      <c r="AP1263" s="36"/>
    </row>
    <row r="1264" spans="1:42" x14ac:dyDescent="0.25">
      <c r="A1264" s="128"/>
      <c r="F1264" s="19" t="str">
        <f>IFERROR(VLOOKUP(D1264,'Tabelas auxiliares'!$A$3:$B$63,2,FALSE),"")</f>
        <v/>
      </c>
      <c r="G1264" s="19" t="str">
        <f>IFERROR(VLOOKUP($B1264,'Tabelas auxiliares'!$A$67:$C$107,2,FALSE),"")</f>
        <v/>
      </c>
      <c r="H1264" s="19" t="str">
        <f>IFERROR(VLOOKUP($B1264,'Tabelas auxiliares'!$A$67:$C$107,3,FALSE),"")</f>
        <v/>
      </c>
      <c r="I1264" s="128"/>
      <c r="J1264" s="128"/>
      <c r="K1264" s="128"/>
      <c r="L1264" s="128"/>
      <c r="M1264" s="128"/>
      <c r="N1264" s="128"/>
      <c r="O1264" s="128"/>
      <c r="P1264" s="128"/>
      <c r="Q1264" s="128"/>
      <c r="R1264" s="128"/>
      <c r="S1264" s="128"/>
      <c r="T1264" s="128"/>
      <c r="U1264" s="128"/>
      <c r="V1264" s="128"/>
      <c r="W1264" s="128"/>
      <c r="X1264" s="128"/>
      <c r="Y1264" s="19" t="str">
        <f t="shared" si="40"/>
        <v/>
      </c>
      <c r="Z1264" s="19" t="str">
        <f>IF(T1264="","",IF(AND(T1264&lt;&gt;'Tabelas auxiliares'!$B$241,T1264&lt;&gt;'Tabelas auxiliares'!$B$242,T1264&lt;&gt;'Tabelas auxiliares'!$C$241,T1264&lt;&gt;'Tabelas auxiliares'!$C$242,T1264&lt;&gt;'Tabelas auxiliares'!$D$241),"FOLHA DE PESSOAL",IF(Y1264='Tabelas auxiliares'!$A$242,"CUSTEIO",IF(Y1264='Tabelas auxiliares'!$A$241,"INVESTIMENTO","ERRO - VERIFICAR"))))</f>
        <v/>
      </c>
      <c r="AA1264" s="30" t="str">
        <f t="shared" si="41"/>
        <v/>
      </c>
      <c r="AB1264" s="130"/>
      <c r="AC1264" s="130"/>
      <c r="AD1264" s="37"/>
      <c r="AE1264" s="36"/>
      <c r="AF1264" s="36"/>
      <c r="AG1264" s="36"/>
      <c r="AH1264" s="36"/>
      <c r="AI1264" s="36"/>
      <c r="AJ1264" s="36"/>
      <c r="AK1264" s="36"/>
      <c r="AL1264" s="36"/>
      <c r="AM1264" s="36"/>
      <c r="AN1264" s="36"/>
      <c r="AO1264" s="36"/>
      <c r="AP1264" s="36"/>
    </row>
    <row r="1265" spans="1:42" x14ac:dyDescent="0.25">
      <c r="A1265" s="128"/>
      <c r="F1265" s="19" t="str">
        <f>IFERROR(VLOOKUP(D1265,'Tabelas auxiliares'!$A$3:$B$63,2,FALSE),"")</f>
        <v/>
      </c>
      <c r="G1265" s="19" t="str">
        <f>IFERROR(VLOOKUP($B1265,'Tabelas auxiliares'!$A$67:$C$107,2,FALSE),"")</f>
        <v/>
      </c>
      <c r="H1265" s="19" t="str">
        <f>IFERROR(VLOOKUP($B1265,'Tabelas auxiliares'!$A$67:$C$107,3,FALSE),"")</f>
        <v/>
      </c>
      <c r="I1265" s="128"/>
      <c r="J1265" s="128"/>
      <c r="K1265" s="128"/>
      <c r="L1265" s="128"/>
      <c r="M1265" s="128"/>
      <c r="N1265" s="128"/>
      <c r="O1265" s="128"/>
      <c r="P1265" s="128"/>
      <c r="Q1265" s="128"/>
      <c r="R1265" s="128"/>
      <c r="S1265" s="128"/>
      <c r="T1265" s="128"/>
      <c r="U1265" s="128"/>
      <c r="V1265" s="128"/>
      <c r="W1265" s="128"/>
      <c r="X1265" s="128"/>
      <c r="Y1265" s="19" t="str">
        <f t="shared" si="40"/>
        <v/>
      </c>
      <c r="Z1265" s="19" t="str">
        <f>IF(T1265="","",IF(AND(T1265&lt;&gt;'Tabelas auxiliares'!$B$241,T1265&lt;&gt;'Tabelas auxiliares'!$B$242,T1265&lt;&gt;'Tabelas auxiliares'!$C$241,T1265&lt;&gt;'Tabelas auxiliares'!$C$242,T1265&lt;&gt;'Tabelas auxiliares'!$D$241),"FOLHA DE PESSOAL",IF(Y1265='Tabelas auxiliares'!$A$242,"CUSTEIO",IF(Y1265='Tabelas auxiliares'!$A$241,"INVESTIMENTO","ERRO - VERIFICAR"))))</f>
        <v/>
      </c>
      <c r="AA1265" s="30" t="str">
        <f t="shared" si="41"/>
        <v/>
      </c>
      <c r="AB1265" s="130"/>
      <c r="AC1265" s="130"/>
      <c r="AD1265" s="37"/>
      <c r="AE1265" s="36"/>
      <c r="AF1265" s="36"/>
      <c r="AG1265" s="36"/>
      <c r="AH1265" s="36"/>
      <c r="AI1265" s="36"/>
      <c r="AJ1265" s="36"/>
      <c r="AK1265" s="36"/>
      <c r="AL1265" s="36"/>
      <c r="AM1265" s="36"/>
      <c r="AN1265" s="36"/>
      <c r="AO1265" s="36"/>
      <c r="AP1265" s="36"/>
    </row>
    <row r="1266" spans="1:42" x14ac:dyDescent="0.25">
      <c r="A1266" s="128"/>
      <c r="F1266" s="19" t="str">
        <f>IFERROR(VLOOKUP(D1266,'Tabelas auxiliares'!$A$3:$B$63,2,FALSE),"")</f>
        <v/>
      </c>
      <c r="G1266" s="19" t="str">
        <f>IFERROR(VLOOKUP($B1266,'Tabelas auxiliares'!$A$67:$C$107,2,FALSE),"")</f>
        <v/>
      </c>
      <c r="H1266" s="19" t="str">
        <f>IFERROR(VLOOKUP($B1266,'Tabelas auxiliares'!$A$67:$C$107,3,FALSE),"")</f>
        <v/>
      </c>
      <c r="I1266" s="128"/>
      <c r="J1266" s="128"/>
      <c r="K1266" s="128"/>
      <c r="L1266" s="128"/>
      <c r="M1266" s="128"/>
      <c r="N1266" s="128"/>
      <c r="O1266" s="128"/>
      <c r="P1266" s="128"/>
      <c r="Q1266" s="128"/>
      <c r="R1266" s="128"/>
      <c r="S1266" s="128"/>
      <c r="T1266" s="128"/>
      <c r="U1266" s="128"/>
      <c r="V1266" s="128"/>
      <c r="W1266" s="128"/>
      <c r="X1266" s="128"/>
      <c r="Y1266" s="19" t="str">
        <f t="shared" si="40"/>
        <v/>
      </c>
      <c r="Z1266" s="19" t="str">
        <f>IF(T1266="","",IF(AND(T1266&lt;&gt;'Tabelas auxiliares'!$B$241,T1266&lt;&gt;'Tabelas auxiliares'!$B$242,T1266&lt;&gt;'Tabelas auxiliares'!$C$241,T1266&lt;&gt;'Tabelas auxiliares'!$C$242,T1266&lt;&gt;'Tabelas auxiliares'!$D$241),"FOLHA DE PESSOAL",IF(Y1266='Tabelas auxiliares'!$A$242,"CUSTEIO",IF(Y1266='Tabelas auxiliares'!$A$241,"INVESTIMENTO","ERRO - VERIFICAR"))))</f>
        <v/>
      </c>
      <c r="AA1266" s="30" t="str">
        <f t="shared" si="41"/>
        <v/>
      </c>
      <c r="AB1266" s="130"/>
      <c r="AC1266" s="130"/>
      <c r="AD1266" s="37"/>
      <c r="AE1266" s="36"/>
      <c r="AF1266" s="36"/>
      <c r="AG1266" s="36"/>
      <c r="AH1266" s="36"/>
      <c r="AI1266" s="36"/>
      <c r="AJ1266" s="36"/>
      <c r="AK1266" s="36"/>
      <c r="AL1266" s="36"/>
      <c r="AM1266" s="36"/>
      <c r="AN1266" s="36"/>
      <c r="AO1266" s="36"/>
      <c r="AP1266" s="36"/>
    </row>
    <row r="1267" spans="1:42" x14ac:dyDescent="0.25">
      <c r="A1267" s="128"/>
      <c r="F1267" s="19" t="str">
        <f>IFERROR(VLOOKUP(D1267,'Tabelas auxiliares'!$A$3:$B$63,2,FALSE),"")</f>
        <v/>
      </c>
      <c r="G1267" s="19" t="str">
        <f>IFERROR(VLOOKUP($B1267,'Tabelas auxiliares'!$A$67:$C$107,2,FALSE),"")</f>
        <v/>
      </c>
      <c r="H1267" s="19" t="str">
        <f>IFERROR(VLOOKUP($B1267,'Tabelas auxiliares'!$A$67:$C$107,3,FALSE),"")</f>
        <v/>
      </c>
      <c r="I1267" s="128"/>
      <c r="J1267" s="128"/>
      <c r="K1267" s="128"/>
      <c r="L1267" s="128"/>
      <c r="M1267" s="128"/>
      <c r="N1267" s="128"/>
      <c r="O1267" s="128"/>
      <c r="P1267" s="128"/>
      <c r="Q1267" s="128"/>
      <c r="R1267" s="128"/>
      <c r="S1267" s="128"/>
      <c r="T1267" s="128"/>
      <c r="U1267" s="128"/>
      <c r="V1267" s="128"/>
      <c r="W1267" s="128"/>
      <c r="X1267" s="128"/>
      <c r="Y1267" s="19" t="str">
        <f t="shared" si="40"/>
        <v/>
      </c>
      <c r="Z1267" s="19" t="str">
        <f>IF(T1267="","",IF(AND(T1267&lt;&gt;'Tabelas auxiliares'!$B$241,T1267&lt;&gt;'Tabelas auxiliares'!$B$242,T1267&lt;&gt;'Tabelas auxiliares'!$C$241,T1267&lt;&gt;'Tabelas auxiliares'!$C$242,T1267&lt;&gt;'Tabelas auxiliares'!$D$241),"FOLHA DE PESSOAL",IF(Y1267='Tabelas auxiliares'!$A$242,"CUSTEIO",IF(Y1267='Tabelas auxiliares'!$A$241,"INVESTIMENTO","ERRO - VERIFICAR"))))</f>
        <v/>
      </c>
      <c r="AA1267" s="30" t="str">
        <f t="shared" si="41"/>
        <v/>
      </c>
      <c r="AB1267" s="130"/>
      <c r="AC1267" s="130"/>
      <c r="AD1267" s="37"/>
      <c r="AE1267" s="36"/>
      <c r="AF1267" s="36"/>
      <c r="AG1267" s="36"/>
      <c r="AH1267" s="36"/>
      <c r="AI1267" s="36"/>
      <c r="AJ1267" s="36"/>
      <c r="AK1267" s="36"/>
      <c r="AL1267" s="36"/>
      <c r="AM1267" s="36"/>
      <c r="AN1267" s="36"/>
      <c r="AO1267" s="36"/>
      <c r="AP1267" s="36"/>
    </row>
    <row r="1268" spans="1:42" x14ac:dyDescent="0.25">
      <c r="A1268" s="128"/>
      <c r="F1268" s="19" t="str">
        <f>IFERROR(VLOOKUP(D1268,'Tabelas auxiliares'!$A$3:$B$63,2,FALSE),"")</f>
        <v/>
      </c>
      <c r="G1268" s="19" t="str">
        <f>IFERROR(VLOOKUP($B1268,'Tabelas auxiliares'!$A$67:$C$107,2,FALSE),"")</f>
        <v/>
      </c>
      <c r="H1268" s="19" t="str">
        <f>IFERROR(VLOOKUP($B1268,'Tabelas auxiliares'!$A$67:$C$107,3,FALSE),"")</f>
        <v/>
      </c>
      <c r="I1268" s="128"/>
      <c r="J1268" s="128"/>
      <c r="K1268" s="128"/>
      <c r="L1268" s="128"/>
      <c r="M1268" s="128"/>
      <c r="N1268" s="128"/>
      <c r="O1268" s="128"/>
      <c r="P1268" s="128"/>
      <c r="Q1268" s="128"/>
      <c r="R1268" s="128"/>
      <c r="S1268" s="128"/>
      <c r="T1268" s="128"/>
      <c r="U1268" s="128"/>
      <c r="V1268" s="128"/>
      <c r="W1268" s="128"/>
      <c r="X1268" s="128"/>
      <c r="Y1268" s="19" t="str">
        <f t="shared" si="40"/>
        <v/>
      </c>
      <c r="Z1268" s="19" t="str">
        <f>IF(T1268="","",IF(AND(T1268&lt;&gt;'Tabelas auxiliares'!$B$241,T1268&lt;&gt;'Tabelas auxiliares'!$B$242,T1268&lt;&gt;'Tabelas auxiliares'!$C$241,T1268&lt;&gt;'Tabelas auxiliares'!$C$242,T1268&lt;&gt;'Tabelas auxiliares'!$D$241),"FOLHA DE PESSOAL",IF(Y1268='Tabelas auxiliares'!$A$242,"CUSTEIO",IF(Y1268='Tabelas auxiliares'!$A$241,"INVESTIMENTO","ERRO - VERIFICAR"))))</f>
        <v/>
      </c>
      <c r="AA1268" s="30" t="str">
        <f t="shared" si="41"/>
        <v/>
      </c>
      <c r="AB1268" s="130"/>
      <c r="AC1268" s="130"/>
      <c r="AD1268" s="37"/>
      <c r="AE1268" s="36"/>
      <c r="AF1268" s="36"/>
      <c r="AG1268" s="36"/>
      <c r="AH1268" s="36"/>
      <c r="AI1268" s="36"/>
      <c r="AJ1268" s="36"/>
      <c r="AK1268" s="36"/>
      <c r="AL1268" s="36"/>
      <c r="AM1268" s="36"/>
      <c r="AN1268" s="36"/>
      <c r="AO1268" s="36"/>
      <c r="AP1268" s="36"/>
    </row>
    <row r="1269" spans="1:42" x14ac:dyDescent="0.25">
      <c r="A1269" s="128"/>
      <c r="F1269" s="19" t="str">
        <f>IFERROR(VLOOKUP(D1269,'Tabelas auxiliares'!$A$3:$B$63,2,FALSE),"")</f>
        <v/>
      </c>
      <c r="G1269" s="19" t="str">
        <f>IFERROR(VLOOKUP($B1269,'Tabelas auxiliares'!$A$67:$C$107,2,FALSE),"")</f>
        <v/>
      </c>
      <c r="H1269" s="19" t="str">
        <f>IFERROR(VLOOKUP($B1269,'Tabelas auxiliares'!$A$67:$C$107,3,FALSE),"")</f>
        <v/>
      </c>
      <c r="I1269" s="128"/>
      <c r="J1269" s="128"/>
      <c r="K1269" s="128"/>
      <c r="L1269" s="128"/>
      <c r="M1269" s="128"/>
      <c r="N1269" s="128"/>
      <c r="O1269" s="128"/>
      <c r="P1269" s="128"/>
      <c r="Q1269" s="128"/>
      <c r="R1269" s="128"/>
      <c r="S1269" s="128"/>
      <c r="T1269" s="128"/>
      <c r="U1269" s="128"/>
      <c r="V1269" s="128"/>
      <c r="W1269" s="128"/>
      <c r="X1269" s="128"/>
      <c r="Y1269" s="19" t="str">
        <f t="shared" si="40"/>
        <v/>
      </c>
      <c r="Z1269" s="19" t="str">
        <f>IF(T1269="","",IF(AND(T1269&lt;&gt;'Tabelas auxiliares'!$B$241,T1269&lt;&gt;'Tabelas auxiliares'!$B$242,T1269&lt;&gt;'Tabelas auxiliares'!$C$241,T1269&lt;&gt;'Tabelas auxiliares'!$C$242,T1269&lt;&gt;'Tabelas auxiliares'!$D$241),"FOLHA DE PESSOAL",IF(Y1269='Tabelas auxiliares'!$A$242,"CUSTEIO",IF(Y1269='Tabelas auxiliares'!$A$241,"INVESTIMENTO","ERRO - VERIFICAR"))))</f>
        <v/>
      </c>
      <c r="AA1269" s="30" t="str">
        <f t="shared" si="41"/>
        <v/>
      </c>
      <c r="AB1269" s="130"/>
      <c r="AC1269" s="130"/>
      <c r="AD1269" s="37"/>
      <c r="AE1269" s="36"/>
      <c r="AF1269" s="36"/>
      <c r="AG1269" s="36"/>
      <c r="AH1269" s="36"/>
      <c r="AI1269" s="36"/>
      <c r="AJ1269" s="36"/>
      <c r="AK1269" s="36"/>
      <c r="AL1269" s="36"/>
      <c r="AM1269" s="36"/>
      <c r="AN1269" s="36"/>
      <c r="AO1269" s="36"/>
      <c r="AP1269" s="36"/>
    </row>
    <row r="1270" spans="1:42" x14ac:dyDescent="0.25">
      <c r="A1270" s="128"/>
      <c r="F1270" s="19" t="str">
        <f>IFERROR(VLOOKUP(D1270,'Tabelas auxiliares'!$A$3:$B$63,2,FALSE),"")</f>
        <v/>
      </c>
      <c r="G1270" s="19" t="str">
        <f>IFERROR(VLOOKUP($B1270,'Tabelas auxiliares'!$A$67:$C$107,2,FALSE),"")</f>
        <v/>
      </c>
      <c r="H1270" s="19" t="str">
        <f>IFERROR(VLOOKUP($B1270,'Tabelas auxiliares'!$A$67:$C$107,3,FALSE),"")</f>
        <v/>
      </c>
      <c r="I1270" s="128"/>
      <c r="J1270" s="128"/>
      <c r="K1270" s="128"/>
      <c r="L1270" s="128"/>
      <c r="M1270" s="128"/>
      <c r="N1270" s="128"/>
      <c r="O1270" s="128"/>
      <c r="P1270" s="128"/>
      <c r="Q1270" s="128"/>
      <c r="R1270" s="128"/>
      <c r="S1270" s="128"/>
      <c r="T1270" s="128"/>
      <c r="U1270" s="128"/>
      <c r="V1270" s="128"/>
      <c r="W1270" s="128"/>
      <c r="X1270" s="128"/>
      <c r="Y1270" s="19" t="str">
        <f t="shared" ref="Y1270:Y1320" si="42">LEFT(V1270,1)</f>
        <v/>
      </c>
      <c r="Z1270" s="19" t="str">
        <f>IF(T1270="","",IF(AND(T1270&lt;&gt;'Tabelas auxiliares'!$B$241,T1270&lt;&gt;'Tabelas auxiliares'!$B$242,T1270&lt;&gt;'Tabelas auxiliares'!$C$241,T1270&lt;&gt;'Tabelas auxiliares'!$C$242,T1270&lt;&gt;'Tabelas auxiliares'!$D$241),"FOLHA DE PESSOAL",IF(Y1270='Tabelas auxiliares'!$A$242,"CUSTEIO",IF(Y1270='Tabelas auxiliares'!$A$241,"INVESTIMENTO","ERRO - VERIFICAR"))))</f>
        <v/>
      </c>
      <c r="AA1270" s="30" t="str">
        <f t="shared" ref="AA1270:AA1320" si="43">IF(AB1270+AC1270+AD1270&lt;&gt;0,AB1270+AC1270+AD1270,"")</f>
        <v/>
      </c>
      <c r="AB1270" s="130"/>
      <c r="AC1270" s="130"/>
      <c r="AD1270" s="37"/>
      <c r="AE1270" s="36"/>
      <c r="AF1270" s="36"/>
      <c r="AG1270" s="36"/>
      <c r="AH1270" s="36"/>
      <c r="AI1270" s="36"/>
      <c r="AJ1270" s="36"/>
      <c r="AK1270" s="36"/>
      <c r="AL1270" s="36"/>
      <c r="AM1270" s="36"/>
      <c r="AN1270" s="36"/>
      <c r="AO1270" s="36"/>
      <c r="AP1270" s="36"/>
    </row>
    <row r="1271" spans="1:42" x14ac:dyDescent="0.25">
      <c r="A1271" s="128"/>
      <c r="F1271" s="19" t="str">
        <f>IFERROR(VLOOKUP(D1271,'Tabelas auxiliares'!$A$3:$B$63,2,FALSE),"")</f>
        <v/>
      </c>
      <c r="G1271" s="19" t="str">
        <f>IFERROR(VLOOKUP($B1271,'Tabelas auxiliares'!$A$67:$C$107,2,FALSE),"")</f>
        <v/>
      </c>
      <c r="H1271" s="19" t="str">
        <f>IFERROR(VLOOKUP($B1271,'Tabelas auxiliares'!$A$67:$C$107,3,FALSE),"")</f>
        <v/>
      </c>
      <c r="I1271" s="128"/>
      <c r="J1271" s="128"/>
      <c r="K1271" s="128"/>
      <c r="L1271" s="128"/>
      <c r="M1271" s="128"/>
      <c r="N1271" s="128"/>
      <c r="O1271" s="128"/>
      <c r="P1271" s="128"/>
      <c r="Q1271" s="128"/>
      <c r="R1271" s="128"/>
      <c r="S1271" s="128"/>
      <c r="T1271" s="128"/>
      <c r="U1271" s="128"/>
      <c r="V1271" s="128"/>
      <c r="W1271" s="128"/>
      <c r="X1271" s="128"/>
      <c r="Y1271" s="19" t="str">
        <f t="shared" si="42"/>
        <v/>
      </c>
      <c r="Z1271" s="19" t="str">
        <f>IF(T1271="","",IF(AND(T1271&lt;&gt;'Tabelas auxiliares'!$B$241,T1271&lt;&gt;'Tabelas auxiliares'!$B$242,T1271&lt;&gt;'Tabelas auxiliares'!$C$241,T1271&lt;&gt;'Tabelas auxiliares'!$C$242,T1271&lt;&gt;'Tabelas auxiliares'!$D$241),"FOLHA DE PESSOAL",IF(Y1271='Tabelas auxiliares'!$A$242,"CUSTEIO",IF(Y1271='Tabelas auxiliares'!$A$241,"INVESTIMENTO","ERRO - VERIFICAR"))))</f>
        <v/>
      </c>
      <c r="AA1271" s="30" t="str">
        <f t="shared" si="43"/>
        <v/>
      </c>
      <c r="AB1271" s="130"/>
      <c r="AC1271" s="130"/>
      <c r="AD1271" s="37"/>
      <c r="AE1271" s="36"/>
      <c r="AF1271" s="36"/>
      <c r="AG1271" s="36"/>
      <c r="AH1271" s="36"/>
      <c r="AI1271" s="36"/>
      <c r="AJ1271" s="36"/>
      <c r="AK1271" s="36"/>
      <c r="AL1271" s="36"/>
      <c r="AM1271" s="36"/>
      <c r="AN1271" s="36"/>
      <c r="AO1271" s="36"/>
      <c r="AP1271" s="36"/>
    </row>
    <row r="1272" spans="1:42" x14ac:dyDescent="0.25">
      <c r="A1272" s="128"/>
      <c r="F1272" s="19" t="str">
        <f>IFERROR(VLOOKUP(D1272,'Tabelas auxiliares'!$A$3:$B$63,2,FALSE),"")</f>
        <v/>
      </c>
      <c r="G1272" s="19" t="str">
        <f>IFERROR(VLOOKUP($B1272,'Tabelas auxiliares'!$A$67:$C$107,2,FALSE),"")</f>
        <v/>
      </c>
      <c r="H1272" s="19" t="str">
        <f>IFERROR(VLOOKUP($B1272,'Tabelas auxiliares'!$A$67:$C$107,3,FALSE),"")</f>
        <v/>
      </c>
      <c r="I1272" s="128"/>
      <c r="J1272" s="128"/>
      <c r="K1272" s="128"/>
      <c r="L1272" s="128"/>
      <c r="M1272" s="128"/>
      <c r="N1272" s="128"/>
      <c r="O1272" s="128"/>
      <c r="P1272" s="128"/>
      <c r="Q1272" s="128"/>
      <c r="R1272" s="128"/>
      <c r="S1272" s="128"/>
      <c r="T1272" s="128"/>
      <c r="U1272" s="128"/>
      <c r="V1272" s="128"/>
      <c r="W1272" s="128"/>
      <c r="X1272" s="128"/>
      <c r="Y1272" s="19" t="str">
        <f t="shared" si="42"/>
        <v/>
      </c>
      <c r="Z1272" s="19" t="str">
        <f>IF(T1272="","",IF(AND(T1272&lt;&gt;'Tabelas auxiliares'!$B$241,T1272&lt;&gt;'Tabelas auxiliares'!$B$242,T1272&lt;&gt;'Tabelas auxiliares'!$C$241,T1272&lt;&gt;'Tabelas auxiliares'!$C$242,T1272&lt;&gt;'Tabelas auxiliares'!$D$241),"FOLHA DE PESSOAL",IF(Y1272='Tabelas auxiliares'!$A$242,"CUSTEIO",IF(Y1272='Tabelas auxiliares'!$A$241,"INVESTIMENTO","ERRO - VERIFICAR"))))</f>
        <v/>
      </c>
      <c r="AA1272" s="30" t="str">
        <f t="shared" si="43"/>
        <v/>
      </c>
      <c r="AB1272" s="130"/>
      <c r="AC1272" s="130"/>
      <c r="AD1272" s="37"/>
      <c r="AE1272" s="36"/>
      <c r="AF1272" s="36"/>
      <c r="AG1272" s="36"/>
      <c r="AH1272" s="36"/>
      <c r="AI1272" s="36"/>
      <c r="AJ1272" s="36"/>
      <c r="AK1272" s="36"/>
      <c r="AL1272" s="36"/>
      <c r="AM1272" s="36"/>
      <c r="AN1272" s="36"/>
      <c r="AO1272" s="36"/>
      <c r="AP1272" s="36"/>
    </row>
    <row r="1273" spans="1:42" x14ac:dyDescent="0.25">
      <c r="A1273" s="128"/>
      <c r="F1273" s="19" t="str">
        <f>IFERROR(VLOOKUP(D1273,'Tabelas auxiliares'!$A$3:$B$63,2,FALSE),"")</f>
        <v/>
      </c>
      <c r="G1273" s="19" t="str">
        <f>IFERROR(VLOOKUP($B1273,'Tabelas auxiliares'!$A$67:$C$107,2,FALSE),"")</f>
        <v/>
      </c>
      <c r="H1273" s="19" t="str">
        <f>IFERROR(VLOOKUP($B1273,'Tabelas auxiliares'!$A$67:$C$107,3,FALSE),"")</f>
        <v/>
      </c>
      <c r="I1273" s="128"/>
      <c r="J1273" s="128"/>
      <c r="K1273" s="128"/>
      <c r="L1273" s="128"/>
      <c r="M1273" s="128"/>
      <c r="N1273" s="128"/>
      <c r="O1273" s="128"/>
      <c r="P1273" s="128"/>
      <c r="Q1273" s="128"/>
      <c r="R1273" s="128"/>
      <c r="S1273" s="128"/>
      <c r="T1273" s="128"/>
      <c r="U1273" s="128"/>
      <c r="V1273" s="128"/>
      <c r="W1273" s="128"/>
      <c r="X1273" s="128"/>
      <c r="Y1273" s="19" t="str">
        <f t="shared" si="42"/>
        <v/>
      </c>
      <c r="Z1273" s="19" t="str">
        <f>IF(T1273="","",IF(AND(T1273&lt;&gt;'Tabelas auxiliares'!$B$241,T1273&lt;&gt;'Tabelas auxiliares'!$B$242,T1273&lt;&gt;'Tabelas auxiliares'!$C$241,T1273&lt;&gt;'Tabelas auxiliares'!$C$242,T1273&lt;&gt;'Tabelas auxiliares'!$D$241),"FOLHA DE PESSOAL",IF(Y1273='Tabelas auxiliares'!$A$242,"CUSTEIO",IF(Y1273='Tabelas auxiliares'!$A$241,"INVESTIMENTO","ERRO - VERIFICAR"))))</f>
        <v/>
      </c>
      <c r="AA1273" s="30" t="str">
        <f t="shared" si="43"/>
        <v/>
      </c>
      <c r="AB1273" s="130"/>
      <c r="AC1273" s="130"/>
      <c r="AD1273" s="37"/>
      <c r="AE1273" s="36"/>
      <c r="AF1273" s="36"/>
      <c r="AG1273" s="36"/>
      <c r="AH1273" s="36"/>
      <c r="AI1273" s="36"/>
      <c r="AJ1273" s="36"/>
      <c r="AK1273" s="36"/>
      <c r="AL1273" s="36"/>
      <c r="AM1273" s="36"/>
      <c r="AN1273" s="36"/>
      <c r="AO1273" s="36"/>
      <c r="AP1273" s="36"/>
    </row>
    <row r="1274" spans="1:42" x14ac:dyDescent="0.25">
      <c r="A1274" s="128"/>
      <c r="F1274" s="19" t="str">
        <f>IFERROR(VLOOKUP(D1274,'Tabelas auxiliares'!$A$3:$B$63,2,FALSE),"")</f>
        <v/>
      </c>
      <c r="G1274" s="19" t="str">
        <f>IFERROR(VLOOKUP($B1274,'Tabelas auxiliares'!$A$67:$C$107,2,FALSE),"")</f>
        <v/>
      </c>
      <c r="H1274" s="19" t="str">
        <f>IFERROR(VLOOKUP($B1274,'Tabelas auxiliares'!$A$67:$C$107,3,FALSE),"")</f>
        <v/>
      </c>
      <c r="I1274" s="128"/>
      <c r="J1274" s="128"/>
      <c r="K1274" s="128"/>
      <c r="L1274" s="128"/>
      <c r="M1274" s="128"/>
      <c r="N1274" s="128"/>
      <c r="O1274" s="128"/>
      <c r="P1274" s="128"/>
      <c r="Q1274" s="128"/>
      <c r="R1274" s="128"/>
      <c r="S1274" s="128"/>
      <c r="T1274" s="128"/>
      <c r="U1274" s="128"/>
      <c r="V1274" s="128"/>
      <c r="W1274" s="128"/>
      <c r="X1274" s="128"/>
      <c r="Y1274" s="19" t="str">
        <f t="shared" si="42"/>
        <v/>
      </c>
      <c r="Z1274" s="19" t="str">
        <f>IF(T1274="","",IF(AND(T1274&lt;&gt;'Tabelas auxiliares'!$B$241,T1274&lt;&gt;'Tabelas auxiliares'!$B$242,T1274&lt;&gt;'Tabelas auxiliares'!$C$241,T1274&lt;&gt;'Tabelas auxiliares'!$C$242,T1274&lt;&gt;'Tabelas auxiliares'!$D$241),"FOLHA DE PESSOAL",IF(Y1274='Tabelas auxiliares'!$A$242,"CUSTEIO",IF(Y1274='Tabelas auxiliares'!$A$241,"INVESTIMENTO","ERRO - VERIFICAR"))))</f>
        <v/>
      </c>
      <c r="AA1274" s="30" t="str">
        <f t="shared" si="43"/>
        <v/>
      </c>
      <c r="AB1274" s="130"/>
      <c r="AC1274" s="130"/>
      <c r="AD1274" s="37"/>
      <c r="AE1274" s="36"/>
      <c r="AF1274" s="36"/>
      <c r="AG1274" s="36"/>
      <c r="AH1274" s="36"/>
      <c r="AI1274" s="36"/>
      <c r="AJ1274" s="36"/>
      <c r="AK1274" s="36"/>
      <c r="AL1274" s="36"/>
      <c r="AM1274" s="36"/>
      <c r="AN1274" s="36"/>
      <c r="AO1274" s="36"/>
      <c r="AP1274" s="36"/>
    </row>
    <row r="1275" spans="1:42" x14ac:dyDescent="0.25">
      <c r="A1275" s="128"/>
      <c r="F1275" s="19" t="str">
        <f>IFERROR(VLOOKUP(D1275,'Tabelas auxiliares'!$A$3:$B$63,2,FALSE),"")</f>
        <v/>
      </c>
      <c r="G1275" s="19" t="str">
        <f>IFERROR(VLOOKUP($B1275,'Tabelas auxiliares'!$A$67:$C$107,2,FALSE),"")</f>
        <v/>
      </c>
      <c r="H1275" s="19" t="str">
        <f>IFERROR(VLOOKUP($B1275,'Tabelas auxiliares'!$A$67:$C$107,3,FALSE),"")</f>
        <v/>
      </c>
      <c r="I1275" s="128"/>
      <c r="J1275" s="128"/>
      <c r="K1275" s="128"/>
      <c r="L1275" s="128"/>
      <c r="M1275" s="128"/>
      <c r="N1275" s="128"/>
      <c r="O1275" s="128"/>
      <c r="P1275" s="128"/>
      <c r="Q1275" s="128"/>
      <c r="R1275" s="128"/>
      <c r="S1275" s="128"/>
      <c r="T1275" s="128"/>
      <c r="U1275" s="128"/>
      <c r="V1275" s="128"/>
      <c r="W1275" s="128"/>
      <c r="X1275" s="128"/>
      <c r="Y1275" s="19" t="str">
        <f t="shared" si="42"/>
        <v/>
      </c>
      <c r="Z1275" s="19" t="str">
        <f>IF(T1275="","",IF(AND(T1275&lt;&gt;'Tabelas auxiliares'!$B$241,T1275&lt;&gt;'Tabelas auxiliares'!$B$242,T1275&lt;&gt;'Tabelas auxiliares'!$C$241,T1275&lt;&gt;'Tabelas auxiliares'!$C$242,T1275&lt;&gt;'Tabelas auxiliares'!$D$241),"FOLHA DE PESSOAL",IF(Y1275='Tabelas auxiliares'!$A$242,"CUSTEIO",IF(Y1275='Tabelas auxiliares'!$A$241,"INVESTIMENTO","ERRO - VERIFICAR"))))</f>
        <v/>
      </c>
      <c r="AA1275" s="30" t="str">
        <f t="shared" si="43"/>
        <v/>
      </c>
      <c r="AB1275" s="130"/>
      <c r="AC1275" s="130"/>
      <c r="AD1275" s="37"/>
      <c r="AE1275" s="36"/>
      <c r="AF1275" s="36"/>
      <c r="AG1275" s="36"/>
      <c r="AH1275" s="36"/>
      <c r="AI1275" s="36"/>
      <c r="AJ1275" s="36"/>
      <c r="AK1275" s="36"/>
      <c r="AL1275" s="36"/>
      <c r="AM1275" s="36"/>
      <c r="AN1275" s="36"/>
      <c r="AO1275" s="36"/>
      <c r="AP1275" s="36"/>
    </row>
    <row r="1276" spans="1:42" x14ac:dyDescent="0.25">
      <c r="A1276" s="128"/>
      <c r="F1276" s="19" t="str">
        <f>IFERROR(VLOOKUP(D1276,'Tabelas auxiliares'!$A$3:$B$63,2,FALSE),"")</f>
        <v/>
      </c>
      <c r="G1276" s="19" t="str">
        <f>IFERROR(VLOOKUP($B1276,'Tabelas auxiliares'!$A$67:$C$107,2,FALSE),"")</f>
        <v/>
      </c>
      <c r="H1276" s="19" t="str">
        <f>IFERROR(VLOOKUP($B1276,'Tabelas auxiliares'!$A$67:$C$107,3,FALSE),"")</f>
        <v/>
      </c>
      <c r="I1276" s="128"/>
      <c r="J1276" s="128"/>
      <c r="K1276" s="128"/>
      <c r="L1276" s="128"/>
      <c r="M1276" s="128"/>
      <c r="N1276" s="128"/>
      <c r="O1276" s="128"/>
      <c r="P1276" s="128"/>
      <c r="Q1276" s="128"/>
      <c r="R1276" s="128"/>
      <c r="S1276" s="128"/>
      <c r="T1276" s="128"/>
      <c r="U1276" s="128"/>
      <c r="V1276" s="128"/>
      <c r="W1276" s="128"/>
      <c r="X1276" s="128"/>
      <c r="Y1276" s="19" t="str">
        <f t="shared" si="42"/>
        <v/>
      </c>
      <c r="Z1276" s="19" t="str">
        <f>IF(T1276="","",IF(AND(T1276&lt;&gt;'Tabelas auxiliares'!$B$241,T1276&lt;&gt;'Tabelas auxiliares'!$B$242,T1276&lt;&gt;'Tabelas auxiliares'!$C$241,T1276&lt;&gt;'Tabelas auxiliares'!$C$242,T1276&lt;&gt;'Tabelas auxiliares'!$D$241),"FOLHA DE PESSOAL",IF(Y1276='Tabelas auxiliares'!$A$242,"CUSTEIO",IF(Y1276='Tabelas auxiliares'!$A$241,"INVESTIMENTO","ERRO - VERIFICAR"))))</f>
        <v/>
      </c>
      <c r="AA1276" s="30" t="str">
        <f t="shared" si="43"/>
        <v/>
      </c>
      <c r="AB1276" s="130"/>
      <c r="AC1276" s="130"/>
      <c r="AD1276" s="37"/>
      <c r="AE1276" s="36"/>
      <c r="AF1276" s="36"/>
      <c r="AG1276" s="36"/>
      <c r="AH1276" s="36"/>
      <c r="AI1276" s="36"/>
      <c r="AJ1276" s="36"/>
      <c r="AK1276" s="36"/>
      <c r="AL1276" s="36"/>
      <c r="AM1276" s="36"/>
      <c r="AN1276" s="36"/>
      <c r="AO1276" s="36"/>
      <c r="AP1276" s="36"/>
    </row>
    <row r="1277" spans="1:42" x14ac:dyDescent="0.25">
      <c r="A1277" s="128"/>
      <c r="F1277" s="19" t="str">
        <f>IFERROR(VLOOKUP(D1277,'Tabelas auxiliares'!$A$3:$B$63,2,FALSE),"")</f>
        <v/>
      </c>
      <c r="G1277" s="19" t="str">
        <f>IFERROR(VLOOKUP($B1277,'Tabelas auxiliares'!$A$67:$C$107,2,FALSE),"")</f>
        <v/>
      </c>
      <c r="H1277" s="19" t="str">
        <f>IFERROR(VLOOKUP($B1277,'Tabelas auxiliares'!$A$67:$C$107,3,FALSE),"")</f>
        <v/>
      </c>
      <c r="I1277" s="128"/>
      <c r="J1277" s="128"/>
      <c r="K1277" s="128"/>
      <c r="L1277" s="128"/>
      <c r="M1277" s="128"/>
      <c r="N1277" s="128"/>
      <c r="O1277" s="128"/>
      <c r="P1277" s="128"/>
      <c r="Q1277" s="128"/>
      <c r="R1277" s="128"/>
      <c r="S1277" s="128"/>
      <c r="T1277" s="128"/>
      <c r="U1277" s="128"/>
      <c r="V1277" s="128"/>
      <c r="W1277" s="128"/>
      <c r="X1277" s="128"/>
      <c r="Y1277" s="19" t="str">
        <f t="shared" si="42"/>
        <v/>
      </c>
      <c r="Z1277" s="19" t="str">
        <f>IF(T1277="","",IF(AND(T1277&lt;&gt;'Tabelas auxiliares'!$B$241,T1277&lt;&gt;'Tabelas auxiliares'!$B$242,T1277&lt;&gt;'Tabelas auxiliares'!$C$241,T1277&lt;&gt;'Tabelas auxiliares'!$C$242,T1277&lt;&gt;'Tabelas auxiliares'!$D$241),"FOLHA DE PESSOAL",IF(Y1277='Tabelas auxiliares'!$A$242,"CUSTEIO",IF(Y1277='Tabelas auxiliares'!$A$241,"INVESTIMENTO","ERRO - VERIFICAR"))))</f>
        <v/>
      </c>
      <c r="AA1277" s="30" t="str">
        <f t="shared" si="43"/>
        <v/>
      </c>
      <c r="AB1277" s="130"/>
      <c r="AC1277" s="130"/>
      <c r="AD1277" s="37"/>
      <c r="AE1277" s="36"/>
      <c r="AF1277" s="36"/>
      <c r="AG1277" s="36"/>
      <c r="AH1277" s="36"/>
      <c r="AI1277" s="36"/>
      <c r="AJ1277" s="36"/>
      <c r="AK1277" s="36"/>
      <c r="AL1277" s="36"/>
      <c r="AM1277" s="36"/>
      <c r="AN1277" s="36"/>
      <c r="AO1277" s="36"/>
      <c r="AP1277" s="36"/>
    </row>
    <row r="1278" spans="1:42" x14ac:dyDescent="0.25">
      <c r="A1278" s="128"/>
      <c r="F1278" s="19" t="str">
        <f>IFERROR(VLOOKUP(D1278,'Tabelas auxiliares'!$A$3:$B$63,2,FALSE),"")</f>
        <v/>
      </c>
      <c r="G1278" s="19" t="str">
        <f>IFERROR(VLOOKUP($B1278,'Tabelas auxiliares'!$A$67:$C$107,2,FALSE),"")</f>
        <v/>
      </c>
      <c r="H1278" s="19" t="str">
        <f>IFERROR(VLOOKUP($B1278,'Tabelas auxiliares'!$A$67:$C$107,3,FALSE),"")</f>
        <v/>
      </c>
      <c r="I1278" s="128"/>
      <c r="J1278" s="128"/>
      <c r="K1278" s="128"/>
      <c r="L1278" s="128"/>
      <c r="M1278" s="128"/>
      <c r="N1278" s="128"/>
      <c r="O1278" s="128"/>
      <c r="P1278" s="128"/>
      <c r="Q1278" s="128"/>
      <c r="R1278" s="128"/>
      <c r="S1278" s="128"/>
      <c r="T1278" s="128"/>
      <c r="U1278" s="128"/>
      <c r="V1278" s="128"/>
      <c r="W1278" s="128"/>
      <c r="X1278" s="128"/>
      <c r="Y1278" s="19" t="str">
        <f t="shared" si="42"/>
        <v/>
      </c>
      <c r="Z1278" s="19" t="str">
        <f>IF(T1278="","",IF(AND(T1278&lt;&gt;'Tabelas auxiliares'!$B$241,T1278&lt;&gt;'Tabelas auxiliares'!$B$242,T1278&lt;&gt;'Tabelas auxiliares'!$C$241,T1278&lt;&gt;'Tabelas auxiliares'!$C$242,T1278&lt;&gt;'Tabelas auxiliares'!$D$241),"FOLHA DE PESSOAL",IF(Y1278='Tabelas auxiliares'!$A$242,"CUSTEIO",IF(Y1278='Tabelas auxiliares'!$A$241,"INVESTIMENTO","ERRO - VERIFICAR"))))</f>
        <v/>
      </c>
      <c r="AA1278" s="30" t="str">
        <f t="shared" si="43"/>
        <v/>
      </c>
      <c r="AB1278" s="130"/>
      <c r="AC1278" s="130"/>
      <c r="AD1278" s="37"/>
      <c r="AE1278" s="36"/>
      <c r="AF1278" s="36"/>
      <c r="AG1278" s="36"/>
      <c r="AH1278" s="36"/>
      <c r="AI1278" s="36"/>
      <c r="AJ1278" s="36"/>
      <c r="AK1278" s="36"/>
      <c r="AL1278" s="36"/>
      <c r="AM1278" s="36"/>
      <c r="AN1278" s="36"/>
      <c r="AO1278" s="36"/>
      <c r="AP1278" s="36"/>
    </row>
    <row r="1279" spans="1:42" x14ac:dyDescent="0.25">
      <c r="A1279" s="128"/>
      <c r="F1279" s="19" t="str">
        <f>IFERROR(VLOOKUP(D1279,'Tabelas auxiliares'!$A$3:$B$63,2,FALSE),"")</f>
        <v/>
      </c>
      <c r="G1279" s="19" t="str">
        <f>IFERROR(VLOOKUP($B1279,'Tabelas auxiliares'!$A$67:$C$107,2,FALSE),"")</f>
        <v/>
      </c>
      <c r="H1279" s="19" t="str">
        <f>IFERROR(VLOOKUP($B1279,'Tabelas auxiliares'!$A$67:$C$107,3,FALSE),"")</f>
        <v/>
      </c>
      <c r="I1279" s="128"/>
      <c r="J1279" s="128"/>
      <c r="K1279" s="128"/>
      <c r="L1279" s="128"/>
      <c r="M1279" s="128"/>
      <c r="N1279" s="128"/>
      <c r="O1279" s="128"/>
      <c r="P1279" s="128"/>
      <c r="Q1279" s="128"/>
      <c r="R1279" s="128"/>
      <c r="S1279" s="128"/>
      <c r="T1279" s="128"/>
      <c r="U1279" s="128"/>
      <c r="V1279" s="128"/>
      <c r="W1279" s="128"/>
      <c r="X1279" s="128"/>
      <c r="Y1279" s="19" t="str">
        <f t="shared" si="42"/>
        <v/>
      </c>
      <c r="Z1279" s="19" t="str">
        <f>IF(T1279="","",IF(AND(T1279&lt;&gt;'Tabelas auxiliares'!$B$241,T1279&lt;&gt;'Tabelas auxiliares'!$B$242,T1279&lt;&gt;'Tabelas auxiliares'!$C$241,T1279&lt;&gt;'Tabelas auxiliares'!$C$242,T1279&lt;&gt;'Tabelas auxiliares'!$D$241),"FOLHA DE PESSOAL",IF(Y1279='Tabelas auxiliares'!$A$242,"CUSTEIO",IF(Y1279='Tabelas auxiliares'!$A$241,"INVESTIMENTO","ERRO - VERIFICAR"))))</f>
        <v/>
      </c>
      <c r="AA1279" s="30" t="str">
        <f t="shared" si="43"/>
        <v/>
      </c>
      <c r="AB1279" s="130"/>
      <c r="AC1279" s="130"/>
      <c r="AD1279" s="37"/>
      <c r="AE1279" s="36"/>
      <c r="AF1279" s="36"/>
      <c r="AG1279" s="36"/>
      <c r="AH1279" s="36"/>
      <c r="AI1279" s="36"/>
      <c r="AJ1279" s="36"/>
      <c r="AK1279" s="36"/>
      <c r="AL1279" s="36"/>
      <c r="AM1279" s="36"/>
      <c r="AN1279" s="36"/>
      <c r="AO1279" s="36"/>
      <c r="AP1279" s="36"/>
    </row>
    <row r="1280" spans="1:42" x14ac:dyDescent="0.25">
      <c r="A1280" s="128"/>
      <c r="F1280" s="19" t="str">
        <f>IFERROR(VLOOKUP(D1280,'Tabelas auxiliares'!$A$3:$B$63,2,FALSE),"")</f>
        <v/>
      </c>
      <c r="G1280" s="19" t="str">
        <f>IFERROR(VLOOKUP($B1280,'Tabelas auxiliares'!$A$67:$C$107,2,FALSE),"")</f>
        <v/>
      </c>
      <c r="H1280" s="19" t="str">
        <f>IFERROR(VLOOKUP($B1280,'Tabelas auxiliares'!$A$67:$C$107,3,FALSE),"")</f>
        <v/>
      </c>
      <c r="I1280" s="128"/>
      <c r="J1280" s="128"/>
      <c r="K1280" s="128"/>
      <c r="L1280" s="128"/>
      <c r="M1280" s="128"/>
      <c r="N1280" s="128"/>
      <c r="O1280" s="128"/>
      <c r="P1280" s="128"/>
      <c r="Q1280" s="128"/>
      <c r="R1280" s="128"/>
      <c r="S1280" s="128"/>
      <c r="T1280" s="128"/>
      <c r="U1280" s="128"/>
      <c r="V1280" s="128"/>
      <c r="W1280" s="128"/>
      <c r="X1280" s="128"/>
      <c r="Y1280" s="19" t="str">
        <f t="shared" si="42"/>
        <v/>
      </c>
      <c r="Z1280" s="19" t="str">
        <f>IF(T1280="","",IF(AND(T1280&lt;&gt;'Tabelas auxiliares'!$B$241,T1280&lt;&gt;'Tabelas auxiliares'!$B$242,T1280&lt;&gt;'Tabelas auxiliares'!$C$241,T1280&lt;&gt;'Tabelas auxiliares'!$C$242,T1280&lt;&gt;'Tabelas auxiliares'!$D$241),"FOLHA DE PESSOAL",IF(Y1280='Tabelas auxiliares'!$A$242,"CUSTEIO",IF(Y1280='Tabelas auxiliares'!$A$241,"INVESTIMENTO","ERRO - VERIFICAR"))))</f>
        <v/>
      </c>
      <c r="AA1280" s="30" t="str">
        <f t="shared" si="43"/>
        <v/>
      </c>
      <c r="AB1280" s="130"/>
      <c r="AC1280" s="130"/>
      <c r="AD1280" s="37"/>
      <c r="AE1280" s="36"/>
      <c r="AF1280" s="36"/>
      <c r="AG1280" s="36"/>
      <c r="AH1280" s="36"/>
      <c r="AI1280" s="36"/>
      <c r="AJ1280" s="36"/>
      <c r="AK1280" s="36"/>
      <c r="AL1280" s="36"/>
      <c r="AM1280" s="36"/>
      <c r="AN1280" s="36"/>
      <c r="AO1280" s="36"/>
      <c r="AP1280" s="36"/>
    </row>
    <row r="1281" spans="1:42" x14ac:dyDescent="0.25">
      <c r="A1281" s="128"/>
      <c r="F1281" s="19" t="str">
        <f>IFERROR(VLOOKUP(D1281,'Tabelas auxiliares'!$A$3:$B$63,2,FALSE),"")</f>
        <v/>
      </c>
      <c r="G1281" s="19" t="str">
        <f>IFERROR(VLOOKUP($B1281,'Tabelas auxiliares'!$A$67:$C$107,2,FALSE),"")</f>
        <v/>
      </c>
      <c r="H1281" s="19" t="str">
        <f>IFERROR(VLOOKUP($B1281,'Tabelas auxiliares'!$A$67:$C$107,3,FALSE),"")</f>
        <v/>
      </c>
      <c r="I1281" s="128"/>
      <c r="J1281" s="128"/>
      <c r="K1281" s="128"/>
      <c r="L1281" s="128"/>
      <c r="M1281" s="128"/>
      <c r="N1281" s="128"/>
      <c r="O1281" s="128"/>
      <c r="P1281" s="128"/>
      <c r="Q1281" s="128"/>
      <c r="R1281" s="128"/>
      <c r="S1281" s="128"/>
      <c r="T1281" s="128"/>
      <c r="U1281" s="128"/>
      <c r="V1281" s="128"/>
      <c r="W1281" s="128"/>
      <c r="X1281" s="128"/>
      <c r="Y1281" s="19" t="str">
        <f t="shared" si="42"/>
        <v/>
      </c>
      <c r="Z1281" s="19" t="str">
        <f>IF(T1281="","",IF(AND(T1281&lt;&gt;'Tabelas auxiliares'!$B$241,T1281&lt;&gt;'Tabelas auxiliares'!$B$242,T1281&lt;&gt;'Tabelas auxiliares'!$C$241,T1281&lt;&gt;'Tabelas auxiliares'!$C$242,T1281&lt;&gt;'Tabelas auxiliares'!$D$241),"FOLHA DE PESSOAL",IF(Y1281='Tabelas auxiliares'!$A$242,"CUSTEIO",IF(Y1281='Tabelas auxiliares'!$A$241,"INVESTIMENTO","ERRO - VERIFICAR"))))</f>
        <v/>
      </c>
      <c r="AA1281" s="30" t="str">
        <f t="shared" si="43"/>
        <v/>
      </c>
      <c r="AB1281" s="130"/>
      <c r="AC1281" s="130"/>
      <c r="AD1281" s="37"/>
      <c r="AE1281" s="36"/>
      <c r="AF1281" s="36"/>
      <c r="AG1281" s="36"/>
      <c r="AH1281" s="36"/>
      <c r="AI1281" s="36"/>
      <c r="AJ1281" s="36"/>
      <c r="AK1281" s="36"/>
      <c r="AL1281" s="36"/>
      <c r="AM1281" s="36"/>
      <c r="AN1281" s="36"/>
      <c r="AO1281" s="36"/>
      <c r="AP1281" s="36"/>
    </row>
    <row r="1282" spans="1:42" x14ac:dyDescent="0.25">
      <c r="A1282" s="128"/>
      <c r="F1282" s="19" t="str">
        <f>IFERROR(VLOOKUP(D1282,'Tabelas auxiliares'!$A$3:$B$63,2,FALSE),"")</f>
        <v/>
      </c>
      <c r="G1282" s="19" t="str">
        <f>IFERROR(VLOOKUP($B1282,'Tabelas auxiliares'!$A$67:$C$107,2,FALSE),"")</f>
        <v/>
      </c>
      <c r="H1282" s="19" t="str">
        <f>IFERROR(VLOOKUP($B1282,'Tabelas auxiliares'!$A$67:$C$107,3,FALSE),"")</f>
        <v/>
      </c>
      <c r="I1282" s="128"/>
      <c r="J1282" s="128"/>
      <c r="K1282" s="128"/>
      <c r="L1282" s="128"/>
      <c r="M1282" s="128"/>
      <c r="N1282" s="128"/>
      <c r="O1282" s="128"/>
      <c r="P1282" s="128"/>
      <c r="Q1282" s="128"/>
      <c r="R1282" s="128"/>
      <c r="S1282" s="128"/>
      <c r="T1282" s="128"/>
      <c r="U1282" s="128"/>
      <c r="V1282" s="128"/>
      <c r="W1282" s="128"/>
      <c r="X1282" s="128"/>
      <c r="Y1282" s="19" t="str">
        <f t="shared" si="42"/>
        <v/>
      </c>
      <c r="Z1282" s="19" t="str">
        <f>IF(T1282="","",IF(AND(T1282&lt;&gt;'Tabelas auxiliares'!$B$241,T1282&lt;&gt;'Tabelas auxiliares'!$B$242,T1282&lt;&gt;'Tabelas auxiliares'!$C$241,T1282&lt;&gt;'Tabelas auxiliares'!$C$242,T1282&lt;&gt;'Tabelas auxiliares'!$D$241),"FOLHA DE PESSOAL",IF(Y1282='Tabelas auxiliares'!$A$242,"CUSTEIO",IF(Y1282='Tabelas auxiliares'!$A$241,"INVESTIMENTO","ERRO - VERIFICAR"))))</f>
        <v/>
      </c>
      <c r="AA1282" s="30" t="str">
        <f t="shared" si="43"/>
        <v/>
      </c>
      <c r="AB1282" s="130"/>
      <c r="AC1282" s="130"/>
      <c r="AD1282" s="37"/>
      <c r="AE1282" s="36"/>
      <c r="AF1282" s="36"/>
      <c r="AG1282" s="36"/>
      <c r="AH1282" s="36"/>
      <c r="AI1282" s="36"/>
      <c r="AJ1282" s="36"/>
      <c r="AK1282" s="36"/>
      <c r="AL1282" s="36"/>
      <c r="AM1282" s="36"/>
      <c r="AN1282" s="36"/>
      <c r="AO1282" s="36"/>
      <c r="AP1282" s="36"/>
    </row>
    <row r="1283" spans="1:42" x14ac:dyDescent="0.25">
      <c r="A1283" s="128"/>
      <c r="F1283" s="19" t="str">
        <f>IFERROR(VLOOKUP(D1283,'Tabelas auxiliares'!$A$3:$B$63,2,FALSE),"")</f>
        <v/>
      </c>
      <c r="G1283" s="19" t="str">
        <f>IFERROR(VLOOKUP($B1283,'Tabelas auxiliares'!$A$67:$C$107,2,FALSE),"")</f>
        <v/>
      </c>
      <c r="H1283" s="19" t="str">
        <f>IFERROR(VLOOKUP($B1283,'Tabelas auxiliares'!$A$67:$C$107,3,FALSE),"")</f>
        <v/>
      </c>
      <c r="I1283" s="128"/>
      <c r="J1283" s="128"/>
      <c r="K1283" s="128"/>
      <c r="L1283" s="128"/>
      <c r="M1283" s="128"/>
      <c r="N1283" s="128"/>
      <c r="O1283" s="128"/>
      <c r="P1283" s="128"/>
      <c r="Q1283" s="128"/>
      <c r="R1283" s="128"/>
      <c r="S1283" s="128"/>
      <c r="T1283" s="128"/>
      <c r="U1283" s="128"/>
      <c r="V1283" s="128"/>
      <c r="W1283" s="128"/>
      <c r="X1283" s="128"/>
      <c r="Y1283" s="19" t="str">
        <f t="shared" si="42"/>
        <v/>
      </c>
      <c r="Z1283" s="19" t="str">
        <f>IF(T1283="","",IF(AND(T1283&lt;&gt;'Tabelas auxiliares'!$B$241,T1283&lt;&gt;'Tabelas auxiliares'!$B$242,T1283&lt;&gt;'Tabelas auxiliares'!$C$241,T1283&lt;&gt;'Tabelas auxiliares'!$C$242,T1283&lt;&gt;'Tabelas auxiliares'!$D$241),"FOLHA DE PESSOAL",IF(Y1283='Tabelas auxiliares'!$A$242,"CUSTEIO",IF(Y1283='Tabelas auxiliares'!$A$241,"INVESTIMENTO","ERRO - VERIFICAR"))))</f>
        <v/>
      </c>
      <c r="AA1283" s="30" t="str">
        <f t="shared" si="43"/>
        <v/>
      </c>
      <c r="AB1283" s="130"/>
      <c r="AC1283" s="130"/>
      <c r="AD1283" s="37"/>
      <c r="AE1283" s="36"/>
      <c r="AF1283" s="36"/>
      <c r="AG1283" s="36"/>
      <c r="AH1283" s="36"/>
      <c r="AI1283" s="36"/>
      <c r="AJ1283" s="36"/>
      <c r="AK1283" s="36"/>
      <c r="AL1283" s="36"/>
      <c r="AM1283" s="36"/>
      <c r="AN1283" s="36"/>
      <c r="AO1283" s="36"/>
      <c r="AP1283" s="36"/>
    </row>
    <row r="1284" spans="1:42" x14ac:dyDescent="0.25">
      <c r="A1284" s="128"/>
      <c r="F1284" s="19" t="str">
        <f>IFERROR(VLOOKUP(D1284,'Tabelas auxiliares'!$A$3:$B$63,2,FALSE),"")</f>
        <v/>
      </c>
      <c r="G1284" s="19" t="str">
        <f>IFERROR(VLOOKUP($B1284,'Tabelas auxiliares'!$A$67:$C$107,2,FALSE),"")</f>
        <v/>
      </c>
      <c r="H1284" s="19" t="str">
        <f>IFERROR(VLOOKUP($B1284,'Tabelas auxiliares'!$A$67:$C$107,3,FALSE),"")</f>
        <v/>
      </c>
      <c r="I1284" s="128"/>
      <c r="J1284" s="128"/>
      <c r="K1284" s="128"/>
      <c r="L1284" s="128"/>
      <c r="M1284" s="128"/>
      <c r="N1284" s="128"/>
      <c r="O1284" s="128"/>
      <c r="P1284" s="128"/>
      <c r="Q1284" s="128"/>
      <c r="R1284" s="128"/>
      <c r="S1284" s="128"/>
      <c r="T1284" s="128"/>
      <c r="U1284" s="128"/>
      <c r="V1284" s="128"/>
      <c r="W1284" s="128"/>
      <c r="X1284" s="128"/>
      <c r="Y1284" s="19" t="str">
        <f t="shared" si="42"/>
        <v/>
      </c>
      <c r="Z1284" s="19" t="str">
        <f>IF(T1284="","",IF(AND(T1284&lt;&gt;'Tabelas auxiliares'!$B$241,T1284&lt;&gt;'Tabelas auxiliares'!$B$242,T1284&lt;&gt;'Tabelas auxiliares'!$C$241,T1284&lt;&gt;'Tabelas auxiliares'!$C$242,T1284&lt;&gt;'Tabelas auxiliares'!$D$241),"FOLHA DE PESSOAL",IF(Y1284='Tabelas auxiliares'!$A$242,"CUSTEIO",IF(Y1284='Tabelas auxiliares'!$A$241,"INVESTIMENTO","ERRO - VERIFICAR"))))</f>
        <v/>
      </c>
      <c r="AA1284" s="30" t="str">
        <f t="shared" si="43"/>
        <v/>
      </c>
      <c r="AB1284" s="130"/>
      <c r="AC1284" s="130"/>
      <c r="AD1284" s="37"/>
      <c r="AE1284" s="36"/>
      <c r="AF1284" s="36"/>
      <c r="AG1284" s="36"/>
      <c r="AH1284" s="36"/>
      <c r="AI1284" s="36"/>
      <c r="AJ1284" s="36"/>
      <c r="AK1284" s="36"/>
      <c r="AL1284" s="36"/>
      <c r="AM1284" s="36"/>
      <c r="AN1284" s="36"/>
      <c r="AO1284" s="36"/>
      <c r="AP1284" s="36"/>
    </row>
    <row r="1285" spans="1:42" x14ac:dyDescent="0.25">
      <c r="A1285" s="128"/>
      <c r="F1285" s="19" t="str">
        <f>IFERROR(VLOOKUP(D1285,'Tabelas auxiliares'!$A$3:$B$63,2,FALSE),"")</f>
        <v/>
      </c>
      <c r="G1285" s="19" t="str">
        <f>IFERROR(VLOOKUP($B1285,'Tabelas auxiliares'!$A$67:$C$107,2,FALSE),"")</f>
        <v/>
      </c>
      <c r="H1285" s="19" t="str">
        <f>IFERROR(VLOOKUP($B1285,'Tabelas auxiliares'!$A$67:$C$107,3,FALSE),"")</f>
        <v/>
      </c>
      <c r="I1285" s="128"/>
      <c r="J1285" s="128"/>
      <c r="K1285" s="128"/>
      <c r="L1285" s="128"/>
      <c r="M1285" s="128"/>
      <c r="N1285" s="128"/>
      <c r="O1285" s="128"/>
      <c r="P1285" s="128"/>
      <c r="Q1285" s="128"/>
      <c r="R1285" s="128"/>
      <c r="S1285" s="128"/>
      <c r="T1285" s="128"/>
      <c r="U1285" s="128"/>
      <c r="V1285" s="128"/>
      <c r="W1285" s="128"/>
      <c r="X1285" s="128"/>
      <c r="Y1285" s="19" t="str">
        <f t="shared" si="42"/>
        <v/>
      </c>
      <c r="Z1285" s="19" t="str">
        <f>IF(T1285="","",IF(AND(T1285&lt;&gt;'Tabelas auxiliares'!$B$241,T1285&lt;&gt;'Tabelas auxiliares'!$B$242,T1285&lt;&gt;'Tabelas auxiliares'!$C$241,T1285&lt;&gt;'Tabelas auxiliares'!$C$242,T1285&lt;&gt;'Tabelas auxiliares'!$D$241),"FOLHA DE PESSOAL",IF(Y1285='Tabelas auxiliares'!$A$242,"CUSTEIO",IF(Y1285='Tabelas auxiliares'!$A$241,"INVESTIMENTO","ERRO - VERIFICAR"))))</f>
        <v/>
      </c>
      <c r="AA1285" s="30" t="str">
        <f t="shared" si="43"/>
        <v/>
      </c>
      <c r="AB1285" s="130"/>
      <c r="AC1285" s="130"/>
      <c r="AD1285" s="37"/>
      <c r="AE1285" s="36"/>
      <c r="AF1285" s="36"/>
      <c r="AG1285" s="36"/>
      <c r="AH1285" s="36"/>
      <c r="AI1285" s="36"/>
      <c r="AJ1285" s="36"/>
      <c r="AK1285" s="36"/>
      <c r="AL1285" s="36"/>
      <c r="AM1285" s="36"/>
      <c r="AN1285" s="36"/>
      <c r="AO1285" s="36"/>
      <c r="AP1285" s="36"/>
    </row>
    <row r="1286" spans="1:42" x14ac:dyDescent="0.25">
      <c r="A1286" s="128"/>
      <c r="F1286" s="19" t="str">
        <f>IFERROR(VLOOKUP(D1286,'Tabelas auxiliares'!$A$3:$B$63,2,FALSE),"")</f>
        <v/>
      </c>
      <c r="G1286" s="19" t="str">
        <f>IFERROR(VLOOKUP($B1286,'Tabelas auxiliares'!$A$67:$C$107,2,FALSE),"")</f>
        <v/>
      </c>
      <c r="H1286" s="19" t="str">
        <f>IFERROR(VLOOKUP($B1286,'Tabelas auxiliares'!$A$67:$C$107,3,FALSE),"")</f>
        <v/>
      </c>
      <c r="I1286" s="128"/>
      <c r="J1286" s="128"/>
      <c r="K1286" s="128"/>
      <c r="L1286" s="128"/>
      <c r="M1286" s="128"/>
      <c r="N1286" s="128"/>
      <c r="O1286" s="128"/>
      <c r="P1286" s="128"/>
      <c r="Q1286" s="128"/>
      <c r="R1286" s="128"/>
      <c r="S1286" s="128"/>
      <c r="T1286" s="128"/>
      <c r="U1286" s="128"/>
      <c r="V1286" s="128"/>
      <c r="W1286" s="128"/>
      <c r="X1286" s="128"/>
      <c r="Y1286" s="19" t="str">
        <f t="shared" si="42"/>
        <v/>
      </c>
      <c r="Z1286" s="19" t="str">
        <f>IF(T1286="","",IF(AND(T1286&lt;&gt;'Tabelas auxiliares'!$B$241,T1286&lt;&gt;'Tabelas auxiliares'!$B$242,T1286&lt;&gt;'Tabelas auxiliares'!$C$241,T1286&lt;&gt;'Tabelas auxiliares'!$C$242,T1286&lt;&gt;'Tabelas auxiliares'!$D$241),"FOLHA DE PESSOAL",IF(Y1286='Tabelas auxiliares'!$A$242,"CUSTEIO",IF(Y1286='Tabelas auxiliares'!$A$241,"INVESTIMENTO","ERRO - VERIFICAR"))))</f>
        <v/>
      </c>
      <c r="AA1286" s="30" t="str">
        <f t="shared" si="43"/>
        <v/>
      </c>
      <c r="AB1286" s="130"/>
      <c r="AC1286" s="130"/>
      <c r="AD1286" s="37"/>
      <c r="AE1286" s="36"/>
      <c r="AF1286" s="36"/>
      <c r="AG1286" s="36"/>
      <c r="AH1286" s="36"/>
      <c r="AI1286" s="36"/>
      <c r="AJ1286" s="36"/>
      <c r="AK1286" s="36"/>
      <c r="AL1286" s="36"/>
      <c r="AM1286" s="36"/>
      <c r="AN1286" s="36"/>
      <c r="AO1286" s="36"/>
      <c r="AP1286" s="36"/>
    </row>
    <row r="1287" spans="1:42" x14ac:dyDescent="0.25">
      <c r="A1287" s="128"/>
      <c r="F1287" s="19" t="str">
        <f>IFERROR(VLOOKUP(D1287,'Tabelas auxiliares'!$A$3:$B$63,2,FALSE),"")</f>
        <v/>
      </c>
      <c r="G1287" s="19" t="str">
        <f>IFERROR(VLOOKUP($B1287,'Tabelas auxiliares'!$A$67:$C$107,2,FALSE),"")</f>
        <v/>
      </c>
      <c r="H1287" s="19" t="str">
        <f>IFERROR(VLOOKUP($B1287,'Tabelas auxiliares'!$A$67:$C$107,3,FALSE),"")</f>
        <v/>
      </c>
      <c r="I1287" s="128"/>
      <c r="J1287" s="128"/>
      <c r="K1287" s="128"/>
      <c r="L1287" s="128"/>
      <c r="M1287" s="128"/>
      <c r="N1287" s="128"/>
      <c r="O1287" s="128"/>
      <c r="P1287" s="128"/>
      <c r="Q1287" s="128"/>
      <c r="R1287" s="128"/>
      <c r="S1287" s="128"/>
      <c r="T1287" s="128"/>
      <c r="U1287" s="128"/>
      <c r="V1287" s="128"/>
      <c r="W1287" s="128"/>
      <c r="X1287" s="128"/>
      <c r="Y1287" s="19" t="str">
        <f t="shared" si="42"/>
        <v/>
      </c>
      <c r="Z1287" s="19" t="str">
        <f>IF(T1287="","",IF(AND(T1287&lt;&gt;'Tabelas auxiliares'!$B$241,T1287&lt;&gt;'Tabelas auxiliares'!$B$242,T1287&lt;&gt;'Tabelas auxiliares'!$C$241,T1287&lt;&gt;'Tabelas auxiliares'!$C$242,T1287&lt;&gt;'Tabelas auxiliares'!$D$241),"FOLHA DE PESSOAL",IF(Y1287='Tabelas auxiliares'!$A$242,"CUSTEIO",IF(Y1287='Tabelas auxiliares'!$A$241,"INVESTIMENTO","ERRO - VERIFICAR"))))</f>
        <v/>
      </c>
      <c r="AA1287" s="30" t="str">
        <f t="shared" si="43"/>
        <v/>
      </c>
      <c r="AB1287" s="130"/>
      <c r="AC1287" s="130"/>
      <c r="AD1287" s="37"/>
      <c r="AE1287" s="36"/>
      <c r="AF1287" s="36"/>
      <c r="AG1287" s="36"/>
      <c r="AH1287" s="36"/>
      <c r="AI1287" s="36"/>
      <c r="AJ1287" s="36"/>
      <c r="AK1287" s="36"/>
      <c r="AL1287" s="36"/>
      <c r="AM1287" s="36"/>
      <c r="AN1287" s="36"/>
      <c r="AO1287" s="36"/>
      <c r="AP1287" s="36"/>
    </row>
    <row r="1288" spans="1:42" x14ac:dyDescent="0.25">
      <c r="A1288" s="128"/>
      <c r="F1288" s="19" t="str">
        <f>IFERROR(VLOOKUP(D1288,'Tabelas auxiliares'!$A$3:$B$63,2,FALSE),"")</f>
        <v/>
      </c>
      <c r="G1288" s="19" t="str">
        <f>IFERROR(VLOOKUP($B1288,'Tabelas auxiliares'!$A$67:$C$107,2,FALSE),"")</f>
        <v/>
      </c>
      <c r="H1288" s="19" t="str">
        <f>IFERROR(VLOOKUP($B1288,'Tabelas auxiliares'!$A$67:$C$107,3,FALSE),"")</f>
        <v/>
      </c>
      <c r="I1288" s="128"/>
      <c r="J1288" s="128"/>
      <c r="K1288" s="128"/>
      <c r="L1288" s="128"/>
      <c r="M1288" s="128"/>
      <c r="N1288" s="128"/>
      <c r="O1288" s="128"/>
      <c r="P1288" s="128"/>
      <c r="Q1288" s="128"/>
      <c r="R1288" s="128"/>
      <c r="S1288" s="128"/>
      <c r="T1288" s="128"/>
      <c r="U1288" s="128"/>
      <c r="V1288" s="128"/>
      <c r="W1288" s="128"/>
      <c r="X1288" s="128"/>
      <c r="Y1288" s="19" t="str">
        <f t="shared" si="42"/>
        <v/>
      </c>
      <c r="Z1288" s="19" t="str">
        <f>IF(T1288="","",IF(AND(T1288&lt;&gt;'Tabelas auxiliares'!$B$241,T1288&lt;&gt;'Tabelas auxiliares'!$B$242,T1288&lt;&gt;'Tabelas auxiliares'!$C$241,T1288&lt;&gt;'Tabelas auxiliares'!$C$242,T1288&lt;&gt;'Tabelas auxiliares'!$D$241),"FOLHA DE PESSOAL",IF(Y1288='Tabelas auxiliares'!$A$242,"CUSTEIO",IF(Y1288='Tabelas auxiliares'!$A$241,"INVESTIMENTO","ERRO - VERIFICAR"))))</f>
        <v/>
      </c>
      <c r="AA1288" s="30" t="str">
        <f t="shared" si="43"/>
        <v/>
      </c>
      <c r="AB1288" s="130"/>
      <c r="AC1288" s="130"/>
      <c r="AD1288" s="37"/>
      <c r="AE1288" s="36"/>
      <c r="AF1288" s="36"/>
      <c r="AG1288" s="36"/>
      <c r="AH1288" s="36"/>
      <c r="AI1288" s="36"/>
      <c r="AJ1288" s="36"/>
      <c r="AK1288" s="36"/>
      <c r="AL1288" s="36"/>
      <c r="AM1288" s="36"/>
      <c r="AN1288" s="36"/>
      <c r="AO1288" s="36"/>
      <c r="AP1288" s="36"/>
    </row>
    <row r="1289" spans="1:42" x14ac:dyDescent="0.25">
      <c r="A1289" s="128"/>
      <c r="F1289" s="19" t="str">
        <f>IFERROR(VLOOKUP(D1289,'Tabelas auxiliares'!$A$3:$B$63,2,FALSE),"")</f>
        <v/>
      </c>
      <c r="G1289" s="19" t="str">
        <f>IFERROR(VLOOKUP($B1289,'Tabelas auxiliares'!$A$67:$C$107,2,FALSE),"")</f>
        <v/>
      </c>
      <c r="H1289" s="19" t="str">
        <f>IFERROR(VLOOKUP($B1289,'Tabelas auxiliares'!$A$67:$C$107,3,FALSE),"")</f>
        <v/>
      </c>
      <c r="I1289" s="128"/>
      <c r="J1289" s="128"/>
      <c r="K1289" s="128"/>
      <c r="L1289" s="128"/>
      <c r="M1289" s="128"/>
      <c r="N1289" s="128"/>
      <c r="O1289" s="128"/>
      <c r="P1289" s="128"/>
      <c r="Q1289" s="128"/>
      <c r="R1289" s="128"/>
      <c r="S1289" s="128"/>
      <c r="T1289" s="128"/>
      <c r="U1289" s="128"/>
      <c r="V1289" s="128"/>
      <c r="W1289" s="128"/>
      <c r="X1289" s="128"/>
      <c r="Y1289" s="19" t="str">
        <f t="shared" si="42"/>
        <v/>
      </c>
      <c r="Z1289" s="19" t="str">
        <f>IF(T1289="","",IF(AND(T1289&lt;&gt;'Tabelas auxiliares'!$B$241,T1289&lt;&gt;'Tabelas auxiliares'!$B$242,T1289&lt;&gt;'Tabelas auxiliares'!$C$241,T1289&lt;&gt;'Tabelas auxiliares'!$C$242,T1289&lt;&gt;'Tabelas auxiliares'!$D$241),"FOLHA DE PESSOAL",IF(Y1289='Tabelas auxiliares'!$A$242,"CUSTEIO",IF(Y1289='Tabelas auxiliares'!$A$241,"INVESTIMENTO","ERRO - VERIFICAR"))))</f>
        <v/>
      </c>
      <c r="AA1289" s="30" t="str">
        <f t="shared" si="43"/>
        <v/>
      </c>
      <c r="AB1289" s="130"/>
      <c r="AC1289" s="130"/>
      <c r="AD1289" s="37"/>
      <c r="AE1289" s="36"/>
      <c r="AF1289" s="36"/>
      <c r="AG1289" s="36"/>
      <c r="AH1289" s="36"/>
      <c r="AI1289" s="36"/>
      <c r="AJ1289" s="36"/>
      <c r="AK1289" s="36"/>
      <c r="AL1289" s="36"/>
      <c r="AM1289" s="36"/>
      <c r="AN1289" s="36"/>
      <c r="AO1289" s="36"/>
      <c r="AP1289" s="36"/>
    </row>
    <row r="1290" spans="1:42" x14ac:dyDescent="0.25">
      <c r="A1290" s="128"/>
      <c r="F1290" s="19" t="str">
        <f>IFERROR(VLOOKUP(D1290,'Tabelas auxiliares'!$A$3:$B$63,2,FALSE),"")</f>
        <v/>
      </c>
      <c r="G1290" s="19" t="str">
        <f>IFERROR(VLOOKUP($B1290,'Tabelas auxiliares'!$A$67:$C$107,2,FALSE),"")</f>
        <v/>
      </c>
      <c r="H1290" s="19" t="str">
        <f>IFERROR(VLOOKUP($B1290,'Tabelas auxiliares'!$A$67:$C$107,3,FALSE),"")</f>
        <v/>
      </c>
      <c r="I1290" s="128"/>
      <c r="J1290" s="128"/>
      <c r="K1290" s="128"/>
      <c r="L1290" s="128"/>
      <c r="M1290" s="128"/>
      <c r="N1290" s="128"/>
      <c r="O1290" s="128"/>
      <c r="P1290" s="128"/>
      <c r="Q1290" s="128"/>
      <c r="R1290" s="128"/>
      <c r="S1290" s="128"/>
      <c r="T1290" s="128"/>
      <c r="U1290" s="128"/>
      <c r="V1290" s="128"/>
      <c r="W1290" s="128"/>
      <c r="X1290" s="128"/>
      <c r="Y1290" s="19" t="str">
        <f t="shared" si="42"/>
        <v/>
      </c>
      <c r="Z1290" s="19" t="str">
        <f>IF(T1290="","",IF(AND(T1290&lt;&gt;'Tabelas auxiliares'!$B$241,T1290&lt;&gt;'Tabelas auxiliares'!$B$242,T1290&lt;&gt;'Tabelas auxiliares'!$C$241,T1290&lt;&gt;'Tabelas auxiliares'!$C$242,T1290&lt;&gt;'Tabelas auxiliares'!$D$241),"FOLHA DE PESSOAL",IF(Y1290='Tabelas auxiliares'!$A$242,"CUSTEIO",IF(Y1290='Tabelas auxiliares'!$A$241,"INVESTIMENTO","ERRO - VERIFICAR"))))</f>
        <v/>
      </c>
      <c r="AA1290" s="30" t="str">
        <f t="shared" si="43"/>
        <v/>
      </c>
      <c r="AB1290" s="130"/>
      <c r="AC1290" s="130"/>
      <c r="AD1290" s="37"/>
      <c r="AE1290" s="36"/>
      <c r="AF1290" s="36"/>
      <c r="AG1290" s="36"/>
      <c r="AH1290" s="36"/>
      <c r="AI1290" s="36"/>
      <c r="AJ1290" s="36"/>
      <c r="AK1290" s="36"/>
      <c r="AL1290" s="36"/>
      <c r="AM1290" s="36"/>
      <c r="AN1290" s="36"/>
      <c r="AO1290" s="36"/>
      <c r="AP1290" s="36"/>
    </row>
    <row r="1291" spans="1:42" x14ac:dyDescent="0.25">
      <c r="A1291" s="128"/>
      <c r="F1291" s="19" t="str">
        <f>IFERROR(VLOOKUP(D1291,'Tabelas auxiliares'!$A$3:$B$63,2,FALSE),"")</f>
        <v/>
      </c>
      <c r="G1291" s="19" t="str">
        <f>IFERROR(VLOOKUP($B1291,'Tabelas auxiliares'!$A$67:$C$107,2,FALSE),"")</f>
        <v/>
      </c>
      <c r="H1291" s="19" t="str">
        <f>IFERROR(VLOOKUP($B1291,'Tabelas auxiliares'!$A$67:$C$107,3,FALSE),"")</f>
        <v/>
      </c>
      <c r="I1291" s="128"/>
      <c r="J1291" s="128"/>
      <c r="K1291" s="128"/>
      <c r="L1291" s="128"/>
      <c r="M1291" s="128"/>
      <c r="N1291" s="128"/>
      <c r="O1291" s="128"/>
      <c r="P1291" s="128"/>
      <c r="Q1291" s="128"/>
      <c r="R1291" s="128"/>
      <c r="S1291" s="128"/>
      <c r="T1291" s="128"/>
      <c r="U1291" s="128"/>
      <c r="V1291" s="128"/>
      <c r="W1291" s="128"/>
      <c r="X1291" s="128"/>
      <c r="Y1291" s="19" t="str">
        <f t="shared" si="42"/>
        <v/>
      </c>
      <c r="Z1291" s="19" t="str">
        <f>IF(T1291="","",IF(AND(T1291&lt;&gt;'Tabelas auxiliares'!$B$241,T1291&lt;&gt;'Tabelas auxiliares'!$B$242,T1291&lt;&gt;'Tabelas auxiliares'!$C$241,T1291&lt;&gt;'Tabelas auxiliares'!$C$242,T1291&lt;&gt;'Tabelas auxiliares'!$D$241),"FOLHA DE PESSOAL",IF(Y1291='Tabelas auxiliares'!$A$242,"CUSTEIO",IF(Y1291='Tabelas auxiliares'!$A$241,"INVESTIMENTO","ERRO - VERIFICAR"))))</f>
        <v/>
      </c>
      <c r="AA1291" s="30" t="str">
        <f t="shared" si="43"/>
        <v/>
      </c>
      <c r="AB1291" s="130"/>
      <c r="AC1291" s="130"/>
      <c r="AD1291" s="37"/>
      <c r="AE1291" s="36"/>
      <c r="AF1291" s="36"/>
      <c r="AG1291" s="36"/>
      <c r="AH1291" s="36"/>
      <c r="AI1291" s="36"/>
      <c r="AJ1291" s="36"/>
      <c r="AK1291" s="36"/>
      <c r="AL1291" s="36"/>
      <c r="AM1291" s="36"/>
      <c r="AN1291" s="36"/>
      <c r="AO1291" s="36"/>
      <c r="AP1291" s="36"/>
    </row>
    <row r="1292" spans="1:42" x14ac:dyDescent="0.25">
      <c r="A1292" s="128"/>
      <c r="F1292" s="19" t="str">
        <f>IFERROR(VLOOKUP(D1292,'Tabelas auxiliares'!$A$3:$B$63,2,FALSE),"")</f>
        <v/>
      </c>
      <c r="G1292" s="19" t="str">
        <f>IFERROR(VLOOKUP($B1292,'Tabelas auxiliares'!$A$67:$C$107,2,FALSE),"")</f>
        <v/>
      </c>
      <c r="H1292" s="19" t="str">
        <f>IFERROR(VLOOKUP($B1292,'Tabelas auxiliares'!$A$67:$C$107,3,FALSE),"")</f>
        <v/>
      </c>
      <c r="I1292" s="128"/>
      <c r="J1292" s="128"/>
      <c r="K1292" s="128"/>
      <c r="L1292" s="128"/>
      <c r="M1292" s="128"/>
      <c r="N1292" s="128"/>
      <c r="O1292" s="128"/>
      <c r="P1292" s="128"/>
      <c r="Q1292" s="128"/>
      <c r="R1292" s="128"/>
      <c r="S1292" s="128"/>
      <c r="T1292" s="128"/>
      <c r="U1292" s="128"/>
      <c r="V1292" s="128"/>
      <c r="W1292" s="128"/>
      <c r="X1292" s="128"/>
      <c r="Y1292" s="19" t="str">
        <f t="shared" si="42"/>
        <v/>
      </c>
      <c r="Z1292" s="19" t="str">
        <f>IF(T1292="","",IF(AND(T1292&lt;&gt;'Tabelas auxiliares'!$B$241,T1292&lt;&gt;'Tabelas auxiliares'!$B$242,T1292&lt;&gt;'Tabelas auxiliares'!$C$241,T1292&lt;&gt;'Tabelas auxiliares'!$C$242,T1292&lt;&gt;'Tabelas auxiliares'!$D$241),"FOLHA DE PESSOAL",IF(Y1292='Tabelas auxiliares'!$A$242,"CUSTEIO",IF(Y1292='Tabelas auxiliares'!$A$241,"INVESTIMENTO","ERRO - VERIFICAR"))))</f>
        <v/>
      </c>
      <c r="AA1292" s="30" t="str">
        <f t="shared" si="43"/>
        <v/>
      </c>
      <c r="AB1292" s="130"/>
      <c r="AC1292" s="130"/>
      <c r="AD1292" s="37"/>
      <c r="AE1292" s="36"/>
      <c r="AF1292" s="36"/>
      <c r="AG1292" s="36"/>
      <c r="AH1292" s="36"/>
      <c r="AI1292" s="36"/>
      <c r="AJ1292" s="36"/>
      <c r="AK1292" s="36"/>
      <c r="AL1292" s="36"/>
      <c r="AM1292" s="36"/>
      <c r="AN1292" s="36"/>
      <c r="AO1292" s="36"/>
      <c r="AP1292" s="36"/>
    </row>
    <row r="1293" spans="1:42" x14ac:dyDescent="0.25">
      <c r="A1293" s="128"/>
      <c r="F1293" s="19" t="str">
        <f>IFERROR(VLOOKUP(D1293,'Tabelas auxiliares'!$A$3:$B$63,2,FALSE),"")</f>
        <v/>
      </c>
      <c r="G1293" s="19" t="str">
        <f>IFERROR(VLOOKUP($B1293,'Tabelas auxiliares'!$A$67:$C$107,2,FALSE),"")</f>
        <v/>
      </c>
      <c r="H1293" s="19" t="str">
        <f>IFERROR(VLOOKUP($B1293,'Tabelas auxiliares'!$A$67:$C$107,3,FALSE),"")</f>
        <v/>
      </c>
      <c r="I1293" s="128"/>
      <c r="J1293" s="128"/>
      <c r="K1293" s="128"/>
      <c r="L1293" s="128"/>
      <c r="M1293" s="128"/>
      <c r="N1293" s="128"/>
      <c r="O1293" s="128"/>
      <c r="P1293" s="128"/>
      <c r="Q1293" s="128"/>
      <c r="R1293" s="128"/>
      <c r="S1293" s="128"/>
      <c r="T1293" s="128"/>
      <c r="U1293" s="128"/>
      <c r="V1293" s="128"/>
      <c r="W1293" s="128"/>
      <c r="X1293" s="128"/>
      <c r="Y1293" s="19" t="str">
        <f t="shared" si="42"/>
        <v/>
      </c>
      <c r="Z1293" s="19" t="str">
        <f>IF(T1293="","",IF(AND(T1293&lt;&gt;'Tabelas auxiliares'!$B$241,T1293&lt;&gt;'Tabelas auxiliares'!$B$242,T1293&lt;&gt;'Tabelas auxiliares'!$C$241,T1293&lt;&gt;'Tabelas auxiliares'!$C$242,T1293&lt;&gt;'Tabelas auxiliares'!$D$241),"FOLHA DE PESSOAL",IF(Y1293='Tabelas auxiliares'!$A$242,"CUSTEIO",IF(Y1293='Tabelas auxiliares'!$A$241,"INVESTIMENTO","ERRO - VERIFICAR"))))</f>
        <v/>
      </c>
      <c r="AA1293" s="30" t="str">
        <f t="shared" si="43"/>
        <v/>
      </c>
      <c r="AB1293" s="130"/>
      <c r="AC1293" s="130"/>
      <c r="AD1293" s="37"/>
      <c r="AE1293" s="36"/>
      <c r="AF1293" s="36"/>
      <c r="AG1293" s="36"/>
      <c r="AH1293" s="36"/>
      <c r="AI1293" s="36"/>
      <c r="AJ1293" s="36"/>
      <c r="AK1293" s="36"/>
      <c r="AL1293" s="36"/>
      <c r="AM1293" s="36"/>
      <c r="AN1293" s="36"/>
      <c r="AO1293" s="36"/>
      <c r="AP1293" s="36"/>
    </row>
    <row r="1294" spans="1:42" x14ac:dyDescent="0.25">
      <c r="A1294" s="128"/>
      <c r="F1294" s="19" t="str">
        <f>IFERROR(VLOOKUP(D1294,'Tabelas auxiliares'!$A$3:$B$63,2,FALSE),"")</f>
        <v/>
      </c>
      <c r="G1294" s="19" t="str">
        <f>IFERROR(VLOOKUP($B1294,'Tabelas auxiliares'!$A$67:$C$107,2,FALSE),"")</f>
        <v/>
      </c>
      <c r="H1294" s="19" t="str">
        <f>IFERROR(VLOOKUP($B1294,'Tabelas auxiliares'!$A$67:$C$107,3,FALSE),"")</f>
        <v/>
      </c>
      <c r="I1294" s="128"/>
      <c r="J1294" s="128"/>
      <c r="K1294" s="128"/>
      <c r="L1294" s="128"/>
      <c r="M1294" s="128"/>
      <c r="N1294" s="128"/>
      <c r="O1294" s="128"/>
      <c r="P1294" s="128"/>
      <c r="Q1294" s="128"/>
      <c r="R1294" s="128"/>
      <c r="S1294" s="128"/>
      <c r="T1294" s="128"/>
      <c r="U1294" s="128"/>
      <c r="V1294" s="128"/>
      <c r="W1294" s="128"/>
      <c r="X1294" s="128"/>
      <c r="Y1294" s="19" t="str">
        <f t="shared" si="42"/>
        <v/>
      </c>
      <c r="Z1294" s="19" t="str">
        <f>IF(T1294="","",IF(AND(T1294&lt;&gt;'Tabelas auxiliares'!$B$241,T1294&lt;&gt;'Tabelas auxiliares'!$B$242,T1294&lt;&gt;'Tabelas auxiliares'!$C$241,T1294&lt;&gt;'Tabelas auxiliares'!$C$242,T1294&lt;&gt;'Tabelas auxiliares'!$D$241),"FOLHA DE PESSOAL",IF(Y1294='Tabelas auxiliares'!$A$242,"CUSTEIO",IF(Y1294='Tabelas auxiliares'!$A$241,"INVESTIMENTO","ERRO - VERIFICAR"))))</f>
        <v/>
      </c>
      <c r="AA1294" s="30" t="str">
        <f t="shared" si="43"/>
        <v/>
      </c>
      <c r="AB1294" s="130"/>
      <c r="AC1294" s="130"/>
      <c r="AD1294" s="37"/>
      <c r="AE1294" s="36"/>
      <c r="AF1294" s="36"/>
      <c r="AG1294" s="36"/>
      <c r="AH1294" s="36"/>
      <c r="AI1294" s="36"/>
      <c r="AJ1294" s="36"/>
      <c r="AK1294" s="36"/>
      <c r="AL1294" s="36"/>
      <c r="AM1294" s="36"/>
      <c r="AN1294" s="36"/>
      <c r="AO1294" s="36"/>
      <c r="AP1294" s="36"/>
    </row>
    <row r="1295" spans="1:42" x14ac:dyDescent="0.25">
      <c r="A1295" s="128"/>
      <c r="F1295" s="19" t="str">
        <f>IFERROR(VLOOKUP(D1295,'Tabelas auxiliares'!$A$3:$B$63,2,FALSE),"")</f>
        <v/>
      </c>
      <c r="G1295" s="19" t="str">
        <f>IFERROR(VLOOKUP($B1295,'Tabelas auxiliares'!$A$67:$C$107,2,FALSE),"")</f>
        <v/>
      </c>
      <c r="H1295" s="19" t="str">
        <f>IFERROR(VLOOKUP($B1295,'Tabelas auxiliares'!$A$67:$C$107,3,FALSE),"")</f>
        <v/>
      </c>
      <c r="I1295" s="128"/>
      <c r="J1295" s="128"/>
      <c r="K1295" s="128"/>
      <c r="L1295" s="128"/>
      <c r="M1295" s="128"/>
      <c r="N1295" s="128"/>
      <c r="O1295" s="128"/>
      <c r="P1295" s="128"/>
      <c r="Q1295" s="128"/>
      <c r="R1295" s="128"/>
      <c r="S1295" s="128"/>
      <c r="T1295" s="128"/>
      <c r="U1295" s="128"/>
      <c r="V1295" s="128"/>
      <c r="W1295" s="128"/>
      <c r="X1295" s="128"/>
      <c r="Y1295" s="19" t="str">
        <f t="shared" si="42"/>
        <v/>
      </c>
      <c r="Z1295" s="19" t="str">
        <f>IF(T1295="","",IF(AND(T1295&lt;&gt;'Tabelas auxiliares'!$B$241,T1295&lt;&gt;'Tabelas auxiliares'!$B$242,T1295&lt;&gt;'Tabelas auxiliares'!$C$241,T1295&lt;&gt;'Tabelas auxiliares'!$C$242,T1295&lt;&gt;'Tabelas auxiliares'!$D$241),"FOLHA DE PESSOAL",IF(Y1295='Tabelas auxiliares'!$A$242,"CUSTEIO",IF(Y1295='Tabelas auxiliares'!$A$241,"INVESTIMENTO","ERRO - VERIFICAR"))))</f>
        <v/>
      </c>
      <c r="AA1295" s="30" t="str">
        <f t="shared" si="43"/>
        <v/>
      </c>
      <c r="AB1295" s="130"/>
      <c r="AC1295" s="130"/>
      <c r="AD1295" s="37"/>
      <c r="AE1295" s="36"/>
      <c r="AF1295" s="36"/>
      <c r="AG1295" s="36"/>
      <c r="AH1295" s="36"/>
      <c r="AI1295" s="36"/>
      <c r="AJ1295" s="36"/>
      <c r="AK1295" s="36"/>
      <c r="AL1295" s="36"/>
      <c r="AM1295" s="36"/>
      <c r="AN1295" s="36"/>
      <c r="AO1295" s="36"/>
      <c r="AP1295" s="36"/>
    </row>
    <row r="1296" spans="1:42" x14ac:dyDescent="0.25">
      <c r="A1296" s="128"/>
      <c r="F1296" s="19" t="str">
        <f>IFERROR(VLOOKUP(D1296,'Tabelas auxiliares'!$A$3:$B$63,2,FALSE),"")</f>
        <v/>
      </c>
      <c r="G1296" s="19" t="str">
        <f>IFERROR(VLOOKUP($B1296,'Tabelas auxiliares'!$A$67:$C$107,2,FALSE),"")</f>
        <v/>
      </c>
      <c r="H1296" s="19" t="str">
        <f>IFERROR(VLOOKUP($B1296,'Tabelas auxiliares'!$A$67:$C$107,3,FALSE),"")</f>
        <v/>
      </c>
      <c r="I1296" s="128"/>
      <c r="J1296" s="128"/>
      <c r="K1296" s="128"/>
      <c r="L1296" s="128"/>
      <c r="M1296" s="128"/>
      <c r="N1296" s="128"/>
      <c r="O1296" s="128"/>
      <c r="P1296" s="128"/>
      <c r="Q1296" s="128"/>
      <c r="R1296" s="128"/>
      <c r="S1296" s="128"/>
      <c r="T1296" s="128"/>
      <c r="U1296" s="128"/>
      <c r="V1296" s="128"/>
      <c r="W1296" s="128"/>
      <c r="X1296" s="128"/>
      <c r="Y1296" s="19" t="str">
        <f t="shared" si="42"/>
        <v/>
      </c>
      <c r="Z1296" s="19" t="str">
        <f>IF(T1296="","",IF(AND(T1296&lt;&gt;'Tabelas auxiliares'!$B$241,T1296&lt;&gt;'Tabelas auxiliares'!$B$242,T1296&lt;&gt;'Tabelas auxiliares'!$C$241,T1296&lt;&gt;'Tabelas auxiliares'!$C$242,T1296&lt;&gt;'Tabelas auxiliares'!$D$241),"FOLHA DE PESSOAL",IF(Y1296='Tabelas auxiliares'!$A$242,"CUSTEIO",IF(Y1296='Tabelas auxiliares'!$A$241,"INVESTIMENTO","ERRO - VERIFICAR"))))</f>
        <v/>
      </c>
      <c r="AA1296" s="30" t="str">
        <f t="shared" si="43"/>
        <v/>
      </c>
      <c r="AB1296" s="130"/>
      <c r="AC1296" s="130"/>
      <c r="AD1296" s="37"/>
      <c r="AE1296" s="36"/>
      <c r="AF1296" s="36"/>
      <c r="AG1296" s="36"/>
      <c r="AH1296" s="36"/>
      <c r="AI1296" s="36"/>
      <c r="AJ1296" s="36"/>
      <c r="AK1296" s="36"/>
      <c r="AL1296" s="36"/>
      <c r="AM1296" s="36"/>
      <c r="AN1296" s="36"/>
      <c r="AO1296" s="36"/>
      <c r="AP1296" s="36"/>
    </row>
    <row r="1297" spans="1:42" x14ac:dyDescent="0.25">
      <c r="A1297" s="128"/>
      <c r="F1297" s="19" t="str">
        <f>IFERROR(VLOOKUP(D1297,'Tabelas auxiliares'!$A$3:$B$63,2,FALSE),"")</f>
        <v/>
      </c>
      <c r="G1297" s="19" t="str">
        <f>IFERROR(VLOOKUP($B1297,'Tabelas auxiliares'!$A$67:$C$107,2,FALSE),"")</f>
        <v/>
      </c>
      <c r="H1297" s="19" t="str">
        <f>IFERROR(VLOOKUP($B1297,'Tabelas auxiliares'!$A$67:$C$107,3,FALSE),"")</f>
        <v/>
      </c>
      <c r="I1297" s="128"/>
      <c r="J1297" s="128"/>
      <c r="K1297" s="128"/>
      <c r="L1297" s="128"/>
      <c r="M1297" s="128"/>
      <c r="N1297" s="128"/>
      <c r="O1297" s="128"/>
      <c r="P1297" s="128"/>
      <c r="Q1297" s="128"/>
      <c r="R1297" s="128"/>
      <c r="S1297" s="128"/>
      <c r="T1297" s="128"/>
      <c r="U1297" s="128"/>
      <c r="V1297" s="128"/>
      <c r="W1297" s="128"/>
      <c r="X1297" s="128"/>
      <c r="Y1297" s="19" t="str">
        <f t="shared" si="42"/>
        <v/>
      </c>
      <c r="Z1297" s="19" t="str">
        <f>IF(T1297="","",IF(AND(T1297&lt;&gt;'Tabelas auxiliares'!$B$241,T1297&lt;&gt;'Tabelas auxiliares'!$B$242,T1297&lt;&gt;'Tabelas auxiliares'!$C$241,T1297&lt;&gt;'Tabelas auxiliares'!$C$242,T1297&lt;&gt;'Tabelas auxiliares'!$D$241),"FOLHA DE PESSOAL",IF(Y1297='Tabelas auxiliares'!$A$242,"CUSTEIO",IF(Y1297='Tabelas auxiliares'!$A$241,"INVESTIMENTO","ERRO - VERIFICAR"))))</f>
        <v/>
      </c>
      <c r="AA1297" s="30" t="str">
        <f t="shared" si="43"/>
        <v/>
      </c>
      <c r="AB1297" s="130"/>
      <c r="AC1297" s="130"/>
      <c r="AD1297" s="37"/>
      <c r="AE1297" s="36"/>
      <c r="AF1297" s="36"/>
      <c r="AG1297" s="36"/>
      <c r="AH1297" s="36"/>
      <c r="AI1297" s="36"/>
      <c r="AJ1297" s="36"/>
      <c r="AK1297" s="36"/>
      <c r="AL1297" s="36"/>
      <c r="AM1297" s="36"/>
      <c r="AN1297" s="36"/>
      <c r="AO1297" s="36"/>
      <c r="AP1297" s="36"/>
    </row>
    <row r="1298" spans="1:42" x14ac:dyDescent="0.25">
      <c r="A1298" s="128"/>
      <c r="F1298" s="19" t="str">
        <f>IFERROR(VLOOKUP(D1298,'Tabelas auxiliares'!$A$3:$B$63,2,FALSE),"")</f>
        <v/>
      </c>
      <c r="G1298" s="19" t="str">
        <f>IFERROR(VLOOKUP($B1298,'Tabelas auxiliares'!$A$67:$C$107,2,FALSE),"")</f>
        <v/>
      </c>
      <c r="H1298" s="19" t="str">
        <f>IFERROR(VLOOKUP($B1298,'Tabelas auxiliares'!$A$67:$C$107,3,FALSE),"")</f>
        <v/>
      </c>
      <c r="I1298" s="128"/>
      <c r="J1298" s="128"/>
      <c r="K1298" s="128"/>
      <c r="L1298" s="128"/>
      <c r="M1298" s="128"/>
      <c r="N1298" s="128"/>
      <c r="O1298" s="128"/>
      <c r="P1298" s="128"/>
      <c r="Q1298" s="128"/>
      <c r="R1298" s="128"/>
      <c r="S1298" s="128"/>
      <c r="T1298" s="128"/>
      <c r="U1298" s="128"/>
      <c r="V1298" s="128"/>
      <c r="W1298" s="128"/>
      <c r="X1298" s="128"/>
      <c r="Y1298" s="19" t="str">
        <f t="shared" si="42"/>
        <v/>
      </c>
      <c r="Z1298" s="19" t="str">
        <f>IF(T1298="","",IF(AND(T1298&lt;&gt;'Tabelas auxiliares'!$B$241,T1298&lt;&gt;'Tabelas auxiliares'!$B$242,T1298&lt;&gt;'Tabelas auxiliares'!$C$241,T1298&lt;&gt;'Tabelas auxiliares'!$C$242,T1298&lt;&gt;'Tabelas auxiliares'!$D$241),"FOLHA DE PESSOAL",IF(Y1298='Tabelas auxiliares'!$A$242,"CUSTEIO",IF(Y1298='Tabelas auxiliares'!$A$241,"INVESTIMENTO","ERRO - VERIFICAR"))))</f>
        <v/>
      </c>
      <c r="AA1298" s="30" t="str">
        <f t="shared" si="43"/>
        <v/>
      </c>
      <c r="AB1298" s="130"/>
      <c r="AC1298" s="130"/>
      <c r="AD1298" s="37"/>
      <c r="AE1298" s="36"/>
      <c r="AF1298" s="36"/>
      <c r="AG1298" s="36"/>
      <c r="AH1298" s="36"/>
      <c r="AI1298" s="36"/>
      <c r="AJ1298" s="36"/>
      <c r="AK1298" s="36"/>
      <c r="AL1298" s="36"/>
      <c r="AM1298" s="36"/>
      <c r="AN1298" s="36"/>
      <c r="AO1298" s="36"/>
      <c r="AP1298" s="36"/>
    </row>
    <row r="1299" spans="1:42" x14ac:dyDescent="0.25">
      <c r="A1299" s="128"/>
      <c r="F1299" s="19" t="str">
        <f>IFERROR(VLOOKUP(D1299,'Tabelas auxiliares'!$A$3:$B$63,2,FALSE),"")</f>
        <v/>
      </c>
      <c r="G1299" s="19" t="str">
        <f>IFERROR(VLOOKUP($B1299,'Tabelas auxiliares'!$A$67:$C$107,2,FALSE),"")</f>
        <v/>
      </c>
      <c r="H1299" s="19" t="str">
        <f>IFERROR(VLOOKUP($B1299,'Tabelas auxiliares'!$A$67:$C$107,3,FALSE),"")</f>
        <v/>
      </c>
      <c r="I1299" s="128"/>
      <c r="J1299" s="128"/>
      <c r="K1299" s="128"/>
      <c r="L1299" s="128"/>
      <c r="M1299" s="128"/>
      <c r="N1299" s="128"/>
      <c r="O1299" s="128"/>
      <c r="P1299" s="128"/>
      <c r="Q1299" s="128"/>
      <c r="R1299" s="128"/>
      <c r="S1299" s="128"/>
      <c r="T1299" s="128"/>
      <c r="U1299" s="128"/>
      <c r="V1299" s="128"/>
      <c r="W1299" s="128"/>
      <c r="X1299" s="128"/>
      <c r="Y1299" s="19" t="str">
        <f t="shared" si="42"/>
        <v/>
      </c>
      <c r="Z1299" s="19" t="str">
        <f>IF(T1299="","",IF(AND(T1299&lt;&gt;'Tabelas auxiliares'!$B$241,T1299&lt;&gt;'Tabelas auxiliares'!$B$242,T1299&lt;&gt;'Tabelas auxiliares'!$C$241,T1299&lt;&gt;'Tabelas auxiliares'!$C$242,T1299&lt;&gt;'Tabelas auxiliares'!$D$241),"FOLHA DE PESSOAL",IF(Y1299='Tabelas auxiliares'!$A$242,"CUSTEIO",IF(Y1299='Tabelas auxiliares'!$A$241,"INVESTIMENTO","ERRO - VERIFICAR"))))</f>
        <v/>
      </c>
      <c r="AA1299" s="30" t="str">
        <f t="shared" si="43"/>
        <v/>
      </c>
      <c r="AB1299" s="130"/>
      <c r="AC1299" s="130"/>
      <c r="AD1299" s="37"/>
      <c r="AE1299" s="36"/>
      <c r="AF1299" s="36"/>
      <c r="AG1299" s="36"/>
      <c r="AH1299" s="36"/>
      <c r="AI1299" s="36"/>
      <c r="AJ1299" s="36"/>
      <c r="AK1299" s="36"/>
      <c r="AL1299" s="36"/>
      <c r="AM1299" s="36"/>
      <c r="AN1299" s="36"/>
      <c r="AO1299" s="36"/>
      <c r="AP1299" s="36"/>
    </row>
    <row r="1300" spans="1:42" x14ac:dyDescent="0.25">
      <c r="A1300" s="128"/>
      <c r="F1300" s="19" t="str">
        <f>IFERROR(VLOOKUP(D1300,'Tabelas auxiliares'!$A$3:$B$63,2,FALSE),"")</f>
        <v/>
      </c>
      <c r="G1300" s="19" t="str">
        <f>IFERROR(VLOOKUP($B1300,'Tabelas auxiliares'!$A$67:$C$107,2,FALSE),"")</f>
        <v/>
      </c>
      <c r="H1300" s="19" t="str">
        <f>IFERROR(VLOOKUP($B1300,'Tabelas auxiliares'!$A$67:$C$107,3,FALSE),"")</f>
        <v/>
      </c>
      <c r="I1300" s="128"/>
      <c r="J1300" s="128"/>
      <c r="K1300" s="128"/>
      <c r="L1300" s="128"/>
      <c r="M1300" s="128"/>
      <c r="N1300" s="128"/>
      <c r="O1300" s="128"/>
      <c r="P1300" s="128"/>
      <c r="Q1300" s="128"/>
      <c r="R1300" s="128"/>
      <c r="S1300" s="128"/>
      <c r="T1300" s="128"/>
      <c r="U1300" s="128"/>
      <c r="V1300" s="128"/>
      <c r="W1300" s="128"/>
      <c r="X1300" s="128"/>
      <c r="Y1300" s="19" t="str">
        <f t="shared" si="42"/>
        <v/>
      </c>
      <c r="Z1300" s="19" t="str">
        <f>IF(T1300="","",IF(AND(T1300&lt;&gt;'Tabelas auxiliares'!$B$241,T1300&lt;&gt;'Tabelas auxiliares'!$B$242,T1300&lt;&gt;'Tabelas auxiliares'!$C$241,T1300&lt;&gt;'Tabelas auxiliares'!$C$242,T1300&lt;&gt;'Tabelas auxiliares'!$D$241),"FOLHA DE PESSOAL",IF(Y1300='Tabelas auxiliares'!$A$242,"CUSTEIO",IF(Y1300='Tabelas auxiliares'!$A$241,"INVESTIMENTO","ERRO - VERIFICAR"))))</f>
        <v/>
      </c>
      <c r="AA1300" s="30" t="str">
        <f t="shared" si="43"/>
        <v/>
      </c>
      <c r="AB1300" s="130"/>
      <c r="AC1300" s="130"/>
      <c r="AD1300" s="37"/>
      <c r="AE1300" s="36"/>
      <c r="AF1300" s="36"/>
      <c r="AG1300" s="36"/>
      <c r="AH1300" s="36"/>
      <c r="AI1300" s="36"/>
      <c r="AJ1300" s="36"/>
      <c r="AK1300" s="36"/>
      <c r="AL1300" s="36"/>
      <c r="AM1300" s="36"/>
      <c r="AN1300" s="36"/>
      <c r="AO1300" s="36"/>
      <c r="AP1300" s="36"/>
    </row>
    <row r="1301" spans="1:42" x14ac:dyDescent="0.25">
      <c r="A1301" s="128"/>
      <c r="F1301" s="19" t="str">
        <f>IFERROR(VLOOKUP(D1301,'Tabelas auxiliares'!$A$3:$B$63,2,FALSE),"")</f>
        <v/>
      </c>
      <c r="G1301" s="19" t="str">
        <f>IFERROR(VLOOKUP($B1301,'Tabelas auxiliares'!$A$67:$C$107,2,FALSE),"")</f>
        <v/>
      </c>
      <c r="H1301" s="19" t="str">
        <f>IFERROR(VLOOKUP($B1301,'Tabelas auxiliares'!$A$67:$C$107,3,FALSE),"")</f>
        <v/>
      </c>
      <c r="I1301" s="128"/>
      <c r="J1301" s="128"/>
      <c r="K1301" s="128"/>
      <c r="L1301" s="128"/>
      <c r="M1301" s="128"/>
      <c r="N1301" s="128"/>
      <c r="O1301" s="128"/>
      <c r="P1301" s="128"/>
      <c r="Q1301" s="128"/>
      <c r="R1301" s="128"/>
      <c r="S1301" s="128"/>
      <c r="T1301" s="128"/>
      <c r="U1301" s="128"/>
      <c r="V1301" s="128"/>
      <c r="W1301" s="128"/>
      <c r="X1301" s="128"/>
      <c r="Y1301" s="19" t="str">
        <f t="shared" si="42"/>
        <v/>
      </c>
      <c r="Z1301" s="19" t="str">
        <f>IF(T1301="","",IF(AND(T1301&lt;&gt;'Tabelas auxiliares'!$B$241,T1301&lt;&gt;'Tabelas auxiliares'!$B$242,T1301&lt;&gt;'Tabelas auxiliares'!$C$241,T1301&lt;&gt;'Tabelas auxiliares'!$C$242,T1301&lt;&gt;'Tabelas auxiliares'!$D$241),"FOLHA DE PESSOAL",IF(Y1301='Tabelas auxiliares'!$A$242,"CUSTEIO",IF(Y1301='Tabelas auxiliares'!$A$241,"INVESTIMENTO","ERRO - VERIFICAR"))))</f>
        <v/>
      </c>
      <c r="AA1301" s="30" t="str">
        <f t="shared" si="43"/>
        <v/>
      </c>
      <c r="AB1301" s="130"/>
      <c r="AC1301" s="130"/>
      <c r="AD1301" s="37"/>
      <c r="AE1301" s="36"/>
      <c r="AF1301" s="36"/>
      <c r="AG1301" s="36"/>
      <c r="AH1301" s="36"/>
      <c r="AI1301" s="36"/>
      <c r="AJ1301" s="36"/>
      <c r="AK1301" s="36"/>
      <c r="AL1301" s="36"/>
      <c r="AM1301" s="36"/>
      <c r="AN1301" s="36"/>
      <c r="AO1301" s="36"/>
      <c r="AP1301" s="36"/>
    </row>
    <row r="1302" spans="1:42" x14ac:dyDescent="0.25">
      <c r="A1302" s="128"/>
      <c r="F1302" s="19" t="str">
        <f>IFERROR(VLOOKUP(D1302,'Tabelas auxiliares'!$A$3:$B$63,2,FALSE),"")</f>
        <v/>
      </c>
      <c r="G1302" s="19" t="str">
        <f>IFERROR(VLOOKUP($B1302,'Tabelas auxiliares'!$A$67:$C$107,2,FALSE),"")</f>
        <v/>
      </c>
      <c r="H1302" s="19" t="str">
        <f>IFERROR(VLOOKUP($B1302,'Tabelas auxiliares'!$A$67:$C$107,3,FALSE),"")</f>
        <v/>
      </c>
      <c r="I1302" s="128"/>
      <c r="J1302" s="128"/>
      <c r="K1302" s="128"/>
      <c r="L1302" s="128"/>
      <c r="M1302" s="128"/>
      <c r="N1302" s="128"/>
      <c r="O1302" s="128"/>
      <c r="P1302" s="128"/>
      <c r="Q1302" s="128"/>
      <c r="R1302" s="128"/>
      <c r="S1302" s="128"/>
      <c r="T1302" s="128"/>
      <c r="U1302" s="128"/>
      <c r="V1302" s="128"/>
      <c r="W1302" s="128"/>
      <c r="X1302" s="128"/>
      <c r="Y1302" s="19" t="str">
        <f t="shared" si="42"/>
        <v/>
      </c>
      <c r="Z1302" s="19" t="str">
        <f>IF(T1302="","",IF(AND(T1302&lt;&gt;'Tabelas auxiliares'!$B$241,T1302&lt;&gt;'Tabelas auxiliares'!$B$242,T1302&lt;&gt;'Tabelas auxiliares'!$C$241,T1302&lt;&gt;'Tabelas auxiliares'!$C$242,T1302&lt;&gt;'Tabelas auxiliares'!$D$241),"FOLHA DE PESSOAL",IF(Y1302='Tabelas auxiliares'!$A$242,"CUSTEIO",IF(Y1302='Tabelas auxiliares'!$A$241,"INVESTIMENTO","ERRO - VERIFICAR"))))</f>
        <v/>
      </c>
      <c r="AA1302" s="30" t="str">
        <f t="shared" si="43"/>
        <v/>
      </c>
      <c r="AB1302" s="130"/>
      <c r="AC1302" s="130"/>
      <c r="AD1302" s="37"/>
      <c r="AE1302" s="36"/>
      <c r="AF1302" s="36"/>
      <c r="AG1302" s="36"/>
      <c r="AH1302" s="36"/>
      <c r="AI1302" s="36"/>
      <c r="AJ1302" s="36"/>
      <c r="AK1302" s="36"/>
      <c r="AL1302" s="36"/>
      <c r="AM1302" s="36"/>
      <c r="AN1302" s="36"/>
      <c r="AO1302" s="36"/>
      <c r="AP1302" s="36"/>
    </row>
    <row r="1303" spans="1:42" x14ac:dyDescent="0.25">
      <c r="A1303" s="128"/>
      <c r="F1303" s="19" t="str">
        <f>IFERROR(VLOOKUP(D1303,'Tabelas auxiliares'!$A$3:$B$63,2,FALSE),"")</f>
        <v/>
      </c>
      <c r="G1303" s="19" t="str">
        <f>IFERROR(VLOOKUP($B1303,'Tabelas auxiliares'!$A$67:$C$107,2,FALSE),"")</f>
        <v/>
      </c>
      <c r="H1303" s="19" t="str">
        <f>IFERROR(VLOOKUP($B1303,'Tabelas auxiliares'!$A$67:$C$107,3,FALSE),"")</f>
        <v/>
      </c>
      <c r="I1303" s="128"/>
      <c r="J1303" s="128"/>
      <c r="K1303" s="128"/>
      <c r="L1303" s="128"/>
      <c r="M1303" s="128"/>
      <c r="N1303" s="128"/>
      <c r="O1303" s="128"/>
      <c r="P1303" s="128"/>
      <c r="Q1303" s="128"/>
      <c r="R1303" s="128"/>
      <c r="S1303" s="128"/>
      <c r="T1303" s="128"/>
      <c r="U1303" s="128"/>
      <c r="V1303" s="128"/>
      <c r="W1303" s="128"/>
      <c r="X1303" s="128"/>
      <c r="Y1303" s="19" t="str">
        <f t="shared" si="42"/>
        <v/>
      </c>
      <c r="Z1303" s="19" t="str">
        <f>IF(T1303="","",IF(AND(T1303&lt;&gt;'Tabelas auxiliares'!$B$241,T1303&lt;&gt;'Tabelas auxiliares'!$B$242,T1303&lt;&gt;'Tabelas auxiliares'!$C$241,T1303&lt;&gt;'Tabelas auxiliares'!$C$242,T1303&lt;&gt;'Tabelas auxiliares'!$D$241),"FOLHA DE PESSOAL",IF(Y1303='Tabelas auxiliares'!$A$242,"CUSTEIO",IF(Y1303='Tabelas auxiliares'!$A$241,"INVESTIMENTO","ERRO - VERIFICAR"))))</f>
        <v/>
      </c>
      <c r="AA1303" s="30" t="str">
        <f t="shared" si="43"/>
        <v/>
      </c>
      <c r="AB1303" s="130"/>
      <c r="AC1303" s="130"/>
      <c r="AD1303" s="37"/>
      <c r="AE1303" s="36"/>
      <c r="AF1303" s="36"/>
      <c r="AG1303" s="36"/>
      <c r="AH1303" s="36"/>
      <c r="AI1303" s="36"/>
      <c r="AJ1303" s="36"/>
      <c r="AK1303" s="36"/>
      <c r="AL1303" s="36"/>
      <c r="AM1303" s="36"/>
      <c r="AN1303" s="36"/>
      <c r="AO1303" s="36"/>
      <c r="AP1303" s="36"/>
    </row>
    <row r="1304" spans="1:42" x14ac:dyDescent="0.25">
      <c r="A1304" s="128"/>
      <c r="F1304" s="19" t="str">
        <f>IFERROR(VLOOKUP(D1304,'Tabelas auxiliares'!$A$3:$B$63,2,FALSE),"")</f>
        <v/>
      </c>
      <c r="G1304" s="19" t="str">
        <f>IFERROR(VLOOKUP($B1304,'Tabelas auxiliares'!$A$67:$C$107,2,FALSE),"")</f>
        <v/>
      </c>
      <c r="H1304" s="19" t="str">
        <f>IFERROR(VLOOKUP($B1304,'Tabelas auxiliares'!$A$67:$C$107,3,FALSE),"")</f>
        <v/>
      </c>
      <c r="I1304" s="128"/>
      <c r="J1304" s="128"/>
      <c r="K1304" s="128"/>
      <c r="L1304" s="128"/>
      <c r="M1304" s="128"/>
      <c r="N1304" s="128"/>
      <c r="O1304" s="128"/>
      <c r="P1304" s="128"/>
      <c r="Q1304" s="128"/>
      <c r="R1304" s="128"/>
      <c r="S1304" s="128"/>
      <c r="T1304" s="128"/>
      <c r="U1304" s="128"/>
      <c r="V1304" s="128"/>
      <c r="W1304" s="128"/>
      <c r="X1304" s="128"/>
      <c r="Y1304" s="19" t="str">
        <f t="shared" si="42"/>
        <v/>
      </c>
      <c r="Z1304" s="19" t="str">
        <f>IF(T1304="","",IF(AND(T1304&lt;&gt;'Tabelas auxiliares'!$B$241,T1304&lt;&gt;'Tabelas auxiliares'!$B$242,T1304&lt;&gt;'Tabelas auxiliares'!$C$241,T1304&lt;&gt;'Tabelas auxiliares'!$C$242,T1304&lt;&gt;'Tabelas auxiliares'!$D$241),"FOLHA DE PESSOAL",IF(Y1304='Tabelas auxiliares'!$A$242,"CUSTEIO",IF(Y1304='Tabelas auxiliares'!$A$241,"INVESTIMENTO","ERRO - VERIFICAR"))))</f>
        <v/>
      </c>
      <c r="AA1304" s="30" t="str">
        <f t="shared" si="43"/>
        <v/>
      </c>
      <c r="AB1304" s="130"/>
      <c r="AC1304" s="130"/>
      <c r="AD1304" s="37"/>
      <c r="AE1304" s="36"/>
      <c r="AF1304" s="36"/>
      <c r="AG1304" s="36"/>
      <c r="AH1304" s="36"/>
      <c r="AI1304" s="36"/>
      <c r="AJ1304" s="36"/>
      <c r="AK1304" s="36"/>
      <c r="AL1304" s="36"/>
      <c r="AM1304" s="36"/>
      <c r="AN1304" s="36"/>
      <c r="AO1304" s="36"/>
      <c r="AP1304" s="36"/>
    </row>
    <row r="1305" spans="1:42" x14ac:dyDescent="0.25">
      <c r="A1305" s="128"/>
      <c r="F1305" s="19" t="str">
        <f>IFERROR(VLOOKUP(D1305,'Tabelas auxiliares'!$A$3:$B$63,2,FALSE),"")</f>
        <v/>
      </c>
      <c r="G1305" s="19" t="str">
        <f>IFERROR(VLOOKUP($B1305,'Tabelas auxiliares'!$A$67:$C$107,2,FALSE),"")</f>
        <v/>
      </c>
      <c r="H1305" s="19" t="str">
        <f>IFERROR(VLOOKUP($B1305,'Tabelas auxiliares'!$A$67:$C$107,3,FALSE),"")</f>
        <v/>
      </c>
      <c r="I1305" s="128"/>
      <c r="J1305" s="128"/>
      <c r="K1305" s="128"/>
      <c r="L1305" s="128"/>
      <c r="M1305" s="128"/>
      <c r="N1305" s="128"/>
      <c r="O1305" s="128"/>
      <c r="P1305" s="128"/>
      <c r="Q1305" s="128"/>
      <c r="R1305" s="128"/>
      <c r="S1305" s="128"/>
      <c r="T1305" s="128"/>
      <c r="U1305" s="128"/>
      <c r="V1305" s="128"/>
      <c r="W1305" s="128"/>
      <c r="X1305" s="128"/>
      <c r="Y1305" s="19" t="str">
        <f t="shared" si="42"/>
        <v/>
      </c>
      <c r="Z1305" s="19" t="str">
        <f>IF(T1305="","",IF(AND(T1305&lt;&gt;'Tabelas auxiliares'!$B$241,T1305&lt;&gt;'Tabelas auxiliares'!$B$242,T1305&lt;&gt;'Tabelas auxiliares'!$C$241,T1305&lt;&gt;'Tabelas auxiliares'!$C$242,T1305&lt;&gt;'Tabelas auxiliares'!$D$241),"FOLHA DE PESSOAL",IF(Y1305='Tabelas auxiliares'!$A$242,"CUSTEIO",IF(Y1305='Tabelas auxiliares'!$A$241,"INVESTIMENTO","ERRO - VERIFICAR"))))</f>
        <v/>
      </c>
      <c r="AA1305" s="30" t="str">
        <f t="shared" si="43"/>
        <v/>
      </c>
      <c r="AB1305" s="130"/>
      <c r="AC1305" s="130"/>
      <c r="AD1305" s="37"/>
      <c r="AE1305" s="36"/>
      <c r="AF1305" s="36"/>
      <c r="AG1305" s="36"/>
      <c r="AH1305" s="36"/>
      <c r="AI1305" s="36"/>
      <c r="AJ1305" s="36"/>
      <c r="AK1305" s="36"/>
      <c r="AL1305" s="36"/>
      <c r="AM1305" s="36"/>
      <c r="AN1305" s="36"/>
      <c r="AO1305" s="36"/>
      <c r="AP1305" s="36"/>
    </row>
    <row r="1306" spans="1:42" x14ac:dyDescent="0.25">
      <c r="A1306" s="128"/>
      <c r="F1306" s="19" t="str">
        <f>IFERROR(VLOOKUP(D1306,'Tabelas auxiliares'!$A$3:$B$63,2,FALSE),"")</f>
        <v/>
      </c>
      <c r="G1306" s="19" t="str">
        <f>IFERROR(VLOOKUP($B1306,'Tabelas auxiliares'!$A$67:$C$107,2,FALSE),"")</f>
        <v/>
      </c>
      <c r="H1306" s="19" t="str">
        <f>IFERROR(VLOOKUP($B1306,'Tabelas auxiliares'!$A$67:$C$107,3,FALSE),"")</f>
        <v/>
      </c>
      <c r="I1306" s="128"/>
      <c r="J1306" s="128"/>
      <c r="K1306" s="128"/>
      <c r="L1306" s="128"/>
      <c r="M1306" s="128"/>
      <c r="N1306" s="128"/>
      <c r="O1306" s="128"/>
      <c r="P1306" s="128"/>
      <c r="Q1306" s="128"/>
      <c r="R1306" s="128"/>
      <c r="S1306" s="128"/>
      <c r="T1306" s="128"/>
      <c r="U1306" s="128"/>
      <c r="V1306" s="128"/>
      <c r="W1306" s="128"/>
      <c r="X1306" s="128"/>
      <c r="Y1306" s="19" t="str">
        <f t="shared" si="42"/>
        <v/>
      </c>
      <c r="Z1306" s="19" t="str">
        <f>IF(T1306="","",IF(AND(T1306&lt;&gt;'Tabelas auxiliares'!$B$241,T1306&lt;&gt;'Tabelas auxiliares'!$B$242,T1306&lt;&gt;'Tabelas auxiliares'!$C$241,T1306&lt;&gt;'Tabelas auxiliares'!$C$242,T1306&lt;&gt;'Tabelas auxiliares'!$D$241),"FOLHA DE PESSOAL",IF(Y1306='Tabelas auxiliares'!$A$242,"CUSTEIO",IF(Y1306='Tabelas auxiliares'!$A$241,"INVESTIMENTO","ERRO - VERIFICAR"))))</f>
        <v/>
      </c>
      <c r="AA1306" s="30" t="str">
        <f t="shared" si="43"/>
        <v/>
      </c>
      <c r="AB1306" s="130"/>
      <c r="AC1306" s="130"/>
      <c r="AD1306" s="37"/>
      <c r="AE1306" s="36"/>
      <c r="AF1306" s="36"/>
      <c r="AG1306" s="36"/>
      <c r="AH1306" s="36"/>
      <c r="AI1306" s="36"/>
      <c r="AJ1306" s="36"/>
      <c r="AK1306" s="36"/>
      <c r="AL1306" s="36"/>
      <c r="AM1306" s="36"/>
      <c r="AN1306" s="36"/>
      <c r="AO1306" s="36"/>
      <c r="AP1306" s="36"/>
    </row>
    <row r="1307" spans="1:42" x14ac:dyDescent="0.25">
      <c r="A1307" s="128"/>
      <c r="F1307" s="19" t="str">
        <f>IFERROR(VLOOKUP(D1307,'Tabelas auxiliares'!$A$3:$B$63,2,FALSE),"")</f>
        <v/>
      </c>
      <c r="G1307" s="19" t="str">
        <f>IFERROR(VLOOKUP($B1307,'Tabelas auxiliares'!$A$67:$C$107,2,FALSE),"")</f>
        <v/>
      </c>
      <c r="H1307" s="19" t="str">
        <f>IFERROR(VLOOKUP($B1307,'Tabelas auxiliares'!$A$67:$C$107,3,FALSE),"")</f>
        <v/>
      </c>
      <c r="I1307" s="128"/>
      <c r="J1307" s="128"/>
      <c r="K1307" s="128"/>
      <c r="L1307" s="128"/>
      <c r="M1307" s="128"/>
      <c r="N1307" s="128"/>
      <c r="O1307" s="128"/>
      <c r="P1307" s="128"/>
      <c r="Q1307" s="128"/>
      <c r="R1307" s="128"/>
      <c r="S1307" s="128"/>
      <c r="T1307" s="128"/>
      <c r="U1307" s="128"/>
      <c r="V1307" s="128"/>
      <c r="W1307" s="128"/>
      <c r="X1307" s="128"/>
      <c r="Y1307" s="19" t="str">
        <f t="shared" si="42"/>
        <v/>
      </c>
      <c r="Z1307" s="19" t="str">
        <f>IF(T1307="","",IF(AND(T1307&lt;&gt;'Tabelas auxiliares'!$B$241,T1307&lt;&gt;'Tabelas auxiliares'!$B$242,T1307&lt;&gt;'Tabelas auxiliares'!$C$241,T1307&lt;&gt;'Tabelas auxiliares'!$C$242,T1307&lt;&gt;'Tabelas auxiliares'!$D$241),"FOLHA DE PESSOAL",IF(Y1307='Tabelas auxiliares'!$A$242,"CUSTEIO",IF(Y1307='Tabelas auxiliares'!$A$241,"INVESTIMENTO","ERRO - VERIFICAR"))))</f>
        <v/>
      </c>
      <c r="AA1307" s="30" t="str">
        <f t="shared" si="43"/>
        <v/>
      </c>
      <c r="AB1307" s="130"/>
      <c r="AC1307" s="130"/>
      <c r="AD1307" s="37"/>
      <c r="AE1307" s="36"/>
      <c r="AF1307" s="36"/>
      <c r="AG1307" s="36"/>
      <c r="AH1307" s="36"/>
      <c r="AI1307" s="36"/>
      <c r="AJ1307" s="36"/>
      <c r="AK1307" s="36"/>
      <c r="AL1307" s="36"/>
      <c r="AM1307" s="36"/>
      <c r="AN1307" s="36"/>
      <c r="AO1307" s="36"/>
      <c r="AP1307" s="36"/>
    </row>
    <row r="1308" spans="1:42" x14ac:dyDescent="0.25">
      <c r="A1308" s="128"/>
      <c r="F1308" s="19" t="str">
        <f>IFERROR(VLOOKUP(D1308,'Tabelas auxiliares'!$A$3:$B$63,2,FALSE),"")</f>
        <v/>
      </c>
      <c r="G1308" s="19" t="str">
        <f>IFERROR(VLOOKUP($B1308,'Tabelas auxiliares'!$A$67:$C$107,2,FALSE),"")</f>
        <v/>
      </c>
      <c r="H1308" s="19" t="str">
        <f>IFERROR(VLOOKUP($B1308,'Tabelas auxiliares'!$A$67:$C$107,3,FALSE),"")</f>
        <v/>
      </c>
      <c r="I1308" s="128"/>
      <c r="J1308" s="128"/>
      <c r="K1308" s="128"/>
      <c r="L1308" s="128"/>
      <c r="M1308" s="128"/>
      <c r="N1308" s="128"/>
      <c r="O1308" s="128"/>
      <c r="P1308" s="128"/>
      <c r="Q1308" s="128"/>
      <c r="R1308" s="128"/>
      <c r="S1308" s="128"/>
      <c r="T1308" s="128"/>
      <c r="U1308" s="128"/>
      <c r="V1308" s="128"/>
      <c r="W1308" s="128"/>
      <c r="X1308" s="128"/>
      <c r="Y1308" s="19" t="str">
        <f t="shared" si="42"/>
        <v/>
      </c>
      <c r="Z1308" s="19" t="str">
        <f>IF(T1308="","",IF(AND(T1308&lt;&gt;'Tabelas auxiliares'!$B$241,T1308&lt;&gt;'Tabelas auxiliares'!$B$242,T1308&lt;&gt;'Tabelas auxiliares'!$C$241,T1308&lt;&gt;'Tabelas auxiliares'!$C$242,T1308&lt;&gt;'Tabelas auxiliares'!$D$241),"FOLHA DE PESSOAL",IF(Y1308='Tabelas auxiliares'!$A$242,"CUSTEIO",IF(Y1308='Tabelas auxiliares'!$A$241,"INVESTIMENTO","ERRO - VERIFICAR"))))</f>
        <v/>
      </c>
      <c r="AA1308" s="30" t="str">
        <f t="shared" si="43"/>
        <v/>
      </c>
      <c r="AB1308" s="130"/>
      <c r="AC1308" s="130"/>
      <c r="AD1308" s="37"/>
      <c r="AE1308" s="36"/>
      <c r="AF1308" s="36"/>
      <c r="AG1308" s="36"/>
      <c r="AH1308" s="36"/>
      <c r="AI1308" s="36"/>
      <c r="AJ1308" s="36"/>
      <c r="AK1308" s="36"/>
      <c r="AL1308" s="36"/>
      <c r="AM1308" s="36"/>
      <c r="AN1308" s="36"/>
      <c r="AO1308" s="36"/>
      <c r="AP1308" s="36"/>
    </row>
    <row r="1309" spans="1:42" x14ac:dyDescent="0.25">
      <c r="A1309" s="128"/>
      <c r="F1309" s="19" t="str">
        <f>IFERROR(VLOOKUP(D1309,'Tabelas auxiliares'!$A$3:$B$63,2,FALSE),"")</f>
        <v/>
      </c>
      <c r="G1309" s="19" t="str">
        <f>IFERROR(VLOOKUP($B1309,'Tabelas auxiliares'!$A$67:$C$107,2,FALSE),"")</f>
        <v/>
      </c>
      <c r="H1309" s="19" t="str">
        <f>IFERROR(VLOOKUP($B1309,'Tabelas auxiliares'!$A$67:$C$107,3,FALSE),"")</f>
        <v/>
      </c>
      <c r="I1309" s="128"/>
      <c r="J1309" s="128"/>
      <c r="K1309" s="128"/>
      <c r="L1309" s="128"/>
      <c r="M1309" s="128"/>
      <c r="N1309" s="128"/>
      <c r="O1309" s="128"/>
      <c r="P1309" s="128"/>
      <c r="Q1309" s="128"/>
      <c r="R1309" s="128"/>
      <c r="S1309" s="128"/>
      <c r="T1309" s="128"/>
      <c r="U1309" s="128"/>
      <c r="V1309" s="128"/>
      <c r="W1309" s="128"/>
      <c r="X1309" s="128"/>
      <c r="Y1309" s="19" t="str">
        <f t="shared" si="42"/>
        <v/>
      </c>
      <c r="Z1309" s="19" t="str">
        <f>IF(T1309="","",IF(AND(T1309&lt;&gt;'Tabelas auxiliares'!$B$241,T1309&lt;&gt;'Tabelas auxiliares'!$B$242,T1309&lt;&gt;'Tabelas auxiliares'!$C$241,T1309&lt;&gt;'Tabelas auxiliares'!$C$242,T1309&lt;&gt;'Tabelas auxiliares'!$D$241),"FOLHA DE PESSOAL",IF(Y1309='Tabelas auxiliares'!$A$242,"CUSTEIO",IF(Y1309='Tabelas auxiliares'!$A$241,"INVESTIMENTO","ERRO - VERIFICAR"))))</f>
        <v/>
      </c>
      <c r="AA1309" s="30" t="str">
        <f t="shared" si="43"/>
        <v/>
      </c>
      <c r="AB1309" s="130"/>
      <c r="AC1309" s="130"/>
      <c r="AD1309" s="37"/>
      <c r="AE1309" s="36"/>
      <c r="AF1309" s="36"/>
      <c r="AG1309" s="36"/>
      <c r="AH1309" s="36"/>
      <c r="AI1309" s="36"/>
      <c r="AJ1309" s="36"/>
      <c r="AK1309" s="36"/>
      <c r="AL1309" s="36"/>
      <c r="AM1309" s="36"/>
      <c r="AN1309" s="36"/>
      <c r="AO1309" s="36"/>
      <c r="AP1309" s="36"/>
    </row>
    <row r="1310" spans="1:42" x14ac:dyDescent="0.25">
      <c r="A1310" s="128"/>
      <c r="F1310" s="19" t="str">
        <f>IFERROR(VLOOKUP(D1310,'Tabelas auxiliares'!$A$3:$B$63,2,FALSE),"")</f>
        <v/>
      </c>
      <c r="G1310" s="19" t="str">
        <f>IFERROR(VLOOKUP($B1310,'Tabelas auxiliares'!$A$67:$C$107,2,FALSE),"")</f>
        <v/>
      </c>
      <c r="H1310" s="19" t="str">
        <f>IFERROR(VLOOKUP($B1310,'Tabelas auxiliares'!$A$67:$C$107,3,FALSE),"")</f>
        <v/>
      </c>
      <c r="I1310" s="128"/>
      <c r="J1310" s="128"/>
      <c r="K1310" s="128"/>
      <c r="L1310" s="128"/>
      <c r="M1310" s="128"/>
      <c r="N1310" s="128"/>
      <c r="O1310" s="128"/>
      <c r="P1310" s="128"/>
      <c r="Q1310" s="128"/>
      <c r="R1310" s="128"/>
      <c r="S1310" s="128"/>
      <c r="T1310" s="128"/>
      <c r="U1310" s="128"/>
      <c r="V1310" s="128"/>
      <c r="W1310" s="128"/>
      <c r="X1310" s="128"/>
      <c r="Y1310" s="19" t="str">
        <f t="shared" si="42"/>
        <v/>
      </c>
      <c r="Z1310" s="19" t="str">
        <f>IF(T1310="","",IF(AND(T1310&lt;&gt;'Tabelas auxiliares'!$B$241,T1310&lt;&gt;'Tabelas auxiliares'!$B$242,T1310&lt;&gt;'Tabelas auxiliares'!$C$241,T1310&lt;&gt;'Tabelas auxiliares'!$C$242,T1310&lt;&gt;'Tabelas auxiliares'!$D$241),"FOLHA DE PESSOAL",IF(Y1310='Tabelas auxiliares'!$A$242,"CUSTEIO",IF(Y1310='Tabelas auxiliares'!$A$241,"INVESTIMENTO","ERRO - VERIFICAR"))))</f>
        <v/>
      </c>
      <c r="AA1310" s="30" t="str">
        <f t="shared" si="43"/>
        <v/>
      </c>
      <c r="AB1310" s="130"/>
      <c r="AC1310" s="130"/>
      <c r="AD1310" s="37"/>
      <c r="AE1310" s="36"/>
      <c r="AF1310" s="36"/>
      <c r="AG1310" s="36"/>
      <c r="AH1310" s="36"/>
      <c r="AI1310" s="36"/>
      <c r="AJ1310" s="36"/>
      <c r="AK1310" s="36"/>
      <c r="AL1310" s="36"/>
      <c r="AM1310" s="36"/>
      <c r="AN1310" s="36"/>
      <c r="AO1310" s="36"/>
      <c r="AP1310" s="36"/>
    </row>
    <row r="1311" spans="1:42" x14ac:dyDescent="0.25">
      <c r="A1311" s="128"/>
      <c r="F1311" s="19" t="str">
        <f>IFERROR(VLOOKUP(D1311,'Tabelas auxiliares'!$A$3:$B$63,2,FALSE),"")</f>
        <v/>
      </c>
      <c r="G1311" s="19" t="str">
        <f>IFERROR(VLOOKUP($B1311,'Tabelas auxiliares'!$A$67:$C$107,2,FALSE),"")</f>
        <v/>
      </c>
      <c r="H1311" s="19" t="str">
        <f>IFERROR(VLOOKUP($B1311,'Tabelas auxiliares'!$A$67:$C$107,3,FALSE),"")</f>
        <v/>
      </c>
      <c r="I1311" s="128"/>
      <c r="J1311" s="128"/>
      <c r="K1311" s="128"/>
      <c r="L1311" s="128"/>
      <c r="M1311" s="128"/>
      <c r="N1311" s="128"/>
      <c r="O1311" s="128"/>
      <c r="P1311" s="128"/>
      <c r="Q1311" s="128"/>
      <c r="R1311" s="128"/>
      <c r="S1311" s="128"/>
      <c r="T1311" s="128"/>
      <c r="U1311" s="128"/>
      <c r="V1311" s="128"/>
      <c r="W1311" s="128"/>
      <c r="X1311" s="128"/>
      <c r="Y1311" s="19" t="str">
        <f t="shared" si="42"/>
        <v/>
      </c>
      <c r="Z1311" s="19" t="str">
        <f>IF(T1311="","",IF(AND(T1311&lt;&gt;'Tabelas auxiliares'!$B$241,T1311&lt;&gt;'Tabelas auxiliares'!$B$242,T1311&lt;&gt;'Tabelas auxiliares'!$C$241,T1311&lt;&gt;'Tabelas auxiliares'!$C$242,T1311&lt;&gt;'Tabelas auxiliares'!$D$241),"FOLHA DE PESSOAL",IF(Y1311='Tabelas auxiliares'!$A$242,"CUSTEIO",IF(Y1311='Tabelas auxiliares'!$A$241,"INVESTIMENTO","ERRO - VERIFICAR"))))</f>
        <v/>
      </c>
      <c r="AA1311" s="30" t="str">
        <f t="shared" si="43"/>
        <v/>
      </c>
      <c r="AB1311" s="130"/>
      <c r="AC1311" s="130"/>
      <c r="AD1311" s="37"/>
      <c r="AE1311" s="36"/>
      <c r="AF1311" s="36"/>
      <c r="AG1311" s="36"/>
      <c r="AH1311" s="36"/>
      <c r="AI1311" s="36"/>
      <c r="AJ1311" s="36"/>
      <c r="AK1311" s="36"/>
      <c r="AL1311" s="36"/>
      <c r="AM1311" s="36"/>
      <c r="AN1311" s="36"/>
      <c r="AO1311" s="36"/>
      <c r="AP1311" s="36"/>
    </row>
    <row r="1312" spans="1:42" x14ac:dyDescent="0.25">
      <c r="A1312" s="128"/>
      <c r="F1312" s="19" t="str">
        <f>IFERROR(VLOOKUP(D1312,'Tabelas auxiliares'!$A$3:$B$63,2,FALSE),"")</f>
        <v/>
      </c>
      <c r="G1312" s="19" t="str">
        <f>IFERROR(VLOOKUP($B1312,'Tabelas auxiliares'!$A$67:$C$107,2,FALSE),"")</f>
        <v/>
      </c>
      <c r="H1312" s="19" t="str">
        <f>IFERROR(VLOOKUP($B1312,'Tabelas auxiliares'!$A$67:$C$107,3,FALSE),"")</f>
        <v/>
      </c>
      <c r="I1312" s="128"/>
      <c r="J1312" s="128"/>
      <c r="K1312" s="128"/>
      <c r="L1312" s="128"/>
      <c r="M1312" s="128"/>
      <c r="N1312" s="128"/>
      <c r="O1312" s="128"/>
      <c r="P1312" s="128"/>
      <c r="Q1312" s="128"/>
      <c r="R1312" s="128"/>
      <c r="S1312" s="128"/>
      <c r="T1312" s="128"/>
      <c r="U1312" s="128"/>
      <c r="V1312" s="128"/>
      <c r="W1312" s="128"/>
      <c r="X1312" s="128"/>
      <c r="Y1312" s="19" t="str">
        <f t="shared" si="42"/>
        <v/>
      </c>
      <c r="Z1312" s="19" t="str">
        <f>IF(T1312="","",IF(AND(T1312&lt;&gt;'Tabelas auxiliares'!$B$241,T1312&lt;&gt;'Tabelas auxiliares'!$B$242,T1312&lt;&gt;'Tabelas auxiliares'!$C$241,T1312&lt;&gt;'Tabelas auxiliares'!$C$242,T1312&lt;&gt;'Tabelas auxiliares'!$D$241),"FOLHA DE PESSOAL",IF(Y1312='Tabelas auxiliares'!$A$242,"CUSTEIO",IF(Y1312='Tabelas auxiliares'!$A$241,"INVESTIMENTO","ERRO - VERIFICAR"))))</f>
        <v/>
      </c>
      <c r="AA1312" s="30" t="str">
        <f t="shared" si="43"/>
        <v/>
      </c>
      <c r="AB1312" s="130"/>
      <c r="AC1312" s="130"/>
      <c r="AD1312" s="37"/>
      <c r="AE1312" s="36"/>
      <c r="AF1312" s="36"/>
      <c r="AG1312" s="36"/>
      <c r="AH1312" s="36"/>
      <c r="AI1312" s="36"/>
      <c r="AJ1312" s="36"/>
      <c r="AK1312" s="36"/>
      <c r="AL1312" s="36"/>
      <c r="AM1312" s="36"/>
      <c r="AN1312" s="36"/>
      <c r="AO1312" s="36"/>
      <c r="AP1312" s="36"/>
    </row>
    <row r="1313" spans="1:42" x14ac:dyDescent="0.25">
      <c r="A1313" s="128"/>
      <c r="F1313" s="19" t="str">
        <f>IFERROR(VLOOKUP(D1313,'Tabelas auxiliares'!$A$3:$B$63,2,FALSE),"")</f>
        <v/>
      </c>
      <c r="G1313" s="19" t="str">
        <f>IFERROR(VLOOKUP($B1313,'Tabelas auxiliares'!$A$67:$C$107,2,FALSE),"")</f>
        <v/>
      </c>
      <c r="H1313" s="19" t="str">
        <f>IFERROR(VLOOKUP($B1313,'Tabelas auxiliares'!$A$67:$C$107,3,FALSE),"")</f>
        <v/>
      </c>
      <c r="I1313" s="128"/>
      <c r="J1313" s="128"/>
      <c r="K1313" s="128"/>
      <c r="L1313" s="128"/>
      <c r="M1313" s="128"/>
      <c r="N1313" s="128"/>
      <c r="O1313" s="128"/>
      <c r="P1313" s="128"/>
      <c r="Q1313" s="128"/>
      <c r="R1313" s="128"/>
      <c r="S1313" s="128"/>
      <c r="T1313" s="128"/>
      <c r="U1313" s="128"/>
      <c r="V1313" s="128"/>
      <c r="W1313" s="128"/>
      <c r="X1313" s="128"/>
      <c r="Y1313" s="19" t="str">
        <f t="shared" si="42"/>
        <v/>
      </c>
      <c r="Z1313" s="19" t="str">
        <f>IF(T1313="","",IF(AND(T1313&lt;&gt;'Tabelas auxiliares'!$B$241,T1313&lt;&gt;'Tabelas auxiliares'!$B$242,T1313&lt;&gt;'Tabelas auxiliares'!$C$241,T1313&lt;&gt;'Tabelas auxiliares'!$C$242,T1313&lt;&gt;'Tabelas auxiliares'!$D$241),"FOLHA DE PESSOAL",IF(Y1313='Tabelas auxiliares'!$A$242,"CUSTEIO",IF(Y1313='Tabelas auxiliares'!$A$241,"INVESTIMENTO","ERRO - VERIFICAR"))))</f>
        <v/>
      </c>
      <c r="AA1313" s="30" t="str">
        <f t="shared" si="43"/>
        <v/>
      </c>
      <c r="AB1313" s="130"/>
      <c r="AC1313" s="130"/>
      <c r="AD1313" s="37"/>
      <c r="AE1313" s="36"/>
      <c r="AF1313" s="36"/>
      <c r="AG1313" s="36"/>
      <c r="AH1313" s="36"/>
      <c r="AI1313" s="36"/>
      <c r="AJ1313" s="36"/>
      <c r="AK1313" s="36"/>
      <c r="AL1313" s="36"/>
      <c r="AM1313" s="36"/>
      <c r="AN1313" s="36"/>
      <c r="AO1313" s="36"/>
      <c r="AP1313" s="36"/>
    </row>
    <row r="1314" spans="1:42" x14ac:dyDescent="0.25">
      <c r="A1314" s="128"/>
      <c r="F1314" s="19" t="str">
        <f>IFERROR(VLOOKUP(D1314,'Tabelas auxiliares'!$A$3:$B$63,2,FALSE),"")</f>
        <v/>
      </c>
      <c r="G1314" s="19" t="str">
        <f>IFERROR(VLOOKUP($B1314,'Tabelas auxiliares'!$A$67:$C$107,2,FALSE),"")</f>
        <v/>
      </c>
      <c r="H1314" s="19" t="str">
        <f>IFERROR(VLOOKUP($B1314,'Tabelas auxiliares'!$A$67:$C$107,3,FALSE),"")</f>
        <v/>
      </c>
      <c r="I1314" s="128"/>
      <c r="J1314" s="128"/>
      <c r="K1314" s="128"/>
      <c r="L1314" s="128"/>
      <c r="M1314" s="128"/>
      <c r="N1314" s="128"/>
      <c r="O1314" s="128"/>
      <c r="P1314" s="128"/>
      <c r="Q1314" s="128"/>
      <c r="R1314" s="128"/>
      <c r="S1314" s="128"/>
      <c r="T1314" s="128"/>
      <c r="U1314" s="128"/>
      <c r="V1314" s="128"/>
      <c r="W1314" s="128"/>
      <c r="X1314" s="128"/>
      <c r="Y1314" s="19" t="str">
        <f t="shared" si="42"/>
        <v/>
      </c>
      <c r="Z1314" s="19" t="str">
        <f>IF(T1314="","",IF(AND(T1314&lt;&gt;'Tabelas auxiliares'!$B$241,T1314&lt;&gt;'Tabelas auxiliares'!$B$242,T1314&lt;&gt;'Tabelas auxiliares'!$C$241,T1314&lt;&gt;'Tabelas auxiliares'!$C$242,T1314&lt;&gt;'Tabelas auxiliares'!$D$241),"FOLHA DE PESSOAL",IF(Y1314='Tabelas auxiliares'!$A$242,"CUSTEIO",IF(Y1314='Tabelas auxiliares'!$A$241,"INVESTIMENTO","ERRO - VERIFICAR"))))</f>
        <v/>
      </c>
      <c r="AA1314" s="30" t="str">
        <f t="shared" si="43"/>
        <v/>
      </c>
      <c r="AB1314" s="130"/>
      <c r="AC1314" s="130"/>
      <c r="AD1314" s="37"/>
      <c r="AE1314" s="36"/>
      <c r="AF1314" s="36"/>
      <c r="AG1314" s="36"/>
      <c r="AH1314" s="36"/>
      <c r="AI1314" s="36"/>
      <c r="AJ1314" s="36"/>
      <c r="AK1314" s="36"/>
      <c r="AL1314" s="36"/>
      <c r="AM1314" s="36"/>
      <c r="AN1314" s="36"/>
      <c r="AO1314" s="36"/>
      <c r="AP1314" s="36"/>
    </row>
    <row r="1315" spans="1:42" x14ac:dyDescent="0.25">
      <c r="A1315" s="128"/>
      <c r="F1315" s="19" t="str">
        <f>IFERROR(VLOOKUP(D1315,'Tabelas auxiliares'!$A$3:$B$63,2,FALSE),"")</f>
        <v/>
      </c>
      <c r="G1315" s="19" t="str">
        <f>IFERROR(VLOOKUP($B1315,'Tabelas auxiliares'!$A$67:$C$107,2,FALSE),"")</f>
        <v/>
      </c>
      <c r="H1315" s="19" t="str">
        <f>IFERROR(VLOOKUP($B1315,'Tabelas auxiliares'!$A$67:$C$107,3,FALSE),"")</f>
        <v/>
      </c>
      <c r="I1315" s="128"/>
      <c r="J1315" s="128"/>
      <c r="K1315" s="128"/>
      <c r="L1315" s="128"/>
      <c r="M1315" s="128"/>
      <c r="N1315" s="128"/>
      <c r="O1315" s="128"/>
      <c r="P1315" s="128"/>
      <c r="Q1315" s="128"/>
      <c r="R1315" s="128"/>
      <c r="S1315" s="128"/>
      <c r="T1315" s="128"/>
      <c r="U1315" s="128"/>
      <c r="V1315" s="128"/>
      <c r="W1315" s="128"/>
      <c r="X1315" s="128"/>
      <c r="Y1315" s="19" t="str">
        <f t="shared" si="42"/>
        <v/>
      </c>
      <c r="Z1315" s="19" t="str">
        <f>IF(T1315="","",IF(AND(T1315&lt;&gt;'Tabelas auxiliares'!$B$241,T1315&lt;&gt;'Tabelas auxiliares'!$B$242,T1315&lt;&gt;'Tabelas auxiliares'!$C$241,T1315&lt;&gt;'Tabelas auxiliares'!$C$242,T1315&lt;&gt;'Tabelas auxiliares'!$D$241),"FOLHA DE PESSOAL",IF(Y1315='Tabelas auxiliares'!$A$242,"CUSTEIO",IF(Y1315='Tabelas auxiliares'!$A$241,"INVESTIMENTO","ERRO - VERIFICAR"))))</f>
        <v/>
      </c>
      <c r="AA1315" s="30" t="str">
        <f t="shared" si="43"/>
        <v/>
      </c>
      <c r="AB1315" s="130"/>
      <c r="AC1315" s="130"/>
      <c r="AD1315" s="37"/>
      <c r="AE1315" s="36"/>
      <c r="AF1315" s="36"/>
      <c r="AG1315" s="36"/>
      <c r="AH1315" s="36"/>
      <c r="AI1315" s="36"/>
      <c r="AJ1315" s="36"/>
      <c r="AK1315" s="36"/>
      <c r="AL1315" s="36"/>
      <c r="AM1315" s="36"/>
      <c r="AN1315" s="36"/>
      <c r="AO1315" s="36"/>
      <c r="AP1315" s="36"/>
    </row>
    <row r="1316" spans="1:42" x14ac:dyDescent="0.25">
      <c r="A1316" s="128"/>
      <c r="F1316" s="19" t="str">
        <f>IFERROR(VLOOKUP(D1316,'Tabelas auxiliares'!$A$3:$B$63,2,FALSE),"")</f>
        <v/>
      </c>
      <c r="G1316" s="19" t="str">
        <f>IFERROR(VLOOKUP($B1316,'Tabelas auxiliares'!$A$67:$C$107,2,FALSE),"")</f>
        <v/>
      </c>
      <c r="H1316" s="19" t="str">
        <f>IFERROR(VLOOKUP($B1316,'Tabelas auxiliares'!$A$67:$C$107,3,FALSE),"")</f>
        <v/>
      </c>
      <c r="I1316" s="128"/>
      <c r="J1316" s="128"/>
      <c r="K1316" s="128"/>
      <c r="L1316" s="128"/>
      <c r="M1316" s="128"/>
      <c r="N1316" s="128"/>
      <c r="O1316" s="128"/>
      <c r="P1316" s="128"/>
      <c r="Q1316" s="128"/>
      <c r="R1316" s="128"/>
      <c r="S1316" s="128"/>
      <c r="T1316" s="128"/>
      <c r="U1316" s="128"/>
      <c r="V1316" s="128"/>
      <c r="W1316" s="128"/>
      <c r="X1316" s="128"/>
      <c r="Y1316" s="19" t="str">
        <f t="shared" si="42"/>
        <v/>
      </c>
      <c r="Z1316" s="19" t="str">
        <f>IF(T1316="","",IF(AND(T1316&lt;&gt;'Tabelas auxiliares'!$B$241,T1316&lt;&gt;'Tabelas auxiliares'!$B$242,T1316&lt;&gt;'Tabelas auxiliares'!$C$241,T1316&lt;&gt;'Tabelas auxiliares'!$C$242,T1316&lt;&gt;'Tabelas auxiliares'!$D$241),"FOLHA DE PESSOAL",IF(Y1316='Tabelas auxiliares'!$A$242,"CUSTEIO",IF(Y1316='Tabelas auxiliares'!$A$241,"INVESTIMENTO","ERRO - VERIFICAR"))))</f>
        <v/>
      </c>
      <c r="AA1316" s="30" t="str">
        <f t="shared" si="43"/>
        <v/>
      </c>
      <c r="AB1316" s="130"/>
      <c r="AC1316" s="130"/>
      <c r="AD1316" s="37"/>
      <c r="AE1316" s="36"/>
      <c r="AF1316" s="36"/>
      <c r="AG1316" s="36"/>
      <c r="AH1316" s="36"/>
      <c r="AI1316" s="36"/>
      <c r="AJ1316" s="36"/>
      <c r="AK1316" s="36"/>
      <c r="AL1316" s="36"/>
      <c r="AM1316" s="36"/>
      <c r="AN1316" s="36"/>
      <c r="AO1316" s="36"/>
      <c r="AP1316" s="36"/>
    </row>
    <row r="1317" spans="1:42" x14ac:dyDescent="0.25">
      <c r="A1317" s="128"/>
      <c r="F1317" s="19" t="str">
        <f>IFERROR(VLOOKUP(D1317,'Tabelas auxiliares'!$A$3:$B$63,2,FALSE),"")</f>
        <v/>
      </c>
      <c r="G1317" s="19" t="str">
        <f>IFERROR(VLOOKUP($B1317,'Tabelas auxiliares'!$A$67:$C$107,2,FALSE),"")</f>
        <v/>
      </c>
      <c r="H1317" s="19" t="str">
        <f>IFERROR(VLOOKUP($B1317,'Tabelas auxiliares'!$A$67:$C$107,3,FALSE),"")</f>
        <v/>
      </c>
      <c r="I1317" s="128"/>
      <c r="J1317" s="128"/>
      <c r="K1317" s="128"/>
      <c r="L1317" s="128"/>
      <c r="M1317" s="128"/>
      <c r="N1317" s="128"/>
      <c r="O1317" s="128"/>
      <c r="P1317" s="128"/>
      <c r="Q1317" s="128"/>
      <c r="R1317" s="128"/>
      <c r="S1317" s="128"/>
      <c r="T1317" s="128"/>
      <c r="U1317" s="128"/>
      <c r="V1317" s="128"/>
      <c r="W1317" s="128"/>
      <c r="X1317" s="128"/>
      <c r="Y1317" s="19" t="str">
        <f t="shared" si="42"/>
        <v/>
      </c>
      <c r="Z1317" s="19" t="str">
        <f>IF(T1317="","",IF(AND(T1317&lt;&gt;'Tabelas auxiliares'!$B$241,T1317&lt;&gt;'Tabelas auxiliares'!$B$242,T1317&lt;&gt;'Tabelas auxiliares'!$C$241,T1317&lt;&gt;'Tabelas auxiliares'!$C$242,T1317&lt;&gt;'Tabelas auxiliares'!$D$241),"FOLHA DE PESSOAL",IF(Y1317='Tabelas auxiliares'!$A$242,"CUSTEIO",IF(Y1317='Tabelas auxiliares'!$A$241,"INVESTIMENTO","ERRO - VERIFICAR"))))</f>
        <v/>
      </c>
      <c r="AA1317" s="30" t="str">
        <f t="shared" si="43"/>
        <v/>
      </c>
      <c r="AB1317" s="130"/>
      <c r="AC1317" s="130"/>
      <c r="AD1317" s="37"/>
      <c r="AE1317" s="36"/>
      <c r="AF1317" s="36"/>
      <c r="AG1317" s="36"/>
      <c r="AH1317" s="36"/>
      <c r="AI1317" s="36"/>
      <c r="AJ1317" s="36"/>
      <c r="AK1317" s="36"/>
      <c r="AL1317" s="36"/>
      <c r="AM1317" s="36"/>
      <c r="AN1317" s="36"/>
      <c r="AO1317" s="36"/>
      <c r="AP1317" s="36"/>
    </row>
    <row r="1318" spans="1:42" x14ac:dyDescent="0.25">
      <c r="A1318" s="128"/>
      <c r="F1318" s="19" t="str">
        <f>IFERROR(VLOOKUP(D1318,'Tabelas auxiliares'!$A$3:$B$63,2,FALSE),"")</f>
        <v/>
      </c>
      <c r="G1318" s="19" t="str">
        <f>IFERROR(VLOOKUP($B1318,'Tabelas auxiliares'!$A$67:$C$107,2,FALSE),"")</f>
        <v/>
      </c>
      <c r="H1318" s="19" t="str">
        <f>IFERROR(VLOOKUP($B1318,'Tabelas auxiliares'!$A$67:$C$107,3,FALSE),"")</f>
        <v/>
      </c>
      <c r="I1318" s="128"/>
      <c r="J1318" s="128"/>
      <c r="K1318" s="128"/>
      <c r="L1318" s="128"/>
      <c r="M1318" s="128"/>
      <c r="N1318" s="128"/>
      <c r="O1318" s="128"/>
      <c r="P1318" s="128"/>
      <c r="Q1318" s="128"/>
      <c r="R1318" s="128"/>
      <c r="S1318" s="128"/>
      <c r="T1318" s="128"/>
      <c r="U1318" s="128"/>
      <c r="V1318" s="128"/>
      <c r="W1318" s="128"/>
      <c r="X1318" s="128"/>
      <c r="Y1318" s="19" t="str">
        <f t="shared" si="42"/>
        <v/>
      </c>
      <c r="Z1318" s="19" t="str">
        <f>IF(T1318="","",IF(AND(T1318&lt;&gt;'Tabelas auxiliares'!$B$241,T1318&lt;&gt;'Tabelas auxiliares'!$B$242,T1318&lt;&gt;'Tabelas auxiliares'!$C$241,T1318&lt;&gt;'Tabelas auxiliares'!$C$242,T1318&lt;&gt;'Tabelas auxiliares'!$D$241),"FOLHA DE PESSOAL",IF(Y1318='Tabelas auxiliares'!$A$242,"CUSTEIO",IF(Y1318='Tabelas auxiliares'!$A$241,"INVESTIMENTO","ERRO - VERIFICAR"))))</f>
        <v/>
      </c>
      <c r="AA1318" s="30" t="str">
        <f t="shared" si="43"/>
        <v/>
      </c>
      <c r="AB1318" s="130"/>
      <c r="AC1318" s="130"/>
      <c r="AD1318" s="37"/>
      <c r="AE1318" s="36"/>
      <c r="AF1318" s="36"/>
      <c r="AG1318" s="36"/>
      <c r="AH1318" s="36"/>
      <c r="AI1318" s="36"/>
      <c r="AJ1318" s="36"/>
      <c r="AK1318" s="36"/>
      <c r="AL1318" s="36"/>
      <c r="AM1318" s="36"/>
      <c r="AN1318" s="36"/>
      <c r="AO1318" s="36"/>
      <c r="AP1318" s="36"/>
    </row>
    <row r="1319" spans="1:42" x14ac:dyDescent="0.25">
      <c r="A1319" s="128"/>
      <c r="F1319" s="19" t="str">
        <f>IFERROR(VLOOKUP(D1319,'Tabelas auxiliares'!$A$3:$B$63,2,FALSE),"")</f>
        <v/>
      </c>
      <c r="G1319" s="19" t="str">
        <f>IFERROR(VLOOKUP($B1319,'Tabelas auxiliares'!$A$67:$C$107,2,FALSE),"")</f>
        <v/>
      </c>
      <c r="H1319" s="19" t="str">
        <f>IFERROR(VLOOKUP($B1319,'Tabelas auxiliares'!$A$67:$C$107,3,FALSE),"")</f>
        <v/>
      </c>
      <c r="I1319" s="128"/>
      <c r="J1319" s="128"/>
      <c r="K1319" s="128"/>
      <c r="L1319" s="128"/>
      <c r="M1319" s="128"/>
      <c r="N1319" s="128"/>
      <c r="O1319" s="128"/>
      <c r="P1319" s="128"/>
      <c r="Q1319" s="128"/>
      <c r="R1319" s="128"/>
      <c r="S1319" s="128"/>
      <c r="T1319" s="128"/>
      <c r="U1319" s="128"/>
      <c r="V1319" s="128"/>
      <c r="W1319" s="128"/>
      <c r="X1319" s="128"/>
      <c r="Y1319" s="19" t="str">
        <f t="shared" si="42"/>
        <v/>
      </c>
      <c r="Z1319" s="19" t="str">
        <f>IF(T1319="","",IF(AND(T1319&lt;&gt;'Tabelas auxiliares'!$B$241,T1319&lt;&gt;'Tabelas auxiliares'!$B$242,T1319&lt;&gt;'Tabelas auxiliares'!$C$241,T1319&lt;&gt;'Tabelas auxiliares'!$C$242,T1319&lt;&gt;'Tabelas auxiliares'!$D$241),"FOLHA DE PESSOAL",IF(Y1319='Tabelas auxiliares'!$A$242,"CUSTEIO",IF(Y1319='Tabelas auxiliares'!$A$241,"INVESTIMENTO","ERRO - VERIFICAR"))))</f>
        <v/>
      </c>
      <c r="AA1319" s="30" t="str">
        <f t="shared" si="43"/>
        <v/>
      </c>
      <c r="AB1319" s="130"/>
      <c r="AC1319" s="130"/>
      <c r="AD1319" s="37"/>
      <c r="AE1319" s="36"/>
      <c r="AF1319" s="36"/>
      <c r="AG1319" s="36"/>
      <c r="AH1319" s="36"/>
      <c r="AI1319" s="36"/>
      <c r="AJ1319" s="36"/>
      <c r="AK1319" s="36"/>
      <c r="AL1319" s="36"/>
      <c r="AM1319" s="36"/>
      <c r="AN1319" s="36"/>
      <c r="AO1319" s="36"/>
      <c r="AP1319" s="36"/>
    </row>
    <row r="1320" spans="1:42" x14ac:dyDescent="0.25">
      <c r="A1320" s="128"/>
      <c r="F1320" s="19" t="str">
        <f>IFERROR(VLOOKUP(D1320,'Tabelas auxiliares'!$A$3:$B$63,2,FALSE),"")</f>
        <v/>
      </c>
      <c r="G1320" s="19" t="str">
        <f>IFERROR(VLOOKUP($B1320,'Tabelas auxiliares'!$A$67:$C$107,2,FALSE),"")</f>
        <v/>
      </c>
      <c r="H1320" s="19" t="str">
        <f>IFERROR(VLOOKUP($B1320,'Tabelas auxiliares'!$A$67:$C$107,3,FALSE),"")</f>
        <v/>
      </c>
      <c r="I1320" s="128"/>
      <c r="J1320" s="128"/>
      <c r="K1320" s="128"/>
      <c r="L1320" s="128"/>
      <c r="M1320" s="128"/>
      <c r="N1320" s="128"/>
      <c r="O1320" s="128"/>
      <c r="P1320" s="128"/>
      <c r="Q1320" s="128"/>
      <c r="R1320" s="128"/>
      <c r="S1320" s="128"/>
      <c r="T1320" s="128"/>
      <c r="U1320" s="128"/>
      <c r="V1320" s="128"/>
      <c r="W1320" s="128"/>
      <c r="X1320" s="128"/>
      <c r="Y1320" s="19" t="str">
        <f t="shared" si="42"/>
        <v/>
      </c>
      <c r="Z1320" s="19" t="str">
        <f>IF(T1320="","",IF(AND(T1320&lt;&gt;'Tabelas auxiliares'!$B$241,T1320&lt;&gt;'Tabelas auxiliares'!$B$242,T1320&lt;&gt;'Tabelas auxiliares'!$C$241,T1320&lt;&gt;'Tabelas auxiliares'!$C$242,T1320&lt;&gt;'Tabelas auxiliares'!$D$241),"FOLHA DE PESSOAL",IF(Y1320='Tabelas auxiliares'!$A$242,"CUSTEIO",IF(Y1320='Tabelas auxiliares'!$A$241,"INVESTIMENTO","ERRO - VERIFICAR"))))</f>
        <v/>
      </c>
      <c r="AA1320" s="30" t="str">
        <f t="shared" si="43"/>
        <v/>
      </c>
      <c r="AB1320" s="130"/>
      <c r="AC1320" s="130"/>
      <c r="AD1320" s="37"/>
      <c r="AE1320" s="36"/>
      <c r="AF1320" s="36"/>
      <c r="AG1320" s="36"/>
      <c r="AH1320" s="36"/>
      <c r="AI1320" s="36"/>
      <c r="AJ1320" s="36"/>
      <c r="AK1320" s="36"/>
      <c r="AL1320" s="36"/>
      <c r="AM1320" s="36"/>
      <c r="AN1320" s="36"/>
      <c r="AO1320" s="36"/>
      <c r="AP1320" s="36"/>
    </row>
    <row r="1321" spans="1:42" x14ac:dyDescent="0.25">
      <c r="A1321" s="128"/>
      <c r="F1321" s="19" t="str">
        <f>IFERROR(VLOOKUP(D1321,'Tabelas auxiliares'!$A$3:$B$63,2,FALSE),"")</f>
        <v/>
      </c>
      <c r="G1321" s="19" t="str">
        <f>IFERROR(VLOOKUP($B1321,'Tabelas auxiliares'!$A$67:$C$107,2,FALSE),"")</f>
        <v/>
      </c>
      <c r="H1321" s="19" t="str">
        <f>IFERROR(VLOOKUP($B1321,'Tabelas auxiliares'!$A$67:$C$107,3,FALSE),"")</f>
        <v/>
      </c>
      <c r="I1321" s="128"/>
      <c r="J1321" s="128"/>
      <c r="K1321" s="128"/>
      <c r="L1321" s="128"/>
      <c r="M1321" s="128"/>
      <c r="N1321" s="128"/>
      <c r="O1321" s="128"/>
      <c r="P1321" s="128"/>
      <c r="Q1321" s="128"/>
      <c r="R1321" s="128"/>
      <c r="S1321" s="128"/>
      <c r="T1321" s="128"/>
      <c r="U1321" s="128"/>
      <c r="V1321" s="128"/>
      <c r="W1321" s="128"/>
      <c r="X1321" s="128"/>
      <c r="Y1321" s="19" t="str">
        <f t="shared" ref="Y1321:Y1334" si="44">LEFT(V1321,1)</f>
        <v/>
      </c>
      <c r="Z1321" s="19" t="str">
        <f>IF(T1321="","",IF(AND(T1321&lt;&gt;'Tabelas auxiliares'!$B$241,T1321&lt;&gt;'Tabelas auxiliares'!$B$242,T1321&lt;&gt;'Tabelas auxiliares'!$C$241,T1321&lt;&gt;'Tabelas auxiliares'!$C$242,T1321&lt;&gt;'Tabelas auxiliares'!$D$241),"FOLHA DE PESSOAL",IF(Y1321='Tabelas auxiliares'!$A$242,"CUSTEIO",IF(Y1321='Tabelas auxiliares'!$A$241,"INVESTIMENTO","ERRO - VERIFICAR"))))</f>
        <v/>
      </c>
      <c r="AA1321" s="30" t="str">
        <f t="shared" ref="AA1321:AA1334" si="45">IF(AB1321+AC1321+AD1321&lt;&gt;0,AB1321+AC1321+AD1321,"")</f>
        <v/>
      </c>
      <c r="AB1321" s="130"/>
      <c r="AC1321" s="130"/>
      <c r="AD1321" s="37"/>
      <c r="AE1321" s="36"/>
      <c r="AF1321" s="36"/>
      <c r="AG1321" s="36"/>
      <c r="AH1321" s="36"/>
      <c r="AI1321" s="36"/>
      <c r="AJ1321" s="36"/>
      <c r="AK1321" s="36"/>
      <c r="AL1321" s="36"/>
      <c r="AM1321" s="36"/>
      <c r="AN1321" s="36"/>
      <c r="AO1321" s="36"/>
      <c r="AP1321" s="36"/>
    </row>
    <row r="1322" spans="1:42" x14ac:dyDescent="0.25">
      <c r="A1322" s="128"/>
      <c r="F1322" s="19" t="str">
        <f>IFERROR(VLOOKUP(D1322,'Tabelas auxiliares'!$A$3:$B$63,2,FALSE),"")</f>
        <v/>
      </c>
      <c r="G1322" s="19" t="str">
        <f>IFERROR(VLOOKUP($B1322,'Tabelas auxiliares'!$A$67:$C$107,2,FALSE),"")</f>
        <v/>
      </c>
      <c r="H1322" s="19" t="str">
        <f>IFERROR(VLOOKUP($B1322,'Tabelas auxiliares'!$A$67:$C$107,3,FALSE),"")</f>
        <v/>
      </c>
      <c r="I1322" s="128"/>
      <c r="J1322" s="128"/>
      <c r="K1322" s="128"/>
      <c r="L1322" s="128"/>
      <c r="M1322" s="128"/>
      <c r="N1322" s="128"/>
      <c r="O1322" s="128"/>
      <c r="P1322" s="128"/>
      <c r="Q1322" s="128"/>
      <c r="R1322" s="128"/>
      <c r="S1322" s="128"/>
      <c r="T1322" s="128"/>
      <c r="U1322" s="128"/>
      <c r="V1322" s="128"/>
      <c r="W1322" s="128"/>
      <c r="X1322" s="128"/>
      <c r="Y1322" s="19" t="str">
        <f t="shared" si="44"/>
        <v/>
      </c>
      <c r="Z1322" s="19" t="str">
        <f>IF(T1322="","",IF(AND(T1322&lt;&gt;'Tabelas auxiliares'!$B$241,T1322&lt;&gt;'Tabelas auxiliares'!$B$242,T1322&lt;&gt;'Tabelas auxiliares'!$C$241,T1322&lt;&gt;'Tabelas auxiliares'!$C$242,T1322&lt;&gt;'Tabelas auxiliares'!$D$241),"FOLHA DE PESSOAL",IF(Y1322='Tabelas auxiliares'!$A$242,"CUSTEIO",IF(Y1322='Tabelas auxiliares'!$A$241,"INVESTIMENTO","ERRO - VERIFICAR"))))</f>
        <v/>
      </c>
      <c r="AA1322" s="30" t="str">
        <f t="shared" si="45"/>
        <v/>
      </c>
      <c r="AB1322" s="130"/>
      <c r="AC1322" s="130"/>
      <c r="AD1322" s="37"/>
      <c r="AE1322" s="36"/>
      <c r="AF1322" s="36"/>
      <c r="AG1322" s="36"/>
      <c r="AH1322" s="36"/>
      <c r="AI1322" s="36"/>
      <c r="AJ1322" s="36"/>
      <c r="AK1322" s="36"/>
      <c r="AL1322" s="36"/>
      <c r="AM1322" s="36"/>
      <c r="AN1322" s="36"/>
      <c r="AO1322" s="36"/>
      <c r="AP1322" s="36"/>
    </row>
    <row r="1323" spans="1:42" x14ac:dyDescent="0.25">
      <c r="A1323" s="128"/>
      <c r="F1323" s="19" t="str">
        <f>IFERROR(VLOOKUP(D1323,'Tabelas auxiliares'!$A$3:$B$63,2,FALSE),"")</f>
        <v/>
      </c>
      <c r="G1323" s="19" t="str">
        <f>IFERROR(VLOOKUP($B1323,'Tabelas auxiliares'!$A$67:$C$107,2,FALSE),"")</f>
        <v/>
      </c>
      <c r="H1323" s="19" t="str">
        <f>IFERROR(VLOOKUP($B1323,'Tabelas auxiliares'!$A$67:$C$107,3,FALSE),"")</f>
        <v/>
      </c>
      <c r="I1323" s="128"/>
      <c r="J1323" s="128"/>
      <c r="K1323" s="128"/>
      <c r="L1323" s="128"/>
      <c r="M1323" s="128"/>
      <c r="N1323" s="128"/>
      <c r="O1323" s="128"/>
      <c r="P1323" s="128"/>
      <c r="Q1323" s="128"/>
      <c r="R1323" s="128"/>
      <c r="S1323" s="128"/>
      <c r="T1323" s="128"/>
      <c r="U1323" s="128"/>
      <c r="V1323" s="128"/>
      <c r="W1323" s="128"/>
      <c r="X1323" s="128"/>
      <c r="Y1323" s="19" t="str">
        <f t="shared" si="44"/>
        <v/>
      </c>
      <c r="Z1323" s="19" t="str">
        <f>IF(T1323="","",IF(AND(T1323&lt;&gt;'Tabelas auxiliares'!$B$241,T1323&lt;&gt;'Tabelas auxiliares'!$B$242,T1323&lt;&gt;'Tabelas auxiliares'!$C$241,T1323&lt;&gt;'Tabelas auxiliares'!$C$242,T1323&lt;&gt;'Tabelas auxiliares'!$D$241),"FOLHA DE PESSOAL",IF(Y1323='Tabelas auxiliares'!$A$242,"CUSTEIO",IF(Y1323='Tabelas auxiliares'!$A$241,"INVESTIMENTO","ERRO - VERIFICAR"))))</f>
        <v/>
      </c>
      <c r="AA1323" s="30" t="str">
        <f t="shared" si="45"/>
        <v/>
      </c>
      <c r="AB1323" s="130"/>
      <c r="AC1323" s="130"/>
      <c r="AD1323" s="37"/>
      <c r="AE1323" s="36"/>
      <c r="AF1323" s="36"/>
      <c r="AG1323" s="36"/>
      <c r="AH1323" s="36"/>
      <c r="AI1323" s="36"/>
      <c r="AJ1323" s="36"/>
      <c r="AK1323" s="36"/>
      <c r="AL1323" s="36"/>
      <c r="AM1323" s="36"/>
      <c r="AN1323" s="36"/>
      <c r="AO1323" s="36"/>
      <c r="AP1323" s="36"/>
    </row>
    <row r="1324" spans="1:42" x14ac:dyDescent="0.25">
      <c r="A1324" s="128"/>
      <c r="F1324" s="19" t="str">
        <f>IFERROR(VLOOKUP(D1324,'Tabelas auxiliares'!$A$3:$B$63,2,FALSE),"")</f>
        <v/>
      </c>
      <c r="G1324" s="19" t="str">
        <f>IFERROR(VLOOKUP($B1324,'Tabelas auxiliares'!$A$67:$C$107,2,FALSE),"")</f>
        <v/>
      </c>
      <c r="H1324" s="19" t="str">
        <f>IFERROR(VLOOKUP($B1324,'Tabelas auxiliares'!$A$67:$C$107,3,FALSE),"")</f>
        <v/>
      </c>
      <c r="I1324" s="128"/>
      <c r="J1324" s="128"/>
      <c r="K1324" s="128"/>
      <c r="L1324" s="128"/>
      <c r="M1324" s="128"/>
      <c r="N1324" s="128"/>
      <c r="O1324" s="128"/>
      <c r="P1324" s="128"/>
      <c r="Q1324" s="128"/>
      <c r="R1324" s="128"/>
      <c r="S1324" s="128"/>
      <c r="T1324" s="128"/>
      <c r="U1324" s="128"/>
      <c r="V1324" s="128"/>
      <c r="W1324" s="128"/>
      <c r="X1324" s="128"/>
      <c r="Y1324" s="19" t="str">
        <f t="shared" si="44"/>
        <v/>
      </c>
      <c r="Z1324" s="19" t="str">
        <f>IF(T1324="","",IF(AND(T1324&lt;&gt;'Tabelas auxiliares'!$B$241,T1324&lt;&gt;'Tabelas auxiliares'!$B$242,T1324&lt;&gt;'Tabelas auxiliares'!$C$241,T1324&lt;&gt;'Tabelas auxiliares'!$C$242,T1324&lt;&gt;'Tabelas auxiliares'!$D$241),"FOLHA DE PESSOAL",IF(Y1324='Tabelas auxiliares'!$A$242,"CUSTEIO",IF(Y1324='Tabelas auxiliares'!$A$241,"INVESTIMENTO","ERRO - VERIFICAR"))))</f>
        <v/>
      </c>
      <c r="AA1324" s="30" t="str">
        <f t="shared" si="45"/>
        <v/>
      </c>
      <c r="AB1324" s="130"/>
      <c r="AC1324" s="130"/>
      <c r="AD1324" s="37"/>
      <c r="AE1324" s="36"/>
      <c r="AF1324" s="36"/>
      <c r="AG1324" s="36"/>
      <c r="AH1324" s="36"/>
      <c r="AI1324" s="36"/>
      <c r="AJ1324" s="36"/>
      <c r="AK1324" s="36"/>
      <c r="AL1324" s="36"/>
      <c r="AM1324" s="36"/>
      <c r="AN1324" s="36"/>
      <c r="AO1324" s="36"/>
      <c r="AP1324" s="36"/>
    </row>
    <row r="1325" spans="1:42" x14ac:dyDescent="0.25">
      <c r="A1325" s="128"/>
      <c r="F1325" s="19" t="str">
        <f>IFERROR(VLOOKUP(D1325,'Tabelas auxiliares'!$A$3:$B$63,2,FALSE),"")</f>
        <v/>
      </c>
      <c r="G1325" s="19" t="str">
        <f>IFERROR(VLOOKUP($B1325,'Tabelas auxiliares'!$A$67:$C$107,2,FALSE),"")</f>
        <v/>
      </c>
      <c r="H1325" s="19" t="str">
        <f>IFERROR(VLOOKUP($B1325,'Tabelas auxiliares'!$A$67:$C$107,3,FALSE),"")</f>
        <v/>
      </c>
      <c r="I1325" s="128"/>
      <c r="J1325" s="128"/>
      <c r="K1325" s="128"/>
      <c r="L1325" s="128"/>
      <c r="M1325" s="128"/>
      <c r="N1325" s="128"/>
      <c r="O1325" s="128"/>
      <c r="P1325" s="128"/>
      <c r="Q1325" s="128"/>
      <c r="R1325" s="128"/>
      <c r="S1325" s="128"/>
      <c r="T1325" s="128"/>
      <c r="U1325" s="128"/>
      <c r="V1325" s="128"/>
      <c r="W1325" s="128"/>
      <c r="X1325" s="128"/>
      <c r="Y1325" s="19" t="str">
        <f t="shared" si="44"/>
        <v/>
      </c>
      <c r="Z1325" s="19" t="str">
        <f>IF(T1325="","",IF(AND(T1325&lt;&gt;'Tabelas auxiliares'!$B$241,T1325&lt;&gt;'Tabelas auxiliares'!$B$242,T1325&lt;&gt;'Tabelas auxiliares'!$C$241,T1325&lt;&gt;'Tabelas auxiliares'!$C$242,T1325&lt;&gt;'Tabelas auxiliares'!$D$241),"FOLHA DE PESSOAL",IF(Y1325='Tabelas auxiliares'!$A$242,"CUSTEIO",IF(Y1325='Tabelas auxiliares'!$A$241,"INVESTIMENTO","ERRO - VERIFICAR"))))</f>
        <v/>
      </c>
      <c r="AA1325" s="30" t="str">
        <f t="shared" si="45"/>
        <v/>
      </c>
      <c r="AB1325" s="130"/>
      <c r="AC1325" s="130"/>
      <c r="AD1325" s="37"/>
      <c r="AE1325" s="36"/>
      <c r="AF1325" s="36"/>
      <c r="AG1325" s="36"/>
      <c r="AH1325" s="36"/>
      <c r="AI1325" s="36"/>
      <c r="AJ1325" s="36"/>
      <c r="AK1325" s="36"/>
      <c r="AL1325" s="36"/>
      <c r="AM1325" s="36"/>
      <c r="AN1325" s="36"/>
      <c r="AO1325" s="36"/>
      <c r="AP1325" s="36"/>
    </row>
    <row r="1326" spans="1:42" x14ac:dyDescent="0.25">
      <c r="A1326" s="128"/>
      <c r="F1326" s="19" t="str">
        <f>IFERROR(VLOOKUP(D1326,'Tabelas auxiliares'!$A$3:$B$63,2,FALSE),"")</f>
        <v/>
      </c>
      <c r="G1326" s="19" t="str">
        <f>IFERROR(VLOOKUP($B1326,'Tabelas auxiliares'!$A$67:$C$107,2,FALSE),"")</f>
        <v/>
      </c>
      <c r="H1326" s="19" t="str">
        <f>IFERROR(VLOOKUP($B1326,'Tabelas auxiliares'!$A$67:$C$107,3,FALSE),"")</f>
        <v/>
      </c>
      <c r="I1326" s="128"/>
      <c r="J1326" s="128"/>
      <c r="K1326" s="128"/>
      <c r="L1326" s="128"/>
      <c r="M1326" s="128"/>
      <c r="N1326" s="128"/>
      <c r="O1326" s="128"/>
      <c r="P1326" s="128"/>
      <c r="Q1326" s="128"/>
      <c r="R1326" s="128"/>
      <c r="S1326" s="128"/>
      <c r="T1326" s="128"/>
      <c r="U1326" s="128"/>
      <c r="V1326" s="128"/>
      <c r="W1326" s="128"/>
      <c r="X1326" s="128"/>
      <c r="Y1326" s="19" t="str">
        <f t="shared" si="44"/>
        <v/>
      </c>
      <c r="Z1326" s="19" t="str">
        <f>IF(T1326="","",IF(AND(T1326&lt;&gt;'Tabelas auxiliares'!$B$241,T1326&lt;&gt;'Tabelas auxiliares'!$B$242,T1326&lt;&gt;'Tabelas auxiliares'!$C$241,T1326&lt;&gt;'Tabelas auxiliares'!$C$242,T1326&lt;&gt;'Tabelas auxiliares'!$D$241),"FOLHA DE PESSOAL",IF(Y1326='Tabelas auxiliares'!$A$242,"CUSTEIO",IF(Y1326='Tabelas auxiliares'!$A$241,"INVESTIMENTO","ERRO - VERIFICAR"))))</f>
        <v/>
      </c>
      <c r="AA1326" s="30" t="str">
        <f t="shared" si="45"/>
        <v/>
      </c>
      <c r="AB1326" s="130"/>
      <c r="AC1326" s="130"/>
      <c r="AD1326" s="37"/>
      <c r="AE1326" s="36"/>
      <c r="AF1326" s="36"/>
      <c r="AG1326" s="36"/>
      <c r="AH1326" s="36"/>
      <c r="AI1326" s="36"/>
      <c r="AJ1326" s="36"/>
      <c r="AK1326" s="36"/>
      <c r="AL1326" s="36"/>
      <c r="AM1326" s="36"/>
      <c r="AN1326" s="36"/>
      <c r="AO1326" s="36"/>
      <c r="AP1326" s="36"/>
    </row>
    <row r="1327" spans="1:42" x14ac:dyDescent="0.25">
      <c r="A1327" s="128"/>
      <c r="F1327" s="19" t="str">
        <f>IFERROR(VLOOKUP(D1327,'Tabelas auxiliares'!$A$3:$B$63,2,FALSE),"")</f>
        <v/>
      </c>
      <c r="G1327" s="19" t="str">
        <f>IFERROR(VLOOKUP($B1327,'Tabelas auxiliares'!$A$67:$C$107,2,FALSE),"")</f>
        <v/>
      </c>
      <c r="H1327" s="19" t="str">
        <f>IFERROR(VLOOKUP($B1327,'Tabelas auxiliares'!$A$67:$C$107,3,FALSE),"")</f>
        <v/>
      </c>
      <c r="I1327" s="128"/>
      <c r="J1327" s="128"/>
      <c r="K1327" s="128"/>
      <c r="L1327" s="128"/>
      <c r="M1327" s="128"/>
      <c r="N1327" s="128"/>
      <c r="O1327" s="128"/>
      <c r="P1327" s="128"/>
      <c r="Q1327" s="128"/>
      <c r="R1327" s="128"/>
      <c r="S1327" s="128"/>
      <c r="T1327" s="128"/>
      <c r="U1327" s="128"/>
      <c r="V1327" s="128"/>
      <c r="W1327" s="128"/>
      <c r="X1327" s="128"/>
      <c r="Y1327" s="19" t="str">
        <f t="shared" si="44"/>
        <v/>
      </c>
      <c r="Z1327" s="19" t="str">
        <f>IF(T1327="","",IF(AND(T1327&lt;&gt;'Tabelas auxiliares'!$B$241,T1327&lt;&gt;'Tabelas auxiliares'!$B$242,T1327&lt;&gt;'Tabelas auxiliares'!$C$241,T1327&lt;&gt;'Tabelas auxiliares'!$C$242,T1327&lt;&gt;'Tabelas auxiliares'!$D$241),"FOLHA DE PESSOAL",IF(Y1327='Tabelas auxiliares'!$A$242,"CUSTEIO",IF(Y1327='Tabelas auxiliares'!$A$241,"INVESTIMENTO","ERRO - VERIFICAR"))))</f>
        <v/>
      </c>
      <c r="AA1327" s="30" t="str">
        <f t="shared" si="45"/>
        <v/>
      </c>
      <c r="AB1327" s="130"/>
      <c r="AC1327" s="130"/>
      <c r="AD1327" s="37"/>
      <c r="AE1327" s="36"/>
      <c r="AF1327" s="36"/>
      <c r="AG1327" s="36"/>
      <c r="AH1327" s="36"/>
      <c r="AI1327" s="36"/>
      <c r="AJ1327" s="36"/>
      <c r="AK1327" s="36"/>
      <c r="AL1327" s="36"/>
      <c r="AM1327" s="36"/>
      <c r="AN1327" s="36"/>
      <c r="AO1327" s="36"/>
      <c r="AP1327" s="36"/>
    </row>
    <row r="1328" spans="1:42" x14ac:dyDescent="0.25">
      <c r="A1328" s="128"/>
      <c r="F1328" s="19" t="str">
        <f>IFERROR(VLOOKUP(D1328,'Tabelas auxiliares'!$A$3:$B$63,2,FALSE),"")</f>
        <v/>
      </c>
      <c r="G1328" s="19" t="str">
        <f>IFERROR(VLOOKUP($B1328,'Tabelas auxiliares'!$A$67:$C$107,2,FALSE),"")</f>
        <v/>
      </c>
      <c r="H1328" s="19" t="str">
        <f>IFERROR(VLOOKUP($B1328,'Tabelas auxiliares'!$A$67:$C$107,3,FALSE),"")</f>
        <v/>
      </c>
      <c r="I1328" s="128"/>
      <c r="J1328" s="128"/>
      <c r="K1328" s="128"/>
      <c r="L1328" s="128"/>
      <c r="M1328" s="128"/>
      <c r="N1328" s="128"/>
      <c r="O1328" s="128"/>
      <c r="P1328" s="128"/>
      <c r="Q1328" s="128"/>
      <c r="R1328" s="128"/>
      <c r="S1328" s="128"/>
      <c r="T1328" s="128"/>
      <c r="U1328" s="128"/>
      <c r="V1328" s="128"/>
      <c r="W1328" s="128"/>
      <c r="X1328" s="128"/>
      <c r="Y1328" s="19" t="str">
        <f t="shared" si="44"/>
        <v/>
      </c>
      <c r="Z1328" s="19" t="str">
        <f>IF(T1328="","",IF(AND(T1328&lt;&gt;'Tabelas auxiliares'!$B$241,T1328&lt;&gt;'Tabelas auxiliares'!$B$242,T1328&lt;&gt;'Tabelas auxiliares'!$C$241,T1328&lt;&gt;'Tabelas auxiliares'!$C$242,T1328&lt;&gt;'Tabelas auxiliares'!$D$241),"FOLHA DE PESSOAL",IF(Y1328='Tabelas auxiliares'!$A$242,"CUSTEIO",IF(Y1328='Tabelas auxiliares'!$A$241,"INVESTIMENTO","ERRO - VERIFICAR"))))</f>
        <v/>
      </c>
      <c r="AA1328" s="30" t="str">
        <f t="shared" si="45"/>
        <v/>
      </c>
      <c r="AB1328" s="130"/>
      <c r="AC1328" s="130"/>
      <c r="AD1328" s="37"/>
      <c r="AE1328" s="36"/>
      <c r="AF1328" s="36"/>
      <c r="AG1328" s="36"/>
      <c r="AH1328" s="36"/>
      <c r="AI1328" s="36"/>
      <c r="AJ1328" s="36"/>
      <c r="AK1328" s="36"/>
      <c r="AL1328" s="36"/>
      <c r="AM1328" s="36"/>
      <c r="AN1328" s="36"/>
      <c r="AO1328" s="36"/>
      <c r="AP1328" s="36"/>
    </row>
    <row r="1329" spans="1:42" x14ac:dyDescent="0.25">
      <c r="A1329" s="128"/>
      <c r="F1329" s="19" t="str">
        <f>IFERROR(VLOOKUP(D1329,'Tabelas auxiliares'!$A$3:$B$63,2,FALSE),"")</f>
        <v/>
      </c>
      <c r="G1329" s="19" t="str">
        <f>IFERROR(VLOOKUP($B1329,'Tabelas auxiliares'!$A$67:$C$107,2,FALSE),"")</f>
        <v/>
      </c>
      <c r="H1329" s="19" t="str">
        <f>IFERROR(VLOOKUP($B1329,'Tabelas auxiliares'!$A$67:$C$107,3,FALSE),"")</f>
        <v/>
      </c>
      <c r="I1329" s="128"/>
      <c r="J1329" s="128"/>
      <c r="K1329" s="128"/>
      <c r="L1329" s="128"/>
      <c r="M1329" s="128"/>
      <c r="N1329" s="128"/>
      <c r="O1329" s="128"/>
      <c r="P1329" s="128"/>
      <c r="Q1329" s="128"/>
      <c r="R1329" s="128"/>
      <c r="S1329" s="128"/>
      <c r="T1329" s="128"/>
      <c r="U1329" s="128"/>
      <c r="V1329" s="128"/>
      <c r="W1329" s="128"/>
      <c r="X1329" s="128"/>
      <c r="Y1329" s="19" t="str">
        <f t="shared" si="44"/>
        <v/>
      </c>
      <c r="Z1329" s="19" t="str">
        <f>IF(T1329="","",IF(AND(T1329&lt;&gt;'Tabelas auxiliares'!$B$241,T1329&lt;&gt;'Tabelas auxiliares'!$B$242,T1329&lt;&gt;'Tabelas auxiliares'!$C$241,T1329&lt;&gt;'Tabelas auxiliares'!$C$242,T1329&lt;&gt;'Tabelas auxiliares'!$D$241),"FOLHA DE PESSOAL",IF(Y1329='Tabelas auxiliares'!$A$242,"CUSTEIO",IF(Y1329='Tabelas auxiliares'!$A$241,"INVESTIMENTO","ERRO - VERIFICAR"))))</f>
        <v/>
      </c>
      <c r="AA1329" s="30" t="str">
        <f t="shared" si="45"/>
        <v/>
      </c>
      <c r="AB1329" s="130"/>
      <c r="AC1329" s="130"/>
      <c r="AD1329" s="37"/>
      <c r="AE1329" s="36"/>
      <c r="AF1329" s="36"/>
      <c r="AG1329" s="36"/>
      <c r="AH1329" s="36"/>
      <c r="AI1329" s="36"/>
      <c r="AJ1329" s="36"/>
      <c r="AK1329" s="36"/>
      <c r="AL1329" s="36"/>
      <c r="AM1329" s="36"/>
      <c r="AN1329" s="36"/>
      <c r="AO1329" s="36"/>
      <c r="AP1329" s="36"/>
    </row>
    <row r="1330" spans="1:42" x14ac:dyDescent="0.25">
      <c r="A1330" s="128"/>
      <c r="F1330" s="19" t="str">
        <f>IFERROR(VLOOKUP(D1330,'Tabelas auxiliares'!$A$3:$B$63,2,FALSE),"")</f>
        <v/>
      </c>
      <c r="G1330" s="19" t="str">
        <f>IFERROR(VLOOKUP($B1330,'Tabelas auxiliares'!$A$67:$C$107,2,FALSE),"")</f>
        <v/>
      </c>
      <c r="H1330" s="19" t="str">
        <f>IFERROR(VLOOKUP($B1330,'Tabelas auxiliares'!$A$67:$C$107,3,FALSE),"")</f>
        <v/>
      </c>
      <c r="I1330" s="128"/>
      <c r="J1330" s="128"/>
      <c r="K1330" s="128"/>
      <c r="L1330" s="128"/>
      <c r="M1330" s="128"/>
      <c r="N1330" s="128"/>
      <c r="O1330" s="128"/>
      <c r="P1330" s="128"/>
      <c r="Q1330" s="128"/>
      <c r="R1330" s="128"/>
      <c r="S1330" s="128"/>
      <c r="T1330" s="128"/>
      <c r="U1330" s="128"/>
      <c r="V1330" s="128"/>
      <c r="W1330" s="128"/>
      <c r="X1330" s="128"/>
      <c r="Y1330" s="19" t="str">
        <f t="shared" si="44"/>
        <v/>
      </c>
      <c r="Z1330" s="19" t="str">
        <f>IF(T1330="","",IF(AND(T1330&lt;&gt;'Tabelas auxiliares'!$B$241,T1330&lt;&gt;'Tabelas auxiliares'!$B$242,T1330&lt;&gt;'Tabelas auxiliares'!$C$241,T1330&lt;&gt;'Tabelas auxiliares'!$C$242,T1330&lt;&gt;'Tabelas auxiliares'!$D$241),"FOLHA DE PESSOAL",IF(Y1330='Tabelas auxiliares'!$A$242,"CUSTEIO",IF(Y1330='Tabelas auxiliares'!$A$241,"INVESTIMENTO","ERRO - VERIFICAR"))))</f>
        <v/>
      </c>
      <c r="AA1330" s="30" t="str">
        <f t="shared" si="45"/>
        <v/>
      </c>
      <c r="AB1330" s="130"/>
      <c r="AC1330" s="130"/>
      <c r="AD1330" s="37"/>
      <c r="AE1330" s="36"/>
      <c r="AF1330" s="36"/>
      <c r="AG1330" s="36"/>
      <c r="AH1330" s="36"/>
      <c r="AI1330" s="36"/>
      <c r="AJ1330" s="36"/>
      <c r="AK1330" s="36"/>
      <c r="AL1330" s="36"/>
      <c r="AM1330" s="36"/>
      <c r="AN1330" s="36"/>
      <c r="AO1330" s="36"/>
      <c r="AP1330" s="36"/>
    </row>
    <row r="1331" spans="1:42" x14ac:dyDescent="0.25">
      <c r="A1331" s="128"/>
      <c r="F1331" s="19" t="str">
        <f>IFERROR(VLOOKUP(D1331,'Tabelas auxiliares'!$A$3:$B$63,2,FALSE),"")</f>
        <v/>
      </c>
      <c r="G1331" s="19" t="str">
        <f>IFERROR(VLOOKUP($B1331,'Tabelas auxiliares'!$A$67:$C$107,2,FALSE),"")</f>
        <v/>
      </c>
      <c r="H1331" s="19" t="str">
        <f>IFERROR(VLOOKUP($B1331,'Tabelas auxiliares'!$A$67:$C$107,3,FALSE),"")</f>
        <v/>
      </c>
      <c r="I1331" s="128"/>
      <c r="J1331" s="128"/>
      <c r="K1331" s="128"/>
      <c r="L1331" s="128"/>
      <c r="M1331" s="128"/>
      <c r="N1331" s="128"/>
      <c r="O1331" s="128"/>
      <c r="P1331" s="128"/>
      <c r="Q1331" s="128"/>
      <c r="R1331" s="128"/>
      <c r="S1331" s="128"/>
      <c r="T1331" s="128"/>
      <c r="U1331" s="128"/>
      <c r="V1331" s="128"/>
      <c r="W1331" s="128"/>
      <c r="X1331" s="128"/>
      <c r="Y1331" s="19" t="str">
        <f t="shared" si="44"/>
        <v/>
      </c>
      <c r="Z1331" s="19" t="str">
        <f>IF(T1331="","",IF(AND(T1331&lt;&gt;'Tabelas auxiliares'!$B$241,T1331&lt;&gt;'Tabelas auxiliares'!$B$242,T1331&lt;&gt;'Tabelas auxiliares'!$C$241,T1331&lt;&gt;'Tabelas auxiliares'!$C$242,T1331&lt;&gt;'Tabelas auxiliares'!$D$241),"FOLHA DE PESSOAL",IF(Y1331='Tabelas auxiliares'!$A$242,"CUSTEIO",IF(Y1331='Tabelas auxiliares'!$A$241,"INVESTIMENTO","ERRO - VERIFICAR"))))</f>
        <v/>
      </c>
      <c r="AA1331" s="30" t="str">
        <f t="shared" si="45"/>
        <v/>
      </c>
      <c r="AB1331" s="130"/>
      <c r="AC1331" s="130"/>
      <c r="AD1331" s="37"/>
      <c r="AE1331" s="36"/>
      <c r="AF1331" s="36"/>
      <c r="AG1331" s="36"/>
      <c r="AH1331" s="36"/>
      <c r="AI1331" s="36"/>
      <c r="AJ1331" s="36"/>
      <c r="AK1331" s="36"/>
      <c r="AL1331" s="36"/>
      <c r="AM1331" s="36"/>
      <c r="AN1331" s="36"/>
      <c r="AO1331" s="36"/>
      <c r="AP1331" s="36"/>
    </row>
    <row r="1332" spans="1:42" x14ac:dyDescent="0.25">
      <c r="A1332" s="128"/>
      <c r="F1332" s="19" t="str">
        <f>IFERROR(VLOOKUP(D1332,'Tabelas auxiliares'!$A$3:$B$63,2,FALSE),"")</f>
        <v/>
      </c>
      <c r="G1332" s="19" t="str">
        <f>IFERROR(VLOOKUP($B1332,'Tabelas auxiliares'!$A$67:$C$107,2,FALSE),"")</f>
        <v/>
      </c>
      <c r="H1332" s="19" t="str">
        <f>IFERROR(VLOOKUP($B1332,'Tabelas auxiliares'!$A$67:$C$107,3,FALSE),"")</f>
        <v/>
      </c>
      <c r="I1332" s="128"/>
      <c r="J1332" s="128"/>
      <c r="K1332" s="128"/>
      <c r="L1332" s="128"/>
      <c r="M1332" s="128"/>
      <c r="N1332" s="128"/>
      <c r="O1332" s="128"/>
      <c r="P1332" s="128"/>
      <c r="Q1332" s="128"/>
      <c r="R1332" s="128"/>
      <c r="S1332" s="128"/>
      <c r="T1332" s="128"/>
      <c r="U1332" s="128"/>
      <c r="V1332" s="128"/>
      <c r="W1332" s="128"/>
      <c r="X1332" s="128"/>
      <c r="Y1332" s="19" t="str">
        <f t="shared" si="44"/>
        <v/>
      </c>
      <c r="Z1332" s="19" t="str">
        <f>IF(T1332="","",IF(AND(T1332&lt;&gt;'Tabelas auxiliares'!$B$241,T1332&lt;&gt;'Tabelas auxiliares'!$B$242,T1332&lt;&gt;'Tabelas auxiliares'!$C$241,T1332&lt;&gt;'Tabelas auxiliares'!$C$242,T1332&lt;&gt;'Tabelas auxiliares'!$D$241),"FOLHA DE PESSOAL",IF(Y1332='Tabelas auxiliares'!$A$242,"CUSTEIO",IF(Y1332='Tabelas auxiliares'!$A$241,"INVESTIMENTO","ERRO - VERIFICAR"))))</f>
        <v/>
      </c>
      <c r="AA1332" s="30" t="str">
        <f t="shared" si="45"/>
        <v/>
      </c>
      <c r="AB1332" s="130"/>
      <c r="AC1332" s="130"/>
      <c r="AD1332" s="37"/>
      <c r="AE1332" s="36"/>
      <c r="AF1332" s="36"/>
      <c r="AG1332" s="36"/>
      <c r="AH1332" s="36"/>
      <c r="AI1332" s="36"/>
      <c r="AJ1332" s="36"/>
      <c r="AK1332" s="36"/>
      <c r="AL1332" s="36"/>
      <c r="AM1332" s="36"/>
      <c r="AN1332" s="36"/>
      <c r="AO1332" s="36"/>
      <c r="AP1332" s="36"/>
    </row>
    <row r="1333" spans="1:42" x14ac:dyDescent="0.25">
      <c r="A1333" s="128"/>
      <c r="F1333" s="19" t="str">
        <f>IFERROR(VLOOKUP(D1333,'Tabelas auxiliares'!$A$3:$B$63,2,FALSE),"")</f>
        <v/>
      </c>
      <c r="G1333" s="19" t="str">
        <f>IFERROR(VLOOKUP($B1333,'Tabelas auxiliares'!$A$67:$C$107,2,FALSE),"")</f>
        <v/>
      </c>
      <c r="H1333" s="19" t="str">
        <f>IFERROR(VLOOKUP($B1333,'Tabelas auxiliares'!$A$67:$C$107,3,FALSE),"")</f>
        <v/>
      </c>
      <c r="I1333" s="128"/>
      <c r="J1333" s="128"/>
      <c r="K1333" s="128"/>
      <c r="L1333" s="128"/>
      <c r="M1333" s="128"/>
      <c r="N1333" s="128"/>
      <c r="O1333" s="128"/>
      <c r="P1333" s="128"/>
      <c r="Q1333" s="128"/>
      <c r="R1333" s="128"/>
      <c r="S1333" s="128"/>
      <c r="T1333" s="128"/>
      <c r="U1333" s="128"/>
      <c r="V1333" s="128"/>
      <c r="W1333" s="128"/>
      <c r="X1333" s="128"/>
      <c r="Y1333" s="19" t="str">
        <f t="shared" si="44"/>
        <v/>
      </c>
      <c r="Z1333" s="19" t="str">
        <f>IF(T1333="","",IF(AND(T1333&lt;&gt;'Tabelas auxiliares'!$B$241,T1333&lt;&gt;'Tabelas auxiliares'!$B$242,T1333&lt;&gt;'Tabelas auxiliares'!$C$241,T1333&lt;&gt;'Tabelas auxiliares'!$C$242,T1333&lt;&gt;'Tabelas auxiliares'!$D$241),"FOLHA DE PESSOAL",IF(Y1333='Tabelas auxiliares'!$A$242,"CUSTEIO",IF(Y1333='Tabelas auxiliares'!$A$241,"INVESTIMENTO","ERRO - VERIFICAR"))))</f>
        <v/>
      </c>
      <c r="AA1333" s="30" t="str">
        <f t="shared" si="45"/>
        <v/>
      </c>
      <c r="AB1333" s="130"/>
      <c r="AC1333" s="130"/>
      <c r="AD1333" s="37"/>
      <c r="AE1333" s="36"/>
      <c r="AF1333" s="36"/>
      <c r="AG1333" s="36"/>
      <c r="AH1333" s="36"/>
      <c r="AI1333" s="36"/>
      <c r="AJ1333" s="36"/>
      <c r="AK1333" s="36"/>
      <c r="AL1333" s="36"/>
      <c r="AM1333" s="36"/>
      <c r="AN1333" s="36"/>
      <c r="AO1333" s="36"/>
      <c r="AP1333" s="36"/>
    </row>
    <row r="1334" spans="1:42" x14ac:dyDescent="0.25">
      <c r="A1334" s="128"/>
      <c r="F1334" s="19" t="str">
        <f>IFERROR(VLOOKUP(D1334,'Tabelas auxiliares'!$A$3:$B$63,2,FALSE),"")</f>
        <v/>
      </c>
      <c r="G1334" s="19" t="str">
        <f>IFERROR(VLOOKUP($B1334,'Tabelas auxiliares'!$A$67:$C$107,2,FALSE),"")</f>
        <v/>
      </c>
      <c r="H1334" s="19" t="str">
        <f>IFERROR(VLOOKUP($B1334,'Tabelas auxiliares'!$A$67:$C$107,3,FALSE),"")</f>
        <v/>
      </c>
      <c r="I1334" s="128"/>
      <c r="J1334" s="128"/>
      <c r="K1334" s="128"/>
      <c r="L1334" s="128"/>
      <c r="M1334" s="128"/>
      <c r="N1334" s="128"/>
      <c r="O1334" s="128"/>
      <c r="P1334" s="128"/>
      <c r="Q1334" s="128"/>
      <c r="R1334" s="128"/>
      <c r="S1334" s="128"/>
      <c r="T1334" s="128"/>
      <c r="U1334" s="128"/>
      <c r="V1334" s="128"/>
      <c r="W1334" s="128"/>
      <c r="X1334" s="128"/>
      <c r="Y1334" s="19" t="str">
        <f t="shared" si="44"/>
        <v/>
      </c>
      <c r="Z1334" s="19" t="str">
        <f>IF(T1334="","",IF(AND(T1334&lt;&gt;'Tabelas auxiliares'!$B$241,T1334&lt;&gt;'Tabelas auxiliares'!$B$242,T1334&lt;&gt;'Tabelas auxiliares'!$C$241,T1334&lt;&gt;'Tabelas auxiliares'!$C$242,T1334&lt;&gt;'Tabelas auxiliares'!$D$241),"FOLHA DE PESSOAL",IF(Y1334='Tabelas auxiliares'!$A$242,"CUSTEIO",IF(Y1334='Tabelas auxiliares'!$A$241,"INVESTIMENTO","ERRO - VERIFICAR"))))</f>
        <v/>
      </c>
      <c r="AA1334" s="30" t="str">
        <f t="shared" si="45"/>
        <v/>
      </c>
      <c r="AB1334" s="130"/>
      <c r="AC1334" s="130"/>
      <c r="AD1334" s="37"/>
      <c r="AE1334" s="36"/>
      <c r="AF1334" s="36"/>
      <c r="AG1334" s="36"/>
      <c r="AH1334" s="36"/>
      <c r="AI1334" s="36"/>
      <c r="AJ1334" s="36"/>
      <c r="AK1334" s="36"/>
      <c r="AL1334" s="36"/>
      <c r="AM1334" s="36"/>
      <c r="AN1334" s="36"/>
      <c r="AO1334" s="36"/>
      <c r="AP1334" s="36"/>
    </row>
    <row r="1335" spans="1:42" x14ac:dyDescent="0.25">
      <c r="A1335" s="128"/>
      <c r="F1335" s="19" t="str">
        <f>IFERROR(VLOOKUP(D1335,'Tabelas auxiliares'!$A$3:$B$63,2,FALSE),"")</f>
        <v/>
      </c>
      <c r="G1335" s="19" t="str">
        <f>IFERROR(VLOOKUP($B1335,'Tabelas auxiliares'!$A$67:$C$107,2,FALSE),"")</f>
        <v/>
      </c>
      <c r="H1335" s="19" t="str">
        <f>IFERROR(VLOOKUP($B1335,'Tabelas auxiliares'!$A$67:$C$107,3,FALSE),"")</f>
        <v/>
      </c>
      <c r="I1335" s="128"/>
      <c r="J1335" s="128"/>
      <c r="K1335" s="128"/>
      <c r="L1335" s="128"/>
      <c r="M1335" s="128"/>
      <c r="N1335" s="128"/>
      <c r="O1335" s="128"/>
      <c r="P1335" s="128"/>
      <c r="Q1335" s="128"/>
      <c r="R1335" s="128"/>
      <c r="S1335" s="128"/>
      <c r="T1335" s="128"/>
      <c r="U1335" s="128"/>
      <c r="V1335" s="128"/>
      <c r="W1335" s="128"/>
      <c r="X1335" s="128"/>
      <c r="Y1335" s="19" t="str">
        <f t="shared" si="32"/>
        <v/>
      </c>
      <c r="Z1335" s="19" t="str">
        <f>IF(T1335="","",IF(AND(T1335&lt;&gt;'Tabelas auxiliares'!$B$241,T1335&lt;&gt;'Tabelas auxiliares'!$B$242,T1335&lt;&gt;'Tabelas auxiliares'!$C$241,T1335&lt;&gt;'Tabelas auxiliares'!$C$242,T1335&lt;&gt;'Tabelas auxiliares'!$D$241),"FOLHA DE PESSOAL",IF(Y1335='Tabelas auxiliares'!$A$242,"CUSTEIO",IF(Y1335='Tabelas auxiliares'!$A$241,"INVESTIMENTO","ERRO - VERIFICAR"))))</f>
        <v/>
      </c>
      <c r="AA1335" s="30" t="str">
        <f t="shared" si="33"/>
        <v/>
      </c>
      <c r="AB1335" s="130"/>
      <c r="AC1335" s="130"/>
      <c r="AD1335" s="37"/>
      <c r="AE1335" s="36"/>
      <c r="AF1335" s="36"/>
      <c r="AG1335" s="36"/>
      <c r="AH1335" s="36"/>
      <c r="AI1335" s="36"/>
      <c r="AJ1335" s="36"/>
      <c r="AK1335" s="36"/>
      <c r="AL1335" s="36"/>
      <c r="AM1335" s="36"/>
      <c r="AN1335" s="36"/>
      <c r="AO1335" s="36"/>
      <c r="AP1335" s="36"/>
    </row>
    <row r="1336" spans="1:42" x14ac:dyDescent="0.25">
      <c r="A1336" s="128"/>
      <c r="F1336" s="19" t="str">
        <f>IFERROR(VLOOKUP(D1336,'Tabelas auxiliares'!$A$3:$B$63,2,FALSE),"")</f>
        <v/>
      </c>
      <c r="G1336" s="19" t="str">
        <f>IFERROR(VLOOKUP($B1336,'Tabelas auxiliares'!$A$67:$C$107,2,FALSE),"")</f>
        <v/>
      </c>
      <c r="H1336" s="19" t="str">
        <f>IFERROR(VLOOKUP($B1336,'Tabelas auxiliares'!$A$67:$C$107,3,FALSE),"")</f>
        <v/>
      </c>
      <c r="I1336" s="128"/>
      <c r="J1336" s="128"/>
      <c r="K1336" s="128"/>
      <c r="L1336" s="128"/>
      <c r="M1336" s="128"/>
      <c r="N1336" s="128"/>
      <c r="O1336" s="128"/>
      <c r="P1336" s="128"/>
      <c r="Q1336" s="128"/>
      <c r="R1336" s="128"/>
      <c r="S1336" s="128"/>
      <c r="T1336" s="128"/>
      <c r="U1336" s="128"/>
      <c r="V1336" s="128"/>
      <c r="W1336" s="128"/>
      <c r="X1336" s="128"/>
      <c r="Y1336" s="19" t="str">
        <f t="shared" si="32"/>
        <v/>
      </c>
      <c r="Z1336" s="19" t="str">
        <f>IF(T1336="","",IF(AND(T1336&lt;&gt;'Tabelas auxiliares'!$B$241,T1336&lt;&gt;'Tabelas auxiliares'!$B$242,T1336&lt;&gt;'Tabelas auxiliares'!$C$241,T1336&lt;&gt;'Tabelas auxiliares'!$C$242,T1336&lt;&gt;'Tabelas auxiliares'!$D$241),"FOLHA DE PESSOAL",IF(Y1336='Tabelas auxiliares'!$A$242,"CUSTEIO",IF(Y1336='Tabelas auxiliares'!$A$241,"INVESTIMENTO","ERRO - VERIFICAR"))))</f>
        <v/>
      </c>
      <c r="AA1336" s="30" t="str">
        <f t="shared" si="33"/>
        <v/>
      </c>
      <c r="AB1336" s="130"/>
      <c r="AC1336" s="130"/>
      <c r="AD1336" s="37"/>
      <c r="AE1336" s="36"/>
      <c r="AF1336" s="36"/>
      <c r="AG1336" s="36"/>
      <c r="AH1336" s="36"/>
      <c r="AI1336" s="36"/>
      <c r="AJ1336" s="36"/>
      <c r="AK1336" s="36"/>
      <c r="AL1336" s="36"/>
      <c r="AM1336" s="36"/>
      <c r="AN1336" s="36"/>
      <c r="AO1336" s="36"/>
      <c r="AP1336" s="36"/>
    </row>
    <row r="1337" spans="1:42" x14ac:dyDescent="0.25">
      <c r="A1337" s="128"/>
      <c r="F1337" s="19" t="str">
        <f>IFERROR(VLOOKUP(D1337,'Tabelas auxiliares'!$A$3:$B$63,2,FALSE),"")</f>
        <v/>
      </c>
      <c r="G1337" s="19" t="str">
        <f>IFERROR(VLOOKUP($B1337,'Tabelas auxiliares'!$A$67:$C$107,2,FALSE),"")</f>
        <v/>
      </c>
      <c r="H1337" s="19" t="str">
        <f>IFERROR(VLOOKUP($B1337,'Tabelas auxiliares'!$A$67:$C$107,3,FALSE),"")</f>
        <v/>
      </c>
      <c r="I1337" s="128"/>
      <c r="J1337" s="128"/>
      <c r="K1337" s="128"/>
      <c r="L1337" s="128"/>
      <c r="M1337" s="128"/>
      <c r="N1337" s="128"/>
      <c r="O1337" s="128"/>
      <c r="P1337" s="128"/>
      <c r="Q1337" s="128"/>
      <c r="R1337" s="128"/>
      <c r="S1337" s="128"/>
      <c r="T1337" s="128"/>
      <c r="U1337" s="128"/>
      <c r="V1337" s="128"/>
      <c r="W1337" s="128"/>
      <c r="X1337" s="128"/>
      <c r="Y1337" s="19" t="str">
        <f t="shared" si="32"/>
        <v/>
      </c>
      <c r="Z1337" s="19" t="str">
        <f>IF(T1337="","",IF(AND(T1337&lt;&gt;'Tabelas auxiliares'!$B$241,T1337&lt;&gt;'Tabelas auxiliares'!$B$242,T1337&lt;&gt;'Tabelas auxiliares'!$C$241,T1337&lt;&gt;'Tabelas auxiliares'!$C$242,T1337&lt;&gt;'Tabelas auxiliares'!$D$241),"FOLHA DE PESSOAL",IF(Y1337='Tabelas auxiliares'!$A$242,"CUSTEIO",IF(Y1337='Tabelas auxiliares'!$A$241,"INVESTIMENTO","ERRO - VERIFICAR"))))</f>
        <v/>
      </c>
      <c r="AA1337" s="30" t="str">
        <f t="shared" si="33"/>
        <v/>
      </c>
      <c r="AB1337" s="130"/>
      <c r="AC1337" s="130"/>
      <c r="AD1337" s="37"/>
      <c r="AE1337" s="36"/>
      <c r="AF1337" s="36"/>
      <c r="AG1337" s="36"/>
      <c r="AH1337" s="36"/>
      <c r="AI1337" s="36"/>
      <c r="AJ1337" s="36"/>
      <c r="AK1337" s="36"/>
      <c r="AL1337" s="36"/>
      <c r="AM1337" s="36"/>
      <c r="AN1337" s="36"/>
      <c r="AO1337" s="36"/>
      <c r="AP1337" s="36"/>
    </row>
    <row r="1338" spans="1:42" x14ac:dyDescent="0.25">
      <c r="A1338" s="128"/>
      <c r="F1338" s="19" t="str">
        <f>IFERROR(VLOOKUP(D1338,'Tabelas auxiliares'!$A$3:$B$63,2,FALSE),"")</f>
        <v/>
      </c>
      <c r="G1338" s="19" t="str">
        <f>IFERROR(VLOOKUP($B1338,'Tabelas auxiliares'!$A$67:$C$107,2,FALSE),"")</f>
        <v/>
      </c>
      <c r="H1338" s="19" t="str">
        <f>IFERROR(VLOOKUP($B1338,'Tabelas auxiliares'!$A$67:$C$107,3,FALSE),"")</f>
        <v/>
      </c>
      <c r="I1338" s="128"/>
      <c r="J1338" s="128"/>
      <c r="K1338" s="128"/>
      <c r="L1338" s="128"/>
      <c r="M1338" s="128"/>
      <c r="N1338" s="128"/>
      <c r="O1338" s="128"/>
      <c r="P1338" s="128"/>
      <c r="Q1338" s="128"/>
      <c r="R1338" s="128"/>
      <c r="S1338" s="128"/>
      <c r="T1338" s="128"/>
      <c r="U1338" s="128"/>
      <c r="V1338" s="128"/>
      <c r="W1338" s="128"/>
      <c r="X1338" s="128"/>
      <c r="Y1338" s="19" t="str">
        <f t="shared" si="32"/>
        <v/>
      </c>
      <c r="Z1338" s="19" t="str">
        <f>IF(T1338="","",IF(AND(T1338&lt;&gt;'Tabelas auxiliares'!$B$241,T1338&lt;&gt;'Tabelas auxiliares'!$B$242,T1338&lt;&gt;'Tabelas auxiliares'!$C$241,T1338&lt;&gt;'Tabelas auxiliares'!$C$242,T1338&lt;&gt;'Tabelas auxiliares'!$D$241),"FOLHA DE PESSOAL",IF(Y1338='Tabelas auxiliares'!$A$242,"CUSTEIO",IF(Y1338='Tabelas auxiliares'!$A$241,"INVESTIMENTO","ERRO - VERIFICAR"))))</f>
        <v/>
      </c>
      <c r="AA1338" s="30" t="str">
        <f t="shared" si="33"/>
        <v/>
      </c>
      <c r="AB1338" s="130"/>
      <c r="AC1338" s="130"/>
      <c r="AD1338" s="37"/>
      <c r="AE1338" s="36"/>
      <c r="AF1338" s="36"/>
      <c r="AG1338" s="36"/>
      <c r="AH1338" s="36"/>
      <c r="AI1338" s="36"/>
      <c r="AJ1338" s="36"/>
      <c r="AK1338" s="36"/>
      <c r="AL1338" s="36"/>
      <c r="AM1338" s="36"/>
      <c r="AN1338" s="36"/>
      <c r="AO1338" s="36"/>
      <c r="AP1338" s="36"/>
    </row>
    <row r="1339" spans="1:42" x14ac:dyDescent="0.25">
      <c r="A1339" s="128"/>
      <c r="F1339" s="19" t="str">
        <f>IFERROR(VLOOKUP(D1339,'Tabelas auxiliares'!$A$3:$B$63,2,FALSE),"")</f>
        <v/>
      </c>
      <c r="G1339" s="19" t="str">
        <f>IFERROR(VLOOKUP($B1339,'Tabelas auxiliares'!$A$67:$C$107,2,FALSE),"")</f>
        <v/>
      </c>
      <c r="H1339" s="19" t="str">
        <f>IFERROR(VLOOKUP($B1339,'Tabelas auxiliares'!$A$67:$C$107,3,FALSE),"")</f>
        <v/>
      </c>
      <c r="I1339" s="128"/>
      <c r="J1339" s="128"/>
      <c r="K1339" s="128"/>
      <c r="L1339" s="128"/>
      <c r="M1339" s="128"/>
      <c r="N1339" s="128"/>
      <c r="O1339" s="128"/>
      <c r="P1339" s="128"/>
      <c r="Q1339" s="128"/>
      <c r="R1339" s="128"/>
      <c r="S1339" s="128"/>
      <c r="T1339" s="128"/>
      <c r="U1339" s="128"/>
      <c r="V1339" s="128"/>
      <c r="W1339" s="128"/>
      <c r="X1339" s="128"/>
      <c r="Y1339" s="19" t="str">
        <f t="shared" si="32"/>
        <v/>
      </c>
      <c r="Z1339" s="19" t="str">
        <f>IF(T1339="","",IF(AND(T1339&lt;&gt;'Tabelas auxiliares'!$B$241,T1339&lt;&gt;'Tabelas auxiliares'!$B$242,T1339&lt;&gt;'Tabelas auxiliares'!$C$241,T1339&lt;&gt;'Tabelas auxiliares'!$C$242,T1339&lt;&gt;'Tabelas auxiliares'!$D$241),"FOLHA DE PESSOAL",IF(Y1339='Tabelas auxiliares'!$A$242,"CUSTEIO",IF(Y1339='Tabelas auxiliares'!$A$241,"INVESTIMENTO","ERRO - VERIFICAR"))))</f>
        <v/>
      </c>
      <c r="AA1339" s="30" t="str">
        <f t="shared" si="33"/>
        <v/>
      </c>
      <c r="AB1339" s="130"/>
      <c r="AC1339" s="130"/>
      <c r="AD1339" s="37"/>
      <c r="AE1339" s="36"/>
      <c r="AF1339" s="36"/>
      <c r="AG1339" s="36"/>
      <c r="AH1339" s="36"/>
      <c r="AI1339" s="36"/>
      <c r="AJ1339" s="36"/>
      <c r="AK1339" s="36"/>
      <c r="AL1339" s="36"/>
      <c r="AM1339" s="36"/>
      <c r="AN1339" s="36"/>
      <c r="AO1339" s="36"/>
      <c r="AP1339" s="36"/>
    </row>
    <row r="1340" spans="1:42" x14ac:dyDescent="0.25">
      <c r="A1340" s="128"/>
      <c r="F1340" s="19" t="str">
        <f>IFERROR(VLOOKUP(D1340,'Tabelas auxiliares'!$A$3:$B$63,2,FALSE),"")</f>
        <v/>
      </c>
      <c r="G1340" s="19" t="str">
        <f>IFERROR(VLOOKUP($B1340,'Tabelas auxiliares'!$A$67:$C$107,2,FALSE),"")</f>
        <v/>
      </c>
      <c r="H1340" s="19" t="str">
        <f>IFERROR(VLOOKUP($B1340,'Tabelas auxiliares'!$A$67:$C$107,3,FALSE),"")</f>
        <v/>
      </c>
      <c r="I1340" s="128"/>
      <c r="J1340" s="128"/>
      <c r="K1340" s="128"/>
      <c r="L1340" s="128"/>
      <c r="M1340" s="128"/>
      <c r="N1340" s="128"/>
      <c r="O1340" s="128"/>
      <c r="P1340" s="128"/>
      <c r="Q1340" s="128"/>
      <c r="R1340" s="128"/>
      <c r="S1340" s="128"/>
      <c r="T1340" s="128"/>
      <c r="U1340" s="128"/>
      <c r="V1340" s="128"/>
      <c r="W1340" s="128"/>
      <c r="X1340" s="128"/>
      <c r="Y1340" s="19" t="str">
        <f t="shared" si="32"/>
        <v/>
      </c>
      <c r="Z1340" s="19" t="str">
        <f>IF(T1340="","",IF(AND(T1340&lt;&gt;'Tabelas auxiliares'!$B$241,T1340&lt;&gt;'Tabelas auxiliares'!$B$242,T1340&lt;&gt;'Tabelas auxiliares'!$C$241,T1340&lt;&gt;'Tabelas auxiliares'!$C$242,T1340&lt;&gt;'Tabelas auxiliares'!$D$241),"FOLHA DE PESSOAL",IF(Y1340='Tabelas auxiliares'!$A$242,"CUSTEIO",IF(Y1340='Tabelas auxiliares'!$A$241,"INVESTIMENTO","ERRO - VERIFICAR"))))</f>
        <v/>
      </c>
      <c r="AA1340" s="30" t="str">
        <f t="shared" si="33"/>
        <v/>
      </c>
      <c r="AB1340" s="130"/>
      <c r="AC1340" s="130"/>
      <c r="AD1340" s="37"/>
      <c r="AE1340" s="36"/>
      <c r="AF1340" s="36"/>
      <c r="AG1340" s="36"/>
      <c r="AH1340" s="36"/>
      <c r="AI1340" s="36"/>
      <c r="AJ1340" s="36"/>
      <c r="AK1340" s="36"/>
      <c r="AL1340" s="36"/>
      <c r="AM1340" s="36"/>
      <c r="AN1340" s="36"/>
      <c r="AO1340" s="36"/>
      <c r="AP1340" s="36"/>
    </row>
    <row r="1341" spans="1:42" x14ac:dyDescent="0.25">
      <c r="A1341" s="128"/>
      <c r="F1341" s="19" t="str">
        <f>IFERROR(VLOOKUP(D1341,'Tabelas auxiliares'!$A$3:$B$63,2,FALSE),"")</f>
        <v/>
      </c>
      <c r="G1341" s="19" t="str">
        <f>IFERROR(VLOOKUP($B1341,'Tabelas auxiliares'!$A$67:$C$107,2,FALSE),"")</f>
        <v/>
      </c>
      <c r="H1341" s="19" t="str">
        <f>IFERROR(VLOOKUP($B1341,'Tabelas auxiliares'!$A$67:$C$107,3,FALSE),"")</f>
        <v/>
      </c>
      <c r="I1341" s="128"/>
      <c r="J1341" s="128"/>
      <c r="K1341" s="128"/>
      <c r="L1341" s="128"/>
      <c r="M1341" s="128"/>
      <c r="N1341" s="128"/>
      <c r="O1341" s="128"/>
      <c r="P1341" s="128"/>
      <c r="Q1341" s="128"/>
      <c r="R1341" s="128"/>
      <c r="S1341" s="128"/>
      <c r="T1341" s="128"/>
      <c r="U1341" s="128"/>
      <c r="V1341" s="128"/>
      <c r="W1341" s="128"/>
      <c r="X1341" s="128"/>
      <c r="Y1341" s="19" t="str">
        <f t="shared" si="32"/>
        <v/>
      </c>
      <c r="Z1341" s="19" t="str">
        <f>IF(T1341="","",IF(AND(T1341&lt;&gt;'Tabelas auxiliares'!$B$241,T1341&lt;&gt;'Tabelas auxiliares'!$B$242,T1341&lt;&gt;'Tabelas auxiliares'!$C$241,T1341&lt;&gt;'Tabelas auxiliares'!$C$242,T1341&lt;&gt;'Tabelas auxiliares'!$D$241),"FOLHA DE PESSOAL",IF(Y1341='Tabelas auxiliares'!$A$242,"CUSTEIO",IF(Y1341='Tabelas auxiliares'!$A$241,"INVESTIMENTO","ERRO - VERIFICAR"))))</f>
        <v/>
      </c>
      <c r="AA1341" s="30" t="str">
        <f t="shared" si="33"/>
        <v/>
      </c>
      <c r="AB1341" s="130"/>
      <c r="AC1341" s="130"/>
      <c r="AD1341" s="37"/>
      <c r="AE1341" s="36"/>
      <c r="AF1341" s="36"/>
      <c r="AG1341" s="36"/>
      <c r="AH1341" s="36"/>
      <c r="AI1341" s="36"/>
      <c r="AJ1341" s="36"/>
      <c r="AK1341" s="36"/>
      <c r="AL1341" s="36"/>
      <c r="AM1341" s="36"/>
      <c r="AN1341" s="36"/>
      <c r="AO1341" s="36"/>
      <c r="AP1341" s="36"/>
    </row>
    <row r="1342" spans="1:42" x14ac:dyDescent="0.25">
      <c r="A1342" s="128"/>
      <c r="F1342" s="19" t="str">
        <f>IFERROR(VLOOKUP(D1342,'Tabelas auxiliares'!$A$3:$B$63,2,FALSE),"")</f>
        <v/>
      </c>
      <c r="G1342" s="19" t="str">
        <f>IFERROR(VLOOKUP($B1342,'Tabelas auxiliares'!$A$67:$C$107,2,FALSE),"")</f>
        <v/>
      </c>
      <c r="H1342" s="19" t="str">
        <f>IFERROR(VLOOKUP($B1342,'Tabelas auxiliares'!$A$67:$C$107,3,FALSE),"")</f>
        <v/>
      </c>
      <c r="I1342" s="128"/>
      <c r="J1342" s="128"/>
      <c r="K1342" s="128"/>
      <c r="L1342" s="128"/>
      <c r="M1342" s="128"/>
      <c r="N1342" s="128"/>
      <c r="O1342" s="128"/>
      <c r="P1342" s="128"/>
      <c r="Q1342" s="128"/>
      <c r="R1342" s="128"/>
      <c r="S1342" s="128"/>
      <c r="T1342" s="128"/>
      <c r="U1342" s="128"/>
      <c r="V1342" s="128"/>
      <c r="W1342" s="128"/>
      <c r="X1342" s="128"/>
      <c r="Y1342" s="19" t="str">
        <f t="shared" si="32"/>
        <v/>
      </c>
      <c r="Z1342" s="19" t="str">
        <f>IF(T1342="","",IF(AND(T1342&lt;&gt;'Tabelas auxiliares'!$B$241,T1342&lt;&gt;'Tabelas auxiliares'!$B$242,T1342&lt;&gt;'Tabelas auxiliares'!$C$241,T1342&lt;&gt;'Tabelas auxiliares'!$C$242,T1342&lt;&gt;'Tabelas auxiliares'!$D$241),"FOLHA DE PESSOAL",IF(Y1342='Tabelas auxiliares'!$A$242,"CUSTEIO",IF(Y1342='Tabelas auxiliares'!$A$241,"INVESTIMENTO","ERRO - VERIFICAR"))))</f>
        <v/>
      </c>
      <c r="AA1342" s="30" t="str">
        <f t="shared" si="33"/>
        <v/>
      </c>
      <c r="AB1342" s="130"/>
      <c r="AC1342" s="130"/>
      <c r="AD1342" s="37"/>
      <c r="AE1342" s="36"/>
      <c r="AF1342" s="36"/>
      <c r="AG1342" s="36"/>
      <c r="AH1342" s="36"/>
      <c r="AI1342" s="36"/>
      <c r="AJ1342" s="36"/>
      <c r="AK1342" s="36"/>
      <c r="AL1342" s="36"/>
      <c r="AM1342" s="36"/>
      <c r="AN1342" s="36"/>
      <c r="AO1342" s="36"/>
      <c r="AP1342" s="36"/>
    </row>
    <row r="1343" spans="1:42" x14ac:dyDescent="0.25">
      <c r="A1343" s="128"/>
      <c r="F1343" s="19" t="str">
        <f>IFERROR(VLOOKUP(D1343,'Tabelas auxiliares'!$A$3:$B$63,2,FALSE),"")</f>
        <v/>
      </c>
      <c r="G1343" s="19" t="str">
        <f>IFERROR(VLOOKUP($B1343,'Tabelas auxiliares'!$A$67:$C$107,2,FALSE),"")</f>
        <v/>
      </c>
      <c r="H1343" s="19" t="str">
        <f>IFERROR(VLOOKUP($B1343,'Tabelas auxiliares'!$A$67:$C$107,3,FALSE),"")</f>
        <v/>
      </c>
      <c r="I1343" s="128"/>
      <c r="J1343" s="128"/>
      <c r="K1343" s="128"/>
      <c r="L1343" s="128"/>
      <c r="M1343" s="128"/>
      <c r="N1343" s="128"/>
      <c r="O1343" s="128"/>
      <c r="P1343" s="128"/>
      <c r="Q1343" s="128"/>
      <c r="R1343" s="128"/>
      <c r="S1343" s="128"/>
      <c r="T1343" s="128"/>
      <c r="U1343" s="128"/>
      <c r="V1343" s="128"/>
      <c r="W1343" s="128"/>
      <c r="X1343" s="128"/>
      <c r="Y1343" s="19" t="str">
        <f t="shared" si="32"/>
        <v/>
      </c>
      <c r="Z1343" s="19" t="str">
        <f>IF(T1343="","",IF(AND(T1343&lt;&gt;'Tabelas auxiliares'!$B$241,T1343&lt;&gt;'Tabelas auxiliares'!$B$242,T1343&lt;&gt;'Tabelas auxiliares'!$C$241,T1343&lt;&gt;'Tabelas auxiliares'!$C$242,T1343&lt;&gt;'Tabelas auxiliares'!$D$241),"FOLHA DE PESSOAL",IF(Y1343='Tabelas auxiliares'!$A$242,"CUSTEIO",IF(Y1343='Tabelas auxiliares'!$A$241,"INVESTIMENTO","ERRO - VERIFICAR"))))</f>
        <v/>
      </c>
      <c r="AA1343" s="30" t="str">
        <f t="shared" si="33"/>
        <v/>
      </c>
      <c r="AB1343" s="130"/>
      <c r="AC1343" s="130"/>
      <c r="AD1343" s="37"/>
      <c r="AE1343" s="36"/>
      <c r="AF1343" s="36"/>
      <c r="AG1343" s="36"/>
      <c r="AH1343" s="36"/>
      <c r="AI1343" s="36"/>
      <c r="AJ1343" s="36"/>
      <c r="AK1343" s="36"/>
      <c r="AL1343" s="36"/>
      <c r="AM1343" s="36"/>
      <c r="AN1343" s="36"/>
      <c r="AO1343" s="36"/>
      <c r="AP1343" s="36"/>
    </row>
    <row r="1344" spans="1:42" x14ac:dyDescent="0.25">
      <c r="A1344" s="128"/>
      <c r="F1344" s="19" t="str">
        <f>IFERROR(VLOOKUP(D1344,'Tabelas auxiliares'!$A$3:$B$63,2,FALSE),"")</f>
        <v/>
      </c>
      <c r="G1344" s="19" t="str">
        <f>IFERROR(VLOOKUP($B1344,'Tabelas auxiliares'!$A$67:$C$107,2,FALSE),"")</f>
        <v/>
      </c>
      <c r="H1344" s="19" t="str">
        <f>IFERROR(VLOOKUP($B1344,'Tabelas auxiliares'!$A$67:$C$107,3,FALSE),"")</f>
        <v/>
      </c>
      <c r="I1344" s="128"/>
      <c r="J1344" s="128"/>
      <c r="K1344" s="128"/>
      <c r="L1344" s="128"/>
      <c r="M1344" s="128"/>
      <c r="N1344" s="128"/>
      <c r="O1344" s="128"/>
      <c r="P1344" s="128"/>
      <c r="Q1344" s="128"/>
      <c r="R1344" s="128"/>
      <c r="S1344" s="128"/>
      <c r="T1344" s="128"/>
      <c r="U1344" s="128"/>
      <c r="V1344" s="128"/>
      <c r="W1344" s="128"/>
      <c r="X1344" s="128"/>
      <c r="Y1344" s="19" t="str">
        <f t="shared" si="32"/>
        <v/>
      </c>
      <c r="Z1344" s="19" t="str">
        <f>IF(T1344="","",IF(AND(T1344&lt;&gt;'Tabelas auxiliares'!$B$241,T1344&lt;&gt;'Tabelas auxiliares'!$B$242,T1344&lt;&gt;'Tabelas auxiliares'!$C$241,T1344&lt;&gt;'Tabelas auxiliares'!$C$242,T1344&lt;&gt;'Tabelas auxiliares'!$D$241),"FOLHA DE PESSOAL",IF(Y1344='Tabelas auxiliares'!$A$242,"CUSTEIO",IF(Y1344='Tabelas auxiliares'!$A$241,"INVESTIMENTO","ERRO - VERIFICAR"))))</f>
        <v/>
      </c>
      <c r="AA1344" s="30" t="str">
        <f t="shared" si="33"/>
        <v/>
      </c>
      <c r="AB1344" s="130"/>
      <c r="AC1344" s="130"/>
      <c r="AD1344" s="37"/>
      <c r="AE1344" s="36"/>
      <c r="AF1344" s="36"/>
      <c r="AG1344" s="36"/>
      <c r="AH1344" s="36"/>
      <c r="AI1344" s="36"/>
      <c r="AJ1344" s="36"/>
      <c r="AK1344" s="36"/>
      <c r="AL1344" s="36"/>
      <c r="AM1344" s="36"/>
      <c r="AN1344" s="36"/>
      <c r="AO1344" s="36"/>
      <c r="AP1344" s="36"/>
    </row>
    <row r="1345" spans="1:42" x14ac:dyDescent="0.25">
      <c r="A1345" s="128"/>
      <c r="F1345" s="19" t="str">
        <f>IFERROR(VLOOKUP(D1345,'Tabelas auxiliares'!$A$3:$B$63,2,FALSE),"")</f>
        <v/>
      </c>
      <c r="G1345" s="19" t="str">
        <f>IFERROR(VLOOKUP($B1345,'Tabelas auxiliares'!$A$67:$C$107,2,FALSE),"")</f>
        <v/>
      </c>
      <c r="H1345" s="19" t="str">
        <f>IFERROR(VLOOKUP($B1345,'Tabelas auxiliares'!$A$67:$C$107,3,FALSE),"")</f>
        <v/>
      </c>
      <c r="I1345" s="128"/>
      <c r="J1345" s="128"/>
      <c r="K1345" s="128"/>
      <c r="L1345" s="128"/>
      <c r="M1345" s="128"/>
      <c r="N1345" s="128"/>
      <c r="O1345" s="128"/>
      <c r="P1345" s="128"/>
      <c r="Q1345" s="128"/>
      <c r="R1345" s="128"/>
      <c r="S1345" s="128"/>
      <c r="T1345" s="128"/>
      <c r="U1345" s="128"/>
      <c r="V1345" s="128"/>
      <c r="W1345" s="128"/>
      <c r="X1345" s="128"/>
      <c r="Y1345" s="19" t="str">
        <f t="shared" si="32"/>
        <v/>
      </c>
      <c r="Z1345" s="19" t="str">
        <f>IF(T1345="","",IF(AND(T1345&lt;&gt;'Tabelas auxiliares'!$B$241,T1345&lt;&gt;'Tabelas auxiliares'!$B$242,T1345&lt;&gt;'Tabelas auxiliares'!$C$241,T1345&lt;&gt;'Tabelas auxiliares'!$C$242,T1345&lt;&gt;'Tabelas auxiliares'!$D$241),"FOLHA DE PESSOAL",IF(Y1345='Tabelas auxiliares'!$A$242,"CUSTEIO",IF(Y1345='Tabelas auxiliares'!$A$241,"INVESTIMENTO","ERRO - VERIFICAR"))))</f>
        <v/>
      </c>
      <c r="AA1345" s="30" t="str">
        <f t="shared" si="33"/>
        <v/>
      </c>
      <c r="AB1345" s="130"/>
      <c r="AC1345" s="130"/>
      <c r="AD1345" s="37"/>
      <c r="AE1345" s="36"/>
      <c r="AF1345" s="36"/>
      <c r="AG1345" s="36"/>
      <c r="AH1345" s="36"/>
      <c r="AI1345" s="36"/>
      <c r="AJ1345" s="36"/>
      <c r="AK1345" s="36"/>
      <c r="AL1345" s="36"/>
      <c r="AM1345" s="36"/>
      <c r="AN1345" s="36"/>
      <c r="AO1345" s="36"/>
      <c r="AP1345" s="36"/>
    </row>
    <row r="1346" spans="1:42" x14ac:dyDescent="0.25">
      <c r="A1346" s="128"/>
      <c r="F1346" s="19" t="str">
        <f>IFERROR(VLOOKUP(D1346,'Tabelas auxiliares'!$A$3:$B$63,2,FALSE),"")</f>
        <v/>
      </c>
      <c r="G1346" s="19" t="str">
        <f>IFERROR(VLOOKUP($B1346,'Tabelas auxiliares'!$A$67:$C$107,2,FALSE),"")</f>
        <v/>
      </c>
      <c r="H1346" s="19" t="str">
        <f>IFERROR(VLOOKUP($B1346,'Tabelas auxiliares'!$A$67:$C$107,3,FALSE),"")</f>
        <v/>
      </c>
      <c r="I1346" s="128"/>
      <c r="J1346" s="128"/>
      <c r="K1346" s="128"/>
      <c r="L1346" s="128"/>
      <c r="M1346" s="128"/>
      <c r="N1346" s="128"/>
      <c r="O1346" s="128"/>
      <c r="P1346" s="128"/>
      <c r="Q1346" s="128"/>
      <c r="R1346" s="128"/>
      <c r="S1346" s="128"/>
      <c r="T1346" s="128"/>
      <c r="U1346" s="128"/>
      <c r="V1346" s="128"/>
      <c r="W1346" s="128"/>
      <c r="X1346" s="128"/>
      <c r="Y1346" s="19" t="str">
        <f t="shared" si="32"/>
        <v/>
      </c>
      <c r="Z1346" s="19" t="str">
        <f>IF(T1346="","",IF(AND(T1346&lt;&gt;'Tabelas auxiliares'!$B$241,T1346&lt;&gt;'Tabelas auxiliares'!$B$242,T1346&lt;&gt;'Tabelas auxiliares'!$C$241,T1346&lt;&gt;'Tabelas auxiliares'!$C$242,T1346&lt;&gt;'Tabelas auxiliares'!$D$241),"FOLHA DE PESSOAL",IF(Y1346='Tabelas auxiliares'!$A$242,"CUSTEIO",IF(Y1346='Tabelas auxiliares'!$A$241,"INVESTIMENTO","ERRO - VERIFICAR"))))</f>
        <v/>
      </c>
      <c r="AA1346" s="30" t="str">
        <f t="shared" si="33"/>
        <v/>
      </c>
      <c r="AB1346" s="130"/>
      <c r="AC1346" s="130"/>
      <c r="AD1346" s="37"/>
      <c r="AE1346" s="36"/>
      <c r="AF1346" s="36"/>
      <c r="AG1346" s="36"/>
      <c r="AH1346" s="36"/>
      <c r="AI1346" s="36"/>
      <c r="AJ1346" s="36"/>
      <c r="AK1346" s="36"/>
      <c r="AL1346" s="36"/>
      <c r="AM1346" s="36"/>
      <c r="AN1346" s="36"/>
      <c r="AO1346" s="36"/>
      <c r="AP1346" s="36"/>
    </row>
    <row r="1347" spans="1:42" x14ac:dyDescent="0.25">
      <c r="A1347" s="128"/>
      <c r="F1347" s="19" t="str">
        <f>IFERROR(VLOOKUP(D1347,'Tabelas auxiliares'!$A$3:$B$63,2,FALSE),"")</f>
        <v/>
      </c>
      <c r="G1347" s="19" t="str">
        <f>IFERROR(VLOOKUP($B1347,'Tabelas auxiliares'!$A$67:$C$107,2,FALSE),"")</f>
        <v/>
      </c>
      <c r="H1347" s="19" t="str">
        <f>IFERROR(VLOOKUP($B1347,'Tabelas auxiliares'!$A$67:$C$107,3,FALSE),"")</f>
        <v/>
      </c>
      <c r="I1347" s="128"/>
      <c r="J1347" s="128"/>
      <c r="K1347" s="128"/>
      <c r="L1347" s="128"/>
      <c r="M1347" s="128"/>
      <c r="N1347" s="128"/>
      <c r="O1347" s="128"/>
      <c r="P1347" s="128"/>
      <c r="Q1347" s="128"/>
      <c r="R1347" s="128"/>
      <c r="S1347" s="128"/>
      <c r="T1347" s="128"/>
      <c r="U1347" s="128"/>
      <c r="V1347" s="128"/>
      <c r="W1347" s="128"/>
      <c r="X1347" s="128"/>
      <c r="Y1347" s="19" t="str">
        <f t="shared" si="32"/>
        <v/>
      </c>
      <c r="Z1347" s="19" t="str">
        <f>IF(T1347="","",IF(AND(T1347&lt;&gt;'Tabelas auxiliares'!$B$241,T1347&lt;&gt;'Tabelas auxiliares'!$B$242,T1347&lt;&gt;'Tabelas auxiliares'!$C$241,T1347&lt;&gt;'Tabelas auxiliares'!$C$242,T1347&lt;&gt;'Tabelas auxiliares'!$D$241),"FOLHA DE PESSOAL",IF(Y1347='Tabelas auxiliares'!$A$242,"CUSTEIO",IF(Y1347='Tabelas auxiliares'!$A$241,"INVESTIMENTO","ERRO - VERIFICAR"))))</f>
        <v/>
      </c>
      <c r="AA1347" s="30" t="str">
        <f t="shared" si="33"/>
        <v/>
      </c>
      <c r="AB1347" s="130"/>
      <c r="AC1347" s="130"/>
      <c r="AD1347" s="37"/>
      <c r="AE1347" s="36"/>
      <c r="AF1347" s="36"/>
      <c r="AG1347" s="36"/>
      <c r="AH1347" s="36"/>
      <c r="AI1347" s="36"/>
      <c r="AJ1347" s="36"/>
      <c r="AK1347" s="36"/>
      <c r="AL1347" s="36"/>
      <c r="AM1347" s="36"/>
      <c r="AN1347" s="36"/>
      <c r="AO1347" s="36"/>
      <c r="AP1347" s="36"/>
    </row>
    <row r="1348" spans="1:42" x14ac:dyDescent="0.25">
      <c r="A1348" s="128"/>
      <c r="F1348" s="19" t="str">
        <f>IFERROR(VLOOKUP(D1348,'Tabelas auxiliares'!$A$3:$B$63,2,FALSE),"")</f>
        <v/>
      </c>
      <c r="G1348" s="19" t="str">
        <f>IFERROR(VLOOKUP($B1348,'Tabelas auxiliares'!$A$67:$C$107,2,FALSE),"")</f>
        <v/>
      </c>
      <c r="H1348" s="19" t="str">
        <f>IFERROR(VLOOKUP($B1348,'Tabelas auxiliares'!$A$67:$C$107,3,FALSE),"")</f>
        <v/>
      </c>
      <c r="I1348" s="128"/>
      <c r="J1348" s="128"/>
      <c r="K1348" s="128"/>
      <c r="L1348" s="128"/>
      <c r="M1348" s="128"/>
      <c r="N1348" s="128"/>
      <c r="O1348" s="128"/>
      <c r="P1348" s="128"/>
      <c r="Q1348" s="128"/>
      <c r="R1348" s="128"/>
      <c r="S1348" s="128"/>
      <c r="T1348" s="128"/>
      <c r="U1348" s="128"/>
      <c r="V1348" s="128"/>
      <c r="W1348" s="128"/>
      <c r="X1348" s="128"/>
      <c r="Y1348" s="19" t="str">
        <f t="shared" si="32"/>
        <v/>
      </c>
      <c r="Z1348" s="19" t="str">
        <f>IF(T1348="","",IF(AND(T1348&lt;&gt;'Tabelas auxiliares'!$B$241,T1348&lt;&gt;'Tabelas auxiliares'!$B$242,T1348&lt;&gt;'Tabelas auxiliares'!$C$241,T1348&lt;&gt;'Tabelas auxiliares'!$C$242,T1348&lt;&gt;'Tabelas auxiliares'!$D$241),"FOLHA DE PESSOAL",IF(Y1348='Tabelas auxiliares'!$A$242,"CUSTEIO",IF(Y1348='Tabelas auxiliares'!$A$241,"INVESTIMENTO","ERRO - VERIFICAR"))))</f>
        <v/>
      </c>
      <c r="AA1348" s="30" t="str">
        <f t="shared" si="33"/>
        <v/>
      </c>
      <c r="AB1348" s="130"/>
      <c r="AC1348" s="130"/>
      <c r="AD1348" s="37"/>
      <c r="AE1348" s="36"/>
      <c r="AF1348" s="36"/>
      <c r="AG1348" s="36"/>
      <c r="AH1348" s="36"/>
      <c r="AI1348" s="36"/>
      <c r="AJ1348" s="36"/>
      <c r="AK1348" s="36"/>
      <c r="AL1348" s="36"/>
      <c r="AM1348" s="36"/>
      <c r="AN1348" s="36"/>
      <c r="AO1348" s="36"/>
      <c r="AP1348" s="36"/>
    </row>
    <row r="1349" spans="1:42" x14ac:dyDescent="0.25">
      <c r="A1349" s="128"/>
      <c r="F1349" s="19" t="str">
        <f>IFERROR(VLOOKUP(D1349,'Tabelas auxiliares'!$A$3:$B$63,2,FALSE),"")</f>
        <v/>
      </c>
      <c r="G1349" s="19" t="str">
        <f>IFERROR(VLOOKUP($B1349,'Tabelas auxiliares'!$A$67:$C$107,2,FALSE),"")</f>
        <v/>
      </c>
      <c r="H1349" s="19" t="str">
        <f>IFERROR(VLOOKUP($B1349,'Tabelas auxiliares'!$A$67:$C$107,3,FALSE),"")</f>
        <v/>
      </c>
      <c r="I1349" s="128"/>
      <c r="J1349" s="128"/>
      <c r="K1349" s="128"/>
      <c r="L1349" s="128"/>
      <c r="M1349" s="128"/>
      <c r="N1349" s="128"/>
      <c r="O1349" s="128"/>
      <c r="P1349" s="128"/>
      <c r="Q1349" s="128"/>
      <c r="R1349" s="128"/>
      <c r="S1349" s="128"/>
      <c r="T1349" s="128"/>
      <c r="U1349" s="128"/>
      <c r="V1349" s="128"/>
      <c r="W1349" s="128"/>
      <c r="X1349" s="128"/>
      <c r="Y1349" s="19" t="str">
        <f t="shared" si="32"/>
        <v/>
      </c>
      <c r="Z1349" s="19" t="str">
        <f>IF(T1349="","",IF(AND(T1349&lt;&gt;'Tabelas auxiliares'!$B$241,T1349&lt;&gt;'Tabelas auxiliares'!$B$242,T1349&lt;&gt;'Tabelas auxiliares'!$C$241,T1349&lt;&gt;'Tabelas auxiliares'!$C$242,T1349&lt;&gt;'Tabelas auxiliares'!$D$241),"FOLHA DE PESSOAL",IF(Y1349='Tabelas auxiliares'!$A$242,"CUSTEIO",IF(Y1349='Tabelas auxiliares'!$A$241,"INVESTIMENTO","ERRO - VERIFICAR"))))</f>
        <v/>
      </c>
      <c r="AA1349" s="30" t="str">
        <f t="shared" si="33"/>
        <v/>
      </c>
      <c r="AB1349" s="130"/>
      <c r="AC1349" s="130"/>
      <c r="AD1349" s="37"/>
      <c r="AE1349" s="36"/>
      <c r="AF1349" s="36"/>
      <c r="AG1349" s="36"/>
      <c r="AH1349" s="36"/>
      <c r="AI1349" s="36"/>
      <c r="AJ1349" s="36"/>
      <c r="AK1349" s="36"/>
      <c r="AL1349" s="36"/>
      <c r="AM1349" s="36"/>
      <c r="AN1349" s="36"/>
      <c r="AO1349" s="36"/>
      <c r="AP1349" s="36"/>
    </row>
    <row r="1350" spans="1:42" x14ac:dyDescent="0.25">
      <c r="A1350" s="128"/>
      <c r="F1350" s="19" t="str">
        <f>IFERROR(VLOOKUP(D1350,'Tabelas auxiliares'!$A$3:$B$63,2,FALSE),"")</f>
        <v/>
      </c>
      <c r="G1350" s="19" t="str">
        <f>IFERROR(VLOOKUP($B1350,'Tabelas auxiliares'!$A$67:$C$107,2,FALSE),"")</f>
        <v/>
      </c>
      <c r="H1350" s="19" t="str">
        <f>IFERROR(VLOOKUP($B1350,'Tabelas auxiliares'!$A$67:$C$107,3,FALSE),"")</f>
        <v/>
      </c>
      <c r="I1350" s="128"/>
      <c r="J1350" s="128"/>
      <c r="K1350" s="128"/>
      <c r="L1350" s="128"/>
      <c r="M1350" s="128"/>
      <c r="N1350" s="128"/>
      <c r="O1350" s="128"/>
      <c r="P1350" s="128"/>
      <c r="Q1350" s="128"/>
      <c r="R1350" s="128"/>
      <c r="S1350" s="128"/>
      <c r="T1350" s="128"/>
      <c r="U1350" s="128"/>
      <c r="V1350" s="128"/>
      <c r="W1350" s="128"/>
      <c r="X1350" s="128"/>
      <c r="Y1350" s="19" t="str">
        <f t="shared" si="32"/>
        <v/>
      </c>
      <c r="Z1350" s="19" t="str">
        <f>IF(T1350="","",IF(AND(T1350&lt;&gt;'Tabelas auxiliares'!$B$241,T1350&lt;&gt;'Tabelas auxiliares'!$B$242,T1350&lt;&gt;'Tabelas auxiliares'!$C$241,T1350&lt;&gt;'Tabelas auxiliares'!$C$242,T1350&lt;&gt;'Tabelas auxiliares'!$D$241),"FOLHA DE PESSOAL",IF(Y1350='Tabelas auxiliares'!$A$242,"CUSTEIO",IF(Y1350='Tabelas auxiliares'!$A$241,"INVESTIMENTO","ERRO - VERIFICAR"))))</f>
        <v/>
      </c>
      <c r="AA1350" s="30" t="str">
        <f t="shared" si="33"/>
        <v/>
      </c>
      <c r="AB1350" s="130"/>
      <c r="AC1350" s="130"/>
      <c r="AD1350" s="37"/>
      <c r="AE1350" s="36"/>
      <c r="AF1350" s="36"/>
      <c r="AG1350" s="36"/>
      <c r="AH1350" s="36"/>
      <c r="AI1350" s="36"/>
      <c r="AJ1350" s="36"/>
      <c r="AK1350" s="36"/>
      <c r="AL1350" s="36"/>
      <c r="AM1350" s="36"/>
      <c r="AN1350" s="36"/>
      <c r="AO1350" s="36"/>
      <c r="AP1350" s="36"/>
    </row>
    <row r="1351" spans="1:42" x14ac:dyDescent="0.25">
      <c r="A1351" s="128"/>
      <c r="F1351" s="19" t="str">
        <f>IFERROR(VLOOKUP(D1351,'Tabelas auxiliares'!$A$3:$B$63,2,FALSE),"")</f>
        <v/>
      </c>
      <c r="G1351" s="19" t="str">
        <f>IFERROR(VLOOKUP($B1351,'Tabelas auxiliares'!$A$67:$C$107,2,FALSE),"")</f>
        <v/>
      </c>
      <c r="H1351" s="19" t="str">
        <f>IFERROR(VLOOKUP($B1351,'Tabelas auxiliares'!$A$67:$C$107,3,FALSE),"")</f>
        <v/>
      </c>
      <c r="I1351" s="128"/>
      <c r="J1351" s="128"/>
      <c r="K1351" s="128"/>
      <c r="L1351" s="128"/>
      <c r="M1351" s="128"/>
      <c r="N1351" s="128"/>
      <c r="O1351" s="128"/>
      <c r="P1351" s="128"/>
      <c r="Q1351" s="128"/>
      <c r="R1351" s="128"/>
      <c r="S1351" s="128"/>
      <c r="T1351" s="128"/>
      <c r="U1351" s="128"/>
      <c r="V1351" s="128"/>
      <c r="W1351" s="128"/>
      <c r="X1351" s="128"/>
      <c r="Y1351" s="19" t="str">
        <f t="shared" si="32"/>
        <v/>
      </c>
      <c r="Z1351" s="19" t="str">
        <f>IF(T1351="","",IF(AND(T1351&lt;&gt;'Tabelas auxiliares'!$B$241,T1351&lt;&gt;'Tabelas auxiliares'!$B$242,T1351&lt;&gt;'Tabelas auxiliares'!$C$241,T1351&lt;&gt;'Tabelas auxiliares'!$C$242,T1351&lt;&gt;'Tabelas auxiliares'!$D$241),"FOLHA DE PESSOAL",IF(Y1351='Tabelas auxiliares'!$A$242,"CUSTEIO",IF(Y1351='Tabelas auxiliares'!$A$241,"INVESTIMENTO","ERRO - VERIFICAR"))))</f>
        <v/>
      </c>
      <c r="AA1351" s="30" t="str">
        <f t="shared" si="33"/>
        <v/>
      </c>
      <c r="AB1351" s="130"/>
      <c r="AC1351" s="130"/>
      <c r="AD1351" s="37"/>
      <c r="AE1351" s="36"/>
      <c r="AF1351" s="36"/>
      <c r="AG1351" s="36"/>
      <c r="AH1351" s="36"/>
      <c r="AI1351" s="36"/>
      <c r="AJ1351" s="36"/>
      <c r="AK1351" s="36"/>
      <c r="AL1351" s="36"/>
      <c r="AM1351" s="36"/>
      <c r="AN1351" s="36"/>
      <c r="AO1351" s="36"/>
      <c r="AP1351" s="36"/>
    </row>
    <row r="1352" spans="1:42" x14ac:dyDescent="0.25">
      <c r="A1352" s="128"/>
      <c r="F1352" s="19" t="str">
        <f>IFERROR(VLOOKUP(D1352,'Tabelas auxiliares'!$A$3:$B$63,2,FALSE),"")</f>
        <v/>
      </c>
      <c r="G1352" s="19" t="str">
        <f>IFERROR(VLOOKUP($B1352,'Tabelas auxiliares'!$A$67:$C$107,2,FALSE),"")</f>
        <v/>
      </c>
      <c r="H1352" s="19" t="str">
        <f>IFERROR(VLOOKUP($B1352,'Tabelas auxiliares'!$A$67:$C$107,3,FALSE),"")</f>
        <v/>
      </c>
      <c r="I1352" s="128"/>
      <c r="J1352" s="128"/>
      <c r="K1352" s="128"/>
      <c r="L1352" s="128"/>
      <c r="M1352" s="128"/>
      <c r="N1352" s="128"/>
      <c r="O1352" s="128"/>
      <c r="P1352" s="128"/>
      <c r="Q1352" s="128"/>
      <c r="R1352" s="128"/>
      <c r="S1352" s="128"/>
      <c r="T1352" s="128"/>
      <c r="U1352" s="128"/>
      <c r="V1352" s="128"/>
      <c r="W1352" s="128"/>
      <c r="X1352" s="128"/>
      <c r="Y1352" s="19" t="str">
        <f t="shared" si="32"/>
        <v/>
      </c>
      <c r="Z1352" s="19" t="str">
        <f>IF(T1352="","",IF(AND(T1352&lt;&gt;'Tabelas auxiliares'!$B$241,T1352&lt;&gt;'Tabelas auxiliares'!$B$242,T1352&lt;&gt;'Tabelas auxiliares'!$C$241,T1352&lt;&gt;'Tabelas auxiliares'!$C$242,T1352&lt;&gt;'Tabelas auxiliares'!$D$241),"FOLHA DE PESSOAL",IF(Y1352='Tabelas auxiliares'!$A$242,"CUSTEIO",IF(Y1352='Tabelas auxiliares'!$A$241,"INVESTIMENTO","ERRO - VERIFICAR"))))</f>
        <v/>
      </c>
      <c r="AA1352" s="30" t="str">
        <f t="shared" si="33"/>
        <v/>
      </c>
      <c r="AB1352" s="130"/>
      <c r="AC1352" s="130"/>
      <c r="AD1352" s="37"/>
      <c r="AE1352" s="36"/>
      <c r="AF1352" s="36"/>
      <c r="AG1352" s="36"/>
      <c r="AH1352" s="36"/>
      <c r="AI1352" s="36"/>
      <c r="AJ1352" s="36"/>
      <c r="AK1352" s="36"/>
      <c r="AL1352" s="36"/>
      <c r="AM1352" s="36"/>
      <c r="AN1352" s="36"/>
      <c r="AO1352" s="36"/>
      <c r="AP1352" s="36"/>
    </row>
    <row r="1353" spans="1:42" x14ac:dyDescent="0.25">
      <c r="A1353" s="128"/>
      <c r="F1353" s="19" t="str">
        <f>IFERROR(VLOOKUP(D1353,'Tabelas auxiliares'!$A$3:$B$63,2,FALSE),"")</f>
        <v/>
      </c>
      <c r="G1353" s="19" t="str">
        <f>IFERROR(VLOOKUP($B1353,'Tabelas auxiliares'!$A$67:$C$107,2,FALSE),"")</f>
        <v/>
      </c>
      <c r="H1353" s="19" t="str">
        <f>IFERROR(VLOOKUP($B1353,'Tabelas auxiliares'!$A$67:$C$107,3,FALSE),"")</f>
        <v/>
      </c>
      <c r="I1353" s="128"/>
      <c r="J1353" s="128"/>
      <c r="K1353" s="128"/>
      <c r="L1353" s="128"/>
      <c r="M1353" s="128"/>
      <c r="N1353" s="128"/>
      <c r="O1353" s="128"/>
      <c r="P1353" s="128"/>
      <c r="Q1353" s="128"/>
      <c r="R1353" s="128"/>
      <c r="S1353" s="128"/>
      <c r="T1353" s="128"/>
      <c r="U1353" s="128"/>
      <c r="V1353" s="128"/>
      <c r="W1353" s="128"/>
      <c r="X1353" s="128"/>
      <c r="Y1353" s="19" t="str">
        <f t="shared" si="32"/>
        <v/>
      </c>
      <c r="Z1353" s="19" t="str">
        <f>IF(T1353="","",IF(AND(T1353&lt;&gt;'Tabelas auxiliares'!$B$241,T1353&lt;&gt;'Tabelas auxiliares'!$B$242,T1353&lt;&gt;'Tabelas auxiliares'!$C$241,T1353&lt;&gt;'Tabelas auxiliares'!$C$242,T1353&lt;&gt;'Tabelas auxiliares'!$D$241),"FOLHA DE PESSOAL",IF(Y1353='Tabelas auxiliares'!$A$242,"CUSTEIO",IF(Y1353='Tabelas auxiliares'!$A$241,"INVESTIMENTO","ERRO - VERIFICAR"))))</f>
        <v/>
      </c>
      <c r="AA1353" s="30" t="str">
        <f t="shared" si="33"/>
        <v/>
      </c>
      <c r="AB1353" s="130"/>
      <c r="AC1353" s="130"/>
      <c r="AD1353" s="37"/>
      <c r="AE1353" s="36"/>
      <c r="AF1353" s="36"/>
      <c r="AG1353" s="36"/>
      <c r="AH1353" s="36"/>
      <c r="AI1353" s="36"/>
      <c r="AJ1353" s="36"/>
      <c r="AK1353" s="36"/>
      <c r="AL1353" s="36"/>
      <c r="AM1353" s="36"/>
      <c r="AN1353" s="36"/>
      <c r="AO1353" s="36"/>
      <c r="AP1353" s="36"/>
    </row>
    <row r="1354" spans="1:42" x14ac:dyDescent="0.25">
      <c r="A1354" s="128"/>
      <c r="F1354" s="19" t="str">
        <f>IFERROR(VLOOKUP(D1354,'Tabelas auxiliares'!$A$3:$B$63,2,FALSE),"")</f>
        <v/>
      </c>
      <c r="G1354" s="19" t="str">
        <f>IFERROR(VLOOKUP($B1354,'Tabelas auxiliares'!$A$67:$C$107,2,FALSE),"")</f>
        <v/>
      </c>
      <c r="H1354" s="19" t="str">
        <f>IFERROR(VLOOKUP($B1354,'Tabelas auxiliares'!$A$67:$C$107,3,FALSE),"")</f>
        <v/>
      </c>
      <c r="I1354" s="128"/>
      <c r="J1354" s="128"/>
      <c r="K1354" s="128"/>
      <c r="L1354" s="128"/>
      <c r="M1354" s="128"/>
      <c r="N1354" s="128"/>
      <c r="O1354" s="128"/>
      <c r="P1354" s="128"/>
      <c r="Q1354" s="128"/>
      <c r="R1354" s="128"/>
      <c r="S1354" s="128"/>
      <c r="T1354" s="128"/>
      <c r="U1354" s="128"/>
      <c r="V1354" s="128"/>
      <c r="W1354" s="128"/>
      <c r="X1354" s="128"/>
      <c r="Y1354" s="19" t="str">
        <f t="shared" si="32"/>
        <v/>
      </c>
      <c r="Z1354" s="19" t="str">
        <f>IF(T1354="","",IF(AND(T1354&lt;&gt;'Tabelas auxiliares'!$B$241,T1354&lt;&gt;'Tabelas auxiliares'!$B$242,T1354&lt;&gt;'Tabelas auxiliares'!$C$241,T1354&lt;&gt;'Tabelas auxiliares'!$C$242,T1354&lt;&gt;'Tabelas auxiliares'!$D$241),"FOLHA DE PESSOAL",IF(Y1354='Tabelas auxiliares'!$A$242,"CUSTEIO",IF(Y1354='Tabelas auxiliares'!$A$241,"INVESTIMENTO","ERRO - VERIFICAR"))))</f>
        <v/>
      </c>
      <c r="AA1354" s="30" t="str">
        <f t="shared" si="33"/>
        <v/>
      </c>
      <c r="AB1354" s="130"/>
      <c r="AC1354" s="130"/>
      <c r="AD1354" s="37"/>
      <c r="AE1354" s="36"/>
      <c r="AF1354" s="36"/>
      <c r="AG1354" s="36"/>
      <c r="AH1354" s="36"/>
      <c r="AI1354" s="36"/>
      <c r="AJ1354" s="36"/>
      <c r="AK1354" s="36"/>
      <c r="AL1354" s="36"/>
      <c r="AM1354" s="36"/>
      <c r="AN1354" s="36"/>
      <c r="AO1354" s="36"/>
      <c r="AP1354" s="36"/>
    </row>
    <row r="1355" spans="1:42" x14ac:dyDescent="0.25">
      <c r="A1355" s="128"/>
      <c r="F1355" s="19" t="str">
        <f>IFERROR(VLOOKUP(D1355,'Tabelas auxiliares'!$A$3:$B$63,2,FALSE),"")</f>
        <v/>
      </c>
      <c r="G1355" s="19" t="str">
        <f>IFERROR(VLOOKUP($B1355,'Tabelas auxiliares'!$A$67:$C$107,2,FALSE),"")</f>
        <v/>
      </c>
      <c r="H1355" s="19" t="str">
        <f>IFERROR(VLOOKUP($B1355,'Tabelas auxiliares'!$A$67:$C$107,3,FALSE),"")</f>
        <v/>
      </c>
      <c r="I1355" s="128"/>
      <c r="J1355" s="128"/>
      <c r="K1355" s="128"/>
      <c r="L1355" s="128"/>
      <c r="M1355" s="128"/>
      <c r="N1355" s="128"/>
      <c r="O1355" s="128"/>
      <c r="P1355" s="128"/>
      <c r="Q1355" s="128"/>
      <c r="R1355" s="128"/>
      <c r="S1355" s="128"/>
      <c r="T1355" s="128"/>
      <c r="U1355" s="128"/>
      <c r="V1355" s="128"/>
      <c r="W1355" s="128"/>
      <c r="X1355" s="128"/>
      <c r="Y1355" s="19" t="str">
        <f t="shared" si="32"/>
        <v/>
      </c>
      <c r="Z1355" s="19" t="str">
        <f>IF(T1355="","",IF(AND(T1355&lt;&gt;'Tabelas auxiliares'!$B$241,T1355&lt;&gt;'Tabelas auxiliares'!$B$242,T1355&lt;&gt;'Tabelas auxiliares'!$C$241,T1355&lt;&gt;'Tabelas auxiliares'!$C$242,T1355&lt;&gt;'Tabelas auxiliares'!$D$241),"FOLHA DE PESSOAL",IF(Y1355='Tabelas auxiliares'!$A$242,"CUSTEIO",IF(Y1355='Tabelas auxiliares'!$A$241,"INVESTIMENTO","ERRO - VERIFICAR"))))</f>
        <v/>
      </c>
      <c r="AA1355" s="30" t="str">
        <f t="shared" si="33"/>
        <v/>
      </c>
      <c r="AB1355" s="130"/>
      <c r="AC1355" s="130"/>
      <c r="AD1355" s="37"/>
      <c r="AE1355" s="36"/>
      <c r="AF1355" s="36"/>
      <c r="AG1355" s="36"/>
      <c r="AH1355" s="36"/>
      <c r="AI1355" s="36"/>
      <c r="AJ1355" s="36"/>
      <c r="AK1355" s="36"/>
      <c r="AL1355" s="36"/>
      <c r="AM1355" s="36"/>
      <c r="AN1355" s="36"/>
      <c r="AO1355" s="36"/>
      <c r="AP1355" s="36"/>
    </row>
    <row r="1356" spans="1:42" x14ac:dyDescent="0.25">
      <c r="A1356" s="128"/>
      <c r="F1356" s="19" t="str">
        <f>IFERROR(VLOOKUP(D1356,'Tabelas auxiliares'!$A$3:$B$63,2,FALSE),"")</f>
        <v/>
      </c>
      <c r="G1356" s="19" t="str">
        <f>IFERROR(VLOOKUP($B1356,'Tabelas auxiliares'!$A$67:$C$107,2,FALSE),"")</f>
        <v/>
      </c>
      <c r="H1356" s="19" t="str">
        <f>IFERROR(VLOOKUP($B1356,'Tabelas auxiliares'!$A$67:$C$107,3,FALSE),"")</f>
        <v/>
      </c>
      <c r="I1356" s="128"/>
      <c r="J1356" s="128"/>
      <c r="K1356" s="128"/>
      <c r="L1356" s="128"/>
      <c r="M1356" s="128"/>
      <c r="N1356" s="128"/>
      <c r="O1356" s="128"/>
      <c r="P1356" s="128"/>
      <c r="Q1356" s="128"/>
      <c r="R1356" s="128"/>
      <c r="S1356" s="128"/>
      <c r="T1356" s="128"/>
      <c r="U1356" s="128"/>
      <c r="V1356" s="128"/>
      <c r="W1356" s="128"/>
      <c r="X1356" s="128"/>
      <c r="Y1356" s="19" t="str">
        <f t="shared" si="32"/>
        <v/>
      </c>
      <c r="Z1356" s="19" t="str">
        <f>IF(T1356="","",IF(AND(T1356&lt;&gt;'Tabelas auxiliares'!$B$241,T1356&lt;&gt;'Tabelas auxiliares'!$B$242,T1356&lt;&gt;'Tabelas auxiliares'!$C$241,T1356&lt;&gt;'Tabelas auxiliares'!$C$242,T1356&lt;&gt;'Tabelas auxiliares'!$D$241),"FOLHA DE PESSOAL",IF(Y1356='Tabelas auxiliares'!$A$242,"CUSTEIO",IF(Y1356='Tabelas auxiliares'!$A$241,"INVESTIMENTO","ERRO - VERIFICAR"))))</f>
        <v/>
      </c>
      <c r="AA1356" s="30" t="str">
        <f t="shared" si="33"/>
        <v/>
      </c>
      <c r="AB1356" s="130"/>
      <c r="AC1356" s="130"/>
      <c r="AD1356" s="37"/>
      <c r="AE1356" s="36"/>
      <c r="AF1356" s="36"/>
      <c r="AG1356" s="36"/>
      <c r="AH1356" s="36"/>
      <c r="AI1356" s="36"/>
      <c r="AJ1356" s="36"/>
      <c r="AK1356" s="36"/>
      <c r="AL1356" s="36"/>
      <c r="AM1356" s="36"/>
      <c r="AN1356" s="36"/>
      <c r="AO1356" s="36"/>
      <c r="AP1356" s="36"/>
    </row>
    <row r="1357" spans="1:42" x14ac:dyDescent="0.25">
      <c r="A1357" s="128"/>
      <c r="F1357" s="19" t="str">
        <f>IFERROR(VLOOKUP(D1357,'Tabelas auxiliares'!$A$3:$B$63,2,FALSE),"")</f>
        <v/>
      </c>
      <c r="G1357" s="19" t="str">
        <f>IFERROR(VLOOKUP($B1357,'Tabelas auxiliares'!$A$67:$C$107,2,FALSE),"")</f>
        <v/>
      </c>
      <c r="H1357" s="19" t="str">
        <f>IFERROR(VLOOKUP($B1357,'Tabelas auxiliares'!$A$67:$C$107,3,FALSE),"")</f>
        <v/>
      </c>
      <c r="I1357" s="128"/>
      <c r="J1357" s="128"/>
      <c r="K1357" s="128"/>
      <c r="L1357" s="128"/>
      <c r="M1357" s="128"/>
      <c r="N1357" s="128"/>
      <c r="O1357" s="128"/>
      <c r="P1357" s="128"/>
      <c r="Q1357" s="128"/>
      <c r="R1357" s="128"/>
      <c r="S1357" s="128"/>
      <c r="T1357" s="128"/>
      <c r="U1357" s="128"/>
      <c r="V1357" s="128"/>
      <c r="W1357" s="128"/>
      <c r="X1357" s="128"/>
      <c r="Y1357" s="19" t="str">
        <f t="shared" si="32"/>
        <v/>
      </c>
      <c r="Z1357" s="19" t="str">
        <f>IF(T1357="","",IF(AND(T1357&lt;&gt;'Tabelas auxiliares'!$B$241,T1357&lt;&gt;'Tabelas auxiliares'!$B$242,T1357&lt;&gt;'Tabelas auxiliares'!$C$241,T1357&lt;&gt;'Tabelas auxiliares'!$C$242,T1357&lt;&gt;'Tabelas auxiliares'!$D$241),"FOLHA DE PESSOAL",IF(Y1357='Tabelas auxiliares'!$A$242,"CUSTEIO",IF(Y1357='Tabelas auxiliares'!$A$241,"INVESTIMENTO","ERRO - VERIFICAR"))))</f>
        <v/>
      </c>
      <c r="AA1357" s="30" t="str">
        <f t="shared" si="33"/>
        <v/>
      </c>
      <c r="AB1357" s="130"/>
      <c r="AC1357" s="130"/>
      <c r="AD1357" s="37"/>
      <c r="AE1357" s="36"/>
      <c r="AF1357" s="36"/>
      <c r="AG1357" s="36"/>
      <c r="AH1357" s="36"/>
      <c r="AI1357" s="36"/>
      <c r="AJ1357" s="36"/>
      <c r="AK1357" s="36"/>
      <c r="AL1357" s="36"/>
      <c r="AM1357" s="36"/>
      <c r="AN1357" s="36"/>
      <c r="AO1357" s="36"/>
      <c r="AP1357" s="36"/>
    </row>
    <row r="1358" spans="1:42" x14ac:dyDescent="0.25">
      <c r="A1358" s="128"/>
      <c r="F1358" s="19" t="str">
        <f>IFERROR(VLOOKUP(D1358,'Tabelas auxiliares'!$A$3:$B$63,2,FALSE),"")</f>
        <v/>
      </c>
      <c r="G1358" s="19" t="str">
        <f>IFERROR(VLOOKUP($B1358,'Tabelas auxiliares'!$A$67:$C$107,2,FALSE),"")</f>
        <v/>
      </c>
      <c r="H1358" s="19" t="str">
        <f>IFERROR(VLOOKUP($B1358,'Tabelas auxiliares'!$A$67:$C$107,3,FALSE),"")</f>
        <v/>
      </c>
      <c r="I1358" s="128"/>
      <c r="J1358" s="128"/>
      <c r="K1358" s="128"/>
      <c r="L1358" s="128"/>
      <c r="M1358" s="128"/>
      <c r="N1358" s="128"/>
      <c r="O1358" s="128"/>
      <c r="P1358" s="128"/>
      <c r="Q1358" s="128"/>
      <c r="R1358" s="128"/>
      <c r="S1358" s="128"/>
      <c r="T1358" s="128"/>
      <c r="U1358" s="128"/>
      <c r="V1358" s="128"/>
      <c r="W1358" s="128"/>
      <c r="X1358" s="128"/>
      <c r="Y1358" s="19" t="str">
        <f t="shared" si="32"/>
        <v/>
      </c>
      <c r="Z1358" s="19" t="str">
        <f>IF(T1358="","",IF(AND(T1358&lt;&gt;'Tabelas auxiliares'!$B$241,T1358&lt;&gt;'Tabelas auxiliares'!$B$242,T1358&lt;&gt;'Tabelas auxiliares'!$C$241,T1358&lt;&gt;'Tabelas auxiliares'!$C$242,T1358&lt;&gt;'Tabelas auxiliares'!$D$241),"FOLHA DE PESSOAL",IF(Y1358='Tabelas auxiliares'!$A$242,"CUSTEIO",IF(Y1358='Tabelas auxiliares'!$A$241,"INVESTIMENTO","ERRO - VERIFICAR"))))</f>
        <v/>
      </c>
      <c r="AA1358" s="30" t="str">
        <f t="shared" si="33"/>
        <v/>
      </c>
      <c r="AB1358" s="130"/>
      <c r="AC1358" s="130"/>
      <c r="AD1358" s="37"/>
      <c r="AE1358" s="36"/>
      <c r="AF1358" s="36"/>
      <c r="AG1358" s="36"/>
      <c r="AH1358" s="36"/>
      <c r="AI1358" s="36"/>
      <c r="AJ1358" s="36"/>
      <c r="AK1358" s="36"/>
      <c r="AL1358" s="36"/>
      <c r="AM1358" s="36"/>
      <c r="AN1358" s="36"/>
      <c r="AO1358" s="36"/>
      <c r="AP1358" s="36"/>
    </row>
    <row r="1359" spans="1:42" x14ac:dyDescent="0.25">
      <c r="A1359" s="128"/>
      <c r="F1359" s="19" t="str">
        <f>IFERROR(VLOOKUP(D1359,'Tabelas auxiliares'!$A$3:$B$63,2,FALSE),"")</f>
        <v/>
      </c>
      <c r="G1359" s="19" t="str">
        <f>IFERROR(VLOOKUP($B1359,'Tabelas auxiliares'!$A$67:$C$107,2,FALSE),"")</f>
        <v/>
      </c>
      <c r="H1359" s="19" t="str">
        <f>IFERROR(VLOOKUP($B1359,'Tabelas auxiliares'!$A$67:$C$107,3,FALSE),"")</f>
        <v/>
      </c>
      <c r="I1359" s="128"/>
      <c r="J1359" s="128"/>
      <c r="K1359" s="128"/>
      <c r="L1359" s="128"/>
      <c r="M1359" s="128"/>
      <c r="N1359" s="128"/>
      <c r="O1359" s="128"/>
      <c r="P1359" s="128"/>
      <c r="Q1359" s="128"/>
      <c r="R1359" s="128"/>
      <c r="S1359" s="128"/>
      <c r="T1359" s="128"/>
      <c r="U1359" s="128"/>
      <c r="V1359" s="128"/>
      <c r="W1359" s="128"/>
      <c r="X1359" s="128"/>
      <c r="Y1359" s="19" t="str">
        <f t="shared" si="32"/>
        <v/>
      </c>
      <c r="Z1359" s="19" t="str">
        <f>IF(T1359="","",IF(AND(T1359&lt;&gt;'Tabelas auxiliares'!$B$241,T1359&lt;&gt;'Tabelas auxiliares'!$B$242,T1359&lt;&gt;'Tabelas auxiliares'!$C$241,T1359&lt;&gt;'Tabelas auxiliares'!$C$242,T1359&lt;&gt;'Tabelas auxiliares'!$D$241),"FOLHA DE PESSOAL",IF(Y1359='Tabelas auxiliares'!$A$242,"CUSTEIO",IF(Y1359='Tabelas auxiliares'!$A$241,"INVESTIMENTO","ERRO - VERIFICAR"))))</f>
        <v/>
      </c>
      <c r="AA1359" s="30" t="str">
        <f t="shared" si="33"/>
        <v/>
      </c>
      <c r="AB1359" s="130"/>
      <c r="AC1359" s="130"/>
      <c r="AD1359" s="37"/>
      <c r="AE1359" s="36"/>
      <c r="AF1359" s="36"/>
      <c r="AG1359" s="36"/>
      <c r="AH1359" s="36"/>
      <c r="AI1359" s="36"/>
      <c r="AJ1359" s="36"/>
      <c r="AK1359" s="36"/>
      <c r="AL1359" s="36"/>
      <c r="AM1359" s="36"/>
      <c r="AN1359" s="36"/>
      <c r="AO1359" s="36"/>
      <c r="AP1359" s="36"/>
    </row>
    <row r="1360" spans="1:42" x14ac:dyDescent="0.25">
      <c r="A1360" s="128"/>
      <c r="F1360" s="19" t="str">
        <f>IFERROR(VLOOKUP(D1360,'Tabelas auxiliares'!$A$3:$B$63,2,FALSE),"")</f>
        <v/>
      </c>
      <c r="G1360" s="19" t="str">
        <f>IFERROR(VLOOKUP($B1360,'Tabelas auxiliares'!$A$67:$C$107,2,FALSE),"")</f>
        <v/>
      </c>
      <c r="H1360" s="19" t="str">
        <f>IFERROR(VLOOKUP($B1360,'Tabelas auxiliares'!$A$67:$C$107,3,FALSE),"")</f>
        <v/>
      </c>
      <c r="I1360" s="128"/>
      <c r="J1360" s="128"/>
      <c r="K1360" s="128"/>
      <c r="L1360" s="128"/>
      <c r="M1360" s="128"/>
      <c r="N1360" s="128"/>
      <c r="O1360" s="128"/>
      <c r="P1360" s="128"/>
      <c r="Q1360" s="128"/>
      <c r="R1360" s="128"/>
      <c r="S1360" s="128"/>
      <c r="T1360" s="128"/>
      <c r="U1360" s="128"/>
      <c r="V1360" s="128"/>
      <c r="W1360" s="128"/>
      <c r="X1360" s="128"/>
      <c r="Y1360" s="19" t="str">
        <f t="shared" si="32"/>
        <v/>
      </c>
      <c r="Z1360" s="19" t="str">
        <f>IF(T1360="","",IF(AND(T1360&lt;&gt;'Tabelas auxiliares'!$B$241,T1360&lt;&gt;'Tabelas auxiliares'!$B$242,T1360&lt;&gt;'Tabelas auxiliares'!$C$241,T1360&lt;&gt;'Tabelas auxiliares'!$C$242,T1360&lt;&gt;'Tabelas auxiliares'!$D$241),"FOLHA DE PESSOAL",IF(Y1360='Tabelas auxiliares'!$A$242,"CUSTEIO",IF(Y1360='Tabelas auxiliares'!$A$241,"INVESTIMENTO","ERRO - VERIFICAR"))))</f>
        <v/>
      </c>
      <c r="AA1360" s="30" t="str">
        <f t="shared" si="33"/>
        <v/>
      </c>
      <c r="AB1360" s="130"/>
      <c r="AC1360" s="130"/>
      <c r="AD1360" s="37"/>
      <c r="AE1360" s="36"/>
      <c r="AF1360" s="36"/>
      <c r="AG1360" s="36"/>
      <c r="AH1360" s="36"/>
      <c r="AI1360" s="36"/>
      <c r="AJ1360" s="36"/>
      <c r="AK1360" s="36"/>
      <c r="AL1360" s="36"/>
      <c r="AM1360" s="36"/>
      <c r="AN1360" s="36"/>
      <c r="AO1360" s="36"/>
      <c r="AP1360" s="36"/>
    </row>
    <row r="1361" spans="1:42" x14ac:dyDescent="0.25">
      <c r="A1361" s="128"/>
      <c r="F1361" s="19" t="str">
        <f>IFERROR(VLOOKUP(D1361,'Tabelas auxiliares'!$A$3:$B$63,2,FALSE),"")</f>
        <v/>
      </c>
      <c r="G1361" s="19" t="str">
        <f>IFERROR(VLOOKUP($B1361,'Tabelas auxiliares'!$A$67:$C$107,2,FALSE),"")</f>
        <v/>
      </c>
      <c r="H1361" s="19" t="str">
        <f>IFERROR(VLOOKUP($B1361,'Tabelas auxiliares'!$A$67:$C$107,3,FALSE),"")</f>
        <v/>
      </c>
      <c r="I1361" s="128"/>
      <c r="J1361" s="128"/>
      <c r="K1361" s="128"/>
      <c r="L1361" s="128"/>
      <c r="M1361" s="128"/>
      <c r="N1361" s="128"/>
      <c r="O1361" s="128"/>
      <c r="P1361" s="128"/>
      <c r="Q1361" s="128"/>
      <c r="R1361" s="128"/>
      <c r="S1361" s="128"/>
      <c r="T1361" s="128"/>
      <c r="U1361" s="128"/>
      <c r="V1361" s="128"/>
      <c r="W1361" s="128"/>
      <c r="X1361" s="128"/>
      <c r="Y1361" s="19" t="str">
        <f t="shared" si="32"/>
        <v/>
      </c>
      <c r="Z1361" s="19" t="str">
        <f>IF(T1361="","",IF(AND(T1361&lt;&gt;'Tabelas auxiliares'!$B$241,T1361&lt;&gt;'Tabelas auxiliares'!$B$242,T1361&lt;&gt;'Tabelas auxiliares'!$C$241,T1361&lt;&gt;'Tabelas auxiliares'!$C$242,T1361&lt;&gt;'Tabelas auxiliares'!$D$241),"FOLHA DE PESSOAL",IF(Y1361='Tabelas auxiliares'!$A$242,"CUSTEIO",IF(Y1361='Tabelas auxiliares'!$A$241,"INVESTIMENTO","ERRO - VERIFICAR"))))</f>
        <v/>
      </c>
      <c r="AA1361" s="30" t="str">
        <f t="shared" si="33"/>
        <v/>
      </c>
      <c r="AB1361" s="130"/>
      <c r="AC1361" s="130"/>
      <c r="AD1361" s="37"/>
      <c r="AE1361" s="36"/>
      <c r="AF1361" s="36"/>
      <c r="AG1361" s="36"/>
      <c r="AH1361" s="36"/>
      <c r="AI1361" s="36"/>
      <c r="AJ1361" s="36"/>
      <c r="AK1361" s="36"/>
      <c r="AL1361" s="36"/>
      <c r="AM1361" s="36"/>
      <c r="AN1361" s="36"/>
      <c r="AO1361" s="36"/>
      <c r="AP1361" s="36"/>
    </row>
    <row r="1362" spans="1:42" x14ac:dyDescent="0.25">
      <c r="A1362" s="128"/>
      <c r="F1362" s="19" t="str">
        <f>IFERROR(VLOOKUP(D1362,'Tabelas auxiliares'!$A$3:$B$63,2,FALSE),"")</f>
        <v/>
      </c>
      <c r="G1362" s="19" t="str">
        <f>IFERROR(VLOOKUP($B1362,'Tabelas auxiliares'!$A$67:$C$107,2,FALSE),"")</f>
        <v/>
      </c>
      <c r="H1362" s="19" t="str">
        <f>IFERROR(VLOOKUP($B1362,'Tabelas auxiliares'!$A$67:$C$107,3,FALSE),"")</f>
        <v/>
      </c>
      <c r="I1362" s="128"/>
      <c r="J1362" s="128"/>
      <c r="K1362" s="128"/>
      <c r="L1362" s="128"/>
      <c r="M1362" s="128"/>
      <c r="N1362" s="128"/>
      <c r="O1362" s="128"/>
      <c r="P1362" s="128"/>
      <c r="Q1362" s="128"/>
      <c r="R1362" s="128"/>
      <c r="S1362" s="128"/>
      <c r="T1362" s="128"/>
      <c r="U1362" s="128"/>
      <c r="V1362" s="128"/>
      <c r="W1362" s="128"/>
      <c r="X1362" s="128"/>
      <c r="Y1362" s="19" t="str">
        <f t="shared" si="32"/>
        <v/>
      </c>
      <c r="Z1362" s="19" t="str">
        <f>IF(T1362="","",IF(AND(T1362&lt;&gt;'Tabelas auxiliares'!$B$241,T1362&lt;&gt;'Tabelas auxiliares'!$B$242,T1362&lt;&gt;'Tabelas auxiliares'!$C$241,T1362&lt;&gt;'Tabelas auxiliares'!$C$242,T1362&lt;&gt;'Tabelas auxiliares'!$D$241),"FOLHA DE PESSOAL",IF(Y1362='Tabelas auxiliares'!$A$242,"CUSTEIO",IF(Y1362='Tabelas auxiliares'!$A$241,"INVESTIMENTO","ERRO - VERIFICAR"))))</f>
        <v/>
      </c>
      <c r="AA1362" s="30" t="str">
        <f t="shared" si="33"/>
        <v/>
      </c>
      <c r="AB1362" s="130"/>
      <c r="AC1362" s="130"/>
      <c r="AD1362" s="37"/>
      <c r="AE1362" s="36"/>
      <c r="AF1362" s="36"/>
      <c r="AG1362" s="36"/>
      <c r="AH1362" s="36"/>
      <c r="AI1362" s="36"/>
      <c r="AJ1362" s="36"/>
      <c r="AK1362" s="36"/>
      <c r="AL1362" s="36"/>
      <c r="AM1362" s="36"/>
      <c r="AN1362" s="36"/>
      <c r="AO1362" s="36"/>
      <c r="AP1362" s="36"/>
    </row>
    <row r="1363" spans="1:42" x14ac:dyDescent="0.25">
      <c r="A1363" s="128"/>
      <c r="F1363" s="19" t="str">
        <f>IFERROR(VLOOKUP(D1363,'Tabelas auxiliares'!$A$3:$B$63,2,FALSE),"")</f>
        <v/>
      </c>
      <c r="G1363" s="19" t="str">
        <f>IFERROR(VLOOKUP($B1363,'Tabelas auxiliares'!$A$67:$C$107,2,FALSE),"")</f>
        <v/>
      </c>
      <c r="H1363" s="19" t="str">
        <f>IFERROR(VLOOKUP($B1363,'Tabelas auxiliares'!$A$67:$C$107,3,FALSE),"")</f>
        <v/>
      </c>
      <c r="I1363" s="128"/>
      <c r="J1363" s="128"/>
      <c r="K1363" s="128"/>
      <c r="L1363" s="128"/>
      <c r="M1363" s="128"/>
      <c r="N1363" s="128"/>
      <c r="O1363" s="128"/>
      <c r="P1363" s="128"/>
      <c r="Q1363" s="128"/>
      <c r="R1363" s="128"/>
      <c r="S1363" s="128"/>
      <c r="T1363" s="128"/>
      <c r="U1363" s="128"/>
      <c r="V1363" s="128"/>
      <c r="W1363" s="128"/>
      <c r="X1363" s="128"/>
      <c r="Y1363" s="19" t="str">
        <f t="shared" si="32"/>
        <v/>
      </c>
      <c r="Z1363" s="19" t="str">
        <f>IF(T1363="","",IF(AND(T1363&lt;&gt;'Tabelas auxiliares'!$B$241,T1363&lt;&gt;'Tabelas auxiliares'!$B$242,T1363&lt;&gt;'Tabelas auxiliares'!$C$241,T1363&lt;&gt;'Tabelas auxiliares'!$C$242,T1363&lt;&gt;'Tabelas auxiliares'!$D$241),"FOLHA DE PESSOAL",IF(Y1363='Tabelas auxiliares'!$A$242,"CUSTEIO",IF(Y1363='Tabelas auxiliares'!$A$241,"INVESTIMENTO","ERRO - VERIFICAR"))))</f>
        <v/>
      </c>
      <c r="AA1363" s="30" t="str">
        <f t="shared" si="33"/>
        <v/>
      </c>
      <c r="AB1363" s="130"/>
      <c r="AC1363" s="130"/>
      <c r="AD1363" s="37"/>
      <c r="AE1363" s="36"/>
      <c r="AF1363" s="36"/>
      <c r="AG1363" s="36"/>
      <c r="AH1363" s="36"/>
      <c r="AI1363" s="36"/>
      <c r="AJ1363" s="36"/>
      <c r="AK1363" s="36"/>
      <c r="AL1363" s="36"/>
      <c r="AM1363" s="36"/>
      <c r="AN1363" s="36"/>
      <c r="AO1363" s="36"/>
      <c r="AP1363" s="36"/>
    </row>
    <row r="1364" spans="1:42" x14ac:dyDescent="0.25">
      <c r="A1364" s="128"/>
      <c r="F1364" s="19" t="str">
        <f>IFERROR(VLOOKUP(D1364,'Tabelas auxiliares'!$A$3:$B$63,2,FALSE),"")</f>
        <v/>
      </c>
      <c r="G1364" s="19" t="str">
        <f>IFERROR(VLOOKUP($B1364,'Tabelas auxiliares'!$A$67:$C$107,2,FALSE),"")</f>
        <v/>
      </c>
      <c r="H1364" s="19" t="str">
        <f>IFERROR(VLOOKUP($B1364,'Tabelas auxiliares'!$A$67:$C$107,3,FALSE),"")</f>
        <v/>
      </c>
      <c r="I1364" s="128"/>
      <c r="J1364" s="128"/>
      <c r="K1364" s="128"/>
      <c r="L1364" s="128"/>
      <c r="M1364" s="128"/>
      <c r="N1364" s="128"/>
      <c r="O1364" s="128"/>
      <c r="P1364" s="128"/>
      <c r="Q1364" s="128"/>
      <c r="R1364" s="128"/>
      <c r="S1364" s="128"/>
      <c r="T1364" s="128"/>
      <c r="U1364" s="128"/>
      <c r="V1364" s="128"/>
      <c r="W1364" s="128"/>
      <c r="X1364" s="128"/>
      <c r="Y1364" s="19" t="str">
        <f t="shared" si="32"/>
        <v/>
      </c>
      <c r="Z1364" s="19" t="str">
        <f>IF(T1364="","",IF(AND(T1364&lt;&gt;'Tabelas auxiliares'!$B$241,T1364&lt;&gt;'Tabelas auxiliares'!$B$242,T1364&lt;&gt;'Tabelas auxiliares'!$C$241,T1364&lt;&gt;'Tabelas auxiliares'!$C$242,T1364&lt;&gt;'Tabelas auxiliares'!$D$241),"FOLHA DE PESSOAL",IF(Y1364='Tabelas auxiliares'!$A$242,"CUSTEIO",IF(Y1364='Tabelas auxiliares'!$A$241,"INVESTIMENTO","ERRO - VERIFICAR"))))</f>
        <v/>
      </c>
      <c r="AA1364" s="30" t="str">
        <f t="shared" si="33"/>
        <v/>
      </c>
      <c r="AB1364" s="130"/>
      <c r="AC1364" s="130"/>
      <c r="AD1364" s="37"/>
      <c r="AE1364" s="36"/>
      <c r="AF1364" s="36"/>
      <c r="AG1364" s="36"/>
      <c r="AH1364" s="36"/>
      <c r="AI1364" s="36"/>
      <c r="AJ1364" s="36"/>
      <c r="AK1364" s="36"/>
      <c r="AL1364" s="36"/>
      <c r="AM1364" s="36"/>
      <c r="AN1364" s="36"/>
      <c r="AO1364" s="36"/>
      <c r="AP1364" s="36"/>
    </row>
    <row r="1365" spans="1:42" x14ac:dyDescent="0.25">
      <c r="A1365" s="128"/>
      <c r="F1365" s="19" t="str">
        <f>IFERROR(VLOOKUP(D1365,'Tabelas auxiliares'!$A$3:$B$63,2,FALSE),"")</f>
        <v/>
      </c>
      <c r="G1365" s="19" t="str">
        <f>IFERROR(VLOOKUP($B1365,'Tabelas auxiliares'!$A$67:$C$107,2,FALSE),"")</f>
        <v/>
      </c>
      <c r="H1365" s="19" t="str">
        <f>IFERROR(VLOOKUP($B1365,'Tabelas auxiliares'!$A$67:$C$107,3,FALSE),"")</f>
        <v/>
      </c>
      <c r="I1365" s="128"/>
      <c r="J1365" s="128"/>
      <c r="K1365" s="128"/>
      <c r="L1365" s="128"/>
      <c r="M1365" s="128"/>
      <c r="N1365" s="128"/>
      <c r="O1365" s="128"/>
      <c r="P1365" s="128"/>
      <c r="Q1365" s="128"/>
      <c r="R1365" s="128"/>
      <c r="S1365" s="128"/>
      <c r="T1365" s="128"/>
      <c r="U1365" s="128"/>
      <c r="V1365" s="128"/>
      <c r="W1365" s="128"/>
      <c r="X1365" s="128"/>
      <c r="Y1365" s="19" t="str">
        <f t="shared" si="32"/>
        <v/>
      </c>
      <c r="Z1365" s="19" t="str">
        <f>IF(T1365="","",IF(AND(T1365&lt;&gt;'Tabelas auxiliares'!$B$241,T1365&lt;&gt;'Tabelas auxiliares'!$B$242,T1365&lt;&gt;'Tabelas auxiliares'!$C$241,T1365&lt;&gt;'Tabelas auxiliares'!$C$242,T1365&lt;&gt;'Tabelas auxiliares'!$D$241),"FOLHA DE PESSOAL",IF(Y1365='Tabelas auxiliares'!$A$242,"CUSTEIO",IF(Y1365='Tabelas auxiliares'!$A$241,"INVESTIMENTO","ERRO - VERIFICAR"))))</f>
        <v/>
      </c>
      <c r="AA1365" s="30" t="str">
        <f t="shared" si="33"/>
        <v/>
      </c>
      <c r="AB1365" s="130"/>
      <c r="AC1365" s="130"/>
      <c r="AD1365" s="37"/>
      <c r="AE1365" s="36"/>
      <c r="AF1365" s="36"/>
      <c r="AG1365" s="36"/>
      <c r="AH1365" s="36"/>
      <c r="AI1365" s="36"/>
      <c r="AJ1365" s="36"/>
      <c r="AK1365" s="36"/>
      <c r="AL1365" s="36"/>
      <c r="AM1365" s="36"/>
      <c r="AN1365" s="36"/>
      <c r="AO1365" s="36"/>
      <c r="AP1365" s="36"/>
    </row>
    <row r="1366" spans="1:42" x14ac:dyDescent="0.25">
      <c r="A1366" s="128"/>
      <c r="F1366" s="19" t="str">
        <f>IFERROR(VLOOKUP(D1366,'Tabelas auxiliares'!$A$3:$B$63,2,FALSE),"")</f>
        <v/>
      </c>
      <c r="G1366" s="19" t="str">
        <f>IFERROR(VLOOKUP($B1366,'Tabelas auxiliares'!$A$67:$C$107,2,FALSE),"")</f>
        <v/>
      </c>
      <c r="H1366" s="19" t="str">
        <f>IFERROR(VLOOKUP($B1366,'Tabelas auxiliares'!$A$67:$C$107,3,FALSE),"")</f>
        <v/>
      </c>
      <c r="I1366" s="128"/>
      <c r="J1366" s="128"/>
      <c r="K1366" s="128"/>
      <c r="L1366" s="128"/>
      <c r="M1366" s="128"/>
      <c r="N1366" s="128"/>
      <c r="O1366" s="128"/>
      <c r="P1366" s="128"/>
      <c r="Q1366" s="128"/>
      <c r="R1366" s="128"/>
      <c r="S1366" s="128"/>
      <c r="T1366" s="128"/>
      <c r="U1366" s="128"/>
      <c r="V1366" s="128"/>
      <c r="W1366" s="128"/>
      <c r="X1366" s="128"/>
      <c r="Y1366" s="19" t="str">
        <f t="shared" si="32"/>
        <v/>
      </c>
      <c r="Z1366" s="19" t="str">
        <f>IF(T1366="","",IF(AND(T1366&lt;&gt;'Tabelas auxiliares'!$B$241,T1366&lt;&gt;'Tabelas auxiliares'!$B$242,T1366&lt;&gt;'Tabelas auxiliares'!$C$241,T1366&lt;&gt;'Tabelas auxiliares'!$C$242,T1366&lt;&gt;'Tabelas auxiliares'!$D$241),"FOLHA DE PESSOAL",IF(Y1366='Tabelas auxiliares'!$A$242,"CUSTEIO",IF(Y1366='Tabelas auxiliares'!$A$241,"INVESTIMENTO","ERRO - VERIFICAR"))))</f>
        <v/>
      </c>
      <c r="AA1366" s="30" t="str">
        <f t="shared" si="33"/>
        <v/>
      </c>
      <c r="AB1366" s="130"/>
      <c r="AC1366" s="130"/>
      <c r="AD1366" s="37"/>
      <c r="AE1366" s="36"/>
      <c r="AF1366" s="36"/>
      <c r="AG1366" s="36"/>
      <c r="AH1366" s="36"/>
      <c r="AI1366" s="36"/>
      <c r="AJ1366" s="36"/>
      <c r="AK1366" s="36"/>
      <c r="AL1366" s="36"/>
      <c r="AM1366" s="36"/>
      <c r="AN1366" s="36"/>
      <c r="AO1366" s="36"/>
      <c r="AP1366" s="36"/>
    </row>
    <row r="1367" spans="1:42" x14ac:dyDescent="0.25">
      <c r="F1367" s="19" t="str">
        <f>IFERROR(VLOOKUP(D1367,'Tabelas auxiliares'!$A$3:$B$63,2,FALSE),"")</f>
        <v/>
      </c>
      <c r="G1367" s="19" t="str">
        <f>IFERROR(VLOOKUP($B1367,'Tabelas auxiliares'!$A$67:$C$107,2,FALSE),"")</f>
        <v/>
      </c>
      <c r="H1367" s="19" t="str">
        <f>IFERROR(VLOOKUP($B1367,'Tabelas auxiliares'!$A$67:$C$107,3,FALSE),"")</f>
        <v/>
      </c>
      <c r="Y1367" s="19" t="str">
        <f t="shared" si="32"/>
        <v/>
      </c>
      <c r="Z1367" s="19" t="str">
        <f>IF(T1367="","",IF(AND(T1367&lt;&gt;'Tabelas auxiliares'!$B$241,T1367&lt;&gt;'Tabelas auxiliares'!$B$242,T1367&lt;&gt;'Tabelas auxiliares'!$C$241,T1367&lt;&gt;'Tabelas auxiliares'!$C$242,T1367&lt;&gt;'Tabelas auxiliares'!$D$241),"FOLHA DE PESSOAL",IF(Y1367='Tabelas auxiliares'!$A$242,"CUSTEIO",IF(Y1367='Tabelas auxiliares'!$A$241,"INVESTIMENTO","ERRO - VERIFICAR"))))</f>
        <v/>
      </c>
      <c r="AA1367" s="30" t="str">
        <f t="shared" si="33"/>
        <v/>
      </c>
      <c r="AB1367" s="130"/>
      <c r="AC1367" s="130"/>
      <c r="AD1367" s="37"/>
      <c r="AE1367" s="36"/>
      <c r="AF1367" s="36"/>
      <c r="AG1367" s="36"/>
      <c r="AH1367" s="36"/>
      <c r="AI1367" s="36"/>
      <c r="AJ1367" s="36"/>
      <c r="AK1367" s="36"/>
      <c r="AL1367" s="36"/>
      <c r="AM1367" s="36"/>
      <c r="AN1367" s="36"/>
      <c r="AO1367" s="36"/>
      <c r="AP1367" s="36"/>
    </row>
    <row r="1368" spans="1:42" x14ac:dyDescent="0.25">
      <c r="F1368" s="19" t="str">
        <f>IFERROR(VLOOKUP(D1368,'Tabelas auxiliares'!$A$3:$B$63,2,FALSE),"")</f>
        <v/>
      </c>
      <c r="G1368" s="19" t="str">
        <f>IFERROR(VLOOKUP($B1368,'Tabelas auxiliares'!$A$67:$C$107,2,FALSE),"")</f>
        <v/>
      </c>
      <c r="H1368" s="19" t="str">
        <f>IFERROR(VLOOKUP($B1368,'Tabelas auxiliares'!$A$67:$C$107,3,FALSE),"")</f>
        <v/>
      </c>
      <c r="Y1368" s="19" t="str">
        <f t="shared" si="32"/>
        <v/>
      </c>
      <c r="Z1368" s="19" t="str">
        <f>IF(T1368="","",IF(AND(T1368&lt;&gt;'Tabelas auxiliares'!$B$241,T1368&lt;&gt;'Tabelas auxiliares'!$B$242,T1368&lt;&gt;'Tabelas auxiliares'!$C$241,T1368&lt;&gt;'Tabelas auxiliares'!$C$242,T1368&lt;&gt;'Tabelas auxiliares'!$D$241),"FOLHA DE PESSOAL",IF(Y1368='Tabelas auxiliares'!$A$242,"CUSTEIO",IF(Y1368='Tabelas auxiliares'!$A$241,"INVESTIMENTO","ERRO - VERIFICAR"))))</f>
        <v/>
      </c>
      <c r="AA1368" s="30" t="str">
        <f t="shared" si="33"/>
        <v/>
      </c>
      <c r="AB1368" s="130"/>
      <c r="AC1368" s="130"/>
      <c r="AD1368" s="37"/>
      <c r="AE1368" s="36"/>
      <c r="AF1368" s="36"/>
      <c r="AG1368" s="36"/>
      <c r="AH1368" s="36"/>
      <c r="AI1368" s="36"/>
      <c r="AJ1368" s="36"/>
      <c r="AK1368" s="36"/>
      <c r="AL1368" s="36"/>
      <c r="AM1368" s="36"/>
      <c r="AN1368" s="36"/>
      <c r="AO1368" s="36"/>
      <c r="AP1368" s="36"/>
    </row>
    <row r="1369" spans="1:42" x14ac:dyDescent="0.25">
      <c r="F1369" s="19" t="str">
        <f>IFERROR(VLOOKUP(D1369,'Tabelas auxiliares'!$A$3:$B$63,2,FALSE),"")</f>
        <v/>
      </c>
      <c r="G1369" s="19" t="str">
        <f>IFERROR(VLOOKUP($B1369,'Tabelas auxiliares'!$A$67:$C$107,2,FALSE),"")</f>
        <v/>
      </c>
      <c r="H1369" s="19" t="str">
        <f>IFERROR(VLOOKUP($B1369,'Tabelas auxiliares'!$A$67:$C$107,3,FALSE),"")</f>
        <v/>
      </c>
      <c r="Y1369" s="19" t="str">
        <f t="shared" si="32"/>
        <v/>
      </c>
      <c r="Z1369" s="19" t="str">
        <f>IF(T1369="","",IF(AND(T1369&lt;&gt;'Tabelas auxiliares'!$B$241,T1369&lt;&gt;'Tabelas auxiliares'!$B$242,T1369&lt;&gt;'Tabelas auxiliares'!$C$241,T1369&lt;&gt;'Tabelas auxiliares'!$C$242,T1369&lt;&gt;'Tabelas auxiliares'!$D$241),"FOLHA DE PESSOAL",IF(Y1369='Tabelas auxiliares'!$A$242,"CUSTEIO",IF(Y1369='Tabelas auxiliares'!$A$241,"INVESTIMENTO","ERRO - VERIFICAR"))))</f>
        <v/>
      </c>
      <c r="AA1369" s="30" t="str">
        <f t="shared" si="33"/>
        <v/>
      </c>
      <c r="AB1369" s="130"/>
      <c r="AC1369" s="130"/>
      <c r="AD1369" s="37"/>
      <c r="AE1369" s="36"/>
      <c r="AF1369" s="36"/>
      <c r="AG1369" s="36"/>
      <c r="AH1369" s="36"/>
      <c r="AI1369" s="36"/>
      <c r="AJ1369" s="36"/>
      <c r="AK1369" s="36"/>
      <c r="AL1369" s="36"/>
      <c r="AM1369" s="36"/>
      <c r="AN1369" s="36"/>
      <c r="AO1369" s="36"/>
      <c r="AP1369" s="36"/>
    </row>
    <row r="1370" spans="1:42" x14ac:dyDescent="0.25">
      <c r="F1370" s="19" t="str">
        <f>IFERROR(VLOOKUP(D1370,'Tabelas auxiliares'!$A$3:$B$63,2,FALSE),"")</f>
        <v/>
      </c>
      <c r="G1370" s="19" t="str">
        <f>IFERROR(VLOOKUP($B1370,'Tabelas auxiliares'!$A$67:$C$107,2,FALSE),"")</f>
        <v/>
      </c>
      <c r="H1370" s="19" t="str">
        <f>IFERROR(VLOOKUP($B1370,'Tabelas auxiliares'!$A$67:$C$107,3,FALSE),"")</f>
        <v/>
      </c>
      <c r="Y1370" s="19" t="str">
        <f t="shared" si="32"/>
        <v/>
      </c>
      <c r="Z1370" s="19" t="str">
        <f>IF(T1370="","",IF(AND(T1370&lt;&gt;'Tabelas auxiliares'!$B$241,T1370&lt;&gt;'Tabelas auxiliares'!$B$242,T1370&lt;&gt;'Tabelas auxiliares'!$C$241,T1370&lt;&gt;'Tabelas auxiliares'!$C$242,T1370&lt;&gt;'Tabelas auxiliares'!$D$241),"FOLHA DE PESSOAL",IF(Y1370='Tabelas auxiliares'!$A$242,"CUSTEIO",IF(Y1370='Tabelas auxiliares'!$A$241,"INVESTIMENTO","ERRO - VERIFICAR"))))</f>
        <v/>
      </c>
      <c r="AA1370" s="30" t="str">
        <f t="shared" si="33"/>
        <v/>
      </c>
      <c r="AB1370" s="130"/>
      <c r="AC1370" s="130"/>
      <c r="AD1370" s="37"/>
      <c r="AE1370" s="36"/>
      <c r="AF1370" s="36"/>
      <c r="AG1370" s="36"/>
      <c r="AH1370" s="36"/>
      <c r="AI1370" s="36"/>
      <c r="AJ1370" s="36"/>
      <c r="AK1370" s="36"/>
      <c r="AL1370" s="36"/>
      <c r="AM1370" s="36"/>
      <c r="AN1370" s="36"/>
      <c r="AO1370" s="36"/>
      <c r="AP1370" s="36"/>
    </row>
    <row r="1371" spans="1:42" x14ac:dyDescent="0.25">
      <c r="F1371" s="19" t="str">
        <f>IFERROR(VLOOKUP(D1371,'Tabelas auxiliares'!$A$3:$B$63,2,FALSE),"")</f>
        <v/>
      </c>
      <c r="G1371" s="19" t="str">
        <f>IFERROR(VLOOKUP($B1371,'Tabelas auxiliares'!$A$67:$C$107,2,FALSE),"")</f>
        <v/>
      </c>
      <c r="H1371" s="19" t="str">
        <f>IFERROR(VLOOKUP($B1371,'Tabelas auxiliares'!$A$67:$C$107,3,FALSE),"")</f>
        <v/>
      </c>
      <c r="Y1371" s="19" t="str">
        <f t="shared" si="32"/>
        <v/>
      </c>
      <c r="Z1371" s="19" t="str">
        <f>IF(T1371="","",IF(AND(T1371&lt;&gt;'Tabelas auxiliares'!$B$241,T1371&lt;&gt;'Tabelas auxiliares'!$B$242,T1371&lt;&gt;'Tabelas auxiliares'!$C$241,T1371&lt;&gt;'Tabelas auxiliares'!$C$242,T1371&lt;&gt;'Tabelas auxiliares'!$D$241),"FOLHA DE PESSOAL",IF(Y1371='Tabelas auxiliares'!$A$242,"CUSTEIO",IF(Y1371='Tabelas auxiliares'!$A$241,"INVESTIMENTO","ERRO - VERIFICAR"))))</f>
        <v/>
      </c>
      <c r="AA1371" s="30" t="str">
        <f t="shared" si="33"/>
        <v/>
      </c>
      <c r="AB1371" s="130"/>
      <c r="AC1371" s="130"/>
      <c r="AD1371" s="37"/>
      <c r="AE1371" s="36"/>
      <c r="AF1371" s="36"/>
      <c r="AG1371" s="36"/>
      <c r="AH1371" s="36"/>
      <c r="AI1371" s="36"/>
      <c r="AJ1371" s="36"/>
      <c r="AK1371" s="36"/>
      <c r="AL1371" s="36"/>
      <c r="AM1371" s="36"/>
      <c r="AN1371" s="36"/>
      <c r="AO1371" s="36"/>
      <c r="AP1371" s="36"/>
    </row>
    <row r="1372" spans="1:42" x14ac:dyDescent="0.25">
      <c r="F1372" s="19" t="str">
        <f>IFERROR(VLOOKUP(D1372,'Tabelas auxiliares'!$A$3:$B$63,2,FALSE),"")</f>
        <v/>
      </c>
      <c r="G1372" s="19" t="str">
        <f>IFERROR(VLOOKUP($B1372,'Tabelas auxiliares'!$A$67:$C$107,2,FALSE),"")</f>
        <v/>
      </c>
      <c r="H1372" s="19" t="str">
        <f>IFERROR(VLOOKUP($B1372,'Tabelas auxiliares'!$A$67:$C$107,3,FALSE),"")</f>
        <v/>
      </c>
      <c r="Y1372" s="19" t="str">
        <f t="shared" si="32"/>
        <v/>
      </c>
      <c r="Z1372" s="19" t="str">
        <f>IF(T1372="","",IF(AND(T1372&lt;&gt;'Tabelas auxiliares'!$B$241,T1372&lt;&gt;'Tabelas auxiliares'!$B$242,T1372&lt;&gt;'Tabelas auxiliares'!$C$241,T1372&lt;&gt;'Tabelas auxiliares'!$C$242,T1372&lt;&gt;'Tabelas auxiliares'!$D$241),"FOLHA DE PESSOAL",IF(Y1372='Tabelas auxiliares'!$A$242,"CUSTEIO",IF(Y1372='Tabelas auxiliares'!$A$241,"INVESTIMENTO","ERRO - VERIFICAR"))))</f>
        <v/>
      </c>
      <c r="AA1372" s="30" t="str">
        <f t="shared" si="33"/>
        <v/>
      </c>
      <c r="AB1372" s="130"/>
      <c r="AC1372" s="130"/>
      <c r="AD1372" s="37"/>
      <c r="AE1372" s="36"/>
      <c r="AF1372" s="36"/>
      <c r="AG1372" s="36"/>
      <c r="AH1372" s="36"/>
      <c r="AI1372" s="36"/>
      <c r="AJ1372" s="36"/>
      <c r="AK1372" s="36"/>
      <c r="AL1372" s="36"/>
      <c r="AM1372" s="36"/>
      <c r="AN1372" s="36"/>
      <c r="AO1372" s="36"/>
      <c r="AP1372" s="36"/>
    </row>
    <row r="1373" spans="1:42" x14ac:dyDescent="0.25">
      <c r="F1373" s="19" t="str">
        <f>IFERROR(VLOOKUP(D1373,'Tabelas auxiliares'!$A$3:$B$63,2,FALSE),"")</f>
        <v/>
      </c>
      <c r="G1373" s="19" t="str">
        <f>IFERROR(VLOOKUP($B1373,'Tabelas auxiliares'!$A$67:$C$107,2,FALSE),"")</f>
        <v/>
      </c>
      <c r="H1373" s="19" t="str">
        <f>IFERROR(VLOOKUP($B1373,'Tabelas auxiliares'!$A$67:$C$107,3,FALSE),"")</f>
        <v/>
      </c>
      <c r="Y1373" s="19" t="str">
        <f t="shared" si="32"/>
        <v/>
      </c>
      <c r="Z1373" s="19" t="str">
        <f>IF(T1373="","",IF(AND(T1373&lt;&gt;'Tabelas auxiliares'!$B$241,T1373&lt;&gt;'Tabelas auxiliares'!$B$242,T1373&lt;&gt;'Tabelas auxiliares'!$C$241,T1373&lt;&gt;'Tabelas auxiliares'!$C$242,T1373&lt;&gt;'Tabelas auxiliares'!$D$241),"FOLHA DE PESSOAL",IF(Y1373='Tabelas auxiliares'!$A$242,"CUSTEIO",IF(Y1373='Tabelas auxiliares'!$A$241,"INVESTIMENTO","ERRO - VERIFICAR"))))</f>
        <v/>
      </c>
      <c r="AA1373" s="30" t="str">
        <f t="shared" si="33"/>
        <v/>
      </c>
      <c r="AB1373" s="130"/>
      <c r="AC1373" s="130"/>
      <c r="AD1373" s="37"/>
      <c r="AE1373" s="36"/>
      <c r="AF1373" s="36"/>
      <c r="AG1373" s="36"/>
      <c r="AH1373" s="36"/>
      <c r="AI1373" s="36"/>
      <c r="AJ1373" s="36"/>
      <c r="AK1373" s="36"/>
      <c r="AL1373" s="36"/>
      <c r="AM1373" s="36"/>
      <c r="AN1373" s="36"/>
      <c r="AO1373" s="36"/>
      <c r="AP1373" s="36"/>
    </row>
    <row r="1374" spans="1:42" x14ac:dyDescent="0.25">
      <c r="F1374" s="19" t="str">
        <f>IFERROR(VLOOKUP(D1374,'Tabelas auxiliares'!$A$3:$B$63,2,FALSE),"")</f>
        <v/>
      </c>
      <c r="G1374" s="19" t="str">
        <f>IFERROR(VLOOKUP($B1374,'Tabelas auxiliares'!$A$67:$C$107,2,FALSE),"")</f>
        <v/>
      </c>
      <c r="H1374" s="19" t="str">
        <f>IFERROR(VLOOKUP($B1374,'Tabelas auxiliares'!$A$67:$C$107,3,FALSE),"")</f>
        <v/>
      </c>
      <c r="Y1374" s="19" t="str">
        <f t="shared" si="32"/>
        <v/>
      </c>
      <c r="Z1374" s="19" t="str">
        <f>IF(T1374="","",IF(AND(T1374&lt;&gt;'Tabelas auxiliares'!$B$241,T1374&lt;&gt;'Tabelas auxiliares'!$B$242,T1374&lt;&gt;'Tabelas auxiliares'!$C$241,T1374&lt;&gt;'Tabelas auxiliares'!$C$242,T1374&lt;&gt;'Tabelas auxiliares'!$D$241),"FOLHA DE PESSOAL",IF(Y1374='Tabelas auxiliares'!$A$242,"CUSTEIO",IF(Y1374='Tabelas auxiliares'!$A$241,"INVESTIMENTO","ERRO - VERIFICAR"))))</f>
        <v/>
      </c>
      <c r="AA1374" s="30" t="str">
        <f t="shared" si="33"/>
        <v/>
      </c>
      <c r="AB1374" s="130"/>
      <c r="AC1374" s="130"/>
      <c r="AD1374" s="37"/>
      <c r="AE1374" s="36"/>
      <c r="AF1374" s="36"/>
      <c r="AG1374" s="36"/>
      <c r="AH1374" s="36"/>
      <c r="AI1374" s="36"/>
      <c r="AJ1374" s="36"/>
      <c r="AK1374" s="36"/>
      <c r="AL1374" s="36"/>
      <c r="AM1374" s="36"/>
      <c r="AN1374" s="36"/>
      <c r="AO1374" s="36"/>
      <c r="AP1374" s="36"/>
    </row>
    <row r="1375" spans="1:42" x14ac:dyDescent="0.25">
      <c r="F1375" s="19" t="str">
        <f>IFERROR(VLOOKUP(D1375,'Tabelas auxiliares'!$A$3:$B$63,2,FALSE),"")</f>
        <v/>
      </c>
      <c r="G1375" s="19" t="str">
        <f>IFERROR(VLOOKUP($B1375,'Tabelas auxiliares'!$A$67:$C$107,2,FALSE),"")</f>
        <v/>
      </c>
      <c r="H1375" s="19" t="str">
        <f>IFERROR(VLOOKUP($B1375,'Tabelas auxiliares'!$A$67:$C$107,3,FALSE),"")</f>
        <v/>
      </c>
      <c r="Y1375" s="19" t="str">
        <f t="shared" si="32"/>
        <v/>
      </c>
      <c r="Z1375" s="19" t="str">
        <f>IF(T1375="","",IF(AND(T1375&lt;&gt;'Tabelas auxiliares'!$B$241,T1375&lt;&gt;'Tabelas auxiliares'!$B$242,T1375&lt;&gt;'Tabelas auxiliares'!$C$241,T1375&lt;&gt;'Tabelas auxiliares'!$C$242,T1375&lt;&gt;'Tabelas auxiliares'!$D$241),"FOLHA DE PESSOAL",IF(Y1375='Tabelas auxiliares'!$A$242,"CUSTEIO",IF(Y1375='Tabelas auxiliares'!$A$241,"INVESTIMENTO","ERRO - VERIFICAR"))))</f>
        <v/>
      </c>
      <c r="AA1375" s="30" t="str">
        <f t="shared" si="33"/>
        <v/>
      </c>
      <c r="AB1375" s="130"/>
      <c r="AC1375" s="130"/>
      <c r="AD1375" s="37"/>
      <c r="AE1375" s="36"/>
      <c r="AF1375" s="36"/>
      <c r="AG1375" s="36"/>
      <c r="AH1375" s="36"/>
      <c r="AI1375" s="36"/>
      <c r="AJ1375" s="36"/>
      <c r="AK1375" s="36"/>
      <c r="AL1375" s="36"/>
      <c r="AM1375" s="36"/>
      <c r="AN1375" s="36"/>
      <c r="AO1375" s="36"/>
      <c r="AP1375" s="36"/>
    </row>
    <row r="1376" spans="1:42" x14ac:dyDescent="0.25">
      <c r="F1376" s="19" t="str">
        <f>IFERROR(VLOOKUP(D1376,'Tabelas auxiliares'!$A$3:$B$63,2,FALSE),"")</f>
        <v/>
      </c>
      <c r="G1376" s="19" t="str">
        <f>IFERROR(VLOOKUP($B1376,'Tabelas auxiliares'!$A$67:$C$107,2,FALSE),"")</f>
        <v/>
      </c>
      <c r="H1376" s="19" t="str">
        <f>IFERROR(VLOOKUP($B1376,'Tabelas auxiliares'!$A$67:$C$107,3,FALSE),"")</f>
        <v/>
      </c>
      <c r="Y1376" s="19" t="str">
        <f t="shared" si="32"/>
        <v/>
      </c>
      <c r="Z1376" s="19" t="str">
        <f>IF(T1376="","",IF(AND(T1376&lt;&gt;'Tabelas auxiliares'!$B$241,T1376&lt;&gt;'Tabelas auxiliares'!$B$242,T1376&lt;&gt;'Tabelas auxiliares'!$C$241,T1376&lt;&gt;'Tabelas auxiliares'!$C$242,T1376&lt;&gt;'Tabelas auxiliares'!$D$241),"FOLHA DE PESSOAL",IF(Y1376='Tabelas auxiliares'!$A$242,"CUSTEIO",IF(Y1376='Tabelas auxiliares'!$A$241,"INVESTIMENTO","ERRO - VERIFICAR"))))</f>
        <v/>
      </c>
      <c r="AA1376" s="30" t="str">
        <f t="shared" si="33"/>
        <v/>
      </c>
      <c r="AB1376" s="130"/>
      <c r="AC1376" s="130"/>
      <c r="AD1376" s="37"/>
      <c r="AE1376" s="36"/>
      <c r="AF1376" s="36"/>
      <c r="AG1376" s="36"/>
      <c r="AH1376" s="36"/>
      <c r="AI1376" s="36"/>
      <c r="AJ1376" s="36"/>
      <c r="AK1376" s="36"/>
      <c r="AL1376" s="36"/>
      <c r="AM1376" s="36"/>
      <c r="AN1376" s="36"/>
      <c r="AO1376" s="36"/>
      <c r="AP1376" s="36"/>
    </row>
    <row r="1377" spans="6:42" x14ac:dyDescent="0.25">
      <c r="F1377" s="19" t="str">
        <f>IFERROR(VLOOKUP(D1377,'Tabelas auxiliares'!$A$3:$B$63,2,FALSE),"")</f>
        <v/>
      </c>
      <c r="G1377" s="19" t="str">
        <f>IFERROR(VLOOKUP($B1377,'Tabelas auxiliares'!$A$67:$C$107,2,FALSE),"")</f>
        <v/>
      </c>
      <c r="H1377" s="19" t="str">
        <f>IFERROR(VLOOKUP($B1377,'Tabelas auxiliares'!$A$67:$C$107,3,FALSE),"")</f>
        <v/>
      </c>
      <c r="Y1377" s="19" t="str">
        <f t="shared" si="32"/>
        <v/>
      </c>
      <c r="Z1377" s="19" t="str">
        <f>IF(T1377="","",IF(AND(T1377&lt;&gt;'Tabelas auxiliares'!$B$241,T1377&lt;&gt;'Tabelas auxiliares'!$B$242,T1377&lt;&gt;'Tabelas auxiliares'!$C$241,T1377&lt;&gt;'Tabelas auxiliares'!$C$242,T1377&lt;&gt;'Tabelas auxiliares'!$D$241),"FOLHA DE PESSOAL",IF(Y1377='Tabelas auxiliares'!$A$242,"CUSTEIO",IF(Y1377='Tabelas auxiliares'!$A$241,"INVESTIMENTO","ERRO - VERIFICAR"))))</f>
        <v/>
      </c>
      <c r="AA1377" s="30" t="str">
        <f t="shared" si="33"/>
        <v/>
      </c>
      <c r="AB1377" s="130"/>
      <c r="AC1377" s="130"/>
      <c r="AD1377" s="37"/>
      <c r="AE1377" s="36"/>
      <c r="AF1377" s="36"/>
      <c r="AG1377" s="36"/>
      <c r="AH1377" s="36"/>
      <c r="AI1377" s="36"/>
      <c r="AJ1377" s="36"/>
      <c r="AK1377" s="36"/>
      <c r="AL1377" s="36"/>
      <c r="AM1377" s="36"/>
      <c r="AN1377" s="36"/>
      <c r="AO1377" s="36"/>
      <c r="AP1377" s="36"/>
    </row>
    <row r="1378" spans="6:42" x14ac:dyDescent="0.25">
      <c r="F1378" s="19" t="str">
        <f>IFERROR(VLOOKUP(D1378,'Tabelas auxiliares'!$A$3:$B$63,2,FALSE),"")</f>
        <v/>
      </c>
      <c r="G1378" s="19" t="str">
        <f>IFERROR(VLOOKUP($B1378,'Tabelas auxiliares'!$A$67:$C$107,2,FALSE),"")</f>
        <v/>
      </c>
      <c r="H1378" s="19" t="str">
        <f>IFERROR(VLOOKUP($B1378,'Tabelas auxiliares'!$A$67:$C$107,3,FALSE),"")</f>
        <v/>
      </c>
      <c r="Y1378" s="19" t="str">
        <f t="shared" si="32"/>
        <v/>
      </c>
      <c r="Z1378" s="19" t="str">
        <f>IF(T1378="","",IF(AND(T1378&lt;&gt;'Tabelas auxiliares'!$B$241,T1378&lt;&gt;'Tabelas auxiliares'!$B$242,T1378&lt;&gt;'Tabelas auxiliares'!$C$241,T1378&lt;&gt;'Tabelas auxiliares'!$C$242,T1378&lt;&gt;'Tabelas auxiliares'!$D$241),"FOLHA DE PESSOAL",IF(Y1378='Tabelas auxiliares'!$A$242,"CUSTEIO",IF(Y1378='Tabelas auxiliares'!$A$241,"INVESTIMENTO","ERRO - VERIFICAR"))))</f>
        <v/>
      </c>
      <c r="AA1378" s="30" t="str">
        <f t="shared" si="33"/>
        <v/>
      </c>
      <c r="AB1378" s="130"/>
      <c r="AC1378" s="130"/>
      <c r="AD1378" s="37"/>
      <c r="AE1378" s="36"/>
      <c r="AF1378" s="36"/>
      <c r="AG1378" s="36"/>
      <c r="AH1378" s="36"/>
      <c r="AI1378" s="36"/>
      <c r="AJ1378" s="36"/>
      <c r="AK1378" s="36"/>
      <c r="AL1378" s="36"/>
      <c r="AM1378" s="36"/>
      <c r="AN1378" s="36"/>
      <c r="AO1378" s="36"/>
      <c r="AP1378" s="36"/>
    </row>
    <row r="1379" spans="6:42" x14ac:dyDescent="0.25">
      <c r="F1379" s="19" t="str">
        <f>IFERROR(VLOOKUP(D1379,'Tabelas auxiliares'!$A$3:$B$63,2,FALSE),"")</f>
        <v/>
      </c>
      <c r="G1379" s="19" t="str">
        <f>IFERROR(VLOOKUP($B1379,'Tabelas auxiliares'!$A$67:$C$107,2,FALSE),"")</f>
        <v/>
      </c>
      <c r="H1379" s="19" t="str">
        <f>IFERROR(VLOOKUP($B1379,'Tabelas auxiliares'!$A$67:$C$107,3,FALSE),"")</f>
        <v/>
      </c>
      <c r="Y1379" s="19" t="str">
        <f t="shared" si="32"/>
        <v/>
      </c>
      <c r="Z1379" s="19" t="str">
        <f>IF(T1379="","",IF(AND(T1379&lt;&gt;'Tabelas auxiliares'!$B$241,T1379&lt;&gt;'Tabelas auxiliares'!$B$242,T1379&lt;&gt;'Tabelas auxiliares'!$C$241,T1379&lt;&gt;'Tabelas auxiliares'!$C$242,T1379&lt;&gt;'Tabelas auxiliares'!$D$241),"FOLHA DE PESSOAL",IF(Y1379='Tabelas auxiliares'!$A$242,"CUSTEIO",IF(Y1379='Tabelas auxiliares'!$A$241,"INVESTIMENTO","ERRO - VERIFICAR"))))</f>
        <v/>
      </c>
      <c r="AA1379" s="30" t="str">
        <f t="shared" si="33"/>
        <v/>
      </c>
      <c r="AB1379" s="130"/>
      <c r="AC1379" s="130"/>
      <c r="AD1379" s="37"/>
      <c r="AE1379" s="36"/>
      <c r="AF1379" s="36"/>
      <c r="AG1379" s="36"/>
      <c r="AH1379" s="36"/>
      <c r="AI1379" s="36"/>
      <c r="AJ1379" s="36"/>
      <c r="AK1379" s="36"/>
      <c r="AL1379" s="36"/>
      <c r="AM1379" s="36"/>
      <c r="AN1379" s="36"/>
      <c r="AO1379" s="36"/>
      <c r="AP1379" s="36"/>
    </row>
    <row r="1380" spans="6:42" x14ac:dyDescent="0.25">
      <c r="F1380" s="19" t="str">
        <f>IFERROR(VLOOKUP(D1380,'Tabelas auxiliares'!$A$3:$B$63,2,FALSE),"")</f>
        <v/>
      </c>
      <c r="G1380" s="19" t="str">
        <f>IFERROR(VLOOKUP($B1380,'Tabelas auxiliares'!$A$67:$C$107,2,FALSE),"")</f>
        <v/>
      </c>
      <c r="H1380" s="19" t="str">
        <f>IFERROR(VLOOKUP($B1380,'Tabelas auxiliares'!$A$67:$C$107,3,FALSE),"")</f>
        <v/>
      </c>
      <c r="Y1380" s="19" t="str">
        <f t="shared" si="32"/>
        <v/>
      </c>
      <c r="Z1380" s="19" t="str">
        <f>IF(T1380="","",IF(AND(T1380&lt;&gt;'Tabelas auxiliares'!$B$241,T1380&lt;&gt;'Tabelas auxiliares'!$B$242,T1380&lt;&gt;'Tabelas auxiliares'!$C$241,T1380&lt;&gt;'Tabelas auxiliares'!$C$242,T1380&lt;&gt;'Tabelas auxiliares'!$D$241),"FOLHA DE PESSOAL",IF(Y1380='Tabelas auxiliares'!$A$242,"CUSTEIO",IF(Y1380='Tabelas auxiliares'!$A$241,"INVESTIMENTO","ERRO - VERIFICAR"))))</f>
        <v/>
      </c>
      <c r="AA1380" s="30" t="str">
        <f t="shared" si="33"/>
        <v/>
      </c>
      <c r="AB1380" s="130"/>
      <c r="AC1380" s="130"/>
      <c r="AD1380" s="37"/>
      <c r="AE1380" s="36"/>
      <c r="AF1380" s="36"/>
      <c r="AG1380" s="36"/>
      <c r="AH1380" s="36"/>
      <c r="AI1380" s="36"/>
      <c r="AJ1380" s="36"/>
      <c r="AK1380" s="36"/>
      <c r="AL1380" s="36"/>
      <c r="AM1380" s="36"/>
      <c r="AN1380" s="36"/>
      <c r="AO1380" s="36"/>
      <c r="AP1380" s="36"/>
    </row>
    <row r="1381" spans="6:42" x14ac:dyDescent="0.25">
      <c r="F1381" s="19" t="str">
        <f>IFERROR(VLOOKUP(D1381,'Tabelas auxiliares'!$A$3:$B$63,2,FALSE),"")</f>
        <v/>
      </c>
      <c r="G1381" s="19" t="str">
        <f>IFERROR(VLOOKUP($B1381,'Tabelas auxiliares'!$A$67:$C$107,2,FALSE),"")</f>
        <v/>
      </c>
      <c r="H1381" s="19" t="str">
        <f>IFERROR(VLOOKUP($B1381,'Tabelas auxiliares'!$A$67:$C$107,3,FALSE),"")</f>
        <v/>
      </c>
      <c r="Y1381" s="19" t="str">
        <f t="shared" si="32"/>
        <v/>
      </c>
      <c r="Z1381" s="19" t="str">
        <f>IF(T1381="","",IF(AND(T1381&lt;&gt;'Tabelas auxiliares'!$B$241,T1381&lt;&gt;'Tabelas auxiliares'!$B$242,T1381&lt;&gt;'Tabelas auxiliares'!$C$241,T1381&lt;&gt;'Tabelas auxiliares'!$C$242,T1381&lt;&gt;'Tabelas auxiliares'!$D$241),"FOLHA DE PESSOAL",IF(Y1381='Tabelas auxiliares'!$A$242,"CUSTEIO",IF(Y1381='Tabelas auxiliares'!$A$241,"INVESTIMENTO","ERRO - VERIFICAR"))))</f>
        <v/>
      </c>
      <c r="AA1381" s="30" t="str">
        <f t="shared" si="33"/>
        <v/>
      </c>
      <c r="AB1381" s="130"/>
      <c r="AC1381" s="130"/>
      <c r="AD1381" s="37"/>
      <c r="AE1381" s="36"/>
      <c r="AF1381" s="36"/>
      <c r="AG1381" s="36"/>
      <c r="AH1381" s="36"/>
      <c r="AI1381" s="36"/>
      <c r="AJ1381" s="36"/>
      <c r="AK1381" s="36"/>
      <c r="AL1381" s="36"/>
      <c r="AM1381" s="36"/>
      <c r="AN1381" s="36"/>
      <c r="AO1381" s="36"/>
      <c r="AP1381" s="36"/>
    </row>
    <row r="1382" spans="6:42" x14ac:dyDescent="0.25">
      <c r="F1382" s="19" t="str">
        <f>IFERROR(VLOOKUP(D1382,'Tabelas auxiliares'!$A$3:$B$63,2,FALSE),"")</f>
        <v/>
      </c>
      <c r="G1382" s="19" t="str">
        <f>IFERROR(VLOOKUP($B1382,'Tabelas auxiliares'!$A$67:$C$107,2,FALSE),"")</f>
        <v/>
      </c>
      <c r="H1382" s="19" t="str">
        <f>IFERROR(VLOOKUP($B1382,'Tabelas auxiliares'!$A$67:$C$107,3,FALSE),"")</f>
        <v/>
      </c>
      <c r="Y1382" s="19" t="str">
        <f t="shared" si="32"/>
        <v/>
      </c>
      <c r="Z1382" s="19" t="str">
        <f>IF(T1382="","",IF(AND(T1382&lt;&gt;'Tabelas auxiliares'!$B$241,T1382&lt;&gt;'Tabelas auxiliares'!$B$242,T1382&lt;&gt;'Tabelas auxiliares'!$C$241,T1382&lt;&gt;'Tabelas auxiliares'!$C$242,T1382&lt;&gt;'Tabelas auxiliares'!$D$241),"FOLHA DE PESSOAL",IF(Y1382='Tabelas auxiliares'!$A$242,"CUSTEIO",IF(Y1382='Tabelas auxiliares'!$A$241,"INVESTIMENTO","ERRO - VERIFICAR"))))</f>
        <v/>
      </c>
      <c r="AA1382" s="30" t="str">
        <f t="shared" si="33"/>
        <v/>
      </c>
      <c r="AB1382" s="130"/>
      <c r="AC1382" s="130"/>
      <c r="AD1382" s="37"/>
      <c r="AE1382" s="36"/>
      <c r="AF1382" s="36"/>
      <c r="AG1382" s="36"/>
      <c r="AH1382" s="36"/>
      <c r="AI1382" s="36"/>
      <c r="AJ1382" s="36"/>
      <c r="AK1382" s="36"/>
      <c r="AL1382" s="36"/>
      <c r="AM1382" s="36"/>
      <c r="AN1382" s="36"/>
      <c r="AO1382" s="36"/>
      <c r="AP1382" s="36"/>
    </row>
    <row r="1383" spans="6:42" x14ac:dyDescent="0.25">
      <c r="F1383" s="19" t="str">
        <f>IFERROR(VLOOKUP(D1383,'Tabelas auxiliares'!$A$3:$B$63,2,FALSE),"")</f>
        <v/>
      </c>
      <c r="G1383" s="19" t="str">
        <f>IFERROR(VLOOKUP($B1383,'Tabelas auxiliares'!$A$67:$C$107,2,FALSE),"")</f>
        <v/>
      </c>
      <c r="H1383" s="19" t="str">
        <f>IFERROR(VLOOKUP($B1383,'Tabelas auxiliares'!$A$67:$C$107,3,FALSE),"")</f>
        <v/>
      </c>
      <c r="Y1383" s="19" t="str">
        <f t="shared" si="32"/>
        <v/>
      </c>
      <c r="Z1383" s="19" t="str">
        <f>IF(T1383="","",IF(AND(T1383&lt;&gt;'Tabelas auxiliares'!$B$241,T1383&lt;&gt;'Tabelas auxiliares'!$B$242,T1383&lt;&gt;'Tabelas auxiliares'!$C$241,T1383&lt;&gt;'Tabelas auxiliares'!$C$242,T1383&lt;&gt;'Tabelas auxiliares'!$D$241),"FOLHA DE PESSOAL",IF(Y1383='Tabelas auxiliares'!$A$242,"CUSTEIO",IF(Y1383='Tabelas auxiliares'!$A$241,"INVESTIMENTO","ERRO - VERIFICAR"))))</f>
        <v/>
      </c>
      <c r="AA1383" s="30" t="str">
        <f t="shared" si="33"/>
        <v/>
      </c>
      <c r="AB1383" s="130"/>
      <c r="AC1383" s="130"/>
      <c r="AD1383" s="37"/>
      <c r="AE1383" s="36"/>
      <c r="AF1383" s="36"/>
      <c r="AG1383" s="36"/>
      <c r="AH1383" s="36"/>
      <c r="AI1383" s="36"/>
      <c r="AJ1383" s="36"/>
      <c r="AK1383" s="36"/>
      <c r="AL1383" s="36"/>
      <c r="AM1383" s="36"/>
      <c r="AN1383" s="36"/>
      <c r="AO1383" s="36"/>
      <c r="AP1383" s="36"/>
    </row>
    <row r="1384" spans="6:42" x14ac:dyDescent="0.25">
      <c r="F1384" s="19" t="str">
        <f>IFERROR(VLOOKUP(D1384,'Tabelas auxiliares'!$A$3:$B$63,2,FALSE),"")</f>
        <v/>
      </c>
      <c r="G1384" s="19" t="str">
        <f>IFERROR(VLOOKUP($B1384,'Tabelas auxiliares'!$A$67:$C$107,2,FALSE),"")</f>
        <v/>
      </c>
      <c r="H1384" s="19" t="str">
        <f>IFERROR(VLOOKUP($B1384,'Tabelas auxiliares'!$A$67:$C$107,3,FALSE),"")</f>
        <v/>
      </c>
      <c r="Y1384" s="19" t="str">
        <f t="shared" si="32"/>
        <v/>
      </c>
      <c r="Z1384" s="19" t="str">
        <f>IF(T1384="","",IF(AND(T1384&lt;&gt;'Tabelas auxiliares'!$B$241,T1384&lt;&gt;'Tabelas auxiliares'!$B$242,T1384&lt;&gt;'Tabelas auxiliares'!$C$241,T1384&lt;&gt;'Tabelas auxiliares'!$C$242,T1384&lt;&gt;'Tabelas auxiliares'!$D$241),"FOLHA DE PESSOAL",IF(Y1384='Tabelas auxiliares'!$A$242,"CUSTEIO",IF(Y1384='Tabelas auxiliares'!$A$241,"INVESTIMENTO","ERRO - VERIFICAR"))))</f>
        <v/>
      </c>
      <c r="AA1384" s="30" t="str">
        <f t="shared" si="33"/>
        <v/>
      </c>
      <c r="AB1384" s="130"/>
      <c r="AC1384" s="130"/>
      <c r="AD1384" s="37"/>
      <c r="AE1384" s="36"/>
      <c r="AF1384" s="36"/>
      <c r="AG1384" s="36"/>
      <c r="AH1384" s="36"/>
      <c r="AI1384" s="36"/>
      <c r="AJ1384" s="36"/>
      <c r="AK1384" s="36"/>
      <c r="AL1384" s="36"/>
      <c r="AM1384" s="36"/>
      <c r="AN1384" s="36"/>
      <c r="AO1384" s="36"/>
      <c r="AP1384" s="36"/>
    </row>
    <row r="1385" spans="6:42" x14ac:dyDescent="0.25">
      <c r="F1385" s="19" t="str">
        <f>IFERROR(VLOOKUP(D1385,'Tabelas auxiliares'!$A$3:$B$63,2,FALSE),"")</f>
        <v/>
      </c>
      <c r="G1385" s="19" t="str">
        <f>IFERROR(VLOOKUP($B1385,'Tabelas auxiliares'!$A$67:$C$107,2,FALSE),"")</f>
        <v/>
      </c>
      <c r="H1385" s="19" t="str">
        <f>IFERROR(VLOOKUP($B1385,'Tabelas auxiliares'!$A$67:$C$107,3,FALSE),"")</f>
        <v/>
      </c>
      <c r="Y1385" s="19" t="str">
        <f t="shared" si="32"/>
        <v/>
      </c>
      <c r="Z1385" s="19" t="str">
        <f>IF(T1385="","",IF(AND(T1385&lt;&gt;'Tabelas auxiliares'!$B$241,T1385&lt;&gt;'Tabelas auxiliares'!$B$242,T1385&lt;&gt;'Tabelas auxiliares'!$C$241,T1385&lt;&gt;'Tabelas auxiliares'!$C$242,T1385&lt;&gt;'Tabelas auxiliares'!$D$241),"FOLHA DE PESSOAL",IF(Y1385='Tabelas auxiliares'!$A$242,"CUSTEIO",IF(Y1385='Tabelas auxiliares'!$A$241,"INVESTIMENTO","ERRO - VERIFICAR"))))</f>
        <v/>
      </c>
      <c r="AA1385" s="30" t="str">
        <f t="shared" si="33"/>
        <v/>
      </c>
      <c r="AB1385" s="130"/>
      <c r="AC1385" s="130"/>
      <c r="AD1385" s="37"/>
      <c r="AE1385" s="36"/>
      <c r="AF1385" s="36"/>
      <c r="AG1385" s="36"/>
      <c r="AH1385" s="36"/>
      <c r="AI1385" s="36"/>
      <c r="AJ1385" s="36"/>
      <c r="AK1385" s="36"/>
      <c r="AL1385" s="36"/>
      <c r="AM1385" s="36"/>
      <c r="AN1385" s="36"/>
      <c r="AO1385" s="36"/>
      <c r="AP1385" s="36"/>
    </row>
    <row r="1386" spans="6:42" x14ac:dyDescent="0.25">
      <c r="F1386" s="19" t="str">
        <f>IFERROR(VLOOKUP(D1386,'Tabelas auxiliares'!$A$3:$B$63,2,FALSE),"")</f>
        <v/>
      </c>
      <c r="G1386" s="19" t="str">
        <f>IFERROR(VLOOKUP($B1386,'Tabelas auxiliares'!$A$67:$C$107,2,FALSE),"")</f>
        <v/>
      </c>
      <c r="H1386" s="19" t="str">
        <f>IFERROR(VLOOKUP($B1386,'Tabelas auxiliares'!$A$67:$C$107,3,FALSE),"")</f>
        <v/>
      </c>
      <c r="Y1386" s="19" t="str">
        <f t="shared" si="32"/>
        <v/>
      </c>
      <c r="Z1386" s="19" t="str">
        <f>IF(T1386="","",IF(AND(T1386&lt;&gt;'Tabelas auxiliares'!$B$241,T1386&lt;&gt;'Tabelas auxiliares'!$B$242,T1386&lt;&gt;'Tabelas auxiliares'!$C$241,T1386&lt;&gt;'Tabelas auxiliares'!$C$242,T1386&lt;&gt;'Tabelas auxiliares'!$D$241),"FOLHA DE PESSOAL",IF(Y1386='Tabelas auxiliares'!$A$242,"CUSTEIO",IF(Y1386='Tabelas auxiliares'!$A$241,"INVESTIMENTO","ERRO - VERIFICAR"))))</f>
        <v/>
      </c>
      <c r="AA1386" s="30" t="str">
        <f t="shared" si="33"/>
        <v/>
      </c>
      <c r="AB1386" s="130"/>
      <c r="AC1386" s="130"/>
      <c r="AD1386" s="37"/>
      <c r="AE1386" s="36"/>
      <c r="AF1386" s="36"/>
      <c r="AG1386" s="36"/>
      <c r="AH1386" s="36"/>
      <c r="AI1386" s="36"/>
      <c r="AJ1386" s="36"/>
      <c r="AK1386" s="36"/>
      <c r="AL1386" s="36"/>
      <c r="AM1386" s="36"/>
      <c r="AN1386" s="36"/>
      <c r="AO1386" s="36"/>
      <c r="AP1386" s="36"/>
    </row>
    <row r="1387" spans="6:42" x14ac:dyDescent="0.25">
      <c r="F1387" s="19" t="str">
        <f>IFERROR(VLOOKUP(D1387,'Tabelas auxiliares'!$A$3:$B$63,2,FALSE),"")</f>
        <v/>
      </c>
      <c r="G1387" s="19" t="str">
        <f>IFERROR(VLOOKUP($B1387,'Tabelas auxiliares'!$A$67:$C$107,2,FALSE),"")</f>
        <v/>
      </c>
      <c r="H1387" s="19" t="str">
        <f>IFERROR(VLOOKUP($B1387,'Tabelas auxiliares'!$A$67:$C$107,3,FALSE),"")</f>
        <v/>
      </c>
      <c r="Y1387" s="19" t="str">
        <f t="shared" si="32"/>
        <v/>
      </c>
      <c r="Z1387" s="19" t="str">
        <f>IF(T1387="","",IF(AND(T1387&lt;&gt;'Tabelas auxiliares'!$B$241,T1387&lt;&gt;'Tabelas auxiliares'!$B$242,T1387&lt;&gt;'Tabelas auxiliares'!$C$241,T1387&lt;&gt;'Tabelas auxiliares'!$C$242,T1387&lt;&gt;'Tabelas auxiliares'!$D$241),"FOLHA DE PESSOAL",IF(Y1387='Tabelas auxiliares'!$A$242,"CUSTEIO",IF(Y1387='Tabelas auxiliares'!$A$241,"INVESTIMENTO","ERRO - VERIFICAR"))))</f>
        <v/>
      </c>
      <c r="AA1387" s="30" t="str">
        <f t="shared" si="33"/>
        <v/>
      </c>
      <c r="AB1387" s="130"/>
      <c r="AC1387" s="130"/>
      <c r="AD1387" s="37"/>
      <c r="AE1387" s="36"/>
      <c r="AF1387" s="36"/>
      <c r="AG1387" s="36"/>
      <c r="AH1387" s="36"/>
      <c r="AI1387" s="36"/>
      <c r="AJ1387" s="36"/>
      <c r="AK1387" s="36"/>
      <c r="AL1387" s="36"/>
      <c r="AM1387" s="36"/>
      <c r="AN1387" s="36"/>
      <c r="AO1387" s="36"/>
      <c r="AP1387" s="36"/>
    </row>
    <row r="1388" spans="6:42" x14ac:dyDescent="0.25">
      <c r="F1388" s="19" t="str">
        <f>IFERROR(VLOOKUP(D1388,'Tabelas auxiliares'!$A$3:$B$63,2,FALSE),"")</f>
        <v/>
      </c>
      <c r="G1388" s="19" t="str">
        <f>IFERROR(VLOOKUP($B1388,'Tabelas auxiliares'!$A$67:$C$107,2,FALSE),"")</f>
        <v/>
      </c>
      <c r="H1388" s="19" t="str">
        <f>IFERROR(VLOOKUP($B1388,'Tabelas auxiliares'!$A$67:$C$107,3,FALSE),"")</f>
        <v/>
      </c>
      <c r="Y1388" s="19" t="str">
        <f t="shared" si="32"/>
        <v/>
      </c>
      <c r="Z1388" s="19" t="str">
        <f>IF(T1388="","",IF(AND(T1388&lt;&gt;'Tabelas auxiliares'!$B$241,T1388&lt;&gt;'Tabelas auxiliares'!$B$242,T1388&lt;&gt;'Tabelas auxiliares'!$C$241,T1388&lt;&gt;'Tabelas auxiliares'!$C$242,T1388&lt;&gt;'Tabelas auxiliares'!$D$241),"FOLHA DE PESSOAL",IF(Y1388='Tabelas auxiliares'!$A$242,"CUSTEIO",IF(Y1388='Tabelas auxiliares'!$A$241,"INVESTIMENTO","ERRO - VERIFICAR"))))</f>
        <v/>
      </c>
      <c r="AA1388" s="30" t="str">
        <f t="shared" si="33"/>
        <v/>
      </c>
      <c r="AB1388" s="130"/>
      <c r="AC1388" s="130"/>
      <c r="AD1388" s="37"/>
      <c r="AE1388" s="36"/>
      <c r="AF1388" s="36"/>
      <c r="AG1388" s="36"/>
      <c r="AH1388" s="36"/>
      <c r="AI1388" s="36"/>
      <c r="AJ1388" s="36"/>
      <c r="AK1388" s="36"/>
      <c r="AL1388" s="36"/>
      <c r="AM1388" s="36"/>
      <c r="AN1388" s="36"/>
      <c r="AO1388" s="36"/>
      <c r="AP1388" s="36"/>
    </row>
    <row r="1389" spans="6:42" x14ac:dyDescent="0.25">
      <c r="F1389" s="19" t="str">
        <f>IFERROR(VLOOKUP(D1389,'Tabelas auxiliares'!$A$3:$B$63,2,FALSE),"")</f>
        <v/>
      </c>
      <c r="G1389" s="19" t="str">
        <f>IFERROR(VLOOKUP($B1389,'Tabelas auxiliares'!$A$67:$C$107,2,FALSE),"")</f>
        <v/>
      </c>
      <c r="H1389" s="19" t="str">
        <f>IFERROR(VLOOKUP($B1389,'Tabelas auxiliares'!$A$67:$C$107,3,FALSE),"")</f>
        <v/>
      </c>
      <c r="Y1389" s="19" t="str">
        <f t="shared" si="32"/>
        <v/>
      </c>
      <c r="Z1389" s="19" t="str">
        <f>IF(T1389="","",IF(AND(T1389&lt;&gt;'Tabelas auxiliares'!$B$241,T1389&lt;&gt;'Tabelas auxiliares'!$B$242,T1389&lt;&gt;'Tabelas auxiliares'!$C$241,T1389&lt;&gt;'Tabelas auxiliares'!$C$242,T1389&lt;&gt;'Tabelas auxiliares'!$D$241),"FOLHA DE PESSOAL",IF(Y1389='Tabelas auxiliares'!$A$242,"CUSTEIO",IF(Y1389='Tabelas auxiliares'!$A$241,"INVESTIMENTO","ERRO - VERIFICAR"))))</f>
        <v/>
      </c>
      <c r="AA1389" s="30" t="str">
        <f t="shared" si="33"/>
        <v/>
      </c>
      <c r="AB1389" s="130"/>
      <c r="AC1389" s="130"/>
      <c r="AD1389" s="37"/>
      <c r="AE1389" s="36"/>
      <c r="AF1389" s="36"/>
      <c r="AG1389" s="36"/>
      <c r="AH1389" s="36"/>
      <c r="AI1389" s="36"/>
      <c r="AJ1389" s="36"/>
      <c r="AK1389" s="36"/>
      <c r="AL1389" s="36"/>
      <c r="AM1389" s="36"/>
      <c r="AN1389" s="36"/>
      <c r="AO1389" s="36"/>
      <c r="AP1389" s="36"/>
    </row>
    <row r="1390" spans="6:42" x14ac:dyDescent="0.25">
      <c r="F1390" s="19" t="str">
        <f>IFERROR(VLOOKUP(D1390,'Tabelas auxiliares'!$A$3:$B$63,2,FALSE),"")</f>
        <v/>
      </c>
      <c r="G1390" s="19" t="str">
        <f>IFERROR(VLOOKUP($B1390,'Tabelas auxiliares'!$A$67:$C$107,2,FALSE),"")</f>
        <v/>
      </c>
      <c r="H1390" s="19" t="str">
        <f>IFERROR(VLOOKUP($B1390,'Tabelas auxiliares'!$A$67:$C$107,3,FALSE),"")</f>
        <v/>
      </c>
      <c r="Y1390" s="19" t="str">
        <f t="shared" si="32"/>
        <v/>
      </c>
      <c r="Z1390" s="19" t="str">
        <f>IF(T1390="","",IF(AND(T1390&lt;&gt;'Tabelas auxiliares'!$B$241,T1390&lt;&gt;'Tabelas auxiliares'!$B$242,T1390&lt;&gt;'Tabelas auxiliares'!$C$241,T1390&lt;&gt;'Tabelas auxiliares'!$C$242,T1390&lt;&gt;'Tabelas auxiliares'!$D$241),"FOLHA DE PESSOAL",IF(Y1390='Tabelas auxiliares'!$A$242,"CUSTEIO",IF(Y1390='Tabelas auxiliares'!$A$241,"INVESTIMENTO","ERRO - VERIFICAR"))))</f>
        <v/>
      </c>
      <c r="AA1390" s="30" t="str">
        <f t="shared" si="33"/>
        <v/>
      </c>
      <c r="AB1390" s="130"/>
      <c r="AC1390" s="130"/>
      <c r="AD1390" s="37"/>
      <c r="AE1390" s="36"/>
      <c r="AF1390" s="36"/>
      <c r="AG1390" s="36"/>
      <c r="AH1390" s="36"/>
      <c r="AI1390" s="36"/>
      <c r="AJ1390" s="36"/>
      <c r="AK1390" s="36"/>
      <c r="AL1390" s="36"/>
      <c r="AM1390" s="36"/>
      <c r="AN1390" s="36"/>
      <c r="AO1390" s="36"/>
      <c r="AP1390" s="36"/>
    </row>
    <row r="1391" spans="6:42" x14ac:dyDescent="0.25">
      <c r="F1391" s="19" t="str">
        <f>IFERROR(VLOOKUP(D1391,'Tabelas auxiliares'!$A$3:$B$63,2,FALSE),"")</f>
        <v/>
      </c>
      <c r="G1391" s="19" t="str">
        <f>IFERROR(VLOOKUP($B1391,'Tabelas auxiliares'!$A$67:$C$107,2,FALSE),"")</f>
        <v/>
      </c>
      <c r="H1391" s="19" t="str">
        <f>IFERROR(VLOOKUP($B1391,'Tabelas auxiliares'!$A$67:$C$107,3,FALSE),"")</f>
        <v/>
      </c>
      <c r="Y1391" s="19" t="str">
        <f t="shared" si="32"/>
        <v/>
      </c>
      <c r="Z1391" s="19" t="str">
        <f>IF(T1391="","",IF(AND(T1391&lt;&gt;'Tabelas auxiliares'!$B$241,T1391&lt;&gt;'Tabelas auxiliares'!$B$242,T1391&lt;&gt;'Tabelas auxiliares'!$C$241,T1391&lt;&gt;'Tabelas auxiliares'!$C$242,T1391&lt;&gt;'Tabelas auxiliares'!$D$241),"FOLHA DE PESSOAL",IF(Y1391='Tabelas auxiliares'!$A$242,"CUSTEIO",IF(Y1391='Tabelas auxiliares'!$A$241,"INVESTIMENTO","ERRO - VERIFICAR"))))</f>
        <v/>
      </c>
      <c r="AA1391" s="30" t="str">
        <f t="shared" si="33"/>
        <v/>
      </c>
      <c r="AB1391" s="130"/>
      <c r="AC1391" s="130"/>
      <c r="AD1391" s="37"/>
      <c r="AE1391" s="36"/>
      <c r="AF1391" s="36"/>
      <c r="AG1391" s="36"/>
      <c r="AH1391" s="36"/>
      <c r="AI1391" s="36"/>
      <c r="AJ1391" s="36"/>
      <c r="AK1391" s="36"/>
      <c r="AL1391" s="36"/>
      <c r="AM1391" s="36"/>
      <c r="AN1391" s="36"/>
      <c r="AO1391" s="36"/>
      <c r="AP1391" s="36"/>
    </row>
    <row r="1392" spans="6:42" x14ac:dyDescent="0.25">
      <c r="F1392" s="19" t="str">
        <f>IFERROR(VLOOKUP(D1392,'Tabelas auxiliares'!$A$3:$B$63,2,FALSE),"")</f>
        <v/>
      </c>
      <c r="G1392" s="19" t="str">
        <f>IFERROR(VLOOKUP($B1392,'Tabelas auxiliares'!$A$67:$C$107,2,FALSE),"")</f>
        <v/>
      </c>
      <c r="H1392" s="19" t="str">
        <f>IFERROR(VLOOKUP($B1392,'Tabelas auxiliares'!$A$67:$C$107,3,FALSE),"")</f>
        <v/>
      </c>
      <c r="Y1392" s="19" t="str">
        <f t="shared" si="32"/>
        <v/>
      </c>
      <c r="Z1392" s="19" t="str">
        <f>IF(T1392="","",IF(AND(T1392&lt;&gt;'Tabelas auxiliares'!$B$241,T1392&lt;&gt;'Tabelas auxiliares'!$B$242,T1392&lt;&gt;'Tabelas auxiliares'!$C$241,T1392&lt;&gt;'Tabelas auxiliares'!$C$242,T1392&lt;&gt;'Tabelas auxiliares'!$D$241),"FOLHA DE PESSOAL",IF(Y1392='Tabelas auxiliares'!$A$242,"CUSTEIO",IF(Y1392='Tabelas auxiliares'!$A$241,"INVESTIMENTO","ERRO - VERIFICAR"))))</f>
        <v/>
      </c>
      <c r="AA1392" s="30" t="str">
        <f t="shared" si="33"/>
        <v/>
      </c>
      <c r="AB1392" s="130"/>
      <c r="AC1392" s="130"/>
      <c r="AD1392" s="37"/>
      <c r="AE1392" s="36"/>
      <c r="AF1392" s="36"/>
      <c r="AG1392" s="36"/>
      <c r="AH1392" s="36"/>
      <c r="AI1392" s="36"/>
      <c r="AJ1392" s="36"/>
      <c r="AK1392" s="36"/>
      <c r="AL1392" s="36"/>
      <c r="AM1392" s="36"/>
      <c r="AN1392" s="36"/>
      <c r="AO1392" s="36"/>
      <c r="AP1392" s="36"/>
    </row>
    <row r="1393" spans="6:42" x14ac:dyDescent="0.25">
      <c r="F1393" s="19" t="str">
        <f>IFERROR(VLOOKUP(D1393,'Tabelas auxiliares'!$A$3:$B$63,2,FALSE),"")</f>
        <v/>
      </c>
      <c r="G1393" s="19" t="str">
        <f>IFERROR(VLOOKUP($B1393,'Tabelas auxiliares'!$A$67:$C$107,2,FALSE),"")</f>
        <v/>
      </c>
      <c r="H1393" s="19" t="str">
        <f>IFERROR(VLOOKUP($B1393,'Tabelas auxiliares'!$A$67:$C$107,3,FALSE),"")</f>
        <v/>
      </c>
      <c r="Y1393" s="19" t="str">
        <f t="shared" si="32"/>
        <v/>
      </c>
      <c r="Z1393" s="19" t="str">
        <f>IF(T1393="","",IF(AND(T1393&lt;&gt;'Tabelas auxiliares'!$B$241,T1393&lt;&gt;'Tabelas auxiliares'!$B$242,T1393&lt;&gt;'Tabelas auxiliares'!$C$241,T1393&lt;&gt;'Tabelas auxiliares'!$C$242,T1393&lt;&gt;'Tabelas auxiliares'!$D$241),"FOLHA DE PESSOAL",IF(Y1393='Tabelas auxiliares'!$A$242,"CUSTEIO",IF(Y1393='Tabelas auxiliares'!$A$241,"INVESTIMENTO","ERRO - VERIFICAR"))))</f>
        <v/>
      </c>
      <c r="AA1393" s="30" t="str">
        <f t="shared" si="33"/>
        <v/>
      </c>
      <c r="AB1393" s="130"/>
      <c r="AC1393" s="130"/>
      <c r="AD1393" s="37"/>
      <c r="AE1393" s="36"/>
      <c r="AF1393" s="36"/>
      <c r="AG1393" s="36"/>
      <c r="AH1393" s="36"/>
      <c r="AI1393" s="36"/>
      <c r="AJ1393" s="36"/>
      <c r="AK1393" s="36"/>
      <c r="AL1393" s="36"/>
      <c r="AM1393" s="36"/>
      <c r="AN1393" s="36"/>
      <c r="AO1393" s="36"/>
      <c r="AP1393" s="36"/>
    </row>
    <row r="1394" spans="6:42" x14ac:dyDescent="0.25">
      <c r="F1394" s="19" t="str">
        <f>IFERROR(VLOOKUP(D1394,'Tabelas auxiliares'!$A$3:$B$63,2,FALSE),"")</f>
        <v/>
      </c>
      <c r="G1394" s="19" t="str">
        <f>IFERROR(VLOOKUP($B1394,'Tabelas auxiliares'!$A$67:$C$107,2,FALSE),"")</f>
        <v/>
      </c>
      <c r="H1394" s="19" t="str">
        <f>IFERROR(VLOOKUP($B1394,'Tabelas auxiliares'!$A$67:$C$107,3,FALSE),"")</f>
        <v/>
      </c>
      <c r="Y1394" s="19" t="str">
        <f t="shared" si="32"/>
        <v/>
      </c>
      <c r="Z1394" s="19" t="str">
        <f>IF(T1394="","",IF(AND(T1394&lt;&gt;'Tabelas auxiliares'!$B$241,T1394&lt;&gt;'Tabelas auxiliares'!$B$242,T1394&lt;&gt;'Tabelas auxiliares'!$C$241,T1394&lt;&gt;'Tabelas auxiliares'!$C$242,T1394&lt;&gt;'Tabelas auxiliares'!$D$241),"FOLHA DE PESSOAL",IF(Y1394='Tabelas auxiliares'!$A$242,"CUSTEIO",IF(Y1394='Tabelas auxiliares'!$A$241,"INVESTIMENTO","ERRO - VERIFICAR"))))</f>
        <v/>
      </c>
      <c r="AA1394" s="30" t="str">
        <f t="shared" si="33"/>
        <v/>
      </c>
      <c r="AB1394" s="130"/>
      <c r="AC1394" s="130"/>
      <c r="AD1394" s="37"/>
      <c r="AE1394" s="36"/>
      <c r="AF1394" s="36"/>
      <c r="AG1394" s="36"/>
      <c r="AH1394" s="36"/>
      <c r="AI1394" s="36"/>
      <c r="AJ1394" s="36"/>
      <c r="AK1394" s="36"/>
      <c r="AL1394" s="36"/>
      <c r="AM1394" s="36"/>
      <c r="AN1394" s="36"/>
      <c r="AO1394" s="36"/>
      <c r="AP1394" s="36"/>
    </row>
    <row r="1395" spans="6:42" x14ac:dyDescent="0.25">
      <c r="F1395" s="19" t="str">
        <f>IFERROR(VLOOKUP(D1395,'Tabelas auxiliares'!$A$3:$B$63,2,FALSE),"")</f>
        <v/>
      </c>
      <c r="G1395" s="19" t="str">
        <f>IFERROR(VLOOKUP($B1395,'Tabelas auxiliares'!$A$67:$C$107,2,FALSE),"")</f>
        <v/>
      </c>
      <c r="H1395" s="19" t="str">
        <f>IFERROR(VLOOKUP($B1395,'Tabelas auxiliares'!$A$67:$C$107,3,FALSE),"")</f>
        <v/>
      </c>
      <c r="Y1395" s="19" t="str">
        <f t="shared" si="32"/>
        <v/>
      </c>
      <c r="Z1395" s="19" t="str">
        <f>IF(T1395="","",IF(AND(T1395&lt;&gt;'Tabelas auxiliares'!$B$241,T1395&lt;&gt;'Tabelas auxiliares'!$B$242,T1395&lt;&gt;'Tabelas auxiliares'!$C$241,T1395&lt;&gt;'Tabelas auxiliares'!$C$242,T1395&lt;&gt;'Tabelas auxiliares'!$D$241),"FOLHA DE PESSOAL",IF(Y1395='Tabelas auxiliares'!$A$242,"CUSTEIO",IF(Y1395='Tabelas auxiliares'!$A$241,"INVESTIMENTO","ERRO - VERIFICAR"))))</f>
        <v/>
      </c>
      <c r="AA1395" s="30" t="str">
        <f t="shared" si="33"/>
        <v/>
      </c>
      <c r="AB1395" s="130"/>
      <c r="AC1395" s="130"/>
      <c r="AD1395" s="37"/>
      <c r="AE1395" s="36"/>
      <c r="AF1395" s="36"/>
      <c r="AG1395" s="36"/>
      <c r="AH1395" s="36"/>
      <c r="AI1395" s="36"/>
      <c r="AJ1395" s="36"/>
      <c r="AK1395" s="36"/>
      <c r="AL1395" s="36"/>
      <c r="AM1395" s="36"/>
      <c r="AN1395" s="36"/>
      <c r="AO1395" s="36"/>
      <c r="AP1395" s="36"/>
    </row>
    <row r="1396" spans="6:42" x14ac:dyDescent="0.25">
      <c r="F1396" s="19" t="str">
        <f>IFERROR(VLOOKUP(D1396,'Tabelas auxiliares'!$A$3:$B$63,2,FALSE),"")</f>
        <v/>
      </c>
      <c r="G1396" s="19" t="str">
        <f>IFERROR(VLOOKUP($B1396,'Tabelas auxiliares'!$A$67:$C$107,2,FALSE),"")</f>
        <v/>
      </c>
      <c r="H1396" s="19" t="str">
        <f>IFERROR(VLOOKUP($B1396,'Tabelas auxiliares'!$A$67:$C$107,3,FALSE),"")</f>
        <v/>
      </c>
      <c r="Y1396" s="19" t="str">
        <f t="shared" si="32"/>
        <v/>
      </c>
      <c r="Z1396" s="19" t="str">
        <f>IF(T1396="","",IF(AND(T1396&lt;&gt;'Tabelas auxiliares'!$B$241,T1396&lt;&gt;'Tabelas auxiliares'!$B$242,T1396&lt;&gt;'Tabelas auxiliares'!$C$241,T1396&lt;&gt;'Tabelas auxiliares'!$C$242,T1396&lt;&gt;'Tabelas auxiliares'!$D$241),"FOLHA DE PESSOAL",IF(Y1396='Tabelas auxiliares'!$A$242,"CUSTEIO",IF(Y1396='Tabelas auxiliares'!$A$241,"INVESTIMENTO","ERRO - VERIFICAR"))))</f>
        <v/>
      </c>
      <c r="AA1396" s="30" t="str">
        <f t="shared" si="33"/>
        <v/>
      </c>
      <c r="AB1396" s="130"/>
      <c r="AC1396" s="130"/>
      <c r="AD1396" s="37"/>
      <c r="AE1396" s="36"/>
      <c r="AF1396" s="36"/>
      <c r="AG1396" s="36"/>
      <c r="AH1396" s="36"/>
      <c r="AI1396" s="36"/>
      <c r="AJ1396" s="36"/>
      <c r="AK1396" s="36"/>
      <c r="AL1396" s="36"/>
      <c r="AM1396" s="36"/>
      <c r="AN1396" s="36"/>
      <c r="AO1396" s="36"/>
      <c r="AP1396" s="36"/>
    </row>
    <row r="1397" spans="6:42" x14ac:dyDescent="0.25">
      <c r="F1397" s="19" t="str">
        <f>IFERROR(VLOOKUP(D1397,'Tabelas auxiliares'!$A$3:$B$63,2,FALSE),"")</f>
        <v/>
      </c>
      <c r="G1397" s="19" t="str">
        <f>IFERROR(VLOOKUP($B1397,'Tabelas auxiliares'!$A$67:$C$107,2,FALSE),"")</f>
        <v/>
      </c>
      <c r="H1397" s="19" t="str">
        <f>IFERROR(VLOOKUP($B1397,'Tabelas auxiliares'!$A$67:$C$107,3,FALSE),"")</f>
        <v/>
      </c>
      <c r="Y1397" s="19" t="str">
        <f t="shared" si="32"/>
        <v/>
      </c>
      <c r="Z1397" s="19" t="str">
        <f>IF(T1397="","",IF(AND(T1397&lt;&gt;'Tabelas auxiliares'!$B$241,T1397&lt;&gt;'Tabelas auxiliares'!$B$242,T1397&lt;&gt;'Tabelas auxiliares'!$C$241,T1397&lt;&gt;'Tabelas auxiliares'!$C$242,T1397&lt;&gt;'Tabelas auxiliares'!$D$241),"FOLHA DE PESSOAL",IF(Y1397='Tabelas auxiliares'!$A$242,"CUSTEIO",IF(Y1397='Tabelas auxiliares'!$A$241,"INVESTIMENTO","ERRO - VERIFICAR"))))</f>
        <v/>
      </c>
      <c r="AA1397" s="30" t="str">
        <f t="shared" si="33"/>
        <v/>
      </c>
      <c r="AB1397" s="130"/>
      <c r="AC1397" s="130"/>
      <c r="AD1397" s="37"/>
      <c r="AE1397" s="36"/>
      <c r="AF1397" s="36"/>
      <c r="AG1397" s="36"/>
      <c r="AH1397" s="36"/>
      <c r="AI1397" s="36"/>
      <c r="AJ1397" s="36"/>
      <c r="AK1397" s="36"/>
      <c r="AL1397" s="36"/>
      <c r="AM1397" s="36"/>
      <c r="AN1397" s="36"/>
      <c r="AO1397" s="36"/>
      <c r="AP1397" s="36"/>
    </row>
    <row r="1398" spans="6:42" x14ac:dyDescent="0.25">
      <c r="F1398" s="19" t="str">
        <f>IFERROR(VLOOKUP(D1398,'Tabelas auxiliares'!$A$3:$B$63,2,FALSE),"")</f>
        <v/>
      </c>
      <c r="G1398" s="19" t="str">
        <f>IFERROR(VLOOKUP($B1398,'Tabelas auxiliares'!$A$67:$C$107,2,FALSE),"")</f>
        <v/>
      </c>
      <c r="H1398" s="19" t="str">
        <f>IFERROR(VLOOKUP($B1398,'Tabelas auxiliares'!$A$67:$C$107,3,FALSE),"")</f>
        <v/>
      </c>
      <c r="Y1398" s="19" t="str">
        <f t="shared" si="32"/>
        <v/>
      </c>
      <c r="Z1398" s="19" t="str">
        <f>IF(T1398="","",IF(AND(T1398&lt;&gt;'Tabelas auxiliares'!$B$241,T1398&lt;&gt;'Tabelas auxiliares'!$B$242,T1398&lt;&gt;'Tabelas auxiliares'!$C$241,T1398&lt;&gt;'Tabelas auxiliares'!$C$242,T1398&lt;&gt;'Tabelas auxiliares'!$D$241),"FOLHA DE PESSOAL",IF(Y1398='Tabelas auxiliares'!$A$242,"CUSTEIO",IF(Y1398='Tabelas auxiliares'!$A$241,"INVESTIMENTO","ERRO - VERIFICAR"))))</f>
        <v/>
      </c>
      <c r="AA1398" s="30" t="str">
        <f t="shared" si="33"/>
        <v/>
      </c>
      <c r="AB1398" s="130"/>
      <c r="AC1398" s="130"/>
      <c r="AD1398" s="37"/>
      <c r="AE1398" s="36"/>
      <c r="AF1398" s="36"/>
      <c r="AG1398" s="36"/>
      <c r="AH1398" s="36"/>
      <c r="AI1398" s="36"/>
      <c r="AJ1398" s="36"/>
      <c r="AK1398" s="36"/>
      <c r="AL1398" s="36"/>
      <c r="AM1398" s="36"/>
      <c r="AN1398" s="36"/>
      <c r="AO1398" s="36"/>
      <c r="AP1398" s="36"/>
    </row>
    <row r="1399" spans="6:42" x14ac:dyDescent="0.25">
      <c r="F1399" s="19" t="str">
        <f>IFERROR(VLOOKUP(D1399,'Tabelas auxiliares'!$A$3:$B$63,2,FALSE),"")</f>
        <v/>
      </c>
      <c r="G1399" s="19" t="str">
        <f>IFERROR(VLOOKUP($B1399,'Tabelas auxiliares'!$A$67:$C$107,2,FALSE),"")</f>
        <v/>
      </c>
      <c r="H1399" s="19" t="str">
        <f>IFERROR(VLOOKUP($B1399,'Tabelas auxiliares'!$A$67:$C$107,3,FALSE),"")</f>
        <v/>
      </c>
      <c r="Y1399" s="19" t="str">
        <f t="shared" si="32"/>
        <v/>
      </c>
      <c r="Z1399" s="19" t="str">
        <f>IF(T1399="","",IF(AND(T1399&lt;&gt;'Tabelas auxiliares'!$B$241,T1399&lt;&gt;'Tabelas auxiliares'!$B$242,T1399&lt;&gt;'Tabelas auxiliares'!$C$241,T1399&lt;&gt;'Tabelas auxiliares'!$C$242,T1399&lt;&gt;'Tabelas auxiliares'!$D$241),"FOLHA DE PESSOAL",IF(Y1399='Tabelas auxiliares'!$A$242,"CUSTEIO",IF(Y1399='Tabelas auxiliares'!$A$241,"INVESTIMENTO","ERRO - VERIFICAR"))))</f>
        <v/>
      </c>
      <c r="AA1399" s="30" t="str">
        <f t="shared" si="33"/>
        <v/>
      </c>
      <c r="AB1399" s="130"/>
      <c r="AC1399" s="130"/>
      <c r="AD1399" s="37"/>
      <c r="AE1399" s="36"/>
      <c r="AF1399" s="36"/>
      <c r="AG1399" s="36"/>
      <c r="AH1399" s="36"/>
      <c r="AI1399" s="36"/>
      <c r="AJ1399" s="36"/>
      <c r="AK1399" s="36"/>
      <c r="AL1399" s="36"/>
      <c r="AM1399" s="36"/>
      <c r="AN1399" s="36"/>
      <c r="AO1399" s="36"/>
      <c r="AP1399" s="36"/>
    </row>
    <row r="1400" spans="6:42" x14ac:dyDescent="0.25">
      <c r="F1400" s="19" t="str">
        <f>IFERROR(VLOOKUP(D1400,'Tabelas auxiliares'!$A$3:$B$63,2,FALSE),"")</f>
        <v/>
      </c>
      <c r="G1400" s="19" t="str">
        <f>IFERROR(VLOOKUP($B1400,'Tabelas auxiliares'!$A$67:$C$107,2,FALSE),"")</f>
        <v/>
      </c>
      <c r="H1400" s="19" t="str">
        <f>IFERROR(VLOOKUP($B1400,'Tabelas auxiliares'!$A$67:$C$107,3,FALSE),"")</f>
        <v/>
      </c>
      <c r="Y1400" s="19" t="str">
        <f t="shared" si="32"/>
        <v/>
      </c>
      <c r="Z1400" s="19" t="str">
        <f>IF(T1400="","",IF(AND(T1400&lt;&gt;'Tabelas auxiliares'!$B$241,T1400&lt;&gt;'Tabelas auxiliares'!$B$242,T1400&lt;&gt;'Tabelas auxiliares'!$C$241,T1400&lt;&gt;'Tabelas auxiliares'!$C$242,T1400&lt;&gt;'Tabelas auxiliares'!$D$241),"FOLHA DE PESSOAL",IF(Y1400='Tabelas auxiliares'!$A$242,"CUSTEIO",IF(Y1400='Tabelas auxiliares'!$A$241,"INVESTIMENTO","ERRO - VERIFICAR"))))</f>
        <v/>
      </c>
      <c r="AA1400" s="30" t="str">
        <f t="shared" si="33"/>
        <v/>
      </c>
      <c r="AB1400" s="130"/>
      <c r="AC1400" s="130"/>
      <c r="AD1400" s="37"/>
      <c r="AE1400" s="36"/>
      <c r="AF1400" s="36"/>
      <c r="AG1400" s="36"/>
      <c r="AH1400" s="36"/>
      <c r="AI1400" s="36"/>
      <c r="AJ1400" s="36"/>
      <c r="AK1400" s="36"/>
      <c r="AL1400" s="36"/>
      <c r="AM1400" s="36"/>
      <c r="AN1400" s="36"/>
      <c r="AO1400" s="36"/>
      <c r="AP1400" s="36"/>
    </row>
    <row r="1401" spans="6:42" x14ac:dyDescent="0.25">
      <c r="F1401" s="19" t="str">
        <f>IFERROR(VLOOKUP(D1401,'Tabelas auxiliares'!$A$3:$B$63,2,FALSE),"")</f>
        <v/>
      </c>
      <c r="G1401" s="19" t="str">
        <f>IFERROR(VLOOKUP($B1401,'Tabelas auxiliares'!$A$67:$C$107,2,FALSE),"")</f>
        <v/>
      </c>
      <c r="H1401" s="19" t="str">
        <f>IFERROR(VLOOKUP($B1401,'Tabelas auxiliares'!$A$67:$C$107,3,FALSE),"")</f>
        <v/>
      </c>
      <c r="Y1401" s="19" t="str">
        <f t="shared" si="32"/>
        <v/>
      </c>
      <c r="Z1401" s="19" t="str">
        <f>IF(T1401="","",IF(AND(T1401&lt;&gt;'Tabelas auxiliares'!$B$241,T1401&lt;&gt;'Tabelas auxiliares'!$B$242,T1401&lt;&gt;'Tabelas auxiliares'!$C$241,T1401&lt;&gt;'Tabelas auxiliares'!$C$242,T1401&lt;&gt;'Tabelas auxiliares'!$D$241),"FOLHA DE PESSOAL",IF(Y1401='Tabelas auxiliares'!$A$242,"CUSTEIO",IF(Y1401='Tabelas auxiliares'!$A$241,"INVESTIMENTO","ERRO - VERIFICAR"))))</f>
        <v/>
      </c>
      <c r="AA1401" s="30" t="str">
        <f t="shared" si="33"/>
        <v/>
      </c>
      <c r="AB1401" s="130"/>
      <c r="AC1401" s="130"/>
      <c r="AD1401" s="37"/>
      <c r="AE1401" s="36"/>
      <c r="AF1401" s="36"/>
      <c r="AG1401" s="36"/>
      <c r="AH1401" s="36"/>
      <c r="AI1401" s="36"/>
      <c r="AJ1401" s="36"/>
      <c r="AK1401" s="36"/>
      <c r="AL1401" s="36"/>
      <c r="AM1401" s="36"/>
      <c r="AN1401" s="36"/>
      <c r="AO1401" s="36"/>
      <c r="AP1401" s="36"/>
    </row>
    <row r="1402" spans="6:42" x14ac:dyDescent="0.25">
      <c r="F1402" s="19" t="str">
        <f>IFERROR(VLOOKUP(D1402,'Tabelas auxiliares'!$A$3:$B$63,2,FALSE),"")</f>
        <v/>
      </c>
      <c r="G1402" s="19" t="str">
        <f>IFERROR(VLOOKUP($B1402,'Tabelas auxiliares'!$A$67:$C$107,2,FALSE),"")</f>
        <v/>
      </c>
      <c r="H1402" s="19" t="str">
        <f>IFERROR(VLOOKUP($B1402,'Tabelas auxiliares'!$A$67:$C$107,3,FALSE),"")</f>
        <v/>
      </c>
      <c r="Y1402" s="19" t="str">
        <f t="shared" si="32"/>
        <v/>
      </c>
      <c r="Z1402" s="19" t="str">
        <f>IF(T1402="","",IF(AND(T1402&lt;&gt;'Tabelas auxiliares'!$B$241,T1402&lt;&gt;'Tabelas auxiliares'!$B$242,T1402&lt;&gt;'Tabelas auxiliares'!$C$241,T1402&lt;&gt;'Tabelas auxiliares'!$C$242,T1402&lt;&gt;'Tabelas auxiliares'!$D$241),"FOLHA DE PESSOAL",IF(Y1402='Tabelas auxiliares'!$A$242,"CUSTEIO",IF(Y1402='Tabelas auxiliares'!$A$241,"INVESTIMENTO","ERRO - VERIFICAR"))))</f>
        <v/>
      </c>
      <c r="AA1402" s="30" t="str">
        <f t="shared" si="33"/>
        <v/>
      </c>
      <c r="AB1402" s="130"/>
      <c r="AC1402" s="130"/>
      <c r="AD1402" s="37"/>
      <c r="AE1402" s="36"/>
      <c r="AF1402" s="36"/>
      <c r="AG1402" s="36"/>
      <c r="AH1402" s="36"/>
      <c r="AI1402" s="36"/>
      <c r="AJ1402" s="36"/>
      <c r="AK1402" s="36"/>
      <c r="AL1402" s="36"/>
      <c r="AM1402" s="36"/>
      <c r="AN1402" s="36"/>
      <c r="AO1402" s="36"/>
      <c r="AP1402" s="36"/>
    </row>
    <row r="1403" spans="6:42" x14ac:dyDescent="0.25">
      <c r="F1403" s="19" t="str">
        <f>IFERROR(VLOOKUP(D1403,'Tabelas auxiliares'!$A$3:$B$63,2,FALSE),"")</f>
        <v/>
      </c>
      <c r="G1403" s="19" t="str">
        <f>IFERROR(VLOOKUP($B1403,'Tabelas auxiliares'!$A$67:$C$107,2,FALSE),"")</f>
        <v/>
      </c>
      <c r="H1403" s="19" t="str">
        <f>IFERROR(VLOOKUP($B1403,'Tabelas auxiliares'!$A$67:$C$107,3,FALSE),"")</f>
        <v/>
      </c>
      <c r="Y1403" s="19" t="str">
        <f t="shared" si="32"/>
        <v/>
      </c>
      <c r="Z1403" s="19" t="str">
        <f>IF(T1403="","",IF(AND(T1403&lt;&gt;'Tabelas auxiliares'!$B$241,T1403&lt;&gt;'Tabelas auxiliares'!$B$242,T1403&lt;&gt;'Tabelas auxiliares'!$C$241,T1403&lt;&gt;'Tabelas auxiliares'!$C$242,T1403&lt;&gt;'Tabelas auxiliares'!$D$241),"FOLHA DE PESSOAL",IF(Y1403='Tabelas auxiliares'!$A$242,"CUSTEIO",IF(Y1403='Tabelas auxiliares'!$A$241,"INVESTIMENTO","ERRO - VERIFICAR"))))</f>
        <v/>
      </c>
      <c r="AA1403" s="30" t="str">
        <f t="shared" si="33"/>
        <v/>
      </c>
      <c r="AB1403" s="130"/>
      <c r="AC1403" s="130"/>
      <c r="AD1403" s="37"/>
      <c r="AE1403" s="36"/>
      <c r="AF1403" s="36"/>
      <c r="AG1403" s="36"/>
      <c r="AH1403" s="36"/>
      <c r="AI1403" s="36"/>
      <c r="AJ1403" s="36"/>
      <c r="AK1403" s="36"/>
      <c r="AL1403" s="36"/>
      <c r="AM1403" s="36"/>
      <c r="AN1403" s="36"/>
      <c r="AO1403" s="36"/>
      <c r="AP1403" s="36"/>
    </row>
    <row r="1404" spans="6:42" x14ac:dyDescent="0.25">
      <c r="F1404" s="19" t="str">
        <f>IFERROR(VLOOKUP(D1404,'Tabelas auxiliares'!$A$3:$B$63,2,FALSE),"")</f>
        <v/>
      </c>
      <c r="G1404" s="19" t="str">
        <f>IFERROR(VLOOKUP($B1404,'Tabelas auxiliares'!$A$67:$C$107,2,FALSE),"")</f>
        <v/>
      </c>
      <c r="H1404" s="19" t="str">
        <f>IFERROR(VLOOKUP($B1404,'Tabelas auxiliares'!$A$67:$C$107,3,FALSE),"")</f>
        <v/>
      </c>
      <c r="Y1404" s="19" t="str">
        <f t="shared" si="32"/>
        <v/>
      </c>
      <c r="Z1404" s="19" t="str">
        <f>IF(T1404="","",IF(AND(T1404&lt;&gt;'Tabelas auxiliares'!$B$241,T1404&lt;&gt;'Tabelas auxiliares'!$B$242,T1404&lt;&gt;'Tabelas auxiliares'!$C$241,T1404&lt;&gt;'Tabelas auxiliares'!$C$242,T1404&lt;&gt;'Tabelas auxiliares'!$D$241),"FOLHA DE PESSOAL",IF(Y1404='Tabelas auxiliares'!$A$242,"CUSTEIO",IF(Y1404='Tabelas auxiliares'!$A$241,"INVESTIMENTO","ERRO - VERIFICAR"))))</f>
        <v/>
      </c>
      <c r="AA1404" s="30" t="str">
        <f t="shared" si="33"/>
        <v/>
      </c>
      <c r="AB1404" s="130"/>
      <c r="AC1404" s="130"/>
      <c r="AD1404" s="37"/>
      <c r="AE1404" s="36"/>
      <c r="AF1404" s="36"/>
      <c r="AG1404" s="36"/>
      <c r="AH1404" s="36"/>
      <c r="AI1404" s="36"/>
      <c r="AJ1404" s="36"/>
      <c r="AK1404" s="36"/>
      <c r="AL1404" s="36"/>
      <c r="AM1404" s="36"/>
      <c r="AN1404" s="36"/>
      <c r="AO1404" s="36"/>
      <c r="AP1404" s="36"/>
    </row>
    <row r="1405" spans="6:42" x14ac:dyDescent="0.25">
      <c r="F1405" s="19" t="str">
        <f>IFERROR(VLOOKUP(D1405,'Tabelas auxiliares'!$A$3:$B$63,2,FALSE),"")</f>
        <v/>
      </c>
      <c r="G1405" s="19" t="str">
        <f>IFERROR(VLOOKUP($B1405,'Tabelas auxiliares'!$A$67:$C$107,2,FALSE),"")</f>
        <v/>
      </c>
      <c r="H1405" s="19" t="str">
        <f>IFERROR(VLOOKUP($B1405,'Tabelas auxiliares'!$A$67:$C$107,3,FALSE),"")</f>
        <v/>
      </c>
      <c r="Y1405" s="19" t="str">
        <f t="shared" si="32"/>
        <v/>
      </c>
      <c r="Z1405" s="19" t="str">
        <f>IF(T1405="","",IF(AND(T1405&lt;&gt;'Tabelas auxiliares'!$B$241,T1405&lt;&gt;'Tabelas auxiliares'!$B$242,T1405&lt;&gt;'Tabelas auxiliares'!$C$241,T1405&lt;&gt;'Tabelas auxiliares'!$C$242,T1405&lt;&gt;'Tabelas auxiliares'!$D$241),"FOLHA DE PESSOAL",IF(Y1405='Tabelas auxiliares'!$A$242,"CUSTEIO",IF(Y1405='Tabelas auxiliares'!$A$241,"INVESTIMENTO","ERRO - VERIFICAR"))))</f>
        <v/>
      </c>
      <c r="AA1405" s="30" t="str">
        <f t="shared" si="33"/>
        <v/>
      </c>
      <c r="AB1405" s="130"/>
      <c r="AC1405" s="130"/>
      <c r="AD1405" s="37"/>
      <c r="AE1405" s="36"/>
      <c r="AF1405" s="36"/>
      <c r="AG1405" s="36"/>
      <c r="AH1405" s="36"/>
      <c r="AI1405" s="36"/>
      <c r="AJ1405" s="36"/>
      <c r="AK1405" s="36"/>
      <c r="AL1405" s="36"/>
      <c r="AM1405" s="36"/>
      <c r="AN1405" s="36"/>
      <c r="AO1405" s="36"/>
      <c r="AP1405" s="36"/>
    </row>
    <row r="1406" spans="6:42" x14ac:dyDescent="0.25">
      <c r="F1406" s="19" t="str">
        <f>IFERROR(VLOOKUP(D1406,'Tabelas auxiliares'!$A$3:$B$63,2,FALSE),"")</f>
        <v/>
      </c>
      <c r="G1406" s="19" t="str">
        <f>IFERROR(VLOOKUP($B1406,'Tabelas auxiliares'!$A$67:$C$107,2,FALSE),"")</f>
        <v/>
      </c>
      <c r="H1406" s="19" t="str">
        <f>IFERROR(VLOOKUP($B1406,'Tabelas auxiliares'!$A$67:$C$107,3,FALSE),"")</f>
        <v/>
      </c>
      <c r="Y1406" s="19" t="str">
        <f t="shared" si="32"/>
        <v/>
      </c>
      <c r="Z1406" s="19" t="str">
        <f>IF(T1406="","",IF(AND(T1406&lt;&gt;'Tabelas auxiliares'!$B$241,T1406&lt;&gt;'Tabelas auxiliares'!$B$242,T1406&lt;&gt;'Tabelas auxiliares'!$C$241,T1406&lt;&gt;'Tabelas auxiliares'!$C$242,T1406&lt;&gt;'Tabelas auxiliares'!$D$241),"FOLHA DE PESSOAL",IF(Y1406='Tabelas auxiliares'!$A$242,"CUSTEIO",IF(Y1406='Tabelas auxiliares'!$A$241,"INVESTIMENTO","ERRO - VERIFICAR"))))</f>
        <v/>
      </c>
      <c r="AA1406" s="30" t="str">
        <f t="shared" si="33"/>
        <v/>
      </c>
      <c r="AB1406" s="130"/>
      <c r="AC1406" s="130"/>
      <c r="AD1406" s="37"/>
      <c r="AE1406" s="36"/>
      <c r="AF1406" s="36"/>
      <c r="AG1406" s="36"/>
      <c r="AH1406" s="36"/>
      <c r="AI1406" s="36"/>
      <c r="AJ1406" s="36"/>
      <c r="AK1406" s="36"/>
      <c r="AL1406" s="36"/>
      <c r="AM1406" s="36"/>
      <c r="AN1406" s="36"/>
      <c r="AO1406" s="36"/>
      <c r="AP1406" s="36"/>
    </row>
    <row r="1407" spans="6:42" x14ac:dyDescent="0.25">
      <c r="F1407" s="19" t="str">
        <f>IFERROR(VLOOKUP(D1407,'Tabelas auxiliares'!$A$3:$B$63,2,FALSE),"")</f>
        <v/>
      </c>
      <c r="G1407" s="19" t="str">
        <f>IFERROR(VLOOKUP($B1407,'Tabelas auxiliares'!$A$67:$C$107,2,FALSE),"")</f>
        <v/>
      </c>
      <c r="H1407" s="19" t="str">
        <f>IFERROR(VLOOKUP($B1407,'Tabelas auxiliares'!$A$67:$C$107,3,FALSE),"")</f>
        <v/>
      </c>
      <c r="Y1407" s="19" t="str">
        <f t="shared" si="32"/>
        <v/>
      </c>
      <c r="Z1407" s="19" t="str">
        <f>IF(T1407="","",IF(AND(T1407&lt;&gt;'Tabelas auxiliares'!$B$241,T1407&lt;&gt;'Tabelas auxiliares'!$B$242,T1407&lt;&gt;'Tabelas auxiliares'!$C$241,T1407&lt;&gt;'Tabelas auxiliares'!$C$242,T1407&lt;&gt;'Tabelas auxiliares'!$D$241),"FOLHA DE PESSOAL",IF(Y1407='Tabelas auxiliares'!$A$242,"CUSTEIO",IF(Y1407='Tabelas auxiliares'!$A$241,"INVESTIMENTO","ERRO - VERIFICAR"))))</f>
        <v/>
      </c>
      <c r="AA1407" s="30" t="str">
        <f t="shared" si="33"/>
        <v/>
      </c>
      <c r="AB1407" s="130"/>
      <c r="AC1407" s="130"/>
      <c r="AD1407" s="37"/>
      <c r="AE1407" s="36"/>
      <c r="AF1407" s="36"/>
      <c r="AG1407" s="36"/>
      <c r="AH1407" s="36"/>
      <c r="AI1407" s="36"/>
      <c r="AJ1407" s="36"/>
      <c r="AK1407" s="36"/>
      <c r="AL1407" s="36"/>
      <c r="AM1407" s="36"/>
      <c r="AN1407" s="36"/>
      <c r="AO1407" s="36"/>
      <c r="AP1407" s="36"/>
    </row>
    <row r="1408" spans="6:42" x14ac:dyDescent="0.25">
      <c r="F1408" s="19" t="str">
        <f>IFERROR(VLOOKUP(D1408,'Tabelas auxiliares'!$A$3:$B$63,2,FALSE),"")</f>
        <v/>
      </c>
      <c r="G1408" s="19" t="str">
        <f>IFERROR(VLOOKUP($B1408,'Tabelas auxiliares'!$A$67:$C$107,2,FALSE),"")</f>
        <v/>
      </c>
      <c r="H1408" s="19" t="str">
        <f>IFERROR(VLOOKUP($B1408,'Tabelas auxiliares'!$A$67:$C$107,3,FALSE),"")</f>
        <v/>
      </c>
      <c r="Y1408" s="19" t="str">
        <f t="shared" si="32"/>
        <v/>
      </c>
      <c r="Z1408" s="19" t="str">
        <f>IF(T1408="","",IF(AND(T1408&lt;&gt;'Tabelas auxiliares'!$B$241,T1408&lt;&gt;'Tabelas auxiliares'!$B$242,T1408&lt;&gt;'Tabelas auxiliares'!$C$241,T1408&lt;&gt;'Tabelas auxiliares'!$C$242,T1408&lt;&gt;'Tabelas auxiliares'!$D$241),"FOLHA DE PESSOAL",IF(Y1408='Tabelas auxiliares'!$A$242,"CUSTEIO",IF(Y1408='Tabelas auxiliares'!$A$241,"INVESTIMENTO","ERRO - VERIFICAR"))))</f>
        <v/>
      </c>
      <c r="AA1408" s="30" t="str">
        <f t="shared" si="33"/>
        <v/>
      </c>
      <c r="AB1408" s="130"/>
      <c r="AC1408" s="130"/>
      <c r="AD1408" s="37"/>
      <c r="AE1408" s="36"/>
      <c r="AF1408" s="36"/>
      <c r="AG1408" s="36"/>
      <c r="AH1408" s="36"/>
      <c r="AI1408" s="36"/>
      <c r="AJ1408" s="36"/>
      <c r="AK1408" s="36"/>
      <c r="AL1408" s="36"/>
      <c r="AM1408" s="36"/>
      <c r="AN1408" s="36"/>
      <c r="AO1408" s="36"/>
      <c r="AP1408" s="36"/>
    </row>
    <row r="1409" spans="6:42" x14ac:dyDescent="0.25">
      <c r="F1409" s="19" t="str">
        <f>IFERROR(VLOOKUP(D1409,'Tabelas auxiliares'!$A$3:$B$63,2,FALSE),"")</f>
        <v/>
      </c>
      <c r="G1409" s="19" t="str">
        <f>IFERROR(VLOOKUP($B1409,'Tabelas auxiliares'!$A$67:$C$107,2,FALSE),"")</f>
        <v/>
      </c>
      <c r="H1409" s="19" t="str">
        <f>IFERROR(VLOOKUP($B1409,'Tabelas auxiliares'!$A$67:$C$107,3,FALSE),"")</f>
        <v/>
      </c>
      <c r="Y1409" s="19" t="str">
        <f t="shared" si="32"/>
        <v/>
      </c>
      <c r="Z1409" s="19" t="str">
        <f>IF(T1409="","",IF(AND(T1409&lt;&gt;'Tabelas auxiliares'!$B$241,T1409&lt;&gt;'Tabelas auxiliares'!$B$242,T1409&lt;&gt;'Tabelas auxiliares'!$C$241,T1409&lt;&gt;'Tabelas auxiliares'!$C$242,T1409&lt;&gt;'Tabelas auxiliares'!$D$241),"FOLHA DE PESSOAL",IF(Y1409='Tabelas auxiliares'!$A$242,"CUSTEIO",IF(Y1409='Tabelas auxiliares'!$A$241,"INVESTIMENTO","ERRO - VERIFICAR"))))</f>
        <v/>
      </c>
      <c r="AA1409" s="30" t="str">
        <f t="shared" si="33"/>
        <v/>
      </c>
      <c r="AB1409" s="130"/>
      <c r="AC1409" s="130"/>
      <c r="AD1409" s="37"/>
      <c r="AE1409" s="36"/>
      <c r="AF1409" s="36"/>
      <c r="AG1409" s="36"/>
      <c r="AH1409" s="36"/>
      <c r="AI1409" s="36"/>
      <c r="AJ1409" s="36"/>
      <c r="AK1409" s="36"/>
      <c r="AL1409" s="36"/>
      <c r="AM1409" s="36"/>
      <c r="AN1409" s="36"/>
      <c r="AO1409" s="36"/>
      <c r="AP1409" s="36"/>
    </row>
    <row r="1410" spans="6:42" x14ac:dyDescent="0.25">
      <c r="F1410" s="19" t="str">
        <f>IFERROR(VLOOKUP(D1410,'Tabelas auxiliares'!$A$3:$B$63,2,FALSE),"")</f>
        <v/>
      </c>
      <c r="G1410" s="19" t="str">
        <f>IFERROR(VLOOKUP($B1410,'Tabelas auxiliares'!$A$67:$C$107,2,FALSE),"")</f>
        <v/>
      </c>
      <c r="H1410" s="19" t="str">
        <f>IFERROR(VLOOKUP($B1410,'Tabelas auxiliares'!$A$67:$C$107,3,FALSE),"")</f>
        <v/>
      </c>
      <c r="Y1410" s="19" t="str">
        <f t="shared" si="32"/>
        <v/>
      </c>
      <c r="Z1410" s="19" t="str">
        <f>IF(T1410="","",IF(AND(T1410&lt;&gt;'Tabelas auxiliares'!$B$241,T1410&lt;&gt;'Tabelas auxiliares'!$B$242,T1410&lt;&gt;'Tabelas auxiliares'!$C$241,T1410&lt;&gt;'Tabelas auxiliares'!$C$242,T1410&lt;&gt;'Tabelas auxiliares'!$D$241),"FOLHA DE PESSOAL",IF(Y1410='Tabelas auxiliares'!$A$242,"CUSTEIO",IF(Y1410='Tabelas auxiliares'!$A$241,"INVESTIMENTO","ERRO - VERIFICAR"))))</f>
        <v/>
      </c>
      <c r="AA1410" s="30" t="str">
        <f t="shared" si="33"/>
        <v/>
      </c>
      <c r="AB1410" s="130"/>
      <c r="AC1410" s="130"/>
      <c r="AD1410" s="37"/>
      <c r="AE1410" s="36"/>
      <c r="AF1410" s="36"/>
      <c r="AG1410" s="36"/>
      <c r="AH1410" s="36"/>
      <c r="AI1410" s="36"/>
      <c r="AJ1410" s="36"/>
      <c r="AK1410" s="36"/>
      <c r="AL1410" s="36"/>
      <c r="AM1410" s="36"/>
      <c r="AN1410" s="36"/>
      <c r="AO1410" s="36"/>
      <c r="AP1410" s="36"/>
    </row>
    <row r="1411" spans="6:42" x14ac:dyDescent="0.25">
      <c r="F1411" s="19" t="str">
        <f>IFERROR(VLOOKUP(D1411,'Tabelas auxiliares'!$A$3:$B$63,2,FALSE),"")</f>
        <v/>
      </c>
      <c r="G1411" s="19" t="str">
        <f>IFERROR(VLOOKUP($B1411,'Tabelas auxiliares'!$A$67:$C$107,2,FALSE),"")</f>
        <v/>
      </c>
      <c r="H1411" s="19" t="str">
        <f>IFERROR(VLOOKUP($B1411,'Tabelas auxiliares'!$A$67:$C$107,3,FALSE),"")</f>
        <v/>
      </c>
      <c r="Y1411" s="19" t="str">
        <f t="shared" si="32"/>
        <v/>
      </c>
      <c r="Z1411" s="19" t="str">
        <f>IF(T1411="","",IF(AND(T1411&lt;&gt;'Tabelas auxiliares'!$B$241,T1411&lt;&gt;'Tabelas auxiliares'!$B$242,T1411&lt;&gt;'Tabelas auxiliares'!$C$241,T1411&lt;&gt;'Tabelas auxiliares'!$C$242,T1411&lt;&gt;'Tabelas auxiliares'!$D$241),"FOLHA DE PESSOAL",IF(Y1411='Tabelas auxiliares'!$A$242,"CUSTEIO",IF(Y1411='Tabelas auxiliares'!$A$241,"INVESTIMENTO","ERRO - VERIFICAR"))))</f>
        <v/>
      </c>
      <c r="AA1411" s="30" t="str">
        <f t="shared" si="33"/>
        <v/>
      </c>
      <c r="AB1411" s="130"/>
      <c r="AC1411" s="130"/>
      <c r="AD1411" s="37"/>
      <c r="AE1411" s="36"/>
      <c r="AF1411" s="36"/>
      <c r="AG1411" s="36"/>
      <c r="AH1411" s="36"/>
      <c r="AI1411" s="36"/>
      <c r="AJ1411" s="36"/>
      <c r="AK1411" s="36"/>
      <c r="AL1411" s="36"/>
      <c r="AM1411" s="36"/>
      <c r="AN1411" s="36"/>
      <c r="AO1411" s="36"/>
      <c r="AP1411" s="36"/>
    </row>
    <row r="1412" spans="6:42" x14ac:dyDescent="0.25">
      <c r="F1412" s="19" t="str">
        <f>IFERROR(VLOOKUP(D1412,'Tabelas auxiliares'!$A$3:$B$63,2,FALSE),"")</f>
        <v/>
      </c>
      <c r="G1412" s="19" t="str">
        <f>IFERROR(VLOOKUP($B1412,'Tabelas auxiliares'!$A$67:$C$107,2,FALSE),"")</f>
        <v/>
      </c>
      <c r="H1412" s="19" t="str">
        <f>IFERROR(VLOOKUP($B1412,'Tabelas auxiliares'!$A$67:$C$107,3,FALSE),"")</f>
        <v/>
      </c>
      <c r="Y1412" s="19" t="str">
        <f t="shared" si="32"/>
        <v/>
      </c>
      <c r="Z1412" s="19" t="str">
        <f>IF(T1412="","",IF(AND(T1412&lt;&gt;'Tabelas auxiliares'!$B$241,T1412&lt;&gt;'Tabelas auxiliares'!$B$242,T1412&lt;&gt;'Tabelas auxiliares'!$C$241,T1412&lt;&gt;'Tabelas auxiliares'!$C$242,T1412&lt;&gt;'Tabelas auxiliares'!$D$241),"FOLHA DE PESSOAL",IF(Y1412='Tabelas auxiliares'!$A$242,"CUSTEIO",IF(Y1412='Tabelas auxiliares'!$A$241,"INVESTIMENTO","ERRO - VERIFICAR"))))</f>
        <v/>
      </c>
      <c r="AA1412" s="30" t="str">
        <f t="shared" si="33"/>
        <v/>
      </c>
      <c r="AB1412" s="130"/>
      <c r="AC1412" s="130"/>
      <c r="AD1412" s="37"/>
      <c r="AE1412" s="36"/>
      <c r="AF1412" s="36"/>
      <c r="AG1412" s="36"/>
      <c r="AH1412" s="36"/>
      <c r="AI1412" s="36"/>
      <c r="AJ1412" s="36"/>
      <c r="AK1412" s="36"/>
      <c r="AL1412" s="36"/>
      <c r="AM1412" s="36"/>
      <c r="AN1412" s="36"/>
      <c r="AO1412" s="36"/>
      <c r="AP1412" s="36"/>
    </row>
    <row r="1413" spans="6:42" x14ac:dyDescent="0.25">
      <c r="F1413" s="19" t="str">
        <f>IFERROR(VLOOKUP(D1413,'Tabelas auxiliares'!$A$3:$B$63,2,FALSE),"")</f>
        <v/>
      </c>
      <c r="G1413" s="19" t="str">
        <f>IFERROR(VLOOKUP($B1413,'Tabelas auxiliares'!$A$67:$C$107,2,FALSE),"")</f>
        <v/>
      </c>
      <c r="H1413" s="19" t="str">
        <f>IFERROR(VLOOKUP($B1413,'Tabelas auxiliares'!$A$67:$C$107,3,FALSE),"")</f>
        <v/>
      </c>
      <c r="Y1413" s="19" t="str">
        <f t="shared" si="32"/>
        <v/>
      </c>
      <c r="Z1413" s="19" t="str">
        <f>IF(T1413="","",IF(AND(T1413&lt;&gt;'Tabelas auxiliares'!$B$241,T1413&lt;&gt;'Tabelas auxiliares'!$B$242,T1413&lt;&gt;'Tabelas auxiliares'!$C$241,T1413&lt;&gt;'Tabelas auxiliares'!$C$242,T1413&lt;&gt;'Tabelas auxiliares'!$D$241),"FOLHA DE PESSOAL",IF(Y1413='Tabelas auxiliares'!$A$242,"CUSTEIO",IF(Y1413='Tabelas auxiliares'!$A$241,"INVESTIMENTO","ERRO - VERIFICAR"))))</f>
        <v/>
      </c>
      <c r="AA1413" s="30" t="str">
        <f t="shared" si="33"/>
        <v/>
      </c>
      <c r="AB1413" s="130"/>
      <c r="AC1413" s="130"/>
      <c r="AD1413" s="37"/>
      <c r="AE1413" s="36"/>
      <c r="AF1413" s="36"/>
      <c r="AG1413" s="36"/>
      <c r="AH1413" s="36"/>
      <c r="AI1413" s="36"/>
      <c r="AJ1413" s="36"/>
      <c r="AK1413" s="36"/>
      <c r="AL1413" s="36"/>
      <c r="AM1413" s="36"/>
      <c r="AN1413" s="36"/>
      <c r="AO1413" s="36"/>
      <c r="AP1413" s="36"/>
    </row>
    <row r="1414" spans="6:42" x14ac:dyDescent="0.25">
      <c r="F1414" s="19" t="str">
        <f>IFERROR(VLOOKUP(D1414,'Tabelas auxiliares'!$A$3:$B$63,2,FALSE),"")</f>
        <v/>
      </c>
      <c r="G1414" s="19" t="str">
        <f>IFERROR(VLOOKUP($B1414,'Tabelas auxiliares'!$A$67:$C$107,2,FALSE),"")</f>
        <v/>
      </c>
      <c r="H1414" s="19" t="str">
        <f>IFERROR(VLOOKUP($B1414,'Tabelas auxiliares'!$A$67:$C$107,3,FALSE),"")</f>
        <v/>
      </c>
      <c r="Y1414" s="19" t="str">
        <f t="shared" si="32"/>
        <v/>
      </c>
      <c r="Z1414" s="19" t="str">
        <f>IF(T1414="","",IF(AND(T1414&lt;&gt;'Tabelas auxiliares'!$B$241,T1414&lt;&gt;'Tabelas auxiliares'!$B$242,T1414&lt;&gt;'Tabelas auxiliares'!$C$241,T1414&lt;&gt;'Tabelas auxiliares'!$C$242,T1414&lt;&gt;'Tabelas auxiliares'!$D$241),"FOLHA DE PESSOAL",IF(Y1414='Tabelas auxiliares'!$A$242,"CUSTEIO",IF(Y1414='Tabelas auxiliares'!$A$241,"INVESTIMENTO","ERRO - VERIFICAR"))))</f>
        <v/>
      </c>
      <c r="AA1414" s="30" t="str">
        <f t="shared" si="33"/>
        <v/>
      </c>
      <c r="AB1414" s="130"/>
      <c r="AC1414" s="130"/>
      <c r="AD1414" s="37"/>
      <c r="AE1414" s="36"/>
      <c r="AF1414" s="36"/>
      <c r="AG1414" s="36"/>
      <c r="AH1414" s="36"/>
      <c r="AI1414" s="36"/>
      <c r="AJ1414" s="36"/>
      <c r="AK1414" s="36"/>
      <c r="AL1414" s="36"/>
      <c r="AM1414" s="36"/>
      <c r="AN1414" s="36"/>
      <c r="AO1414" s="36"/>
      <c r="AP1414" s="36"/>
    </row>
    <row r="1415" spans="6:42" x14ac:dyDescent="0.25">
      <c r="F1415" s="19" t="str">
        <f>IFERROR(VLOOKUP(D1415,'Tabelas auxiliares'!$A$3:$B$63,2,FALSE),"")</f>
        <v/>
      </c>
      <c r="G1415" s="19" t="str">
        <f>IFERROR(VLOOKUP($B1415,'Tabelas auxiliares'!$A$67:$C$107,2,FALSE),"")</f>
        <v/>
      </c>
      <c r="H1415" s="19" t="str">
        <f>IFERROR(VLOOKUP($B1415,'Tabelas auxiliares'!$A$67:$C$107,3,FALSE),"")</f>
        <v/>
      </c>
      <c r="Y1415" s="19" t="str">
        <f t="shared" si="32"/>
        <v/>
      </c>
      <c r="Z1415" s="19" t="str">
        <f>IF(T1415="","",IF(AND(T1415&lt;&gt;'Tabelas auxiliares'!$B$241,T1415&lt;&gt;'Tabelas auxiliares'!$B$242,T1415&lt;&gt;'Tabelas auxiliares'!$C$241,T1415&lt;&gt;'Tabelas auxiliares'!$C$242,T1415&lt;&gt;'Tabelas auxiliares'!$D$241),"FOLHA DE PESSOAL",IF(Y1415='Tabelas auxiliares'!$A$242,"CUSTEIO",IF(Y1415='Tabelas auxiliares'!$A$241,"INVESTIMENTO","ERRO - VERIFICAR"))))</f>
        <v/>
      </c>
      <c r="AA1415" s="30" t="str">
        <f t="shared" si="33"/>
        <v/>
      </c>
      <c r="AB1415" s="130"/>
      <c r="AC1415" s="130"/>
      <c r="AD1415" s="37"/>
      <c r="AE1415" s="36"/>
      <c r="AF1415" s="36"/>
      <c r="AG1415" s="36"/>
      <c r="AH1415" s="36"/>
      <c r="AI1415" s="36"/>
      <c r="AJ1415" s="36"/>
      <c r="AK1415" s="36"/>
      <c r="AL1415" s="36"/>
      <c r="AM1415" s="36"/>
      <c r="AN1415" s="36"/>
      <c r="AO1415" s="36"/>
      <c r="AP1415" s="36"/>
    </row>
    <row r="1416" spans="6:42" x14ac:dyDescent="0.25">
      <c r="F1416" s="19" t="str">
        <f>IFERROR(VLOOKUP(D1416,'Tabelas auxiliares'!$A$3:$B$63,2,FALSE),"")</f>
        <v/>
      </c>
      <c r="G1416" s="19" t="str">
        <f>IFERROR(VLOOKUP($B1416,'Tabelas auxiliares'!$A$67:$C$107,2,FALSE),"")</f>
        <v/>
      </c>
      <c r="H1416" s="19" t="str">
        <f>IFERROR(VLOOKUP($B1416,'Tabelas auxiliares'!$A$67:$C$107,3,FALSE),"")</f>
        <v/>
      </c>
      <c r="Y1416" s="19" t="str">
        <f t="shared" si="32"/>
        <v/>
      </c>
      <c r="Z1416" s="19" t="str">
        <f>IF(T1416="","",IF(AND(T1416&lt;&gt;'Tabelas auxiliares'!$B$241,T1416&lt;&gt;'Tabelas auxiliares'!$B$242,T1416&lt;&gt;'Tabelas auxiliares'!$C$241,T1416&lt;&gt;'Tabelas auxiliares'!$C$242,T1416&lt;&gt;'Tabelas auxiliares'!$D$241),"FOLHA DE PESSOAL",IF(Y1416='Tabelas auxiliares'!$A$242,"CUSTEIO",IF(Y1416='Tabelas auxiliares'!$A$241,"INVESTIMENTO","ERRO - VERIFICAR"))))</f>
        <v/>
      </c>
      <c r="AA1416" s="30" t="str">
        <f t="shared" si="33"/>
        <v/>
      </c>
      <c r="AB1416" s="130"/>
      <c r="AC1416" s="130"/>
      <c r="AD1416" s="37"/>
      <c r="AE1416" s="36"/>
      <c r="AF1416" s="36"/>
      <c r="AG1416" s="36"/>
      <c r="AH1416" s="36"/>
      <c r="AI1416" s="36"/>
      <c r="AJ1416" s="36"/>
      <c r="AK1416" s="36"/>
      <c r="AL1416" s="36"/>
      <c r="AM1416" s="36"/>
      <c r="AN1416" s="36"/>
      <c r="AO1416" s="36"/>
      <c r="AP1416" s="36"/>
    </row>
    <row r="1417" spans="6:42" x14ac:dyDescent="0.25">
      <c r="F1417" s="19" t="str">
        <f>IFERROR(VLOOKUP(D1417,'Tabelas auxiliares'!$A$3:$B$63,2,FALSE),"")</f>
        <v/>
      </c>
      <c r="G1417" s="19" t="str">
        <f>IFERROR(VLOOKUP($B1417,'Tabelas auxiliares'!$A$67:$C$107,2,FALSE),"")</f>
        <v/>
      </c>
      <c r="H1417" s="19" t="str">
        <f>IFERROR(VLOOKUP($B1417,'Tabelas auxiliares'!$A$67:$C$107,3,FALSE),"")</f>
        <v/>
      </c>
      <c r="Y1417" s="19" t="str">
        <f t="shared" si="32"/>
        <v/>
      </c>
      <c r="Z1417" s="19" t="str">
        <f>IF(T1417="","",IF(AND(T1417&lt;&gt;'Tabelas auxiliares'!$B$241,T1417&lt;&gt;'Tabelas auxiliares'!$B$242,T1417&lt;&gt;'Tabelas auxiliares'!$C$241,T1417&lt;&gt;'Tabelas auxiliares'!$C$242,T1417&lt;&gt;'Tabelas auxiliares'!$D$241),"FOLHA DE PESSOAL",IF(Y1417='Tabelas auxiliares'!$A$242,"CUSTEIO",IF(Y1417='Tabelas auxiliares'!$A$241,"INVESTIMENTO","ERRO - VERIFICAR"))))</f>
        <v/>
      </c>
      <c r="AA1417" s="30" t="str">
        <f t="shared" si="33"/>
        <v/>
      </c>
      <c r="AB1417" s="130"/>
      <c r="AC1417" s="130"/>
      <c r="AD1417" s="37"/>
      <c r="AE1417" s="36"/>
      <c r="AF1417" s="36"/>
      <c r="AG1417" s="36"/>
      <c r="AH1417" s="36"/>
      <c r="AI1417" s="36"/>
      <c r="AJ1417" s="36"/>
      <c r="AK1417" s="36"/>
      <c r="AL1417" s="36"/>
      <c r="AM1417" s="36"/>
      <c r="AN1417" s="36"/>
      <c r="AO1417" s="36"/>
      <c r="AP1417" s="36"/>
    </row>
    <row r="1418" spans="6:42" x14ac:dyDescent="0.25">
      <c r="F1418" s="19" t="str">
        <f>IFERROR(VLOOKUP(D1418,'Tabelas auxiliares'!$A$3:$B$63,2,FALSE),"")</f>
        <v/>
      </c>
      <c r="G1418" s="19" t="str">
        <f>IFERROR(VLOOKUP($B1418,'Tabelas auxiliares'!$A$67:$C$107,2,FALSE),"")</f>
        <v/>
      </c>
      <c r="H1418" s="19" t="str">
        <f>IFERROR(VLOOKUP($B1418,'Tabelas auxiliares'!$A$67:$C$107,3,FALSE),"")</f>
        <v/>
      </c>
      <c r="Y1418" s="19" t="str">
        <f t="shared" si="32"/>
        <v/>
      </c>
      <c r="Z1418" s="19" t="str">
        <f>IF(T1418="","",IF(AND(T1418&lt;&gt;'Tabelas auxiliares'!$B$241,T1418&lt;&gt;'Tabelas auxiliares'!$B$242,T1418&lt;&gt;'Tabelas auxiliares'!$C$241,T1418&lt;&gt;'Tabelas auxiliares'!$C$242,T1418&lt;&gt;'Tabelas auxiliares'!$D$241),"FOLHA DE PESSOAL",IF(Y1418='Tabelas auxiliares'!$A$242,"CUSTEIO",IF(Y1418='Tabelas auxiliares'!$A$241,"INVESTIMENTO","ERRO - VERIFICAR"))))</f>
        <v/>
      </c>
      <c r="AA1418" s="30" t="str">
        <f t="shared" si="33"/>
        <v/>
      </c>
      <c r="AB1418" s="130"/>
      <c r="AC1418" s="130"/>
      <c r="AD1418" s="37"/>
      <c r="AE1418" s="36"/>
      <c r="AF1418" s="36"/>
      <c r="AG1418" s="36"/>
      <c r="AH1418" s="36"/>
      <c r="AI1418" s="36"/>
      <c r="AJ1418" s="36"/>
      <c r="AK1418" s="36"/>
      <c r="AL1418" s="36"/>
      <c r="AM1418" s="36"/>
      <c r="AN1418" s="36"/>
      <c r="AO1418" s="36"/>
      <c r="AP1418" s="36"/>
    </row>
    <row r="1419" spans="6:42" x14ac:dyDescent="0.25">
      <c r="F1419" s="19" t="str">
        <f>IFERROR(VLOOKUP(D1419,'Tabelas auxiliares'!$A$3:$B$63,2,FALSE),"")</f>
        <v/>
      </c>
      <c r="G1419" s="19" t="str">
        <f>IFERROR(VLOOKUP($B1419,'Tabelas auxiliares'!$A$67:$C$107,2,FALSE),"")</f>
        <v/>
      </c>
      <c r="H1419" s="19" t="str">
        <f>IFERROR(VLOOKUP($B1419,'Tabelas auxiliares'!$A$67:$C$107,3,FALSE),"")</f>
        <v/>
      </c>
      <c r="Y1419" s="19" t="str">
        <f t="shared" si="32"/>
        <v/>
      </c>
      <c r="Z1419" s="19" t="str">
        <f>IF(T1419="","",IF(AND(T1419&lt;&gt;'Tabelas auxiliares'!$B$241,T1419&lt;&gt;'Tabelas auxiliares'!$B$242,T1419&lt;&gt;'Tabelas auxiliares'!$C$241,T1419&lt;&gt;'Tabelas auxiliares'!$C$242,T1419&lt;&gt;'Tabelas auxiliares'!$D$241),"FOLHA DE PESSOAL",IF(Y1419='Tabelas auxiliares'!$A$242,"CUSTEIO",IF(Y1419='Tabelas auxiliares'!$A$241,"INVESTIMENTO","ERRO - VERIFICAR"))))</f>
        <v/>
      </c>
      <c r="AA1419" s="30" t="str">
        <f t="shared" si="33"/>
        <v/>
      </c>
      <c r="AB1419" s="130"/>
      <c r="AC1419" s="130"/>
      <c r="AD1419" s="37"/>
      <c r="AE1419" s="36"/>
      <c r="AF1419" s="36"/>
      <c r="AG1419" s="36"/>
      <c r="AH1419" s="36"/>
      <c r="AI1419" s="36"/>
      <c r="AJ1419" s="36"/>
      <c r="AK1419" s="36"/>
      <c r="AL1419" s="36"/>
      <c r="AM1419" s="36"/>
      <c r="AN1419" s="36"/>
      <c r="AO1419" s="36"/>
      <c r="AP1419" s="36"/>
    </row>
    <row r="1420" spans="6:42" x14ac:dyDescent="0.25">
      <c r="F1420" s="19" t="str">
        <f>IFERROR(VLOOKUP(D1420,'Tabelas auxiliares'!$A$3:$B$63,2,FALSE),"")</f>
        <v/>
      </c>
      <c r="G1420" s="19" t="str">
        <f>IFERROR(VLOOKUP($B1420,'Tabelas auxiliares'!$A$67:$C$107,2,FALSE),"")</f>
        <v/>
      </c>
      <c r="H1420" s="19" t="str">
        <f>IFERROR(VLOOKUP($B1420,'Tabelas auxiliares'!$A$67:$C$107,3,FALSE),"")</f>
        <v/>
      </c>
      <c r="Y1420" s="19" t="str">
        <f t="shared" si="32"/>
        <v/>
      </c>
      <c r="Z1420" s="19" t="str">
        <f>IF(T1420="","",IF(AND(T1420&lt;&gt;'Tabelas auxiliares'!$B$241,T1420&lt;&gt;'Tabelas auxiliares'!$B$242,T1420&lt;&gt;'Tabelas auxiliares'!$C$241,T1420&lt;&gt;'Tabelas auxiliares'!$C$242,T1420&lt;&gt;'Tabelas auxiliares'!$D$241),"FOLHA DE PESSOAL",IF(Y1420='Tabelas auxiliares'!$A$242,"CUSTEIO",IF(Y1420='Tabelas auxiliares'!$A$241,"INVESTIMENTO","ERRO - VERIFICAR"))))</f>
        <v/>
      </c>
      <c r="AA1420" s="30" t="str">
        <f t="shared" si="33"/>
        <v/>
      </c>
      <c r="AB1420" s="130"/>
      <c r="AC1420" s="130"/>
      <c r="AD1420" s="37"/>
      <c r="AE1420" s="36"/>
      <c r="AF1420" s="36"/>
      <c r="AG1420" s="36"/>
      <c r="AH1420" s="36"/>
      <c r="AI1420" s="36"/>
      <c r="AJ1420" s="36"/>
      <c r="AK1420" s="36"/>
      <c r="AL1420" s="36"/>
      <c r="AM1420" s="36"/>
      <c r="AN1420" s="36"/>
      <c r="AO1420" s="36"/>
      <c r="AP1420" s="36"/>
    </row>
    <row r="1421" spans="6:42" x14ac:dyDescent="0.25">
      <c r="F1421" s="19" t="str">
        <f>IFERROR(VLOOKUP(D1421,'Tabelas auxiliares'!$A$3:$B$63,2,FALSE),"")</f>
        <v/>
      </c>
      <c r="G1421" s="19" t="str">
        <f>IFERROR(VLOOKUP($B1421,'Tabelas auxiliares'!$A$67:$C$107,2,FALSE),"")</f>
        <v/>
      </c>
      <c r="H1421" s="19" t="str">
        <f>IFERROR(VLOOKUP($B1421,'Tabelas auxiliares'!$A$67:$C$107,3,FALSE),"")</f>
        <v/>
      </c>
      <c r="Y1421" s="19" t="str">
        <f t="shared" si="32"/>
        <v/>
      </c>
      <c r="Z1421" s="19" t="str">
        <f>IF(T1421="","",IF(AND(T1421&lt;&gt;'Tabelas auxiliares'!$B$241,T1421&lt;&gt;'Tabelas auxiliares'!$B$242,T1421&lt;&gt;'Tabelas auxiliares'!$C$241,T1421&lt;&gt;'Tabelas auxiliares'!$C$242,T1421&lt;&gt;'Tabelas auxiliares'!$D$241),"FOLHA DE PESSOAL",IF(Y1421='Tabelas auxiliares'!$A$242,"CUSTEIO",IF(Y1421='Tabelas auxiliares'!$A$241,"INVESTIMENTO","ERRO - VERIFICAR"))))</f>
        <v/>
      </c>
      <c r="AA1421" s="30" t="str">
        <f t="shared" si="33"/>
        <v/>
      </c>
      <c r="AB1421" s="130"/>
      <c r="AC1421" s="130"/>
      <c r="AD1421" s="37"/>
      <c r="AE1421" s="36"/>
      <c r="AF1421" s="36"/>
      <c r="AG1421" s="36"/>
      <c r="AH1421" s="36"/>
      <c r="AI1421" s="36"/>
      <c r="AJ1421" s="36"/>
      <c r="AK1421" s="36"/>
      <c r="AL1421" s="36"/>
      <c r="AM1421" s="36"/>
      <c r="AN1421" s="36"/>
      <c r="AO1421" s="36"/>
      <c r="AP1421" s="36"/>
    </row>
    <row r="1422" spans="6:42" x14ac:dyDescent="0.25">
      <c r="F1422" s="19" t="str">
        <f>IFERROR(VLOOKUP(D1422,'Tabelas auxiliares'!$A$3:$B$63,2,FALSE),"")</f>
        <v/>
      </c>
      <c r="G1422" s="19" t="str">
        <f>IFERROR(VLOOKUP($B1422,'Tabelas auxiliares'!$A$67:$C$107,2,FALSE),"")</f>
        <v/>
      </c>
      <c r="H1422" s="19" t="str">
        <f>IFERROR(VLOOKUP($B1422,'Tabelas auxiliares'!$A$67:$C$107,3,FALSE),"")</f>
        <v/>
      </c>
      <c r="Y1422" s="19" t="str">
        <f t="shared" si="32"/>
        <v/>
      </c>
      <c r="Z1422" s="19" t="str">
        <f>IF(T1422="","",IF(AND(T1422&lt;&gt;'Tabelas auxiliares'!$B$241,T1422&lt;&gt;'Tabelas auxiliares'!$B$242,T1422&lt;&gt;'Tabelas auxiliares'!$C$241,T1422&lt;&gt;'Tabelas auxiliares'!$C$242,T1422&lt;&gt;'Tabelas auxiliares'!$D$241),"FOLHA DE PESSOAL",IF(Y1422='Tabelas auxiliares'!$A$242,"CUSTEIO",IF(Y1422='Tabelas auxiliares'!$A$241,"INVESTIMENTO","ERRO - VERIFICAR"))))</f>
        <v/>
      </c>
      <c r="AA1422" s="30" t="str">
        <f t="shared" si="33"/>
        <v/>
      </c>
      <c r="AB1422" s="130"/>
      <c r="AC1422" s="130"/>
      <c r="AD1422" s="37"/>
      <c r="AE1422" s="36"/>
      <c r="AF1422" s="36"/>
      <c r="AG1422" s="36"/>
      <c r="AH1422" s="36"/>
      <c r="AI1422" s="36"/>
      <c r="AJ1422" s="36"/>
      <c r="AK1422" s="36"/>
      <c r="AL1422" s="36"/>
      <c r="AM1422" s="36"/>
      <c r="AN1422" s="36"/>
      <c r="AO1422" s="36"/>
      <c r="AP1422" s="36"/>
    </row>
    <row r="1423" spans="6:42" x14ac:dyDescent="0.25">
      <c r="F1423" s="19" t="str">
        <f>IFERROR(VLOOKUP(D1423,'Tabelas auxiliares'!$A$3:$B$63,2,FALSE),"")</f>
        <v/>
      </c>
      <c r="G1423" s="19" t="str">
        <f>IFERROR(VLOOKUP($B1423,'Tabelas auxiliares'!$A$67:$C$107,2,FALSE),"")</f>
        <v/>
      </c>
      <c r="H1423" s="19" t="str">
        <f>IFERROR(VLOOKUP($B1423,'Tabelas auxiliares'!$A$67:$C$107,3,FALSE),"")</f>
        <v/>
      </c>
      <c r="Y1423" s="19" t="str">
        <f t="shared" si="32"/>
        <v/>
      </c>
      <c r="Z1423" s="19" t="str">
        <f>IF(T1423="","",IF(AND(T1423&lt;&gt;'Tabelas auxiliares'!$B$241,T1423&lt;&gt;'Tabelas auxiliares'!$B$242,T1423&lt;&gt;'Tabelas auxiliares'!$C$241,T1423&lt;&gt;'Tabelas auxiliares'!$C$242,T1423&lt;&gt;'Tabelas auxiliares'!$D$241),"FOLHA DE PESSOAL",IF(Y1423='Tabelas auxiliares'!$A$242,"CUSTEIO",IF(Y1423='Tabelas auxiliares'!$A$241,"INVESTIMENTO","ERRO - VERIFICAR"))))</f>
        <v/>
      </c>
      <c r="AA1423" s="30" t="str">
        <f t="shared" si="33"/>
        <v/>
      </c>
      <c r="AB1423" s="130"/>
      <c r="AC1423" s="130"/>
      <c r="AD1423" s="37"/>
      <c r="AE1423" s="36"/>
      <c r="AF1423" s="36"/>
      <c r="AG1423" s="36"/>
      <c r="AH1423" s="36"/>
      <c r="AI1423" s="36"/>
      <c r="AJ1423" s="36"/>
      <c r="AK1423" s="36"/>
      <c r="AL1423" s="36"/>
      <c r="AM1423" s="36"/>
      <c r="AN1423" s="36"/>
      <c r="AO1423" s="36"/>
      <c r="AP1423" s="36"/>
    </row>
    <row r="1424" spans="6:42" x14ac:dyDescent="0.25">
      <c r="F1424" s="19" t="str">
        <f>IFERROR(VLOOKUP(D1424,'Tabelas auxiliares'!$A$3:$B$63,2,FALSE),"")</f>
        <v/>
      </c>
      <c r="G1424" s="19" t="str">
        <f>IFERROR(VLOOKUP($B1424,'Tabelas auxiliares'!$A$67:$C$107,2,FALSE),"")</f>
        <v/>
      </c>
      <c r="H1424" s="19" t="str">
        <f>IFERROR(VLOOKUP($B1424,'Tabelas auxiliares'!$A$67:$C$107,3,FALSE),"")</f>
        <v/>
      </c>
      <c r="Y1424" s="19" t="str">
        <f t="shared" si="32"/>
        <v/>
      </c>
      <c r="Z1424" s="19" t="str">
        <f>IF(T1424="","",IF(AND(T1424&lt;&gt;'Tabelas auxiliares'!$B$241,T1424&lt;&gt;'Tabelas auxiliares'!$B$242,T1424&lt;&gt;'Tabelas auxiliares'!$C$241,T1424&lt;&gt;'Tabelas auxiliares'!$C$242,T1424&lt;&gt;'Tabelas auxiliares'!$D$241),"FOLHA DE PESSOAL",IF(Y1424='Tabelas auxiliares'!$A$242,"CUSTEIO",IF(Y1424='Tabelas auxiliares'!$A$241,"INVESTIMENTO","ERRO - VERIFICAR"))))</f>
        <v/>
      </c>
      <c r="AA1424" s="30" t="str">
        <f t="shared" si="33"/>
        <v/>
      </c>
      <c r="AB1424" s="130"/>
      <c r="AC1424" s="130"/>
      <c r="AD1424" s="37"/>
      <c r="AE1424" s="36"/>
      <c r="AF1424" s="36"/>
      <c r="AG1424" s="36"/>
      <c r="AH1424" s="36"/>
      <c r="AI1424" s="36"/>
      <c r="AJ1424" s="36"/>
      <c r="AK1424" s="36"/>
      <c r="AL1424" s="36"/>
      <c r="AM1424" s="36"/>
      <c r="AN1424" s="36"/>
      <c r="AO1424" s="36"/>
      <c r="AP1424" s="36"/>
    </row>
    <row r="1425" spans="6:42" x14ac:dyDescent="0.25">
      <c r="F1425" s="19" t="str">
        <f>IFERROR(VLOOKUP(D1425,'Tabelas auxiliares'!$A$3:$B$63,2,FALSE),"")</f>
        <v/>
      </c>
      <c r="G1425" s="19" t="str">
        <f>IFERROR(VLOOKUP($B1425,'Tabelas auxiliares'!$A$67:$C$107,2,FALSE),"")</f>
        <v/>
      </c>
      <c r="H1425" s="19" t="str">
        <f>IFERROR(VLOOKUP($B1425,'Tabelas auxiliares'!$A$67:$C$107,3,FALSE),"")</f>
        <v/>
      </c>
      <c r="Y1425" s="19" t="str">
        <f t="shared" si="32"/>
        <v/>
      </c>
      <c r="Z1425" s="19" t="str">
        <f>IF(T1425="","",IF(AND(T1425&lt;&gt;'Tabelas auxiliares'!$B$241,T1425&lt;&gt;'Tabelas auxiliares'!$B$242,T1425&lt;&gt;'Tabelas auxiliares'!$C$241,T1425&lt;&gt;'Tabelas auxiliares'!$C$242,T1425&lt;&gt;'Tabelas auxiliares'!$D$241),"FOLHA DE PESSOAL",IF(Y1425='Tabelas auxiliares'!$A$242,"CUSTEIO",IF(Y1425='Tabelas auxiliares'!$A$241,"INVESTIMENTO","ERRO - VERIFICAR"))))</f>
        <v/>
      </c>
      <c r="AA1425" s="30" t="str">
        <f t="shared" si="33"/>
        <v/>
      </c>
      <c r="AB1425" s="130"/>
      <c r="AC1425" s="130"/>
      <c r="AD1425" s="37"/>
      <c r="AE1425" s="36"/>
      <c r="AF1425" s="36"/>
      <c r="AG1425" s="36"/>
      <c r="AH1425" s="36"/>
      <c r="AI1425" s="36"/>
      <c r="AJ1425" s="36"/>
      <c r="AK1425" s="36"/>
      <c r="AL1425" s="36"/>
      <c r="AM1425" s="36"/>
      <c r="AN1425" s="36"/>
      <c r="AO1425" s="36"/>
      <c r="AP1425" s="36"/>
    </row>
    <row r="1426" spans="6:42" x14ac:dyDescent="0.25">
      <c r="F1426" s="19" t="str">
        <f>IFERROR(VLOOKUP(D1426,'Tabelas auxiliares'!$A$3:$B$63,2,FALSE),"")</f>
        <v/>
      </c>
      <c r="G1426" s="19" t="str">
        <f>IFERROR(VLOOKUP($B1426,'Tabelas auxiliares'!$A$67:$C$107,2,FALSE),"")</f>
        <v/>
      </c>
      <c r="H1426" s="19" t="str">
        <f>IFERROR(VLOOKUP($B1426,'Tabelas auxiliares'!$A$67:$C$107,3,FALSE),"")</f>
        <v/>
      </c>
      <c r="Y1426" s="19" t="str">
        <f t="shared" si="32"/>
        <v/>
      </c>
      <c r="Z1426" s="19" t="str">
        <f>IF(T1426="","",IF(AND(T1426&lt;&gt;'Tabelas auxiliares'!$B$241,T1426&lt;&gt;'Tabelas auxiliares'!$B$242,T1426&lt;&gt;'Tabelas auxiliares'!$C$241,T1426&lt;&gt;'Tabelas auxiliares'!$C$242,T1426&lt;&gt;'Tabelas auxiliares'!$D$241),"FOLHA DE PESSOAL",IF(Y1426='Tabelas auxiliares'!$A$242,"CUSTEIO",IF(Y1426='Tabelas auxiliares'!$A$241,"INVESTIMENTO","ERRO - VERIFICAR"))))</f>
        <v/>
      </c>
      <c r="AA1426" s="30" t="str">
        <f t="shared" si="33"/>
        <v/>
      </c>
      <c r="AB1426" s="130"/>
      <c r="AC1426" s="130"/>
      <c r="AD1426" s="37"/>
      <c r="AE1426" s="36"/>
      <c r="AF1426" s="36"/>
      <c r="AG1426" s="36"/>
      <c r="AH1426" s="36"/>
      <c r="AI1426" s="36"/>
      <c r="AJ1426" s="36"/>
      <c r="AK1426" s="36"/>
      <c r="AL1426" s="36"/>
      <c r="AM1426" s="36"/>
      <c r="AN1426" s="36"/>
      <c r="AO1426" s="36"/>
      <c r="AP1426" s="36"/>
    </row>
    <row r="1427" spans="6:42" x14ac:dyDescent="0.25">
      <c r="F1427" s="19" t="str">
        <f>IFERROR(VLOOKUP(D1427,'Tabelas auxiliares'!$A$3:$B$63,2,FALSE),"")</f>
        <v/>
      </c>
      <c r="G1427" s="19" t="str">
        <f>IFERROR(VLOOKUP($B1427,'Tabelas auxiliares'!$A$67:$C$107,2,FALSE),"")</f>
        <v/>
      </c>
      <c r="H1427" s="19" t="str">
        <f>IFERROR(VLOOKUP($B1427,'Tabelas auxiliares'!$A$67:$C$107,3,FALSE),"")</f>
        <v/>
      </c>
      <c r="Y1427" s="19" t="str">
        <f t="shared" si="32"/>
        <v/>
      </c>
      <c r="Z1427" s="19" t="str">
        <f>IF(T1427="","",IF(AND(T1427&lt;&gt;'Tabelas auxiliares'!$B$241,T1427&lt;&gt;'Tabelas auxiliares'!$B$242,T1427&lt;&gt;'Tabelas auxiliares'!$C$241,T1427&lt;&gt;'Tabelas auxiliares'!$C$242,T1427&lt;&gt;'Tabelas auxiliares'!$D$241),"FOLHA DE PESSOAL",IF(Y1427='Tabelas auxiliares'!$A$242,"CUSTEIO",IF(Y1427='Tabelas auxiliares'!$A$241,"INVESTIMENTO","ERRO - VERIFICAR"))))</f>
        <v/>
      </c>
      <c r="AA1427" s="30" t="str">
        <f t="shared" si="33"/>
        <v/>
      </c>
      <c r="AB1427" s="130"/>
      <c r="AC1427" s="130"/>
      <c r="AD1427" s="37"/>
      <c r="AE1427" s="36"/>
      <c r="AF1427" s="36"/>
      <c r="AG1427" s="36"/>
      <c r="AH1427" s="36"/>
      <c r="AI1427" s="36"/>
      <c r="AJ1427" s="36"/>
      <c r="AK1427" s="36"/>
      <c r="AL1427" s="36"/>
      <c r="AM1427" s="36"/>
      <c r="AN1427" s="36"/>
      <c r="AO1427" s="36"/>
      <c r="AP1427" s="36"/>
    </row>
    <row r="1428" spans="6:42" x14ac:dyDescent="0.25">
      <c r="F1428" s="19" t="str">
        <f>IFERROR(VLOOKUP(D1428,'Tabelas auxiliares'!$A$3:$B$63,2,FALSE),"")</f>
        <v/>
      </c>
      <c r="G1428" s="19" t="str">
        <f>IFERROR(VLOOKUP($B1428,'Tabelas auxiliares'!$A$67:$C$107,2,FALSE),"")</f>
        <v/>
      </c>
      <c r="H1428" s="19" t="str">
        <f>IFERROR(VLOOKUP($B1428,'Tabelas auxiliares'!$A$67:$C$107,3,FALSE),"")</f>
        <v/>
      </c>
      <c r="Y1428" s="19" t="str">
        <f t="shared" si="32"/>
        <v/>
      </c>
      <c r="Z1428" s="19" t="str">
        <f>IF(T1428="","",IF(AND(T1428&lt;&gt;'Tabelas auxiliares'!$B$241,T1428&lt;&gt;'Tabelas auxiliares'!$B$242,T1428&lt;&gt;'Tabelas auxiliares'!$C$241,T1428&lt;&gt;'Tabelas auxiliares'!$C$242,T1428&lt;&gt;'Tabelas auxiliares'!$D$241),"FOLHA DE PESSOAL",IF(Y1428='Tabelas auxiliares'!$A$242,"CUSTEIO",IF(Y1428='Tabelas auxiliares'!$A$241,"INVESTIMENTO","ERRO - VERIFICAR"))))</f>
        <v/>
      </c>
      <c r="AA1428" s="30" t="str">
        <f t="shared" si="33"/>
        <v/>
      </c>
      <c r="AB1428" s="130"/>
      <c r="AC1428" s="130"/>
      <c r="AD1428" s="37"/>
      <c r="AE1428" s="36"/>
      <c r="AF1428" s="36"/>
      <c r="AG1428" s="36"/>
      <c r="AH1428" s="36"/>
      <c r="AI1428" s="36"/>
      <c r="AJ1428" s="36"/>
      <c r="AK1428" s="36"/>
      <c r="AL1428" s="36"/>
      <c r="AM1428" s="36"/>
      <c r="AN1428" s="36"/>
      <c r="AO1428" s="36"/>
      <c r="AP1428" s="36"/>
    </row>
    <row r="1429" spans="6:42" x14ac:dyDescent="0.25">
      <c r="F1429" s="19" t="str">
        <f>IFERROR(VLOOKUP(D1429,'Tabelas auxiliares'!$A$3:$B$63,2,FALSE),"")</f>
        <v/>
      </c>
      <c r="G1429" s="19" t="str">
        <f>IFERROR(VLOOKUP($B1429,'Tabelas auxiliares'!$A$67:$C$107,2,FALSE),"")</f>
        <v/>
      </c>
      <c r="H1429" s="19" t="str">
        <f>IFERROR(VLOOKUP($B1429,'Tabelas auxiliares'!$A$67:$C$107,3,FALSE),"")</f>
        <v/>
      </c>
      <c r="Y1429" s="19" t="str">
        <f t="shared" si="32"/>
        <v/>
      </c>
      <c r="Z1429" s="19" t="str">
        <f>IF(T1429="","",IF(AND(T1429&lt;&gt;'Tabelas auxiliares'!$B$241,T1429&lt;&gt;'Tabelas auxiliares'!$B$242,T1429&lt;&gt;'Tabelas auxiliares'!$C$241,T1429&lt;&gt;'Tabelas auxiliares'!$C$242,T1429&lt;&gt;'Tabelas auxiliares'!$D$241),"FOLHA DE PESSOAL",IF(Y1429='Tabelas auxiliares'!$A$242,"CUSTEIO",IF(Y1429='Tabelas auxiliares'!$A$241,"INVESTIMENTO","ERRO - VERIFICAR"))))</f>
        <v/>
      </c>
      <c r="AA1429" s="30" t="str">
        <f t="shared" si="33"/>
        <v/>
      </c>
      <c r="AB1429" s="130"/>
      <c r="AC1429" s="130"/>
      <c r="AD1429" s="37"/>
      <c r="AE1429" s="36"/>
      <c r="AF1429" s="36"/>
      <c r="AG1429" s="36"/>
      <c r="AH1429" s="36"/>
      <c r="AI1429" s="36"/>
      <c r="AJ1429" s="36"/>
      <c r="AK1429" s="36"/>
      <c r="AL1429" s="36"/>
      <c r="AM1429" s="36"/>
      <c r="AN1429" s="36"/>
      <c r="AO1429" s="36"/>
      <c r="AP1429" s="36"/>
    </row>
    <row r="1430" spans="6:42" x14ac:dyDescent="0.25">
      <c r="F1430" s="19" t="str">
        <f>IFERROR(VLOOKUP(D1430,'Tabelas auxiliares'!$A$3:$B$63,2,FALSE),"")</f>
        <v/>
      </c>
      <c r="G1430" s="19" t="str">
        <f>IFERROR(VLOOKUP($B1430,'Tabelas auxiliares'!$A$67:$C$107,2,FALSE),"")</f>
        <v/>
      </c>
      <c r="H1430" s="19" t="str">
        <f>IFERROR(VLOOKUP($B1430,'Tabelas auxiliares'!$A$67:$C$107,3,FALSE),"")</f>
        <v/>
      </c>
      <c r="Y1430" s="19" t="str">
        <f t="shared" si="32"/>
        <v/>
      </c>
      <c r="Z1430" s="19" t="str">
        <f>IF(T1430="","",IF(AND(T1430&lt;&gt;'Tabelas auxiliares'!$B$241,T1430&lt;&gt;'Tabelas auxiliares'!$B$242,T1430&lt;&gt;'Tabelas auxiliares'!$C$241,T1430&lt;&gt;'Tabelas auxiliares'!$C$242,T1430&lt;&gt;'Tabelas auxiliares'!$D$241),"FOLHA DE PESSOAL",IF(Y1430='Tabelas auxiliares'!$A$242,"CUSTEIO",IF(Y1430='Tabelas auxiliares'!$A$241,"INVESTIMENTO","ERRO - VERIFICAR"))))</f>
        <v/>
      </c>
      <c r="AA1430" s="30" t="str">
        <f t="shared" si="33"/>
        <v/>
      </c>
      <c r="AB1430" s="130"/>
      <c r="AC1430" s="130"/>
      <c r="AD1430" s="37"/>
      <c r="AE1430" s="36"/>
      <c r="AF1430" s="36"/>
      <c r="AG1430" s="36"/>
      <c r="AH1430" s="36"/>
      <c r="AI1430" s="36"/>
      <c r="AJ1430" s="36"/>
      <c r="AK1430" s="36"/>
      <c r="AL1430" s="36"/>
      <c r="AM1430" s="36"/>
      <c r="AN1430" s="36"/>
      <c r="AO1430" s="36"/>
      <c r="AP1430" s="36"/>
    </row>
    <row r="1431" spans="6:42" x14ac:dyDescent="0.25">
      <c r="F1431" s="19" t="str">
        <f>IFERROR(VLOOKUP(D1431,'Tabelas auxiliares'!$A$3:$B$63,2,FALSE),"")</f>
        <v/>
      </c>
      <c r="G1431" s="19" t="str">
        <f>IFERROR(VLOOKUP($B1431,'Tabelas auxiliares'!$A$67:$C$107,2,FALSE),"")</f>
        <v/>
      </c>
      <c r="H1431" s="19" t="str">
        <f>IFERROR(VLOOKUP($B1431,'Tabelas auxiliares'!$A$67:$C$107,3,FALSE),"")</f>
        <v/>
      </c>
      <c r="Y1431" s="19" t="str">
        <f t="shared" si="32"/>
        <v/>
      </c>
      <c r="Z1431" s="19" t="str">
        <f>IF(T1431="","",IF(AND(T1431&lt;&gt;'Tabelas auxiliares'!$B$241,T1431&lt;&gt;'Tabelas auxiliares'!$B$242,T1431&lt;&gt;'Tabelas auxiliares'!$C$241,T1431&lt;&gt;'Tabelas auxiliares'!$C$242,T1431&lt;&gt;'Tabelas auxiliares'!$D$241),"FOLHA DE PESSOAL",IF(Y1431='Tabelas auxiliares'!$A$242,"CUSTEIO",IF(Y1431='Tabelas auxiliares'!$A$241,"INVESTIMENTO","ERRO - VERIFICAR"))))</f>
        <v/>
      </c>
      <c r="AA1431" s="30" t="str">
        <f t="shared" si="33"/>
        <v/>
      </c>
      <c r="AB1431" s="130"/>
      <c r="AC1431" s="130"/>
      <c r="AD1431" s="37"/>
      <c r="AE1431" s="36"/>
      <c r="AF1431" s="36"/>
      <c r="AG1431" s="36"/>
      <c r="AH1431" s="36"/>
      <c r="AI1431" s="36"/>
      <c r="AJ1431" s="36"/>
      <c r="AK1431" s="36"/>
      <c r="AL1431" s="36"/>
      <c r="AM1431" s="36"/>
      <c r="AN1431" s="36"/>
      <c r="AO1431" s="36"/>
      <c r="AP1431" s="36"/>
    </row>
    <row r="1432" spans="6:42" x14ac:dyDescent="0.25">
      <c r="F1432" s="19" t="str">
        <f>IFERROR(VLOOKUP(D1432,'Tabelas auxiliares'!$A$3:$B$63,2,FALSE),"")</f>
        <v/>
      </c>
      <c r="G1432" s="19" t="str">
        <f>IFERROR(VLOOKUP($B1432,'Tabelas auxiliares'!$A$67:$C$107,2,FALSE),"")</f>
        <v/>
      </c>
      <c r="H1432" s="19" t="str">
        <f>IFERROR(VLOOKUP($B1432,'Tabelas auxiliares'!$A$67:$C$107,3,FALSE),"")</f>
        <v/>
      </c>
      <c r="Y1432" s="19" t="str">
        <f t="shared" si="32"/>
        <v/>
      </c>
      <c r="Z1432" s="19" t="str">
        <f>IF(T1432="","",IF(AND(T1432&lt;&gt;'Tabelas auxiliares'!$B$241,T1432&lt;&gt;'Tabelas auxiliares'!$B$242,T1432&lt;&gt;'Tabelas auxiliares'!$C$241,T1432&lt;&gt;'Tabelas auxiliares'!$C$242,T1432&lt;&gt;'Tabelas auxiliares'!$D$241),"FOLHA DE PESSOAL",IF(Y1432='Tabelas auxiliares'!$A$242,"CUSTEIO",IF(Y1432='Tabelas auxiliares'!$A$241,"INVESTIMENTO","ERRO - VERIFICAR"))))</f>
        <v/>
      </c>
      <c r="AA1432" s="30" t="str">
        <f t="shared" si="33"/>
        <v/>
      </c>
      <c r="AB1432" s="130"/>
      <c r="AC1432" s="130"/>
      <c r="AD1432" s="37"/>
      <c r="AE1432" s="36"/>
      <c r="AF1432" s="36"/>
      <c r="AG1432" s="36"/>
      <c r="AH1432" s="36"/>
      <c r="AI1432" s="36"/>
      <c r="AJ1432" s="36"/>
      <c r="AK1432" s="36"/>
      <c r="AL1432" s="36"/>
      <c r="AM1432" s="36"/>
      <c r="AN1432" s="36"/>
      <c r="AO1432" s="36"/>
      <c r="AP1432" s="36"/>
    </row>
    <row r="1433" spans="6:42" x14ac:dyDescent="0.25">
      <c r="F1433" s="19" t="str">
        <f>IFERROR(VLOOKUP(D1433,'Tabelas auxiliares'!$A$3:$B$63,2,FALSE),"")</f>
        <v/>
      </c>
      <c r="G1433" s="19" t="str">
        <f>IFERROR(VLOOKUP($B1433,'Tabelas auxiliares'!$A$67:$C$107,2,FALSE),"")</f>
        <v/>
      </c>
      <c r="H1433" s="19" t="str">
        <f>IFERROR(VLOOKUP($B1433,'Tabelas auxiliares'!$A$67:$C$107,3,FALSE),"")</f>
        <v/>
      </c>
      <c r="Y1433" s="19" t="str">
        <f t="shared" si="32"/>
        <v/>
      </c>
      <c r="Z1433" s="19" t="str">
        <f>IF(T1433="","",IF(AND(T1433&lt;&gt;'Tabelas auxiliares'!$B$241,T1433&lt;&gt;'Tabelas auxiliares'!$B$242,T1433&lt;&gt;'Tabelas auxiliares'!$C$241,T1433&lt;&gt;'Tabelas auxiliares'!$C$242,T1433&lt;&gt;'Tabelas auxiliares'!$D$241),"FOLHA DE PESSOAL",IF(Y1433='Tabelas auxiliares'!$A$242,"CUSTEIO",IF(Y1433='Tabelas auxiliares'!$A$241,"INVESTIMENTO","ERRO - VERIFICAR"))))</f>
        <v/>
      </c>
      <c r="AA1433" s="30" t="str">
        <f t="shared" si="33"/>
        <v/>
      </c>
      <c r="AB1433" s="130"/>
      <c r="AC1433" s="130"/>
      <c r="AD1433" s="37"/>
      <c r="AE1433" s="36"/>
      <c r="AF1433" s="36"/>
      <c r="AG1433" s="36"/>
      <c r="AH1433" s="36"/>
      <c r="AI1433" s="36"/>
      <c r="AJ1433" s="36"/>
      <c r="AK1433" s="36"/>
      <c r="AL1433" s="36"/>
      <c r="AM1433" s="36"/>
      <c r="AN1433" s="36"/>
      <c r="AO1433" s="36"/>
      <c r="AP1433" s="36"/>
    </row>
    <row r="1434" spans="6:42" x14ac:dyDescent="0.25">
      <c r="F1434" s="19" t="str">
        <f>IFERROR(VLOOKUP(D1434,'Tabelas auxiliares'!$A$3:$B$63,2,FALSE),"")</f>
        <v/>
      </c>
      <c r="G1434" s="19" t="str">
        <f>IFERROR(VLOOKUP($B1434,'Tabelas auxiliares'!$A$67:$C$107,2,FALSE),"")</f>
        <v/>
      </c>
      <c r="H1434" s="19" t="str">
        <f>IFERROR(VLOOKUP($B1434,'Tabelas auxiliares'!$A$67:$C$107,3,FALSE),"")</f>
        <v/>
      </c>
      <c r="Y1434" s="19" t="str">
        <f t="shared" si="32"/>
        <v/>
      </c>
      <c r="Z1434" s="19" t="str">
        <f>IF(T1434="","",IF(AND(T1434&lt;&gt;'Tabelas auxiliares'!$B$241,T1434&lt;&gt;'Tabelas auxiliares'!$B$242,T1434&lt;&gt;'Tabelas auxiliares'!$C$241,T1434&lt;&gt;'Tabelas auxiliares'!$C$242,T1434&lt;&gt;'Tabelas auxiliares'!$D$241),"FOLHA DE PESSOAL",IF(Y1434='Tabelas auxiliares'!$A$242,"CUSTEIO",IF(Y1434='Tabelas auxiliares'!$A$241,"INVESTIMENTO","ERRO - VERIFICAR"))))</f>
        <v/>
      </c>
      <c r="AA1434" s="30" t="str">
        <f t="shared" si="33"/>
        <v/>
      </c>
      <c r="AB1434" s="130"/>
      <c r="AC1434" s="130"/>
      <c r="AD1434" s="37"/>
      <c r="AE1434" s="36"/>
      <c r="AF1434" s="36"/>
      <c r="AG1434" s="36"/>
      <c r="AH1434" s="36"/>
      <c r="AI1434" s="36"/>
      <c r="AJ1434" s="36"/>
      <c r="AK1434" s="36"/>
      <c r="AL1434" s="36"/>
      <c r="AM1434" s="36"/>
      <c r="AN1434" s="36"/>
      <c r="AO1434" s="36"/>
      <c r="AP1434" s="36"/>
    </row>
    <row r="1435" spans="6:42" x14ac:dyDescent="0.25">
      <c r="F1435" s="19" t="str">
        <f>IFERROR(VLOOKUP(D1435,'Tabelas auxiliares'!$A$3:$B$63,2,FALSE),"")</f>
        <v/>
      </c>
      <c r="G1435" s="19" t="str">
        <f>IFERROR(VLOOKUP($B1435,'Tabelas auxiliares'!$A$67:$C$107,2,FALSE),"")</f>
        <v/>
      </c>
      <c r="H1435" s="19" t="str">
        <f>IFERROR(VLOOKUP($B1435,'Tabelas auxiliares'!$A$67:$C$107,3,FALSE),"")</f>
        <v/>
      </c>
      <c r="Y1435" s="19" t="str">
        <f t="shared" si="32"/>
        <v/>
      </c>
      <c r="Z1435" s="19" t="str">
        <f>IF(T1435="","",IF(AND(T1435&lt;&gt;'Tabelas auxiliares'!$B$241,T1435&lt;&gt;'Tabelas auxiliares'!$B$242,T1435&lt;&gt;'Tabelas auxiliares'!$C$241,T1435&lt;&gt;'Tabelas auxiliares'!$C$242,T1435&lt;&gt;'Tabelas auxiliares'!$D$241),"FOLHA DE PESSOAL",IF(Y1435='Tabelas auxiliares'!$A$242,"CUSTEIO",IF(Y1435='Tabelas auxiliares'!$A$241,"INVESTIMENTO","ERRO - VERIFICAR"))))</f>
        <v/>
      </c>
      <c r="AA1435" s="30" t="str">
        <f t="shared" si="33"/>
        <v/>
      </c>
      <c r="AB1435" s="130"/>
      <c r="AC1435" s="130"/>
      <c r="AD1435" s="37"/>
      <c r="AE1435" s="36"/>
      <c r="AF1435" s="36"/>
      <c r="AG1435" s="36"/>
      <c r="AH1435" s="36"/>
      <c r="AI1435" s="36"/>
      <c r="AJ1435" s="36"/>
      <c r="AK1435" s="36"/>
      <c r="AL1435" s="36"/>
      <c r="AM1435" s="36"/>
      <c r="AN1435" s="36"/>
      <c r="AO1435" s="36"/>
      <c r="AP1435" s="36"/>
    </row>
    <row r="1436" spans="6:42" x14ac:dyDescent="0.25">
      <c r="F1436" s="19" t="str">
        <f>IFERROR(VLOOKUP(D1436,'Tabelas auxiliares'!$A$3:$B$63,2,FALSE),"")</f>
        <v/>
      </c>
      <c r="G1436" s="19" t="str">
        <f>IFERROR(VLOOKUP($B1436,'Tabelas auxiliares'!$A$67:$C$107,2,FALSE),"")</f>
        <v/>
      </c>
      <c r="H1436" s="19" t="str">
        <f>IFERROR(VLOOKUP($B1436,'Tabelas auxiliares'!$A$67:$C$107,3,FALSE),"")</f>
        <v/>
      </c>
      <c r="Y1436" s="19" t="str">
        <f t="shared" si="32"/>
        <v/>
      </c>
      <c r="Z1436" s="19" t="str">
        <f>IF(T1436="","",IF(AND(T1436&lt;&gt;'Tabelas auxiliares'!$B$241,T1436&lt;&gt;'Tabelas auxiliares'!$B$242,T1436&lt;&gt;'Tabelas auxiliares'!$C$241,T1436&lt;&gt;'Tabelas auxiliares'!$C$242,T1436&lt;&gt;'Tabelas auxiliares'!$D$241),"FOLHA DE PESSOAL",IF(Y1436='Tabelas auxiliares'!$A$242,"CUSTEIO",IF(Y1436='Tabelas auxiliares'!$A$241,"INVESTIMENTO","ERRO - VERIFICAR"))))</f>
        <v/>
      </c>
      <c r="AA1436" s="30" t="str">
        <f t="shared" si="33"/>
        <v/>
      </c>
      <c r="AB1436" s="130"/>
      <c r="AC1436" s="130"/>
      <c r="AD1436" s="37"/>
      <c r="AE1436" s="36"/>
      <c r="AF1436" s="36"/>
      <c r="AG1436" s="36"/>
      <c r="AH1436" s="36"/>
      <c r="AI1436" s="36"/>
      <c r="AJ1436" s="36"/>
      <c r="AK1436" s="36"/>
      <c r="AL1436" s="36"/>
      <c r="AM1436" s="36"/>
      <c r="AN1436" s="36"/>
      <c r="AO1436" s="36"/>
      <c r="AP1436" s="36"/>
    </row>
    <row r="1437" spans="6:42" x14ac:dyDescent="0.25">
      <c r="F1437" s="19" t="str">
        <f>IFERROR(VLOOKUP(D1437,'Tabelas auxiliares'!$A$3:$B$63,2,FALSE),"")</f>
        <v/>
      </c>
      <c r="G1437" s="19" t="str">
        <f>IFERROR(VLOOKUP($B1437,'Tabelas auxiliares'!$A$67:$C$107,2,FALSE),"")</f>
        <v/>
      </c>
      <c r="H1437" s="19" t="str">
        <f>IFERROR(VLOOKUP($B1437,'Tabelas auxiliares'!$A$67:$C$107,3,FALSE),"")</f>
        <v/>
      </c>
      <c r="Y1437" s="19" t="str">
        <f t="shared" si="32"/>
        <v/>
      </c>
      <c r="Z1437" s="19" t="str">
        <f>IF(T1437="","",IF(AND(T1437&lt;&gt;'Tabelas auxiliares'!$B$241,T1437&lt;&gt;'Tabelas auxiliares'!$B$242,T1437&lt;&gt;'Tabelas auxiliares'!$C$241,T1437&lt;&gt;'Tabelas auxiliares'!$C$242,T1437&lt;&gt;'Tabelas auxiliares'!$D$241),"FOLHA DE PESSOAL",IF(Y1437='Tabelas auxiliares'!$A$242,"CUSTEIO",IF(Y1437='Tabelas auxiliares'!$A$241,"INVESTIMENTO","ERRO - VERIFICAR"))))</f>
        <v/>
      </c>
      <c r="AA1437" s="30" t="str">
        <f t="shared" si="33"/>
        <v/>
      </c>
      <c r="AB1437" s="130"/>
      <c r="AC1437" s="130"/>
      <c r="AD1437" s="37"/>
      <c r="AE1437" s="36"/>
      <c r="AF1437" s="36"/>
      <c r="AG1437" s="36"/>
      <c r="AH1437" s="36"/>
      <c r="AI1437" s="36"/>
      <c r="AJ1437" s="36"/>
      <c r="AK1437" s="36"/>
      <c r="AL1437" s="36"/>
      <c r="AM1437" s="36"/>
      <c r="AN1437" s="36"/>
      <c r="AO1437" s="36"/>
      <c r="AP1437" s="36"/>
    </row>
    <row r="1438" spans="6:42" x14ac:dyDescent="0.25">
      <c r="F1438" s="19" t="str">
        <f>IFERROR(VLOOKUP(D1438,'Tabelas auxiliares'!$A$3:$B$63,2,FALSE),"")</f>
        <v/>
      </c>
      <c r="G1438" s="19" t="str">
        <f>IFERROR(VLOOKUP($B1438,'Tabelas auxiliares'!$A$67:$C$107,2,FALSE),"")</f>
        <v/>
      </c>
      <c r="H1438" s="19" t="str">
        <f>IFERROR(VLOOKUP($B1438,'Tabelas auxiliares'!$A$67:$C$107,3,FALSE),"")</f>
        <v/>
      </c>
      <c r="Y1438" s="19" t="str">
        <f t="shared" si="32"/>
        <v/>
      </c>
      <c r="Z1438" s="19" t="str">
        <f>IF(T1438="","",IF(AND(T1438&lt;&gt;'Tabelas auxiliares'!$B$241,T1438&lt;&gt;'Tabelas auxiliares'!$B$242,T1438&lt;&gt;'Tabelas auxiliares'!$C$241,T1438&lt;&gt;'Tabelas auxiliares'!$C$242,T1438&lt;&gt;'Tabelas auxiliares'!$D$241),"FOLHA DE PESSOAL",IF(Y1438='Tabelas auxiliares'!$A$242,"CUSTEIO",IF(Y1438='Tabelas auxiliares'!$A$241,"INVESTIMENTO","ERRO - VERIFICAR"))))</f>
        <v/>
      </c>
      <c r="AA1438" s="30" t="str">
        <f t="shared" si="33"/>
        <v/>
      </c>
      <c r="AB1438" s="130"/>
      <c r="AC1438" s="130"/>
      <c r="AD1438" s="37"/>
      <c r="AE1438" s="36"/>
      <c r="AF1438" s="36"/>
      <c r="AG1438" s="36"/>
      <c r="AH1438" s="36"/>
      <c r="AI1438" s="36"/>
      <c r="AJ1438" s="36"/>
      <c r="AK1438" s="36"/>
      <c r="AL1438" s="36"/>
      <c r="AM1438" s="36"/>
      <c r="AN1438" s="36"/>
      <c r="AO1438" s="36"/>
      <c r="AP1438" s="36"/>
    </row>
    <row r="1439" spans="6:42" x14ac:dyDescent="0.25">
      <c r="F1439" s="19" t="str">
        <f>IFERROR(VLOOKUP(D1439,'Tabelas auxiliares'!$A$3:$B$63,2,FALSE),"")</f>
        <v/>
      </c>
      <c r="G1439" s="19" t="str">
        <f>IFERROR(VLOOKUP($B1439,'Tabelas auxiliares'!$A$67:$C$107,2,FALSE),"")</f>
        <v/>
      </c>
      <c r="H1439" s="19" t="str">
        <f>IFERROR(VLOOKUP($B1439,'Tabelas auxiliares'!$A$67:$C$107,3,FALSE),"")</f>
        <v/>
      </c>
      <c r="Y1439" s="19" t="str">
        <f t="shared" si="32"/>
        <v/>
      </c>
      <c r="Z1439" s="19" t="str">
        <f>IF(T1439="","",IF(AND(T1439&lt;&gt;'Tabelas auxiliares'!$B$241,T1439&lt;&gt;'Tabelas auxiliares'!$B$242,T1439&lt;&gt;'Tabelas auxiliares'!$C$241,T1439&lt;&gt;'Tabelas auxiliares'!$C$242,T1439&lt;&gt;'Tabelas auxiliares'!$D$241),"FOLHA DE PESSOAL",IF(Y1439='Tabelas auxiliares'!$A$242,"CUSTEIO",IF(Y1439='Tabelas auxiliares'!$A$241,"INVESTIMENTO","ERRO - VERIFICAR"))))</f>
        <v/>
      </c>
      <c r="AA1439" s="30" t="str">
        <f t="shared" si="33"/>
        <v/>
      </c>
      <c r="AB1439" s="130"/>
      <c r="AC1439" s="130"/>
      <c r="AD1439" s="37"/>
      <c r="AE1439" s="36"/>
      <c r="AF1439" s="36"/>
      <c r="AG1439" s="36"/>
      <c r="AH1439" s="36"/>
      <c r="AI1439" s="36"/>
      <c r="AJ1439" s="36"/>
      <c r="AK1439" s="36"/>
      <c r="AL1439" s="36"/>
      <c r="AM1439" s="36"/>
      <c r="AN1439" s="36"/>
      <c r="AO1439" s="36"/>
      <c r="AP1439" s="36"/>
    </row>
    <row r="1440" spans="6:42" x14ac:dyDescent="0.25">
      <c r="F1440" s="19" t="str">
        <f>IFERROR(VLOOKUP(D1440,'Tabelas auxiliares'!$A$3:$B$63,2,FALSE),"")</f>
        <v/>
      </c>
      <c r="G1440" s="19" t="str">
        <f>IFERROR(VLOOKUP($B1440,'Tabelas auxiliares'!$A$67:$C$107,2,FALSE),"")</f>
        <v/>
      </c>
      <c r="H1440" s="19" t="str">
        <f>IFERROR(VLOOKUP($B1440,'Tabelas auxiliares'!$A$67:$C$107,3,FALSE),"")</f>
        <v/>
      </c>
      <c r="Y1440" s="19" t="str">
        <f t="shared" si="32"/>
        <v/>
      </c>
      <c r="Z1440" s="19" t="str">
        <f>IF(T1440="","",IF(AND(T1440&lt;&gt;'Tabelas auxiliares'!$B$241,T1440&lt;&gt;'Tabelas auxiliares'!$B$242,T1440&lt;&gt;'Tabelas auxiliares'!$C$241,T1440&lt;&gt;'Tabelas auxiliares'!$C$242,T1440&lt;&gt;'Tabelas auxiliares'!$D$241),"FOLHA DE PESSOAL",IF(Y1440='Tabelas auxiliares'!$A$242,"CUSTEIO",IF(Y1440='Tabelas auxiliares'!$A$241,"INVESTIMENTO","ERRO - VERIFICAR"))))</f>
        <v/>
      </c>
      <c r="AA1440" s="30" t="str">
        <f t="shared" si="33"/>
        <v/>
      </c>
      <c r="AB1440" s="130"/>
      <c r="AC1440" s="130"/>
      <c r="AD1440" s="37"/>
      <c r="AE1440" s="36"/>
      <c r="AF1440" s="36"/>
      <c r="AG1440" s="36"/>
      <c r="AH1440" s="36"/>
      <c r="AI1440" s="36"/>
      <c r="AJ1440" s="36"/>
      <c r="AK1440" s="36"/>
      <c r="AL1440" s="36"/>
      <c r="AM1440" s="36"/>
      <c r="AN1440" s="36"/>
      <c r="AO1440" s="36"/>
      <c r="AP1440" s="36"/>
    </row>
    <row r="1441" spans="6:42" x14ac:dyDescent="0.25">
      <c r="F1441" s="19" t="str">
        <f>IFERROR(VLOOKUP(D1441,'Tabelas auxiliares'!$A$3:$B$63,2,FALSE),"")</f>
        <v/>
      </c>
      <c r="G1441" s="19" t="str">
        <f>IFERROR(VLOOKUP($B1441,'Tabelas auxiliares'!$A$67:$C$107,2,FALSE),"")</f>
        <v/>
      </c>
      <c r="H1441" s="19" t="str">
        <f>IFERROR(VLOOKUP($B1441,'Tabelas auxiliares'!$A$67:$C$107,3,FALSE),"")</f>
        <v/>
      </c>
      <c r="Y1441" s="19" t="str">
        <f t="shared" si="32"/>
        <v/>
      </c>
      <c r="Z1441" s="19" t="str">
        <f>IF(T1441="","",IF(AND(T1441&lt;&gt;'Tabelas auxiliares'!$B$241,T1441&lt;&gt;'Tabelas auxiliares'!$B$242,T1441&lt;&gt;'Tabelas auxiliares'!$C$241,T1441&lt;&gt;'Tabelas auxiliares'!$C$242,T1441&lt;&gt;'Tabelas auxiliares'!$D$241),"FOLHA DE PESSOAL",IF(Y1441='Tabelas auxiliares'!$A$242,"CUSTEIO",IF(Y1441='Tabelas auxiliares'!$A$241,"INVESTIMENTO","ERRO - VERIFICAR"))))</f>
        <v/>
      </c>
      <c r="AA1441" s="30" t="str">
        <f t="shared" si="33"/>
        <v/>
      </c>
      <c r="AB1441" s="130"/>
      <c r="AC1441" s="130"/>
      <c r="AD1441" s="37"/>
      <c r="AE1441" s="36"/>
      <c r="AF1441" s="36"/>
      <c r="AG1441" s="36"/>
      <c r="AH1441" s="36"/>
      <c r="AI1441" s="36"/>
      <c r="AJ1441" s="36"/>
      <c r="AK1441" s="36"/>
      <c r="AL1441" s="36"/>
      <c r="AM1441" s="36"/>
      <c r="AN1441" s="36"/>
      <c r="AO1441" s="36"/>
      <c r="AP1441" s="36"/>
    </row>
    <row r="1442" spans="6:42" x14ac:dyDescent="0.25">
      <c r="F1442" s="19" t="str">
        <f>IFERROR(VLOOKUP(D1442,'Tabelas auxiliares'!$A$3:$B$63,2,FALSE),"")</f>
        <v/>
      </c>
      <c r="G1442" s="19" t="str">
        <f>IFERROR(VLOOKUP($B1442,'Tabelas auxiliares'!$A$67:$C$107,2,FALSE),"")</f>
        <v/>
      </c>
      <c r="H1442" s="19" t="str">
        <f>IFERROR(VLOOKUP($B1442,'Tabelas auxiliares'!$A$67:$C$107,3,FALSE),"")</f>
        <v/>
      </c>
      <c r="Y1442" s="19" t="str">
        <f t="shared" si="32"/>
        <v/>
      </c>
      <c r="Z1442" s="19" t="str">
        <f>IF(T1442="","",IF(AND(T1442&lt;&gt;'Tabelas auxiliares'!$B$241,T1442&lt;&gt;'Tabelas auxiliares'!$B$242,T1442&lt;&gt;'Tabelas auxiliares'!$C$241,T1442&lt;&gt;'Tabelas auxiliares'!$C$242,T1442&lt;&gt;'Tabelas auxiliares'!$D$241),"FOLHA DE PESSOAL",IF(Y1442='Tabelas auxiliares'!$A$242,"CUSTEIO",IF(Y1442='Tabelas auxiliares'!$A$241,"INVESTIMENTO","ERRO - VERIFICAR"))))</f>
        <v/>
      </c>
      <c r="AA1442" s="30" t="str">
        <f t="shared" si="33"/>
        <v/>
      </c>
      <c r="AB1442" s="130"/>
      <c r="AC1442" s="130"/>
      <c r="AD1442" s="37"/>
      <c r="AE1442" s="36"/>
      <c r="AF1442" s="36"/>
      <c r="AG1442" s="36"/>
      <c r="AH1442" s="36"/>
      <c r="AI1442" s="36"/>
      <c r="AJ1442" s="36"/>
      <c r="AK1442" s="36"/>
      <c r="AL1442" s="36"/>
      <c r="AM1442" s="36"/>
      <c r="AN1442" s="36"/>
      <c r="AO1442" s="36"/>
      <c r="AP1442" s="36"/>
    </row>
    <row r="1443" spans="6:42" x14ac:dyDescent="0.25">
      <c r="F1443" s="19" t="str">
        <f>IFERROR(VLOOKUP(D1443,'Tabelas auxiliares'!$A$3:$B$63,2,FALSE),"")</f>
        <v/>
      </c>
      <c r="G1443" s="19" t="str">
        <f>IFERROR(VLOOKUP($B1443,'Tabelas auxiliares'!$A$67:$C$107,2,FALSE),"")</f>
        <v/>
      </c>
      <c r="H1443" s="19" t="str">
        <f>IFERROR(VLOOKUP($B1443,'Tabelas auxiliares'!$A$67:$C$107,3,FALSE),"")</f>
        <v/>
      </c>
      <c r="Y1443" s="19" t="str">
        <f t="shared" si="32"/>
        <v/>
      </c>
      <c r="Z1443" s="19" t="str">
        <f>IF(T1443="","",IF(AND(T1443&lt;&gt;'Tabelas auxiliares'!$B$241,T1443&lt;&gt;'Tabelas auxiliares'!$B$242,T1443&lt;&gt;'Tabelas auxiliares'!$C$241,T1443&lt;&gt;'Tabelas auxiliares'!$C$242,T1443&lt;&gt;'Tabelas auxiliares'!$D$241),"FOLHA DE PESSOAL",IF(Y1443='Tabelas auxiliares'!$A$242,"CUSTEIO",IF(Y1443='Tabelas auxiliares'!$A$241,"INVESTIMENTO","ERRO - VERIFICAR"))))</f>
        <v/>
      </c>
      <c r="AA1443" s="30" t="str">
        <f t="shared" si="33"/>
        <v/>
      </c>
      <c r="AB1443" s="130"/>
      <c r="AC1443" s="130"/>
      <c r="AD1443" s="37"/>
      <c r="AE1443" s="36"/>
      <c r="AF1443" s="36"/>
      <c r="AG1443" s="36"/>
      <c r="AH1443" s="36"/>
      <c r="AI1443" s="36"/>
      <c r="AJ1443" s="36"/>
      <c r="AK1443" s="36"/>
      <c r="AL1443" s="36"/>
      <c r="AM1443" s="36"/>
      <c r="AN1443" s="36"/>
      <c r="AO1443" s="36"/>
      <c r="AP1443" s="36"/>
    </row>
    <row r="1444" spans="6:42" x14ac:dyDescent="0.25">
      <c r="F1444" s="19" t="str">
        <f>IFERROR(VLOOKUP(D1444,'Tabelas auxiliares'!$A$3:$B$63,2,FALSE),"")</f>
        <v/>
      </c>
      <c r="G1444" s="19" t="str">
        <f>IFERROR(VLOOKUP($B1444,'Tabelas auxiliares'!$A$67:$C$107,2,FALSE),"")</f>
        <v/>
      </c>
      <c r="H1444" s="19" t="str">
        <f>IFERROR(VLOOKUP($B1444,'Tabelas auxiliares'!$A$67:$C$107,3,FALSE),"")</f>
        <v/>
      </c>
      <c r="Y1444" s="19" t="str">
        <f t="shared" si="32"/>
        <v/>
      </c>
      <c r="Z1444" s="19" t="str">
        <f>IF(T1444="","",IF(AND(T1444&lt;&gt;'Tabelas auxiliares'!$B$241,T1444&lt;&gt;'Tabelas auxiliares'!$B$242,T1444&lt;&gt;'Tabelas auxiliares'!$C$241,T1444&lt;&gt;'Tabelas auxiliares'!$C$242,T1444&lt;&gt;'Tabelas auxiliares'!$D$241),"FOLHA DE PESSOAL",IF(Y1444='Tabelas auxiliares'!$A$242,"CUSTEIO",IF(Y1444='Tabelas auxiliares'!$A$241,"INVESTIMENTO","ERRO - VERIFICAR"))))</f>
        <v/>
      </c>
      <c r="AA1444" s="30" t="str">
        <f t="shared" si="33"/>
        <v/>
      </c>
      <c r="AB1444" s="130"/>
      <c r="AC1444" s="130"/>
      <c r="AD1444" s="37"/>
      <c r="AE1444" s="36"/>
      <c r="AF1444" s="36"/>
      <c r="AG1444" s="36"/>
      <c r="AH1444" s="36"/>
      <c r="AI1444" s="36"/>
      <c r="AJ1444" s="36"/>
      <c r="AK1444" s="36"/>
      <c r="AL1444" s="36"/>
      <c r="AM1444" s="36"/>
      <c r="AN1444" s="36"/>
      <c r="AO1444" s="36"/>
      <c r="AP1444" s="36"/>
    </row>
    <row r="1445" spans="6:42" x14ac:dyDescent="0.25">
      <c r="F1445" s="19" t="str">
        <f>IFERROR(VLOOKUP(D1445,'Tabelas auxiliares'!$A$3:$B$63,2,FALSE),"")</f>
        <v/>
      </c>
      <c r="G1445" s="19" t="str">
        <f>IFERROR(VLOOKUP($B1445,'Tabelas auxiliares'!$A$67:$C$107,2,FALSE),"")</f>
        <v/>
      </c>
      <c r="H1445" s="19" t="str">
        <f>IFERROR(VLOOKUP($B1445,'Tabelas auxiliares'!$A$67:$C$107,3,FALSE),"")</f>
        <v/>
      </c>
      <c r="Y1445" s="19" t="str">
        <f t="shared" si="32"/>
        <v/>
      </c>
      <c r="Z1445" s="19" t="str">
        <f>IF(T1445="","",IF(AND(T1445&lt;&gt;'Tabelas auxiliares'!$B$241,T1445&lt;&gt;'Tabelas auxiliares'!$B$242,T1445&lt;&gt;'Tabelas auxiliares'!$C$241,T1445&lt;&gt;'Tabelas auxiliares'!$C$242,T1445&lt;&gt;'Tabelas auxiliares'!$D$241),"FOLHA DE PESSOAL",IF(Y1445='Tabelas auxiliares'!$A$242,"CUSTEIO",IF(Y1445='Tabelas auxiliares'!$A$241,"INVESTIMENTO","ERRO - VERIFICAR"))))</f>
        <v/>
      </c>
      <c r="AA1445" s="30" t="str">
        <f t="shared" si="33"/>
        <v/>
      </c>
      <c r="AB1445" s="130"/>
      <c r="AC1445" s="130"/>
      <c r="AD1445" s="37"/>
      <c r="AE1445" s="36"/>
      <c r="AF1445" s="36"/>
      <c r="AG1445" s="36"/>
      <c r="AH1445" s="36"/>
      <c r="AI1445" s="36"/>
      <c r="AJ1445" s="36"/>
      <c r="AK1445" s="36"/>
      <c r="AL1445" s="36"/>
      <c r="AM1445" s="36"/>
      <c r="AN1445" s="36"/>
      <c r="AO1445" s="36"/>
      <c r="AP1445" s="36"/>
    </row>
    <row r="1446" spans="6:42" x14ac:dyDescent="0.25">
      <c r="F1446" s="19" t="str">
        <f>IFERROR(VLOOKUP(D1446,'Tabelas auxiliares'!$A$3:$B$63,2,FALSE),"")</f>
        <v/>
      </c>
      <c r="G1446" s="19" t="str">
        <f>IFERROR(VLOOKUP($B1446,'Tabelas auxiliares'!$A$67:$C$107,2,FALSE),"")</f>
        <v/>
      </c>
      <c r="H1446" s="19" t="str">
        <f>IFERROR(VLOOKUP($B1446,'Tabelas auxiliares'!$A$67:$C$107,3,FALSE),"")</f>
        <v/>
      </c>
      <c r="Y1446" s="19" t="str">
        <f t="shared" si="32"/>
        <v/>
      </c>
      <c r="Z1446" s="19" t="str">
        <f>IF(T1446="","",IF(AND(T1446&lt;&gt;'Tabelas auxiliares'!$B$241,T1446&lt;&gt;'Tabelas auxiliares'!$B$242,T1446&lt;&gt;'Tabelas auxiliares'!$C$241,T1446&lt;&gt;'Tabelas auxiliares'!$C$242,T1446&lt;&gt;'Tabelas auxiliares'!$D$241),"FOLHA DE PESSOAL",IF(Y1446='Tabelas auxiliares'!$A$242,"CUSTEIO",IF(Y1446='Tabelas auxiliares'!$A$241,"INVESTIMENTO","ERRO - VERIFICAR"))))</f>
        <v/>
      </c>
      <c r="AA1446" s="30" t="str">
        <f t="shared" si="33"/>
        <v/>
      </c>
      <c r="AB1446" s="130"/>
      <c r="AC1446" s="130"/>
      <c r="AD1446" s="37"/>
      <c r="AE1446" s="36"/>
      <c r="AF1446" s="36"/>
      <c r="AG1446" s="36"/>
      <c r="AH1446" s="36"/>
      <c r="AI1446" s="36"/>
      <c r="AJ1446" s="36"/>
      <c r="AK1446" s="36"/>
      <c r="AL1446" s="36"/>
      <c r="AM1446" s="36"/>
      <c r="AN1446" s="36"/>
      <c r="AO1446" s="36"/>
      <c r="AP1446" s="36"/>
    </row>
    <row r="1447" spans="6:42" x14ac:dyDescent="0.25">
      <c r="F1447" s="19" t="str">
        <f>IFERROR(VLOOKUP(D1447,'Tabelas auxiliares'!$A$3:$B$63,2,FALSE),"")</f>
        <v/>
      </c>
      <c r="G1447" s="19" t="str">
        <f>IFERROR(VLOOKUP($B1447,'Tabelas auxiliares'!$A$67:$C$107,2,FALSE),"")</f>
        <v/>
      </c>
      <c r="H1447" s="19" t="str">
        <f>IFERROR(VLOOKUP($B1447,'Tabelas auxiliares'!$A$67:$C$107,3,FALSE),"")</f>
        <v/>
      </c>
      <c r="Y1447" s="19" t="str">
        <f t="shared" si="32"/>
        <v/>
      </c>
      <c r="Z1447" s="19" t="str">
        <f>IF(T1447="","",IF(AND(T1447&lt;&gt;'Tabelas auxiliares'!$B$241,T1447&lt;&gt;'Tabelas auxiliares'!$B$242,T1447&lt;&gt;'Tabelas auxiliares'!$C$241,T1447&lt;&gt;'Tabelas auxiliares'!$C$242,T1447&lt;&gt;'Tabelas auxiliares'!$D$241),"FOLHA DE PESSOAL",IF(Y1447='Tabelas auxiliares'!$A$242,"CUSTEIO",IF(Y1447='Tabelas auxiliares'!$A$241,"INVESTIMENTO","ERRO - VERIFICAR"))))</f>
        <v/>
      </c>
      <c r="AA1447" s="30" t="str">
        <f t="shared" si="33"/>
        <v/>
      </c>
      <c r="AB1447" s="130"/>
      <c r="AC1447" s="130"/>
      <c r="AD1447" s="37"/>
      <c r="AE1447" s="36"/>
      <c r="AF1447" s="36"/>
      <c r="AG1447" s="36"/>
      <c r="AH1447" s="36"/>
      <c r="AI1447" s="36"/>
      <c r="AJ1447" s="36"/>
      <c r="AK1447" s="36"/>
      <c r="AL1447" s="36"/>
      <c r="AM1447" s="36"/>
      <c r="AN1447" s="36"/>
      <c r="AO1447" s="36"/>
      <c r="AP1447" s="36"/>
    </row>
    <row r="1448" spans="6:42" x14ac:dyDescent="0.25">
      <c r="F1448" s="19" t="str">
        <f>IFERROR(VLOOKUP(D1448,'Tabelas auxiliares'!$A$3:$B$63,2,FALSE),"")</f>
        <v/>
      </c>
      <c r="G1448" s="19" t="str">
        <f>IFERROR(VLOOKUP($B1448,'Tabelas auxiliares'!$A$67:$C$107,2,FALSE),"")</f>
        <v/>
      </c>
      <c r="H1448" s="19" t="str">
        <f>IFERROR(VLOOKUP($B1448,'Tabelas auxiliares'!$A$67:$C$107,3,FALSE),"")</f>
        <v/>
      </c>
      <c r="Y1448" s="19" t="str">
        <f t="shared" si="32"/>
        <v/>
      </c>
      <c r="Z1448" s="19" t="str">
        <f>IF(T1448="","",IF(AND(T1448&lt;&gt;'Tabelas auxiliares'!$B$241,T1448&lt;&gt;'Tabelas auxiliares'!$B$242,T1448&lt;&gt;'Tabelas auxiliares'!$C$241,T1448&lt;&gt;'Tabelas auxiliares'!$C$242,T1448&lt;&gt;'Tabelas auxiliares'!$D$241),"FOLHA DE PESSOAL",IF(Y1448='Tabelas auxiliares'!$A$242,"CUSTEIO",IF(Y1448='Tabelas auxiliares'!$A$241,"INVESTIMENTO","ERRO - VERIFICAR"))))</f>
        <v/>
      </c>
      <c r="AA1448" s="30" t="str">
        <f t="shared" si="33"/>
        <v/>
      </c>
      <c r="AB1448" s="130"/>
      <c r="AC1448" s="130"/>
      <c r="AD1448" s="37"/>
      <c r="AE1448" s="36"/>
      <c r="AF1448" s="36"/>
      <c r="AG1448" s="36"/>
      <c r="AH1448" s="36"/>
      <c r="AI1448" s="36"/>
      <c r="AJ1448" s="36"/>
      <c r="AK1448" s="36"/>
      <c r="AL1448" s="36"/>
      <c r="AM1448" s="36"/>
      <c r="AN1448" s="36"/>
      <c r="AO1448" s="36"/>
      <c r="AP1448" s="36"/>
    </row>
    <row r="1449" spans="6:42" x14ac:dyDescent="0.25">
      <c r="F1449" s="19" t="str">
        <f>IFERROR(VLOOKUP(D1449,'Tabelas auxiliares'!$A$3:$B$63,2,FALSE),"")</f>
        <v/>
      </c>
      <c r="G1449" s="19" t="str">
        <f>IFERROR(VLOOKUP($B1449,'Tabelas auxiliares'!$A$67:$C$107,2,FALSE),"")</f>
        <v/>
      </c>
      <c r="H1449" s="19" t="str">
        <f>IFERROR(VLOOKUP($B1449,'Tabelas auxiliares'!$A$67:$C$107,3,FALSE),"")</f>
        <v/>
      </c>
      <c r="Y1449" s="19" t="str">
        <f t="shared" si="32"/>
        <v/>
      </c>
      <c r="Z1449" s="19" t="str">
        <f>IF(T1449="","",IF(AND(T1449&lt;&gt;'Tabelas auxiliares'!$B$241,T1449&lt;&gt;'Tabelas auxiliares'!$B$242,T1449&lt;&gt;'Tabelas auxiliares'!$C$241,T1449&lt;&gt;'Tabelas auxiliares'!$C$242,T1449&lt;&gt;'Tabelas auxiliares'!$D$241),"FOLHA DE PESSOAL",IF(Y1449='Tabelas auxiliares'!$A$242,"CUSTEIO",IF(Y1449='Tabelas auxiliares'!$A$241,"INVESTIMENTO","ERRO - VERIFICAR"))))</f>
        <v/>
      </c>
      <c r="AA1449" s="30" t="str">
        <f t="shared" si="33"/>
        <v/>
      </c>
      <c r="AB1449" s="130"/>
      <c r="AC1449" s="130"/>
      <c r="AD1449" s="37"/>
      <c r="AE1449" s="36"/>
      <c r="AF1449" s="36"/>
      <c r="AG1449" s="36"/>
      <c r="AH1449" s="36"/>
      <c r="AI1449" s="36"/>
      <c r="AJ1449" s="36"/>
      <c r="AK1449" s="36"/>
      <c r="AL1449" s="36"/>
      <c r="AM1449" s="36"/>
      <c r="AN1449" s="36"/>
      <c r="AO1449" s="36"/>
      <c r="AP1449" s="36"/>
    </row>
    <row r="1450" spans="6:42" x14ac:dyDescent="0.25">
      <c r="F1450" s="19" t="str">
        <f>IFERROR(VLOOKUP(D1450,'Tabelas auxiliares'!$A$3:$B$63,2,FALSE),"")</f>
        <v/>
      </c>
      <c r="G1450" s="19" t="str">
        <f>IFERROR(VLOOKUP($B1450,'Tabelas auxiliares'!$A$67:$C$107,2,FALSE),"")</f>
        <v/>
      </c>
      <c r="H1450" s="19" t="str">
        <f>IFERROR(VLOOKUP($B1450,'Tabelas auxiliares'!$A$67:$C$107,3,FALSE),"")</f>
        <v/>
      </c>
      <c r="Y1450" s="19" t="str">
        <f t="shared" si="32"/>
        <v/>
      </c>
      <c r="Z1450" s="19" t="str">
        <f>IF(T1450="","",IF(AND(T1450&lt;&gt;'Tabelas auxiliares'!$B$241,T1450&lt;&gt;'Tabelas auxiliares'!$B$242,T1450&lt;&gt;'Tabelas auxiliares'!$C$241,T1450&lt;&gt;'Tabelas auxiliares'!$C$242,T1450&lt;&gt;'Tabelas auxiliares'!$D$241),"FOLHA DE PESSOAL",IF(Y1450='Tabelas auxiliares'!$A$242,"CUSTEIO",IF(Y1450='Tabelas auxiliares'!$A$241,"INVESTIMENTO","ERRO - VERIFICAR"))))</f>
        <v/>
      </c>
      <c r="AA1450" s="30" t="str">
        <f t="shared" si="33"/>
        <v/>
      </c>
      <c r="AB1450" s="130"/>
      <c r="AC1450" s="130"/>
      <c r="AD1450" s="37"/>
      <c r="AE1450" s="36"/>
      <c r="AF1450" s="36"/>
      <c r="AG1450" s="36"/>
      <c r="AH1450" s="36"/>
      <c r="AI1450" s="36"/>
      <c r="AJ1450" s="36"/>
      <c r="AK1450" s="36"/>
      <c r="AL1450" s="36"/>
      <c r="AM1450" s="36"/>
      <c r="AN1450" s="36"/>
      <c r="AO1450" s="36"/>
      <c r="AP1450" s="36"/>
    </row>
    <row r="1451" spans="6:42" x14ac:dyDescent="0.25">
      <c r="F1451" s="19" t="str">
        <f>IFERROR(VLOOKUP(D1451,'Tabelas auxiliares'!$A$3:$B$63,2,FALSE),"")</f>
        <v/>
      </c>
      <c r="G1451" s="19" t="str">
        <f>IFERROR(VLOOKUP($B1451,'Tabelas auxiliares'!$A$67:$C$107,2,FALSE),"")</f>
        <v/>
      </c>
      <c r="H1451" s="19" t="str">
        <f>IFERROR(VLOOKUP($B1451,'Tabelas auxiliares'!$A$67:$C$107,3,FALSE),"")</f>
        <v/>
      </c>
      <c r="Y1451" s="19" t="str">
        <f t="shared" si="32"/>
        <v/>
      </c>
      <c r="Z1451" s="19" t="str">
        <f>IF(T1451="","",IF(AND(T1451&lt;&gt;'Tabelas auxiliares'!$B$241,T1451&lt;&gt;'Tabelas auxiliares'!$B$242,T1451&lt;&gt;'Tabelas auxiliares'!$C$241,T1451&lt;&gt;'Tabelas auxiliares'!$C$242,T1451&lt;&gt;'Tabelas auxiliares'!$D$241),"FOLHA DE PESSOAL",IF(Y1451='Tabelas auxiliares'!$A$242,"CUSTEIO",IF(Y1451='Tabelas auxiliares'!$A$241,"INVESTIMENTO","ERRO - VERIFICAR"))))</f>
        <v/>
      </c>
      <c r="AA1451" s="30" t="str">
        <f t="shared" si="33"/>
        <v/>
      </c>
      <c r="AB1451" s="130"/>
      <c r="AC1451" s="130"/>
      <c r="AD1451" s="37"/>
      <c r="AE1451" s="36"/>
      <c r="AF1451" s="36"/>
      <c r="AG1451" s="36"/>
      <c r="AH1451" s="36"/>
      <c r="AI1451" s="36"/>
      <c r="AJ1451" s="36"/>
      <c r="AK1451" s="36"/>
      <c r="AL1451" s="36"/>
      <c r="AM1451" s="36"/>
      <c r="AN1451" s="36"/>
      <c r="AO1451" s="36"/>
      <c r="AP1451" s="36"/>
    </row>
    <row r="1452" spans="6:42" x14ac:dyDescent="0.25">
      <c r="F1452" s="19" t="str">
        <f>IFERROR(VLOOKUP(D1452,'Tabelas auxiliares'!$A$3:$B$63,2,FALSE),"")</f>
        <v/>
      </c>
      <c r="G1452" s="19" t="str">
        <f>IFERROR(VLOOKUP($B1452,'Tabelas auxiliares'!$A$67:$C$107,2,FALSE),"")</f>
        <v/>
      </c>
      <c r="H1452" s="19" t="str">
        <f>IFERROR(VLOOKUP($B1452,'Tabelas auxiliares'!$A$67:$C$107,3,FALSE),"")</f>
        <v/>
      </c>
      <c r="Y1452" s="19" t="str">
        <f t="shared" si="32"/>
        <v/>
      </c>
      <c r="Z1452" s="19" t="str">
        <f>IF(T1452="","",IF(AND(T1452&lt;&gt;'Tabelas auxiliares'!$B$241,T1452&lt;&gt;'Tabelas auxiliares'!$B$242,T1452&lt;&gt;'Tabelas auxiliares'!$C$241,T1452&lt;&gt;'Tabelas auxiliares'!$C$242,T1452&lt;&gt;'Tabelas auxiliares'!$D$241),"FOLHA DE PESSOAL",IF(Y1452='Tabelas auxiliares'!$A$242,"CUSTEIO",IF(Y1452='Tabelas auxiliares'!$A$241,"INVESTIMENTO","ERRO - VERIFICAR"))))</f>
        <v/>
      </c>
      <c r="AA1452" s="30" t="str">
        <f t="shared" si="33"/>
        <v/>
      </c>
      <c r="AB1452" s="130"/>
      <c r="AC1452" s="130"/>
      <c r="AD1452" s="37"/>
      <c r="AE1452" s="36"/>
    </row>
    <row r="1453" spans="6:42" x14ac:dyDescent="0.25">
      <c r="F1453" s="19" t="str">
        <f>IFERROR(VLOOKUP(D1453,'Tabelas auxiliares'!$A$3:$B$63,2,FALSE),"")</f>
        <v/>
      </c>
      <c r="G1453" s="19" t="str">
        <f>IFERROR(VLOOKUP($B1453,'Tabelas auxiliares'!$A$67:$C$107,2,FALSE),"")</f>
        <v/>
      </c>
      <c r="H1453" s="19" t="str">
        <f>IFERROR(VLOOKUP($B1453,'Tabelas auxiliares'!$A$67:$C$107,3,FALSE),"")</f>
        <v/>
      </c>
      <c r="Y1453" s="19" t="str">
        <f t="shared" si="32"/>
        <v/>
      </c>
      <c r="Z1453" s="19" t="str">
        <f>IF(T1453="","",IF(AND(T1453&lt;&gt;'Tabelas auxiliares'!$B$241,T1453&lt;&gt;'Tabelas auxiliares'!$B$242,T1453&lt;&gt;'Tabelas auxiliares'!$C$241,T1453&lt;&gt;'Tabelas auxiliares'!$C$242,T1453&lt;&gt;'Tabelas auxiliares'!$D$241),"FOLHA DE PESSOAL",IF(Y1453='Tabelas auxiliares'!$A$242,"CUSTEIO",IF(Y1453='Tabelas auxiliares'!$A$241,"INVESTIMENTO","ERRO - VERIFICAR"))))</f>
        <v/>
      </c>
      <c r="AA1453" s="30" t="str">
        <f t="shared" si="33"/>
        <v/>
      </c>
      <c r="AB1453" s="130"/>
      <c r="AC1453" s="130"/>
      <c r="AD1453" s="37"/>
      <c r="AE1453" s="36"/>
    </row>
    <row r="1454" spans="6:42" x14ac:dyDescent="0.25">
      <c r="F1454" s="19" t="str">
        <f>IFERROR(VLOOKUP(D1454,'Tabelas auxiliares'!$A$3:$B$63,2,FALSE),"")</f>
        <v/>
      </c>
      <c r="G1454" s="19" t="str">
        <f>IFERROR(VLOOKUP($B1454,'Tabelas auxiliares'!$A$67:$C$107,2,FALSE),"")</f>
        <v/>
      </c>
      <c r="H1454" s="19" t="str">
        <f>IFERROR(VLOOKUP($B1454,'Tabelas auxiliares'!$A$67:$C$107,3,FALSE),"")</f>
        <v/>
      </c>
      <c r="Y1454" s="19" t="str">
        <f t="shared" si="32"/>
        <v/>
      </c>
      <c r="Z1454" s="19" t="str">
        <f>IF(T1454="","",IF(AND(T1454&lt;&gt;'Tabelas auxiliares'!$B$241,T1454&lt;&gt;'Tabelas auxiliares'!$B$242,T1454&lt;&gt;'Tabelas auxiliares'!$C$241,T1454&lt;&gt;'Tabelas auxiliares'!$C$242,T1454&lt;&gt;'Tabelas auxiliares'!$D$241),"FOLHA DE PESSOAL",IF(Y1454='Tabelas auxiliares'!$A$242,"CUSTEIO",IF(Y1454='Tabelas auxiliares'!$A$241,"INVESTIMENTO","ERRO - VERIFICAR"))))</f>
        <v/>
      </c>
      <c r="AA1454" s="30" t="str">
        <f t="shared" si="33"/>
        <v/>
      </c>
      <c r="AB1454" s="130"/>
      <c r="AC1454" s="130"/>
      <c r="AD1454" s="37"/>
      <c r="AE1454" s="36"/>
    </row>
    <row r="1455" spans="6:42" x14ac:dyDescent="0.25">
      <c r="F1455" s="19" t="str">
        <f>IFERROR(VLOOKUP(D1455,'Tabelas auxiliares'!$A$3:$B$63,2,FALSE),"")</f>
        <v/>
      </c>
      <c r="G1455" s="19" t="str">
        <f>IFERROR(VLOOKUP($B1455,'Tabelas auxiliares'!$A$67:$C$107,2,FALSE),"")</f>
        <v/>
      </c>
      <c r="H1455" s="19" t="str">
        <f>IFERROR(VLOOKUP($B1455,'Tabelas auxiliares'!$A$67:$C$107,3,FALSE),"")</f>
        <v/>
      </c>
      <c r="Y1455" s="19" t="str">
        <f t="shared" si="32"/>
        <v/>
      </c>
      <c r="Z1455" s="19" t="str">
        <f>IF(T1455="","",IF(AND(T1455&lt;&gt;'Tabelas auxiliares'!$B$241,T1455&lt;&gt;'Tabelas auxiliares'!$B$242,T1455&lt;&gt;'Tabelas auxiliares'!$C$241,T1455&lt;&gt;'Tabelas auxiliares'!$C$242,T1455&lt;&gt;'Tabelas auxiliares'!$D$241),"FOLHA DE PESSOAL",IF(Y1455='Tabelas auxiliares'!$A$242,"CUSTEIO",IF(Y1455='Tabelas auxiliares'!$A$241,"INVESTIMENTO","ERRO - VERIFICAR"))))</f>
        <v/>
      </c>
      <c r="AA1455" s="30" t="str">
        <f t="shared" si="33"/>
        <v/>
      </c>
      <c r="AB1455" s="130"/>
      <c r="AC1455" s="130"/>
      <c r="AD1455" s="37"/>
      <c r="AE1455" s="36"/>
    </row>
    <row r="1456" spans="6:42" x14ac:dyDescent="0.25">
      <c r="F1456" s="19" t="str">
        <f>IFERROR(VLOOKUP(D1456,'Tabelas auxiliares'!$A$3:$B$63,2,FALSE),"")</f>
        <v/>
      </c>
      <c r="G1456" s="19" t="str">
        <f>IFERROR(VLOOKUP($B1456,'Tabelas auxiliares'!$A$67:$C$107,2,FALSE),"")</f>
        <v/>
      </c>
      <c r="H1456" s="19" t="str">
        <f>IFERROR(VLOOKUP($B1456,'Tabelas auxiliares'!$A$67:$C$107,3,FALSE),"")</f>
        <v/>
      </c>
      <c r="Y1456" s="19" t="str">
        <f t="shared" si="32"/>
        <v/>
      </c>
      <c r="Z1456" s="19" t="str">
        <f>IF(T1456="","",IF(AND(T1456&lt;&gt;'Tabelas auxiliares'!$B$241,T1456&lt;&gt;'Tabelas auxiliares'!$B$242,T1456&lt;&gt;'Tabelas auxiliares'!$C$241,T1456&lt;&gt;'Tabelas auxiliares'!$C$242,T1456&lt;&gt;'Tabelas auxiliares'!$D$241),"FOLHA DE PESSOAL",IF(Y1456='Tabelas auxiliares'!$A$242,"CUSTEIO",IF(Y1456='Tabelas auxiliares'!$A$241,"INVESTIMENTO","ERRO - VERIFICAR"))))</f>
        <v/>
      </c>
      <c r="AA1456" s="30" t="str">
        <f t="shared" si="33"/>
        <v/>
      </c>
      <c r="AB1456" s="130"/>
      <c r="AC1456" s="130"/>
      <c r="AD1456" s="37"/>
      <c r="AE1456" s="36"/>
    </row>
    <row r="1457" spans="6:31" x14ac:dyDescent="0.25">
      <c r="F1457" s="19" t="str">
        <f>IFERROR(VLOOKUP(D1457,'Tabelas auxiliares'!$A$3:$B$63,2,FALSE),"")</f>
        <v/>
      </c>
      <c r="G1457" s="19" t="str">
        <f>IFERROR(VLOOKUP($B1457,'Tabelas auxiliares'!$A$67:$C$107,2,FALSE),"")</f>
        <v/>
      </c>
      <c r="H1457" s="19" t="str">
        <f>IFERROR(VLOOKUP($B1457,'Tabelas auxiliares'!$A$67:$C$107,3,FALSE),"")</f>
        <v/>
      </c>
      <c r="Y1457" s="19" t="str">
        <f t="shared" si="32"/>
        <v/>
      </c>
      <c r="Z1457" s="19" t="str">
        <f>IF(T1457="","",IF(AND(T1457&lt;&gt;'Tabelas auxiliares'!$B$241,T1457&lt;&gt;'Tabelas auxiliares'!$B$242,T1457&lt;&gt;'Tabelas auxiliares'!$C$241,T1457&lt;&gt;'Tabelas auxiliares'!$C$242,T1457&lt;&gt;'Tabelas auxiliares'!$D$241),"FOLHA DE PESSOAL",IF(Y1457='Tabelas auxiliares'!$A$242,"CUSTEIO",IF(Y1457='Tabelas auxiliares'!$A$241,"INVESTIMENTO","ERRO - VERIFICAR"))))</f>
        <v/>
      </c>
      <c r="AA1457" s="30" t="str">
        <f t="shared" si="33"/>
        <v/>
      </c>
      <c r="AB1457" s="130"/>
      <c r="AC1457" s="130"/>
      <c r="AD1457" s="37"/>
      <c r="AE1457" s="36"/>
    </row>
    <row r="1458" spans="6:31" x14ac:dyDescent="0.25">
      <c r="F1458" s="19" t="str">
        <f>IFERROR(VLOOKUP(D1458,'Tabelas auxiliares'!$A$3:$B$63,2,FALSE),"")</f>
        <v/>
      </c>
      <c r="G1458" s="19" t="str">
        <f>IFERROR(VLOOKUP($B1458,'Tabelas auxiliares'!$A$67:$C$107,2,FALSE),"")</f>
        <v/>
      </c>
      <c r="H1458" s="19" t="str">
        <f>IFERROR(VLOOKUP($B1458,'Tabelas auxiliares'!$A$67:$C$107,3,FALSE),"")</f>
        <v/>
      </c>
      <c r="Y1458" s="19" t="str">
        <f t="shared" si="32"/>
        <v/>
      </c>
      <c r="Z1458" s="19" t="str">
        <f>IF(T1458="","",IF(AND(T1458&lt;&gt;'Tabelas auxiliares'!$B$241,T1458&lt;&gt;'Tabelas auxiliares'!$B$242,T1458&lt;&gt;'Tabelas auxiliares'!$C$241,T1458&lt;&gt;'Tabelas auxiliares'!$C$242,T1458&lt;&gt;'Tabelas auxiliares'!$D$241),"FOLHA DE PESSOAL",IF(Y1458='Tabelas auxiliares'!$A$242,"CUSTEIO",IF(Y1458='Tabelas auxiliares'!$A$241,"INVESTIMENTO","ERRO - VERIFICAR"))))</f>
        <v/>
      </c>
      <c r="AA1458" s="30" t="str">
        <f t="shared" si="33"/>
        <v/>
      </c>
      <c r="AB1458" s="130"/>
      <c r="AC1458" s="130"/>
      <c r="AD1458" s="37"/>
      <c r="AE1458" s="36"/>
    </row>
    <row r="1459" spans="6:31" x14ac:dyDescent="0.25">
      <c r="F1459" s="19" t="str">
        <f>IFERROR(VLOOKUP(D1459,'Tabelas auxiliares'!$A$3:$B$63,2,FALSE),"")</f>
        <v/>
      </c>
      <c r="G1459" s="19" t="str">
        <f>IFERROR(VLOOKUP($B1459,'Tabelas auxiliares'!$A$67:$C$107,2,FALSE),"")</f>
        <v/>
      </c>
      <c r="H1459" s="19" t="str">
        <f>IFERROR(VLOOKUP($B1459,'Tabelas auxiliares'!$A$67:$C$107,3,FALSE),"")</f>
        <v/>
      </c>
      <c r="Y1459" s="19" t="str">
        <f t="shared" si="32"/>
        <v/>
      </c>
      <c r="Z1459" s="19" t="str">
        <f>IF(T1459="","",IF(AND(T1459&lt;&gt;'Tabelas auxiliares'!$B$241,T1459&lt;&gt;'Tabelas auxiliares'!$B$242,T1459&lt;&gt;'Tabelas auxiliares'!$C$241,T1459&lt;&gt;'Tabelas auxiliares'!$C$242,T1459&lt;&gt;'Tabelas auxiliares'!$D$241),"FOLHA DE PESSOAL",IF(Y1459='Tabelas auxiliares'!$A$242,"CUSTEIO",IF(Y1459='Tabelas auxiliares'!$A$241,"INVESTIMENTO","ERRO - VERIFICAR"))))</f>
        <v/>
      </c>
      <c r="AA1459" s="30" t="str">
        <f t="shared" si="33"/>
        <v/>
      </c>
      <c r="AB1459" s="130"/>
      <c r="AC1459" s="130"/>
      <c r="AD1459" s="37"/>
      <c r="AE1459" s="36"/>
    </row>
    <row r="1460" spans="6:31" x14ac:dyDescent="0.25">
      <c r="F1460" s="19" t="str">
        <f>IFERROR(VLOOKUP(D1460,'Tabelas auxiliares'!$A$3:$B$63,2,FALSE),"")</f>
        <v/>
      </c>
      <c r="G1460" s="19" t="str">
        <f>IFERROR(VLOOKUP($B1460,'Tabelas auxiliares'!$A$67:$C$107,2,FALSE),"")</f>
        <v/>
      </c>
      <c r="H1460" s="19" t="str">
        <f>IFERROR(VLOOKUP($B1460,'Tabelas auxiliares'!$A$67:$C$107,3,FALSE),"")</f>
        <v/>
      </c>
      <c r="Y1460" s="19" t="str">
        <f t="shared" si="32"/>
        <v/>
      </c>
      <c r="Z1460" s="19" t="str">
        <f>IF(T1460="","",IF(AND(T1460&lt;&gt;'Tabelas auxiliares'!$B$241,T1460&lt;&gt;'Tabelas auxiliares'!$B$242,T1460&lt;&gt;'Tabelas auxiliares'!$C$241,T1460&lt;&gt;'Tabelas auxiliares'!$C$242,T1460&lt;&gt;'Tabelas auxiliares'!$D$241),"FOLHA DE PESSOAL",IF(Y1460='Tabelas auxiliares'!$A$242,"CUSTEIO",IF(Y1460='Tabelas auxiliares'!$A$241,"INVESTIMENTO","ERRO - VERIFICAR"))))</f>
        <v/>
      </c>
      <c r="AA1460" s="30" t="str">
        <f t="shared" si="33"/>
        <v/>
      </c>
      <c r="AB1460" s="130"/>
      <c r="AC1460" s="130"/>
      <c r="AD1460" s="37"/>
      <c r="AE1460" s="36"/>
    </row>
    <row r="1461" spans="6:31" x14ac:dyDescent="0.25">
      <c r="F1461" s="19" t="str">
        <f>IFERROR(VLOOKUP(D1461,'Tabelas auxiliares'!$A$3:$B$63,2,FALSE),"")</f>
        <v/>
      </c>
      <c r="G1461" s="19" t="str">
        <f>IFERROR(VLOOKUP($B1461,'Tabelas auxiliares'!$A$67:$C$107,2,FALSE),"")</f>
        <v/>
      </c>
      <c r="H1461" s="19" t="str">
        <f>IFERROR(VLOOKUP($B1461,'Tabelas auxiliares'!$A$67:$C$107,3,FALSE),"")</f>
        <v/>
      </c>
      <c r="Y1461" s="19" t="str">
        <f t="shared" si="32"/>
        <v/>
      </c>
      <c r="Z1461" s="19" t="str">
        <f>IF(T1461="","",IF(AND(T1461&lt;&gt;'Tabelas auxiliares'!$B$241,T1461&lt;&gt;'Tabelas auxiliares'!$B$242,T1461&lt;&gt;'Tabelas auxiliares'!$C$241,T1461&lt;&gt;'Tabelas auxiliares'!$C$242,T1461&lt;&gt;'Tabelas auxiliares'!$D$241),"FOLHA DE PESSOAL",IF(Y1461='Tabelas auxiliares'!$A$242,"CUSTEIO",IF(Y1461='Tabelas auxiliares'!$A$241,"INVESTIMENTO","ERRO - VERIFICAR"))))</f>
        <v/>
      </c>
      <c r="AA1461" s="30" t="str">
        <f t="shared" si="33"/>
        <v/>
      </c>
      <c r="AB1461" s="130"/>
      <c r="AC1461" s="130"/>
      <c r="AD1461" s="37"/>
      <c r="AE1461" s="36"/>
    </row>
    <row r="1462" spans="6:31" x14ac:dyDescent="0.25">
      <c r="F1462" s="19" t="str">
        <f>IFERROR(VLOOKUP(D1462,'Tabelas auxiliares'!$A$3:$B$63,2,FALSE),"")</f>
        <v/>
      </c>
      <c r="G1462" s="19" t="str">
        <f>IFERROR(VLOOKUP($B1462,'Tabelas auxiliares'!$A$67:$C$107,2,FALSE),"")</f>
        <v/>
      </c>
      <c r="H1462" s="19" t="str">
        <f>IFERROR(VLOOKUP($B1462,'Tabelas auxiliares'!$A$67:$C$107,3,FALSE),"")</f>
        <v/>
      </c>
      <c r="Y1462" s="19" t="str">
        <f t="shared" si="32"/>
        <v/>
      </c>
      <c r="Z1462" s="19" t="str">
        <f>IF(T1462="","",IF(AND(T1462&lt;&gt;'Tabelas auxiliares'!$B$241,T1462&lt;&gt;'Tabelas auxiliares'!$B$242,T1462&lt;&gt;'Tabelas auxiliares'!$C$241,T1462&lt;&gt;'Tabelas auxiliares'!$C$242,T1462&lt;&gt;'Tabelas auxiliares'!$D$241),"FOLHA DE PESSOAL",IF(Y1462='Tabelas auxiliares'!$A$242,"CUSTEIO",IF(Y1462='Tabelas auxiliares'!$A$241,"INVESTIMENTO","ERRO - VERIFICAR"))))</f>
        <v/>
      </c>
      <c r="AA1462" s="30" t="str">
        <f t="shared" si="33"/>
        <v/>
      </c>
      <c r="AB1462" s="130"/>
      <c r="AC1462" s="130"/>
      <c r="AD1462" s="37"/>
      <c r="AE1462" s="36"/>
    </row>
    <row r="1463" spans="6:31" x14ac:dyDescent="0.25">
      <c r="F1463" s="19" t="str">
        <f>IFERROR(VLOOKUP(D1463,'Tabelas auxiliares'!$A$3:$B$63,2,FALSE),"")</f>
        <v/>
      </c>
      <c r="G1463" s="19" t="str">
        <f>IFERROR(VLOOKUP($B1463,'Tabelas auxiliares'!$A$67:$C$107,2,FALSE),"")</f>
        <v/>
      </c>
      <c r="H1463" s="19" t="str">
        <f>IFERROR(VLOOKUP($B1463,'Tabelas auxiliares'!$A$67:$C$107,3,FALSE),"")</f>
        <v/>
      </c>
      <c r="Y1463" s="19" t="str">
        <f t="shared" si="32"/>
        <v/>
      </c>
      <c r="Z1463" s="19" t="str">
        <f>IF(T1463="","",IF(AND(T1463&lt;&gt;'Tabelas auxiliares'!$B$241,T1463&lt;&gt;'Tabelas auxiliares'!$B$242,T1463&lt;&gt;'Tabelas auxiliares'!$C$241,T1463&lt;&gt;'Tabelas auxiliares'!$C$242,T1463&lt;&gt;'Tabelas auxiliares'!$D$241),"FOLHA DE PESSOAL",IF(Y1463='Tabelas auxiliares'!$A$242,"CUSTEIO",IF(Y1463='Tabelas auxiliares'!$A$241,"INVESTIMENTO","ERRO - VERIFICAR"))))</f>
        <v/>
      </c>
      <c r="AA1463" s="30" t="str">
        <f t="shared" si="33"/>
        <v/>
      </c>
      <c r="AB1463" s="130"/>
      <c r="AC1463" s="130"/>
      <c r="AD1463" s="37"/>
      <c r="AE1463" s="36"/>
    </row>
    <row r="1464" spans="6:31" x14ac:dyDescent="0.25">
      <c r="F1464" s="19" t="str">
        <f>IFERROR(VLOOKUP(D1464,'Tabelas auxiliares'!$A$3:$B$63,2,FALSE),"")</f>
        <v/>
      </c>
      <c r="G1464" s="19" t="str">
        <f>IFERROR(VLOOKUP($B1464,'Tabelas auxiliares'!$A$67:$C$107,2,FALSE),"")</f>
        <v/>
      </c>
      <c r="H1464" s="19" t="str">
        <f>IFERROR(VLOOKUP($B1464,'Tabelas auxiliares'!$A$67:$C$107,3,FALSE),"")</f>
        <v/>
      </c>
      <c r="Y1464" s="19" t="str">
        <f t="shared" si="32"/>
        <v/>
      </c>
      <c r="Z1464" s="19" t="str">
        <f>IF(T1464="","",IF(AND(T1464&lt;&gt;'Tabelas auxiliares'!$B$241,T1464&lt;&gt;'Tabelas auxiliares'!$B$242,T1464&lt;&gt;'Tabelas auxiliares'!$C$241,T1464&lt;&gt;'Tabelas auxiliares'!$C$242,T1464&lt;&gt;'Tabelas auxiliares'!$D$241),"FOLHA DE PESSOAL",IF(Y1464='Tabelas auxiliares'!$A$242,"CUSTEIO",IF(Y1464='Tabelas auxiliares'!$A$241,"INVESTIMENTO","ERRO - VERIFICAR"))))</f>
        <v/>
      </c>
      <c r="AA1464" s="30" t="str">
        <f t="shared" si="33"/>
        <v/>
      </c>
      <c r="AB1464" s="130"/>
      <c r="AC1464" s="130"/>
      <c r="AD1464" s="37"/>
      <c r="AE1464" s="36"/>
    </row>
    <row r="1465" spans="6:31" x14ac:dyDescent="0.25">
      <c r="F1465" s="19" t="str">
        <f>IFERROR(VLOOKUP(D1465,'Tabelas auxiliares'!$A$3:$B$63,2,FALSE),"")</f>
        <v/>
      </c>
      <c r="G1465" s="19" t="str">
        <f>IFERROR(VLOOKUP($B1465,'Tabelas auxiliares'!$A$67:$C$107,2,FALSE),"")</f>
        <v/>
      </c>
      <c r="H1465" s="19" t="str">
        <f>IFERROR(VLOOKUP($B1465,'Tabelas auxiliares'!$A$67:$C$107,3,FALSE),"")</f>
        <v/>
      </c>
      <c r="Y1465" s="19" t="str">
        <f t="shared" si="32"/>
        <v/>
      </c>
      <c r="Z1465" s="19" t="str">
        <f>IF(T1465="","",IF(AND(T1465&lt;&gt;'Tabelas auxiliares'!$B$241,T1465&lt;&gt;'Tabelas auxiliares'!$B$242,T1465&lt;&gt;'Tabelas auxiliares'!$C$241,T1465&lt;&gt;'Tabelas auxiliares'!$C$242,T1465&lt;&gt;'Tabelas auxiliares'!$D$241),"FOLHA DE PESSOAL",IF(Y1465='Tabelas auxiliares'!$A$242,"CUSTEIO",IF(Y1465='Tabelas auxiliares'!$A$241,"INVESTIMENTO","ERRO - VERIFICAR"))))</f>
        <v/>
      </c>
      <c r="AA1465" s="30" t="str">
        <f t="shared" si="33"/>
        <v/>
      </c>
      <c r="AB1465" s="130"/>
      <c r="AC1465" s="130"/>
      <c r="AD1465" s="37"/>
      <c r="AE1465" s="36"/>
    </row>
    <row r="1466" spans="6:31" x14ac:dyDescent="0.25">
      <c r="F1466" s="19" t="str">
        <f>IFERROR(VLOOKUP(D1466,'Tabelas auxiliares'!$A$3:$B$63,2,FALSE),"")</f>
        <v/>
      </c>
      <c r="G1466" s="19" t="str">
        <f>IFERROR(VLOOKUP($B1466,'Tabelas auxiliares'!$A$67:$C$107,2,FALSE),"")</f>
        <v/>
      </c>
      <c r="H1466" s="19" t="str">
        <f>IFERROR(VLOOKUP($B1466,'Tabelas auxiliares'!$A$67:$C$107,3,FALSE),"")</f>
        <v/>
      </c>
      <c r="Y1466" s="19" t="str">
        <f t="shared" si="32"/>
        <v/>
      </c>
      <c r="Z1466" s="19" t="str">
        <f>IF(T1466="","",IF(AND(T1466&lt;&gt;'Tabelas auxiliares'!$B$241,T1466&lt;&gt;'Tabelas auxiliares'!$B$242,T1466&lt;&gt;'Tabelas auxiliares'!$C$241,T1466&lt;&gt;'Tabelas auxiliares'!$C$242,T1466&lt;&gt;'Tabelas auxiliares'!$D$241),"FOLHA DE PESSOAL",IF(Y1466='Tabelas auxiliares'!$A$242,"CUSTEIO",IF(Y1466='Tabelas auxiliares'!$A$241,"INVESTIMENTO","ERRO - VERIFICAR"))))</f>
        <v/>
      </c>
      <c r="AA1466" s="30" t="str">
        <f t="shared" si="33"/>
        <v/>
      </c>
      <c r="AB1466" s="130"/>
      <c r="AC1466" s="130"/>
      <c r="AD1466" s="37"/>
      <c r="AE1466" s="36"/>
    </row>
    <row r="1467" spans="6:31" x14ac:dyDescent="0.25">
      <c r="F1467" s="19" t="str">
        <f>IFERROR(VLOOKUP(D1467,'Tabelas auxiliares'!$A$3:$B$63,2,FALSE),"")</f>
        <v/>
      </c>
      <c r="G1467" s="19" t="str">
        <f>IFERROR(VLOOKUP($B1467,'Tabelas auxiliares'!$A$67:$C$107,2,FALSE),"")</f>
        <v/>
      </c>
      <c r="H1467" s="19" t="str">
        <f>IFERROR(VLOOKUP($B1467,'Tabelas auxiliares'!$A$67:$C$107,3,FALSE),"")</f>
        <v/>
      </c>
      <c r="Y1467" s="19" t="str">
        <f t="shared" si="32"/>
        <v/>
      </c>
      <c r="Z1467" s="19" t="str">
        <f>IF(T1467="","",IF(AND(T1467&lt;&gt;'Tabelas auxiliares'!$B$241,T1467&lt;&gt;'Tabelas auxiliares'!$B$242,T1467&lt;&gt;'Tabelas auxiliares'!$C$241,T1467&lt;&gt;'Tabelas auxiliares'!$C$242,T1467&lt;&gt;'Tabelas auxiliares'!$D$241),"FOLHA DE PESSOAL",IF(Y1467='Tabelas auxiliares'!$A$242,"CUSTEIO",IF(Y1467='Tabelas auxiliares'!$A$241,"INVESTIMENTO","ERRO - VERIFICAR"))))</f>
        <v/>
      </c>
      <c r="AA1467" s="30" t="str">
        <f t="shared" si="33"/>
        <v/>
      </c>
      <c r="AB1467" s="130"/>
      <c r="AC1467" s="130"/>
      <c r="AD1467" s="37"/>
      <c r="AE1467" s="36"/>
    </row>
    <row r="1468" spans="6:31" x14ac:dyDescent="0.25">
      <c r="F1468" s="19" t="str">
        <f>IFERROR(VLOOKUP(D1468,'Tabelas auxiliares'!$A$3:$B$63,2,FALSE),"")</f>
        <v/>
      </c>
      <c r="G1468" s="19" t="str">
        <f>IFERROR(VLOOKUP($B1468,'Tabelas auxiliares'!$A$67:$C$107,2,FALSE),"")</f>
        <v/>
      </c>
      <c r="H1468" s="19" t="str">
        <f>IFERROR(VLOOKUP($B1468,'Tabelas auxiliares'!$A$67:$C$107,3,FALSE),"")</f>
        <v/>
      </c>
      <c r="Y1468" s="19" t="str">
        <f t="shared" si="32"/>
        <v/>
      </c>
      <c r="Z1468" s="19" t="str">
        <f>IF(T1468="","",IF(AND(T1468&lt;&gt;'Tabelas auxiliares'!$B$241,T1468&lt;&gt;'Tabelas auxiliares'!$B$242,T1468&lt;&gt;'Tabelas auxiliares'!$C$241,T1468&lt;&gt;'Tabelas auxiliares'!$C$242,T1468&lt;&gt;'Tabelas auxiliares'!$D$241),"FOLHA DE PESSOAL",IF(Y1468='Tabelas auxiliares'!$A$242,"CUSTEIO",IF(Y1468='Tabelas auxiliares'!$A$241,"INVESTIMENTO","ERRO - VERIFICAR"))))</f>
        <v/>
      </c>
      <c r="AA1468" s="30" t="str">
        <f t="shared" si="33"/>
        <v/>
      </c>
      <c r="AB1468" s="130"/>
      <c r="AC1468" s="130"/>
      <c r="AD1468" s="37"/>
      <c r="AE1468" s="36"/>
    </row>
    <row r="1469" spans="6:31" x14ac:dyDescent="0.25">
      <c r="F1469" s="19" t="str">
        <f>IFERROR(VLOOKUP(D1469,'Tabelas auxiliares'!$A$3:$B$63,2,FALSE),"")</f>
        <v/>
      </c>
      <c r="G1469" s="19" t="str">
        <f>IFERROR(VLOOKUP($B1469,'Tabelas auxiliares'!$A$67:$C$107,2,FALSE),"")</f>
        <v/>
      </c>
      <c r="H1469" s="19" t="str">
        <f>IFERROR(VLOOKUP($B1469,'Tabelas auxiliares'!$A$67:$C$107,3,FALSE),"")</f>
        <v/>
      </c>
      <c r="Y1469" s="19" t="str">
        <f t="shared" si="32"/>
        <v/>
      </c>
      <c r="Z1469" s="19" t="str">
        <f>IF(T1469="","",IF(AND(T1469&lt;&gt;'Tabelas auxiliares'!$B$241,T1469&lt;&gt;'Tabelas auxiliares'!$B$242,T1469&lt;&gt;'Tabelas auxiliares'!$C$241,T1469&lt;&gt;'Tabelas auxiliares'!$C$242,T1469&lt;&gt;'Tabelas auxiliares'!$D$241),"FOLHA DE PESSOAL",IF(Y1469='Tabelas auxiliares'!$A$242,"CUSTEIO",IF(Y1469='Tabelas auxiliares'!$A$241,"INVESTIMENTO","ERRO - VERIFICAR"))))</f>
        <v/>
      </c>
      <c r="AA1469" s="30" t="str">
        <f t="shared" si="33"/>
        <v/>
      </c>
      <c r="AB1469" s="130"/>
      <c r="AC1469" s="130"/>
      <c r="AD1469" s="37"/>
      <c r="AE1469" s="36"/>
    </row>
    <row r="1470" spans="6:31" x14ac:dyDescent="0.25">
      <c r="F1470" s="19" t="str">
        <f>IFERROR(VLOOKUP(D1470,'Tabelas auxiliares'!$A$3:$B$63,2,FALSE),"")</f>
        <v/>
      </c>
      <c r="G1470" s="19" t="str">
        <f>IFERROR(VLOOKUP($B1470,'Tabelas auxiliares'!$A$67:$C$107,2,FALSE),"")</f>
        <v/>
      </c>
      <c r="H1470" s="19" t="str">
        <f>IFERROR(VLOOKUP($B1470,'Tabelas auxiliares'!$A$67:$C$107,3,FALSE),"")</f>
        <v/>
      </c>
      <c r="Y1470" s="19" t="str">
        <f t="shared" si="32"/>
        <v/>
      </c>
      <c r="Z1470" s="19" t="str">
        <f>IF(T1470="","",IF(AND(T1470&lt;&gt;'Tabelas auxiliares'!$B$241,T1470&lt;&gt;'Tabelas auxiliares'!$B$242,T1470&lt;&gt;'Tabelas auxiliares'!$C$241,T1470&lt;&gt;'Tabelas auxiliares'!$C$242,T1470&lt;&gt;'Tabelas auxiliares'!$D$241),"FOLHA DE PESSOAL",IF(Y1470='Tabelas auxiliares'!$A$242,"CUSTEIO",IF(Y1470='Tabelas auxiliares'!$A$241,"INVESTIMENTO","ERRO - VERIFICAR"))))</f>
        <v/>
      </c>
      <c r="AA1470" s="30" t="str">
        <f t="shared" si="33"/>
        <v/>
      </c>
      <c r="AB1470" s="130"/>
      <c r="AC1470" s="130"/>
      <c r="AD1470" s="37"/>
      <c r="AE1470" s="36"/>
    </row>
    <row r="1471" spans="6:31" x14ac:dyDescent="0.25">
      <c r="F1471" s="19" t="str">
        <f>IFERROR(VLOOKUP(D1471,'Tabelas auxiliares'!$A$3:$B$63,2,FALSE),"")</f>
        <v/>
      </c>
      <c r="G1471" s="19" t="str">
        <f>IFERROR(VLOOKUP($B1471,'Tabelas auxiliares'!$A$67:$C$107,2,FALSE),"")</f>
        <v/>
      </c>
      <c r="H1471" s="19" t="str">
        <f>IFERROR(VLOOKUP($B1471,'Tabelas auxiliares'!$A$67:$C$107,3,FALSE),"")</f>
        <v/>
      </c>
      <c r="Y1471" s="19" t="str">
        <f t="shared" si="32"/>
        <v/>
      </c>
      <c r="Z1471" s="19" t="str">
        <f>IF(T1471="","",IF(AND(T1471&lt;&gt;'Tabelas auxiliares'!$B$241,T1471&lt;&gt;'Tabelas auxiliares'!$B$242,T1471&lt;&gt;'Tabelas auxiliares'!$C$241,T1471&lt;&gt;'Tabelas auxiliares'!$C$242,T1471&lt;&gt;'Tabelas auxiliares'!$D$241),"FOLHA DE PESSOAL",IF(Y1471='Tabelas auxiliares'!$A$242,"CUSTEIO",IF(Y1471='Tabelas auxiliares'!$A$241,"INVESTIMENTO","ERRO - VERIFICAR"))))</f>
        <v/>
      </c>
      <c r="AA1471" s="30" t="str">
        <f t="shared" si="33"/>
        <v/>
      </c>
      <c r="AB1471" s="130"/>
      <c r="AC1471" s="130"/>
      <c r="AD1471" s="37"/>
      <c r="AE1471" s="36"/>
    </row>
    <row r="1472" spans="6:31" x14ac:dyDescent="0.25">
      <c r="F1472" s="19" t="str">
        <f>IFERROR(VLOOKUP(D1472,'Tabelas auxiliares'!$A$3:$B$63,2,FALSE),"")</f>
        <v/>
      </c>
      <c r="G1472" s="19" t="str">
        <f>IFERROR(VLOOKUP($B1472,'Tabelas auxiliares'!$A$67:$C$107,2,FALSE),"")</f>
        <v/>
      </c>
      <c r="H1472" s="19" t="str">
        <f>IFERROR(VLOOKUP($B1472,'Tabelas auxiliares'!$A$67:$C$107,3,FALSE),"")</f>
        <v/>
      </c>
      <c r="Y1472" s="19" t="str">
        <f t="shared" si="32"/>
        <v/>
      </c>
      <c r="Z1472" s="19" t="str">
        <f>IF(T1472="","",IF(AND(T1472&lt;&gt;'Tabelas auxiliares'!$B$241,T1472&lt;&gt;'Tabelas auxiliares'!$B$242,T1472&lt;&gt;'Tabelas auxiliares'!$C$241,T1472&lt;&gt;'Tabelas auxiliares'!$C$242,T1472&lt;&gt;'Tabelas auxiliares'!$D$241),"FOLHA DE PESSOAL",IF(Y1472='Tabelas auxiliares'!$A$242,"CUSTEIO",IF(Y1472='Tabelas auxiliares'!$A$241,"INVESTIMENTO","ERRO - VERIFICAR"))))</f>
        <v/>
      </c>
      <c r="AA1472" s="30" t="str">
        <f t="shared" si="33"/>
        <v/>
      </c>
      <c r="AB1472" s="130"/>
      <c r="AC1472" s="130"/>
      <c r="AD1472" s="37"/>
      <c r="AE1472" s="36"/>
    </row>
    <row r="1473" spans="6:31" x14ac:dyDescent="0.25">
      <c r="F1473" s="19" t="str">
        <f>IFERROR(VLOOKUP(D1473,'Tabelas auxiliares'!$A$3:$B$63,2,FALSE),"")</f>
        <v/>
      </c>
      <c r="G1473" s="19" t="str">
        <f>IFERROR(VLOOKUP($B1473,'Tabelas auxiliares'!$A$67:$C$107,2,FALSE),"")</f>
        <v/>
      </c>
      <c r="H1473" s="19" t="str">
        <f>IFERROR(VLOOKUP($B1473,'Tabelas auxiliares'!$A$67:$C$107,3,FALSE),"")</f>
        <v/>
      </c>
      <c r="Y1473" s="19" t="str">
        <f t="shared" si="32"/>
        <v/>
      </c>
      <c r="Z1473" s="19" t="str">
        <f>IF(T1473="","",IF(AND(T1473&lt;&gt;'Tabelas auxiliares'!$B$241,T1473&lt;&gt;'Tabelas auxiliares'!$B$242,T1473&lt;&gt;'Tabelas auxiliares'!$C$241,T1473&lt;&gt;'Tabelas auxiliares'!$C$242,T1473&lt;&gt;'Tabelas auxiliares'!$D$241),"FOLHA DE PESSOAL",IF(Y1473='Tabelas auxiliares'!$A$242,"CUSTEIO",IF(Y1473='Tabelas auxiliares'!$A$241,"INVESTIMENTO","ERRO - VERIFICAR"))))</f>
        <v/>
      </c>
      <c r="AA1473" s="30" t="str">
        <f t="shared" si="33"/>
        <v/>
      </c>
      <c r="AB1473" s="130"/>
      <c r="AC1473" s="130"/>
      <c r="AD1473" s="37"/>
      <c r="AE1473" s="36"/>
    </row>
    <row r="1474" spans="6:31" x14ac:dyDescent="0.25">
      <c r="F1474" s="19" t="str">
        <f>IFERROR(VLOOKUP(D1474,'Tabelas auxiliares'!$A$3:$B$63,2,FALSE),"")</f>
        <v/>
      </c>
      <c r="G1474" s="19" t="str">
        <f>IFERROR(VLOOKUP($B1474,'Tabelas auxiliares'!$A$67:$C$107,2,FALSE),"")</f>
        <v/>
      </c>
      <c r="H1474" s="19" t="str">
        <f>IFERROR(VLOOKUP($B1474,'Tabelas auxiliares'!$A$67:$C$107,3,FALSE),"")</f>
        <v/>
      </c>
      <c r="Y1474" s="19" t="str">
        <f t="shared" si="32"/>
        <v/>
      </c>
      <c r="Z1474" s="19" t="str">
        <f>IF(T1474="","",IF(AND(T1474&lt;&gt;'Tabelas auxiliares'!$B$241,T1474&lt;&gt;'Tabelas auxiliares'!$B$242,T1474&lt;&gt;'Tabelas auxiliares'!$C$241,T1474&lt;&gt;'Tabelas auxiliares'!$C$242,T1474&lt;&gt;'Tabelas auxiliares'!$D$241),"FOLHA DE PESSOAL",IF(Y1474='Tabelas auxiliares'!$A$242,"CUSTEIO",IF(Y1474='Tabelas auxiliares'!$A$241,"INVESTIMENTO","ERRO - VERIFICAR"))))</f>
        <v/>
      </c>
      <c r="AA1474" s="30" t="str">
        <f t="shared" si="33"/>
        <v/>
      </c>
      <c r="AB1474" s="130"/>
      <c r="AC1474" s="130"/>
      <c r="AD1474" s="37"/>
      <c r="AE1474" s="36"/>
    </row>
    <row r="1475" spans="6:31" x14ac:dyDescent="0.25">
      <c r="F1475" s="19" t="str">
        <f>IFERROR(VLOOKUP(D1475,'Tabelas auxiliares'!$A$3:$B$63,2,FALSE),"")</f>
        <v/>
      </c>
      <c r="G1475" s="19" t="str">
        <f>IFERROR(VLOOKUP($B1475,'Tabelas auxiliares'!$A$67:$C$107,2,FALSE),"")</f>
        <v/>
      </c>
      <c r="H1475" s="19" t="str">
        <f>IFERROR(VLOOKUP($B1475,'Tabelas auxiliares'!$A$67:$C$107,3,FALSE),"")</f>
        <v/>
      </c>
      <c r="Y1475" s="19" t="str">
        <f t="shared" si="32"/>
        <v/>
      </c>
      <c r="Z1475" s="19" t="str">
        <f>IF(T1475="","",IF(AND(T1475&lt;&gt;'Tabelas auxiliares'!$B$241,T1475&lt;&gt;'Tabelas auxiliares'!$B$242,T1475&lt;&gt;'Tabelas auxiliares'!$C$241,T1475&lt;&gt;'Tabelas auxiliares'!$C$242,T1475&lt;&gt;'Tabelas auxiliares'!$D$241),"FOLHA DE PESSOAL",IF(Y1475='Tabelas auxiliares'!$A$242,"CUSTEIO",IF(Y1475='Tabelas auxiliares'!$A$241,"INVESTIMENTO","ERRO - VERIFICAR"))))</f>
        <v/>
      </c>
      <c r="AA1475" s="30" t="str">
        <f t="shared" si="33"/>
        <v/>
      </c>
      <c r="AB1475" s="130"/>
      <c r="AC1475" s="130"/>
      <c r="AD1475" s="37"/>
      <c r="AE1475" s="36"/>
    </row>
    <row r="1476" spans="6:31" x14ac:dyDescent="0.25">
      <c r="F1476" s="19" t="str">
        <f>IFERROR(VLOOKUP(D1476,'Tabelas auxiliares'!$A$3:$B$63,2,FALSE),"")</f>
        <v/>
      </c>
      <c r="G1476" s="19" t="str">
        <f>IFERROR(VLOOKUP($B1476,'Tabelas auxiliares'!$A$67:$C$107,2,FALSE),"")</f>
        <v/>
      </c>
      <c r="H1476" s="19" t="str">
        <f>IFERROR(VLOOKUP($B1476,'Tabelas auxiliares'!$A$67:$C$107,3,FALSE),"")</f>
        <v/>
      </c>
      <c r="Y1476" s="19" t="str">
        <f t="shared" si="32"/>
        <v/>
      </c>
      <c r="Z1476" s="19" t="str">
        <f>IF(T1476="","",IF(AND(T1476&lt;&gt;'Tabelas auxiliares'!$B$241,T1476&lt;&gt;'Tabelas auxiliares'!$B$242,T1476&lt;&gt;'Tabelas auxiliares'!$C$241,T1476&lt;&gt;'Tabelas auxiliares'!$C$242,T1476&lt;&gt;'Tabelas auxiliares'!$D$241),"FOLHA DE PESSOAL",IF(Y1476='Tabelas auxiliares'!$A$242,"CUSTEIO",IF(Y1476='Tabelas auxiliares'!$A$241,"INVESTIMENTO","ERRO - VERIFICAR"))))</f>
        <v/>
      </c>
      <c r="AA1476" s="30" t="str">
        <f t="shared" si="33"/>
        <v/>
      </c>
      <c r="AB1476" s="130"/>
      <c r="AC1476" s="130"/>
      <c r="AD1476" s="37"/>
      <c r="AE1476" s="36"/>
    </row>
    <row r="1477" spans="6:31" x14ac:dyDescent="0.25">
      <c r="F1477" s="19" t="str">
        <f>IFERROR(VLOOKUP(D1477,'Tabelas auxiliares'!$A$3:$B$63,2,FALSE),"")</f>
        <v/>
      </c>
      <c r="G1477" s="19" t="str">
        <f>IFERROR(VLOOKUP($B1477,'Tabelas auxiliares'!$A$67:$C$107,2,FALSE),"")</f>
        <v/>
      </c>
      <c r="H1477" s="19" t="str">
        <f>IFERROR(VLOOKUP($B1477,'Tabelas auxiliares'!$A$67:$C$107,3,FALSE),"")</f>
        <v/>
      </c>
      <c r="Y1477" s="19" t="str">
        <f t="shared" si="32"/>
        <v/>
      </c>
      <c r="Z1477" s="19" t="str">
        <f>IF(T1477="","",IF(AND(T1477&lt;&gt;'Tabelas auxiliares'!$B$241,T1477&lt;&gt;'Tabelas auxiliares'!$B$242,T1477&lt;&gt;'Tabelas auxiliares'!$C$241,T1477&lt;&gt;'Tabelas auxiliares'!$C$242,T1477&lt;&gt;'Tabelas auxiliares'!$D$241),"FOLHA DE PESSOAL",IF(Y1477='Tabelas auxiliares'!$A$242,"CUSTEIO",IF(Y1477='Tabelas auxiliares'!$A$241,"INVESTIMENTO","ERRO - VERIFICAR"))))</f>
        <v/>
      </c>
      <c r="AA1477" s="30" t="str">
        <f t="shared" si="33"/>
        <v/>
      </c>
      <c r="AB1477" s="130"/>
      <c r="AC1477" s="130"/>
      <c r="AD1477" s="37"/>
      <c r="AE1477" s="36"/>
    </row>
    <row r="1478" spans="6:31" x14ac:dyDescent="0.25">
      <c r="F1478" s="19" t="str">
        <f>IFERROR(VLOOKUP(D1478,'Tabelas auxiliares'!$A$3:$B$63,2,FALSE),"")</f>
        <v/>
      </c>
      <c r="G1478" s="19" t="str">
        <f>IFERROR(VLOOKUP($B1478,'Tabelas auxiliares'!$A$67:$C$107,2,FALSE),"")</f>
        <v/>
      </c>
      <c r="H1478" s="19" t="str">
        <f>IFERROR(VLOOKUP($B1478,'Tabelas auxiliares'!$A$67:$C$107,3,FALSE),"")</f>
        <v/>
      </c>
      <c r="Y1478" s="19" t="str">
        <f t="shared" si="32"/>
        <v/>
      </c>
      <c r="Z1478" s="19" t="str">
        <f>IF(T1478="","",IF(AND(T1478&lt;&gt;'Tabelas auxiliares'!$B$241,T1478&lt;&gt;'Tabelas auxiliares'!$B$242,T1478&lt;&gt;'Tabelas auxiliares'!$C$241,T1478&lt;&gt;'Tabelas auxiliares'!$C$242,T1478&lt;&gt;'Tabelas auxiliares'!$D$241),"FOLHA DE PESSOAL",IF(Y1478='Tabelas auxiliares'!$A$242,"CUSTEIO",IF(Y1478='Tabelas auxiliares'!$A$241,"INVESTIMENTO","ERRO - VERIFICAR"))))</f>
        <v/>
      </c>
      <c r="AA1478" s="30" t="str">
        <f t="shared" si="33"/>
        <v/>
      </c>
      <c r="AB1478" s="130"/>
      <c r="AC1478" s="130"/>
      <c r="AD1478" s="37"/>
      <c r="AE1478" s="36"/>
    </row>
    <row r="1479" spans="6:31" x14ac:dyDescent="0.25">
      <c r="F1479" s="19" t="str">
        <f>IFERROR(VLOOKUP(D1479,'Tabelas auxiliares'!$A$3:$B$63,2,FALSE),"")</f>
        <v/>
      </c>
      <c r="G1479" s="19" t="str">
        <f>IFERROR(VLOOKUP($B1479,'Tabelas auxiliares'!$A$67:$C$107,2,FALSE),"")</f>
        <v/>
      </c>
      <c r="H1479" s="19" t="str">
        <f>IFERROR(VLOOKUP($B1479,'Tabelas auxiliares'!$A$67:$C$107,3,FALSE),"")</f>
        <v/>
      </c>
      <c r="Y1479" s="19" t="str">
        <f t="shared" si="32"/>
        <v/>
      </c>
      <c r="Z1479" s="19" t="str">
        <f>IF(T1479="","",IF(AND(T1479&lt;&gt;'Tabelas auxiliares'!$B$241,T1479&lt;&gt;'Tabelas auxiliares'!$B$242,T1479&lt;&gt;'Tabelas auxiliares'!$C$241,T1479&lt;&gt;'Tabelas auxiliares'!$C$242,T1479&lt;&gt;'Tabelas auxiliares'!$D$241),"FOLHA DE PESSOAL",IF(Y1479='Tabelas auxiliares'!$A$242,"CUSTEIO",IF(Y1479='Tabelas auxiliares'!$A$241,"INVESTIMENTO","ERRO - VERIFICAR"))))</f>
        <v/>
      </c>
      <c r="AA1479" s="30" t="str">
        <f t="shared" si="33"/>
        <v/>
      </c>
      <c r="AB1479" s="130"/>
      <c r="AC1479" s="130"/>
      <c r="AD1479" s="37"/>
      <c r="AE1479" s="36"/>
    </row>
    <row r="1480" spans="6:31" x14ac:dyDescent="0.25">
      <c r="F1480" s="19" t="str">
        <f>IFERROR(VLOOKUP(D1480,'Tabelas auxiliares'!$A$3:$B$63,2,FALSE),"")</f>
        <v/>
      </c>
      <c r="G1480" s="19" t="str">
        <f>IFERROR(VLOOKUP($B1480,'Tabelas auxiliares'!$A$67:$C$107,2,FALSE),"")</f>
        <v/>
      </c>
      <c r="H1480" s="19" t="str">
        <f>IFERROR(VLOOKUP($B1480,'Tabelas auxiliares'!$A$67:$C$107,3,FALSE),"")</f>
        <v/>
      </c>
      <c r="Y1480" s="19" t="str">
        <f t="shared" si="32"/>
        <v/>
      </c>
      <c r="Z1480" s="19" t="str">
        <f>IF(T1480="","",IF(AND(T1480&lt;&gt;'Tabelas auxiliares'!$B$241,T1480&lt;&gt;'Tabelas auxiliares'!$B$242,T1480&lt;&gt;'Tabelas auxiliares'!$C$241,T1480&lt;&gt;'Tabelas auxiliares'!$C$242,T1480&lt;&gt;'Tabelas auxiliares'!$D$241),"FOLHA DE PESSOAL",IF(Y1480='Tabelas auxiliares'!$A$242,"CUSTEIO",IF(Y1480='Tabelas auxiliares'!$A$241,"INVESTIMENTO","ERRO - VERIFICAR"))))</f>
        <v/>
      </c>
      <c r="AA1480" s="30" t="str">
        <f t="shared" si="33"/>
        <v/>
      </c>
      <c r="AB1480" s="130"/>
      <c r="AC1480" s="130"/>
      <c r="AD1480" s="37"/>
      <c r="AE1480" s="36"/>
    </row>
    <row r="1481" spans="6:31" x14ac:dyDescent="0.25">
      <c r="F1481" s="19" t="str">
        <f>IFERROR(VLOOKUP(D1481,'Tabelas auxiliares'!$A$3:$B$63,2,FALSE),"")</f>
        <v/>
      </c>
      <c r="G1481" s="19" t="str">
        <f>IFERROR(VLOOKUP($B1481,'Tabelas auxiliares'!$A$67:$C$107,2,FALSE),"")</f>
        <v/>
      </c>
      <c r="H1481" s="19" t="str">
        <f>IFERROR(VLOOKUP($B1481,'Tabelas auxiliares'!$A$67:$C$107,3,FALSE),"")</f>
        <v/>
      </c>
      <c r="Y1481" s="19" t="str">
        <f t="shared" si="32"/>
        <v/>
      </c>
      <c r="Z1481" s="19" t="str">
        <f>IF(T1481="","",IF(AND(T1481&lt;&gt;'Tabelas auxiliares'!$B$241,T1481&lt;&gt;'Tabelas auxiliares'!$B$242,T1481&lt;&gt;'Tabelas auxiliares'!$C$241,T1481&lt;&gt;'Tabelas auxiliares'!$C$242,T1481&lt;&gt;'Tabelas auxiliares'!$D$241),"FOLHA DE PESSOAL",IF(Y1481='Tabelas auxiliares'!$A$242,"CUSTEIO",IF(Y1481='Tabelas auxiliares'!$A$241,"INVESTIMENTO","ERRO - VERIFICAR"))))</f>
        <v/>
      </c>
      <c r="AA1481" s="30" t="str">
        <f t="shared" si="33"/>
        <v/>
      </c>
      <c r="AB1481" s="130"/>
      <c r="AC1481" s="130"/>
      <c r="AD1481" s="37"/>
      <c r="AE1481" s="36"/>
    </row>
    <row r="1482" spans="6:31" x14ac:dyDescent="0.25">
      <c r="F1482" s="19" t="str">
        <f>IFERROR(VLOOKUP(D1482,'Tabelas auxiliares'!$A$3:$B$63,2,FALSE),"")</f>
        <v/>
      </c>
      <c r="G1482" s="19" t="str">
        <f>IFERROR(VLOOKUP($B1482,'Tabelas auxiliares'!$A$67:$C$107,2,FALSE),"")</f>
        <v/>
      </c>
      <c r="H1482" s="19" t="str">
        <f>IFERROR(VLOOKUP($B1482,'Tabelas auxiliares'!$A$67:$C$107,3,FALSE),"")</f>
        <v/>
      </c>
      <c r="Y1482" s="19" t="str">
        <f t="shared" si="32"/>
        <v/>
      </c>
      <c r="Z1482" s="19" t="str">
        <f>IF(T1482="","",IF(AND(T1482&lt;&gt;'Tabelas auxiliares'!$B$241,T1482&lt;&gt;'Tabelas auxiliares'!$B$242,T1482&lt;&gt;'Tabelas auxiliares'!$C$241,T1482&lt;&gt;'Tabelas auxiliares'!$C$242,T1482&lt;&gt;'Tabelas auxiliares'!$D$241),"FOLHA DE PESSOAL",IF(Y1482='Tabelas auxiliares'!$A$242,"CUSTEIO",IF(Y1482='Tabelas auxiliares'!$A$241,"INVESTIMENTO","ERRO - VERIFICAR"))))</f>
        <v/>
      </c>
      <c r="AA1482" s="30" t="str">
        <f t="shared" si="33"/>
        <v/>
      </c>
      <c r="AB1482" s="130"/>
      <c r="AC1482" s="130"/>
      <c r="AD1482" s="37"/>
      <c r="AE1482" s="36"/>
    </row>
    <row r="1483" spans="6:31" x14ac:dyDescent="0.25">
      <c r="F1483" s="19" t="str">
        <f>IFERROR(VLOOKUP(D1483,'Tabelas auxiliares'!$A$3:$B$63,2,FALSE),"")</f>
        <v/>
      </c>
      <c r="G1483" s="19" t="str">
        <f>IFERROR(VLOOKUP($B1483,'Tabelas auxiliares'!$A$67:$C$107,2,FALSE),"")</f>
        <v/>
      </c>
      <c r="H1483" s="19" t="str">
        <f>IFERROR(VLOOKUP($B1483,'Tabelas auxiliares'!$A$67:$C$107,3,FALSE),"")</f>
        <v/>
      </c>
      <c r="Y1483" s="19" t="str">
        <f t="shared" si="32"/>
        <v/>
      </c>
      <c r="Z1483" s="19" t="str">
        <f>IF(T1483="","",IF(AND(T1483&lt;&gt;'Tabelas auxiliares'!$B$241,T1483&lt;&gt;'Tabelas auxiliares'!$B$242,T1483&lt;&gt;'Tabelas auxiliares'!$C$241,T1483&lt;&gt;'Tabelas auxiliares'!$C$242,T1483&lt;&gt;'Tabelas auxiliares'!$D$241),"FOLHA DE PESSOAL",IF(Y1483='Tabelas auxiliares'!$A$242,"CUSTEIO",IF(Y1483='Tabelas auxiliares'!$A$241,"INVESTIMENTO","ERRO - VERIFICAR"))))</f>
        <v/>
      </c>
      <c r="AA1483" s="30" t="str">
        <f t="shared" si="33"/>
        <v/>
      </c>
      <c r="AB1483" s="130"/>
      <c r="AC1483" s="130"/>
      <c r="AD1483" s="37"/>
      <c r="AE1483" s="36"/>
    </row>
    <row r="1484" spans="6:31" x14ac:dyDescent="0.25">
      <c r="F1484" s="19" t="str">
        <f>IFERROR(VLOOKUP(D1484,'Tabelas auxiliares'!$A$3:$B$63,2,FALSE),"")</f>
        <v/>
      </c>
      <c r="G1484" s="19" t="str">
        <f>IFERROR(VLOOKUP($B1484,'Tabelas auxiliares'!$A$67:$C$107,2,FALSE),"")</f>
        <v/>
      </c>
      <c r="H1484" s="19" t="str">
        <f>IFERROR(VLOOKUP($B1484,'Tabelas auxiliares'!$A$67:$C$107,3,FALSE),"")</f>
        <v/>
      </c>
      <c r="Y1484" s="19" t="str">
        <f t="shared" si="32"/>
        <v/>
      </c>
      <c r="Z1484" s="19" t="str">
        <f>IF(T1484="","",IF(AND(T1484&lt;&gt;'Tabelas auxiliares'!$B$241,T1484&lt;&gt;'Tabelas auxiliares'!$B$242,T1484&lt;&gt;'Tabelas auxiliares'!$C$241,T1484&lt;&gt;'Tabelas auxiliares'!$C$242,T1484&lt;&gt;'Tabelas auxiliares'!$D$241),"FOLHA DE PESSOAL",IF(Y1484='Tabelas auxiliares'!$A$242,"CUSTEIO",IF(Y1484='Tabelas auxiliares'!$A$241,"INVESTIMENTO","ERRO - VERIFICAR"))))</f>
        <v/>
      </c>
      <c r="AA1484" s="30" t="str">
        <f t="shared" si="33"/>
        <v/>
      </c>
      <c r="AB1484" s="130"/>
      <c r="AC1484" s="130"/>
      <c r="AD1484" s="37"/>
      <c r="AE1484" s="36"/>
    </row>
    <row r="1485" spans="6:31" x14ac:dyDescent="0.25">
      <c r="F1485" s="19" t="str">
        <f>IFERROR(VLOOKUP(D1485,'Tabelas auxiliares'!$A$3:$B$63,2,FALSE),"")</f>
        <v/>
      </c>
      <c r="G1485" s="19" t="str">
        <f>IFERROR(VLOOKUP($B1485,'Tabelas auxiliares'!$A$67:$C$107,2,FALSE),"")</f>
        <v/>
      </c>
      <c r="H1485" s="19" t="str">
        <f>IFERROR(VLOOKUP($B1485,'Tabelas auxiliares'!$A$67:$C$107,3,FALSE),"")</f>
        <v/>
      </c>
      <c r="Y1485" s="19" t="str">
        <f t="shared" si="32"/>
        <v/>
      </c>
      <c r="Z1485" s="19" t="str">
        <f>IF(T1485="","",IF(AND(T1485&lt;&gt;'Tabelas auxiliares'!$B$241,T1485&lt;&gt;'Tabelas auxiliares'!$B$242,T1485&lt;&gt;'Tabelas auxiliares'!$C$241,T1485&lt;&gt;'Tabelas auxiliares'!$C$242,T1485&lt;&gt;'Tabelas auxiliares'!$D$241),"FOLHA DE PESSOAL",IF(Y1485='Tabelas auxiliares'!$A$242,"CUSTEIO",IF(Y1485='Tabelas auxiliares'!$A$241,"INVESTIMENTO","ERRO - VERIFICAR"))))</f>
        <v/>
      </c>
      <c r="AA1485" s="30" t="str">
        <f t="shared" si="33"/>
        <v/>
      </c>
      <c r="AB1485" s="130"/>
      <c r="AC1485" s="130"/>
      <c r="AD1485" s="37"/>
      <c r="AE1485" s="36"/>
    </row>
    <row r="1486" spans="6:31" x14ac:dyDescent="0.25">
      <c r="F1486" s="19" t="str">
        <f>IFERROR(VLOOKUP(D1486,'Tabelas auxiliares'!$A$3:$B$63,2,FALSE),"")</f>
        <v/>
      </c>
      <c r="G1486" s="19" t="str">
        <f>IFERROR(VLOOKUP($B1486,'Tabelas auxiliares'!$A$67:$C$107,2,FALSE),"")</f>
        <v/>
      </c>
      <c r="H1486" s="19" t="str">
        <f>IFERROR(VLOOKUP($B1486,'Tabelas auxiliares'!$A$67:$C$107,3,FALSE),"")</f>
        <v/>
      </c>
      <c r="Y1486" s="19" t="str">
        <f t="shared" si="32"/>
        <v/>
      </c>
      <c r="Z1486" s="19" t="str">
        <f>IF(T1486="","",IF(AND(T1486&lt;&gt;'Tabelas auxiliares'!$B$241,T1486&lt;&gt;'Tabelas auxiliares'!$B$242,T1486&lt;&gt;'Tabelas auxiliares'!$C$241,T1486&lt;&gt;'Tabelas auxiliares'!$C$242,T1486&lt;&gt;'Tabelas auxiliares'!$D$241),"FOLHA DE PESSOAL",IF(Y1486='Tabelas auxiliares'!$A$242,"CUSTEIO",IF(Y1486='Tabelas auxiliares'!$A$241,"INVESTIMENTO","ERRO - VERIFICAR"))))</f>
        <v/>
      </c>
      <c r="AA1486" s="30" t="str">
        <f t="shared" si="33"/>
        <v/>
      </c>
      <c r="AB1486" s="130"/>
      <c r="AC1486" s="130"/>
      <c r="AD1486" s="37"/>
      <c r="AE1486" s="36"/>
    </row>
    <row r="1487" spans="6:31" x14ac:dyDescent="0.25">
      <c r="F1487" s="19" t="str">
        <f>IFERROR(VLOOKUP(D1487,'Tabelas auxiliares'!$A$3:$B$63,2,FALSE),"")</f>
        <v/>
      </c>
      <c r="G1487" s="19" t="str">
        <f>IFERROR(VLOOKUP($B1487,'Tabelas auxiliares'!$A$67:$C$107,2,FALSE),"")</f>
        <v/>
      </c>
      <c r="H1487" s="19" t="str">
        <f>IFERROR(VLOOKUP($B1487,'Tabelas auxiliares'!$A$67:$C$107,3,FALSE),"")</f>
        <v/>
      </c>
      <c r="Y1487" s="19" t="str">
        <f t="shared" si="32"/>
        <v/>
      </c>
      <c r="Z1487" s="19" t="str">
        <f>IF(T1487="","",IF(AND(T1487&lt;&gt;'Tabelas auxiliares'!$B$241,T1487&lt;&gt;'Tabelas auxiliares'!$B$242,T1487&lt;&gt;'Tabelas auxiliares'!$C$241,T1487&lt;&gt;'Tabelas auxiliares'!$C$242,T1487&lt;&gt;'Tabelas auxiliares'!$D$241),"FOLHA DE PESSOAL",IF(Y1487='Tabelas auxiliares'!$A$242,"CUSTEIO",IF(Y1487='Tabelas auxiliares'!$A$241,"INVESTIMENTO","ERRO - VERIFICAR"))))</f>
        <v/>
      </c>
      <c r="AA1487" s="30" t="str">
        <f t="shared" si="33"/>
        <v/>
      </c>
      <c r="AB1487" s="130"/>
      <c r="AC1487" s="130"/>
      <c r="AD1487" s="37"/>
      <c r="AE1487" s="36"/>
    </row>
    <row r="1488" spans="6:31" x14ac:dyDescent="0.25">
      <c r="F1488" s="19" t="str">
        <f>IFERROR(VLOOKUP(D1488,'Tabelas auxiliares'!$A$3:$B$63,2,FALSE),"")</f>
        <v/>
      </c>
      <c r="G1488" s="19" t="str">
        <f>IFERROR(VLOOKUP($B1488,'Tabelas auxiliares'!$A$67:$C$107,2,FALSE),"")</f>
        <v/>
      </c>
      <c r="H1488" s="19" t="str">
        <f>IFERROR(VLOOKUP($B1488,'Tabelas auxiliares'!$A$67:$C$107,3,FALSE),"")</f>
        <v/>
      </c>
      <c r="Y1488" s="19" t="str">
        <f t="shared" si="32"/>
        <v/>
      </c>
      <c r="Z1488" s="19" t="str">
        <f>IF(T1488="","",IF(AND(T1488&lt;&gt;'Tabelas auxiliares'!$B$241,T1488&lt;&gt;'Tabelas auxiliares'!$B$242,T1488&lt;&gt;'Tabelas auxiliares'!$C$241,T1488&lt;&gt;'Tabelas auxiliares'!$C$242,T1488&lt;&gt;'Tabelas auxiliares'!$D$241),"FOLHA DE PESSOAL",IF(Y1488='Tabelas auxiliares'!$A$242,"CUSTEIO",IF(Y1488='Tabelas auxiliares'!$A$241,"INVESTIMENTO","ERRO - VERIFICAR"))))</f>
        <v/>
      </c>
      <c r="AA1488" s="30" t="str">
        <f t="shared" si="33"/>
        <v/>
      </c>
      <c r="AB1488" s="130"/>
      <c r="AC1488" s="130"/>
      <c r="AD1488" s="37"/>
      <c r="AE1488" s="36"/>
    </row>
    <row r="1489" spans="6:31" x14ac:dyDescent="0.25">
      <c r="F1489" s="19" t="str">
        <f>IFERROR(VLOOKUP(D1489,'Tabelas auxiliares'!$A$3:$B$63,2,FALSE),"")</f>
        <v/>
      </c>
      <c r="G1489" s="19" t="str">
        <f>IFERROR(VLOOKUP($B1489,'Tabelas auxiliares'!$A$67:$C$107,2,FALSE),"")</f>
        <v/>
      </c>
      <c r="H1489" s="19" t="str">
        <f>IFERROR(VLOOKUP($B1489,'Tabelas auxiliares'!$A$67:$C$107,3,FALSE),"")</f>
        <v/>
      </c>
      <c r="Y1489" s="19" t="str">
        <f t="shared" si="32"/>
        <v/>
      </c>
      <c r="Z1489" s="19" t="str">
        <f>IF(T1489="","",IF(AND(T1489&lt;&gt;'Tabelas auxiliares'!$B$241,T1489&lt;&gt;'Tabelas auxiliares'!$B$242,T1489&lt;&gt;'Tabelas auxiliares'!$C$241,T1489&lt;&gt;'Tabelas auxiliares'!$C$242,T1489&lt;&gt;'Tabelas auxiliares'!$D$241),"FOLHA DE PESSOAL",IF(Y1489='Tabelas auxiliares'!$A$242,"CUSTEIO",IF(Y1489='Tabelas auxiliares'!$A$241,"INVESTIMENTO","ERRO - VERIFICAR"))))</f>
        <v/>
      </c>
      <c r="AA1489" s="30" t="str">
        <f t="shared" si="33"/>
        <v/>
      </c>
      <c r="AB1489" s="130"/>
      <c r="AC1489" s="130"/>
      <c r="AD1489" s="37"/>
      <c r="AE1489" s="36"/>
    </row>
    <row r="1490" spans="6:31" x14ac:dyDescent="0.25">
      <c r="F1490" s="19" t="str">
        <f>IFERROR(VLOOKUP(D1490,'Tabelas auxiliares'!$A$3:$B$63,2,FALSE),"")</f>
        <v/>
      </c>
      <c r="G1490" s="19" t="str">
        <f>IFERROR(VLOOKUP($B1490,'Tabelas auxiliares'!$A$67:$C$107,2,FALSE),"")</f>
        <v/>
      </c>
      <c r="H1490" s="19" t="str">
        <f>IFERROR(VLOOKUP($B1490,'Tabelas auxiliares'!$A$67:$C$107,3,FALSE),"")</f>
        <v/>
      </c>
      <c r="Y1490" s="19" t="str">
        <f t="shared" si="32"/>
        <v/>
      </c>
      <c r="Z1490" s="19" t="str">
        <f>IF(T1490="","",IF(AND(T1490&lt;&gt;'Tabelas auxiliares'!$B$241,T1490&lt;&gt;'Tabelas auxiliares'!$B$242,T1490&lt;&gt;'Tabelas auxiliares'!$C$241,T1490&lt;&gt;'Tabelas auxiliares'!$C$242,T1490&lt;&gt;'Tabelas auxiliares'!$D$241),"FOLHA DE PESSOAL",IF(Y1490='Tabelas auxiliares'!$A$242,"CUSTEIO",IF(Y1490='Tabelas auxiliares'!$A$241,"INVESTIMENTO","ERRO - VERIFICAR"))))</f>
        <v/>
      </c>
      <c r="AA1490" s="30" t="str">
        <f t="shared" si="33"/>
        <v/>
      </c>
      <c r="AB1490" s="130"/>
      <c r="AC1490" s="130"/>
      <c r="AD1490" s="37"/>
      <c r="AE1490" s="36"/>
    </row>
    <row r="1491" spans="6:31" x14ac:dyDescent="0.25">
      <c r="F1491" s="19" t="str">
        <f>IFERROR(VLOOKUP(D1491,'Tabelas auxiliares'!$A$3:$B$63,2,FALSE),"")</f>
        <v/>
      </c>
      <c r="G1491" s="19" t="str">
        <f>IFERROR(VLOOKUP($B1491,'Tabelas auxiliares'!$A$67:$C$107,2,FALSE),"")</f>
        <v/>
      </c>
      <c r="H1491" s="19" t="str">
        <f>IFERROR(VLOOKUP($B1491,'Tabelas auxiliares'!$A$67:$C$107,3,FALSE),"")</f>
        <v/>
      </c>
      <c r="Y1491" s="19" t="str">
        <f t="shared" si="32"/>
        <v/>
      </c>
      <c r="Z1491" s="19" t="str">
        <f>IF(T1491="","",IF(AND(T1491&lt;&gt;'Tabelas auxiliares'!$B$241,T1491&lt;&gt;'Tabelas auxiliares'!$B$242,T1491&lt;&gt;'Tabelas auxiliares'!$C$241,T1491&lt;&gt;'Tabelas auxiliares'!$C$242,T1491&lt;&gt;'Tabelas auxiliares'!$D$241),"FOLHA DE PESSOAL",IF(Y1491='Tabelas auxiliares'!$A$242,"CUSTEIO",IF(Y1491='Tabelas auxiliares'!$A$241,"INVESTIMENTO","ERRO - VERIFICAR"))))</f>
        <v/>
      </c>
      <c r="AA1491" s="30" t="str">
        <f t="shared" si="33"/>
        <v/>
      </c>
      <c r="AB1491" s="130"/>
      <c r="AC1491" s="130"/>
      <c r="AD1491" s="37"/>
      <c r="AE1491" s="36"/>
    </row>
    <row r="1492" spans="6:31" x14ac:dyDescent="0.25">
      <c r="F1492" s="19" t="str">
        <f>IFERROR(VLOOKUP(D1492,'Tabelas auxiliares'!$A$3:$B$63,2,FALSE),"")</f>
        <v/>
      </c>
      <c r="G1492" s="19" t="str">
        <f>IFERROR(VLOOKUP($B1492,'Tabelas auxiliares'!$A$67:$C$107,2,FALSE),"")</f>
        <v/>
      </c>
      <c r="H1492" s="19" t="str">
        <f>IFERROR(VLOOKUP($B1492,'Tabelas auxiliares'!$A$67:$C$107,3,FALSE),"")</f>
        <v/>
      </c>
      <c r="Y1492" s="19" t="str">
        <f t="shared" si="32"/>
        <v/>
      </c>
      <c r="Z1492" s="19" t="str">
        <f>IF(T1492="","",IF(AND(T1492&lt;&gt;'Tabelas auxiliares'!$B$241,T1492&lt;&gt;'Tabelas auxiliares'!$B$242,T1492&lt;&gt;'Tabelas auxiliares'!$C$241,T1492&lt;&gt;'Tabelas auxiliares'!$C$242,T1492&lt;&gt;'Tabelas auxiliares'!$D$241),"FOLHA DE PESSOAL",IF(Y1492='Tabelas auxiliares'!$A$242,"CUSTEIO",IF(Y1492='Tabelas auxiliares'!$A$241,"INVESTIMENTO","ERRO - VERIFICAR"))))</f>
        <v/>
      </c>
      <c r="AA1492" s="30" t="str">
        <f t="shared" si="33"/>
        <v/>
      </c>
      <c r="AB1492" s="130"/>
      <c r="AC1492" s="130"/>
      <c r="AD1492" s="37"/>
      <c r="AE1492" s="36"/>
    </row>
    <row r="1493" spans="6:31" x14ac:dyDescent="0.25">
      <c r="F1493" s="19" t="str">
        <f>IFERROR(VLOOKUP(D1493,'Tabelas auxiliares'!$A$3:$B$63,2,FALSE),"")</f>
        <v/>
      </c>
      <c r="G1493" s="19" t="str">
        <f>IFERROR(VLOOKUP($B1493,'Tabelas auxiliares'!$A$67:$C$107,2,FALSE),"")</f>
        <v/>
      </c>
      <c r="H1493" s="19" t="str">
        <f>IFERROR(VLOOKUP($B1493,'Tabelas auxiliares'!$A$67:$C$107,3,FALSE),"")</f>
        <v/>
      </c>
      <c r="Y1493" s="19" t="str">
        <f t="shared" si="32"/>
        <v/>
      </c>
      <c r="Z1493" s="19" t="str">
        <f>IF(T1493="","",IF(AND(T1493&lt;&gt;'Tabelas auxiliares'!$B$241,T1493&lt;&gt;'Tabelas auxiliares'!$B$242,T1493&lt;&gt;'Tabelas auxiliares'!$C$241,T1493&lt;&gt;'Tabelas auxiliares'!$C$242,T1493&lt;&gt;'Tabelas auxiliares'!$D$241),"FOLHA DE PESSOAL",IF(Y1493='Tabelas auxiliares'!$A$242,"CUSTEIO",IF(Y1493='Tabelas auxiliares'!$A$241,"INVESTIMENTO","ERRO - VERIFICAR"))))</f>
        <v/>
      </c>
      <c r="AA1493" s="30" t="str">
        <f t="shared" si="33"/>
        <v/>
      </c>
      <c r="AB1493" s="130"/>
      <c r="AC1493" s="130"/>
      <c r="AD1493" s="37"/>
      <c r="AE1493" s="36"/>
    </row>
    <row r="1494" spans="6:31" x14ac:dyDescent="0.25">
      <c r="F1494" s="19" t="str">
        <f>IFERROR(VLOOKUP(D1494,'Tabelas auxiliares'!$A$3:$B$63,2,FALSE),"")</f>
        <v/>
      </c>
      <c r="G1494" s="19" t="str">
        <f>IFERROR(VLOOKUP($B1494,'Tabelas auxiliares'!$A$67:$C$107,2,FALSE),"")</f>
        <v/>
      </c>
      <c r="H1494" s="19" t="str">
        <f>IFERROR(VLOOKUP($B1494,'Tabelas auxiliares'!$A$67:$C$107,3,FALSE),"")</f>
        <v/>
      </c>
      <c r="Y1494" s="19" t="str">
        <f t="shared" si="32"/>
        <v/>
      </c>
      <c r="Z1494" s="19" t="str">
        <f>IF(T1494="","",IF(AND(T1494&lt;&gt;'Tabelas auxiliares'!$B$241,T1494&lt;&gt;'Tabelas auxiliares'!$B$242,T1494&lt;&gt;'Tabelas auxiliares'!$C$241,T1494&lt;&gt;'Tabelas auxiliares'!$C$242,T1494&lt;&gt;'Tabelas auxiliares'!$D$241),"FOLHA DE PESSOAL",IF(Y1494='Tabelas auxiliares'!$A$242,"CUSTEIO",IF(Y1494='Tabelas auxiliares'!$A$241,"INVESTIMENTO","ERRO - VERIFICAR"))))</f>
        <v/>
      </c>
      <c r="AA1494" s="30" t="str">
        <f t="shared" si="33"/>
        <v/>
      </c>
      <c r="AB1494" s="130"/>
      <c r="AC1494" s="130"/>
      <c r="AD1494" s="37"/>
      <c r="AE1494" s="36"/>
    </row>
    <row r="1495" spans="6:31" x14ac:dyDescent="0.25">
      <c r="F1495" s="19" t="str">
        <f>IFERROR(VLOOKUP(D1495,'Tabelas auxiliares'!$A$3:$B$63,2,FALSE),"")</f>
        <v/>
      </c>
      <c r="G1495" s="19" t="str">
        <f>IFERROR(VLOOKUP($B1495,'Tabelas auxiliares'!$A$67:$C$107,2,FALSE),"")</f>
        <v/>
      </c>
      <c r="H1495" s="19" t="str">
        <f>IFERROR(VLOOKUP($B1495,'Tabelas auxiliares'!$A$67:$C$107,3,FALSE),"")</f>
        <v/>
      </c>
      <c r="Y1495" s="19" t="str">
        <f t="shared" si="32"/>
        <v/>
      </c>
      <c r="Z1495" s="19" t="str">
        <f>IF(T1495="","",IF(AND(T1495&lt;&gt;'Tabelas auxiliares'!$B$241,T1495&lt;&gt;'Tabelas auxiliares'!$B$242,T1495&lt;&gt;'Tabelas auxiliares'!$C$241,T1495&lt;&gt;'Tabelas auxiliares'!$C$242,T1495&lt;&gt;'Tabelas auxiliares'!$D$241),"FOLHA DE PESSOAL",IF(Y1495='Tabelas auxiliares'!$A$242,"CUSTEIO",IF(Y1495='Tabelas auxiliares'!$A$241,"INVESTIMENTO","ERRO - VERIFICAR"))))</f>
        <v/>
      </c>
      <c r="AA1495" s="30" t="str">
        <f t="shared" si="33"/>
        <v/>
      </c>
      <c r="AB1495" s="130"/>
      <c r="AC1495" s="130"/>
      <c r="AD1495" s="37"/>
      <c r="AE1495" s="36"/>
    </row>
    <row r="1496" spans="6:31" x14ac:dyDescent="0.25">
      <c r="F1496" s="19" t="str">
        <f>IFERROR(VLOOKUP(D1496,'Tabelas auxiliares'!$A$3:$B$63,2,FALSE),"")</f>
        <v/>
      </c>
      <c r="G1496" s="19" t="str">
        <f>IFERROR(VLOOKUP($B1496,'Tabelas auxiliares'!$A$67:$C$107,2,FALSE),"")</f>
        <v/>
      </c>
      <c r="H1496" s="19" t="str">
        <f>IFERROR(VLOOKUP($B1496,'Tabelas auxiliares'!$A$67:$C$107,3,FALSE),"")</f>
        <v/>
      </c>
      <c r="Y1496" s="19" t="str">
        <f t="shared" si="32"/>
        <v/>
      </c>
      <c r="Z1496" s="19" t="str">
        <f>IF(T1496="","",IF(AND(T1496&lt;&gt;'Tabelas auxiliares'!$B$241,T1496&lt;&gt;'Tabelas auxiliares'!$B$242,T1496&lt;&gt;'Tabelas auxiliares'!$C$241,T1496&lt;&gt;'Tabelas auxiliares'!$C$242,T1496&lt;&gt;'Tabelas auxiliares'!$D$241),"FOLHA DE PESSOAL",IF(Y1496='Tabelas auxiliares'!$A$242,"CUSTEIO",IF(Y1496='Tabelas auxiliares'!$A$241,"INVESTIMENTO","ERRO - VERIFICAR"))))</f>
        <v/>
      </c>
      <c r="AA1496" s="30" t="str">
        <f t="shared" si="33"/>
        <v/>
      </c>
      <c r="AB1496" s="130"/>
      <c r="AC1496" s="130"/>
      <c r="AD1496" s="37"/>
      <c r="AE1496" s="36"/>
    </row>
    <row r="1497" spans="6:31" x14ac:dyDescent="0.25">
      <c r="F1497" s="19" t="str">
        <f>IFERROR(VLOOKUP(D1497,'Tabelas auxiliares'!$A$3:$B$63,2,FALSE),"")</f>
        <v/>
      </c>
      <c r="G1497" s="19" t="str">
        <f>IFERROR(VLOOKUP($B1497,'Tabelas auxiliares'!$A$67:$C$107,2,FALSE),"")</f>
        <v/>
      </c>
      <c r="H1497" s="19" t="str">
        <f>IFERROR(VLOOKUP($B1497,'Tabelas auxiliares'!$A$67:$C$107,3,FALSE),"")</f>
        <v/>
      </c>
      <c r="Y1497" s="19" t="str">
        <f t="shared" si="32"/>
        <v/>
      </c>
      <c r="Z1497" s="19" t="str">
        <f>IF(T1497="","",IF(AND(T1497&lt;&gt;'Tabelas auxiliares'!$B$241,T1497&lt;&gt;'Tabelas auxiliares'!$B$242,T1497&lt;&gt;'Tabelas auxiliares'!$C$241,T1497&lt;&gt;'Tabelas auxiliares'!$C$242,T1497&lt;&gt;'Tabelas auxiliares'!$D$241),"FOLHA DE PESSOAL",IF(Y1497='Tabelas auxiliares'!$A$242,"CUSTEIO",IF(Y1497='Tabelas auxiliares'!$A$241,"INVESTIMENTO","ERRO - VERIFICAR"))))</f>
        <v/>
      </c>
      <c r="AA1497" s="30" t="str">
        <f t="shared" si="33"/>
        <v/>
      </c>
      <c r="AB1497" s="130"/>
      <c r="AC1497" s="130"/>
      <c r="AD1497" s="37"/>
      <c r="AE1497" s="36"/>
    </row>
    <row r="1498" spans="6:31" x14ac:dyDescent="0.25">
      <c r="F1498" s="19" t="str">
        <f>IFERROR(VLOOKUP(D1498,'Tabelas auxiliares'!$A$3:$B$63,2,FALSE),"")</f>
        <v/>
      </c>
      <c r="G1498" s="19" t="str">
        <f>IFERROR(VLOOKUP($B1498,'Tabelas auxiliares'!$A$67:$C$107,2,FALSE),"")</f>
        <v/>
      </c>
      <c r="H1498" s="19" t="str">
        <f>IFERROR(VLOOKUP($B1498,'Tabelas auxiliares'!$A$67:$C$107,3,FALSE),"")</f>
        <v/>
      </c>
      <c r="Y1498" s="19" t="str">
        <f t="shared" si="32"/>
        <v/>
      </c>
      <c r="Z1498" s="19" t="str">
        <f>IF(T1498="","",IF(AND(T1498&lt;&gt;'Tabelas auxiliares'!$B$241,T1498&lt;&gt;'Tabelas auxiliares'!$B$242,T1498&lt;&gt;'Tabelas auxiliares'!$C$241,T1498&lt;&gt;'Tabelas auxiliares'!$C$242,T1498&lt;&gt;'Tabelas auxiliares'!$D$241),"FOLHA DE PESSOAL",IF(Y1498='Tabelas auxiliares'!$A$242,"CUSTEIO",IF(Y1498='Tabelas auxiliares'!$A$241,"INVESTIMENTO","ERRO - VERIFICAR"))))</f>
        <v/>
      </c>
      <c r="AA1498" s="30" t="str">
        <f t="shared" si="33"/>
        <v/>
      </c>
      <c r="AB1498" s="130"/>
      <c r="AC1498" s="130"/>
      <c r="AD1498" s="37"/>
      <c r="AE1498" s="36"/>
    </row>
    <row r="1499" spans="6:31" x14ac:dyDescent="0.25">
      <c r="F1499" s="19" t="str">
        <f>IFERROR(VLOOKUP(D1499,'Tabelas auxiliares'!$A$3:$B$63,2,FALSE),"")</f>
        <v/>
      </c>
      <c r="G1499" s="19" t="str">
        <f>IFERROR(VLOOKUP($B1499,'Tabelas auxiliares'!$A$67:$C$107,2,FALSE),"")</f>
        <v/>
      </c>
      <c r="H1499" s="19" t="str">
        <f>IFERROR(VLOOKUP($B1499,'Tabelas auxiliares'!$A$67:$C$107,3,FALSE),"")</f>
        <v/>
      </c>
      <c r="Y1499" s="19" t="str">
        <f t="shared" si="32"/>
        <v/>
      </c>
      <c r="Z1499" s="19" t="str">
        <f>IF(T1499="","",IF(AND(T1499&lt;&gt;'Tabelas auxiliares'!$B$241,T1499&lt;&gt;'Tabelas auxiliares'!$B$242,T1499&lt;&gt;'Tabelas auxiliares'!$C$241,T1499&lt;&gt;'Tabelas auxiliares'!$C$242,T1499&lt;&gt;'Tabelas auxiliares'!$D$241),"FOLHA DE PESSOAL",IF(Y1499='Tabelas auxiliares'!$A$242,"CUSTEIO",IF(Y1499='Tabelas auxiliares'!$A$241,"INVESTIMENTO","ERRO - VERIFICAR"))))</f>
        <v/>
      </c>
      <c r="AA1499" s="30" t="str">
        <f t="shared" si="33"/>
        <v/>
      </c>
      <c r="AB1499" s="130"/>
      <c r="AC1499" s="130"/>
      <c r="AD1499" s="37"/>
      <c r="AE1499" s="36"/>
    </row>
    <row r="1500" spans="6:31" x14ac:dyDescent="0.25">
      <c r="F1500" s="19" t="str">
        <f>IFERROR(VLOOKUP(D1500,'Tabelas auxiliares'!$A$3:$B$63,2,FALSE),"")</f>
        <v/>
      </c>
      <c r="G1500" s="19" t="str">
        <f>IFERROR(VLOOKUP($B1500,'Tabelas auxiliares'!$A$67:$C$107,2,FALSE),"")</f>
        <v/>
      </c>
      <c r="H1500" s="19" t="str">
        <f>IFERROR(VLOOKUP($B1500,'Tabelas auxiliares'!$A$67:$C$107,3,FALSE),"")</f>
        <v/>
      </c>
      <c r="Y1500" s="19" t="str">
        <f t="shared" si="32"/>
        <v/>
      </c>
      <c r="Z1500" s="19" t="str">
        <f>IF(T1500="","",IF(AND(T1500&lt;&gt;'Tabelas auxiliares'!$B$241,T1500&lt;&gt;'Tabelas auxiliares'!$B$242,T1500&lt;&gt;'Tabelas auxiliares'!$C$241,T1500&lt;&gt;'Tabelas auxiliares'!$C$242,T1500&lt;&gt;'Tabelas auxiliares'!$D$241),"FOLHA DE PESSOAL",IF(Y1500='Tabelas auxiliares'!$A$242,"CUSTEIO",IF(Y1500='Tabelas auxiliares'!$A$241,"INVESTIMENTO","ERRO - VERIFICAR"))))</f>
        <v/>
      </c>
      <c r="AA1500" s="30" t="str">
        <f t="shared" si="33"/>
        <v/>
      </c>
      <c r="AB1500" s="130"/>
      <c r="AC1500" s="130"/>
      <c r="AD1500" s="37"/>
      <c r="AE1500" s="36"/>
    </row>
    <row r="1501" spans="6:31" x14ac:dyDescent="0.25">
      <c r="F1501" s="19" t="str">
        <f>IFERROR(VLOOKUP(D1501,'Tabelas auxiliares'!$A$3:$B$63,2,FALSE),"")</f>
        <v/>
      </c>
      <c r="G1501" s="19" t="str">
        <f>IFERROR(VLOOKUP($B1501,'Tabelas auxiliares'!$A$67:$C$107,2,FALSE),"")</f>
        <v/>
      </c>
      <c r="H1501" s="19" t="str">
        <f>IFERROR(VLOOKUP($B1501,'Tabelas auxiliares'!$A$67:$C$107,3,FALSE),"")</f>
        <v/>
      </c>
      <c r="Y1501" s="19" t="str">
        <f t="shared" si="32"/>
        <v/>
      </c>
      <c r="Z1501" s="19" t="str">
        <f>IF(T1501="","",IF(AND(T1501&lt;&gt;'Tabelas auxiliares'!$B$241,T1501&lt;&gt;'Tabelas auxiliares'!$B$242,T1501&lt;&gt;'Tabelas auxiliares'!$C$241,T1501&lt;&gt;'Tabelas auxiliares'!$C$242,T1501&lt;&gt;'Tabelas auxiliares'!$D$241),"FOLHA DE PESSOAL",IF(Y1501='Tabelas auxiliares'!$A$242,"CUSTEIO",IF(Y1501='Tabelas auxiliares'!$A$241,"INVESTIMENTO","ERRO - VERIFICAR"))))</f>
        <v/>
      </c>
      <c r="AA1501" s="30" t="str">
        <f t="shared" si="33"/>
        <v/>
      </c>
      <c r="AB1501" s="130"/>
      <c r="AC1501" s="130"/>
      <c r="AD1501" s="37"/>
      <c r="AE1501" s="36"/>
    </row>
    <row r="1502" spans="6:31" x14ac:dyDescent="0.25">
      <c r="F1502" s="19" t="str">
        <f>IFERROR(VLOOKUP(D1502,'Tabelas auxiliares'!$A$3:$B$63,2,FALSE),"")</f>
        <v/>
      </c>
      <c r="G1502" s="19" t="str">
        <f>IFERROR(VLOOKUP($B1502,'Tabelas auxiliares'!$A$67:$C$107,2,FALSE),"")</f>
        <v/>
      </c>
      <c r="H1502" s="19" t="str">
        <f>IFERROR(VLOOKUP($B1502,'Tabelas auxiliares'!$A$67:$C$107,3,FALSE),"")</f>
        <v/>
      </c>
      <c r="Y1502" s="19" t="str">
        <f t="shared" si="32"/>
        <v/>
      </c>
      <c r="Z1502" s="19" t="str">
        <f>IF(T1502="","",IF(AND(T1502&lt;&gt;'Tabelas auxiliares'!$B$241,T1502&lt;&gt;'Tabelas auxiliares'!$B$242,T1502&lt;&gt;'Tabelas auxiliares'!$C$241,T1502&lt;&gt;'Tabelas auxiliares'!$C$242,T1502&lt;&gt;'Tabelas auxiliares'!$D$241),"FOLHA DE PESSOAL",IF(Y1502='Tabelas auxiliares'!$A$242,"CUSTEIO",IF(Y1502='Tabelas auxiliares'!$A$241,"INVESTIMENTO","ERRO - VERIFICAR"))))</f>
        <v/>
      </c>
      <c r="AA1502" s="30" t="str">
        <f t="shared" si="33"/>
        <v/>
      </c>
      <c r="AB1502" s="130"/>
      <c r="AC1502" s="130"/>
      <c r="AD1502" s="37"/>
      <c r="AE1502" s="36"/>
    </row>
    <row r="1503" spans="6:31" x14ac:dyDescent="0.25">
      <c r="F1503" s="19" t="str">
        <f>IFERROR(VLOOKUP(D1503,'Tabelas auxiliares'!$A$3:$B$63,2,FALSE),"")</f>
        <v/>
      </c>
      <c r="G1503" s="19" t="str">
        <f>IFERROR(VLOOKUP($B1503,'Tabelas auxiliares'!$A$67:$C$107,2,FALSE),"")</f>
        <v/>
      </c>
      <c r="H1503" s="19" t="str">
        <f>IFERROR(VLOOKUP($B1503,'Tabelas auxiliares'!$A$67:$C$107,3,FALSE),"")</f>
        <v/>
      </c>
      <c r="Y1503" s="19" t="str">
        <f t="shared" si="32"/>
        <v/>
      </c>
      <c r="Z1503" s="19" t="str">
        <f>IF(T1503="","",IF(AND(T1503&lt;&gt;'Tabelas auxiliares'!$B$241,T1503&lt;&gt;'Tabelas auxiliares'!$B$242,T1503&lt;&gt;'Tabelas auxiliares'!$C$241,T1503&lt;&gt;'Tabelas auxiliares'!$C$242,T1503&lt;&gt;'Tabelas auxiliares'!$D$241),"FOLHA DE PESSOAL",IF(Y1503='Tabelas auxiliares'!$A$242,"CUSTEIO",IF(Y1503='Tabelas auxiliares'!$A$241,"INVESTIMENTO","ERRO - VERIFICAR"))))</f>
        <v/>
      </c>
      <c r="AA1503" s="30" t="str">
        <f t="shared" si="33"/>
        <v/>
      </c>
      <c r="AB1503" s="130"/>
      <c r="AC1503" s="130"/>
      <c r="AD1503" s="37"/>
      <c r="AE1503" s="36"/>
    </row>
    <row r="1504" spans="6:31" x14ac:dyDescent="0.25">
      <c r="F1504" s="19" t="str">
        <f>IFERROR(VLOOKUP(D1504,'Tabelas auxiliares'!$A$3:$B$63,2,FALSE),"")</f>
        <v/>
      </c>
      <c r="G1504" s="19" t="str">
        <f>IFERROR(VLOOKUP($B1504,'Tabelas auxiliares'!$A$67:$C$107,2,FALSE),"")</f>
        <v/>
      </c>
      <c r="H1504" s="19" t="str">
        <f>IFERROR(VLOOKUP($B1504,'Tabelas auxiliares'!$A$67:$C$107,3,FALSE),"")</f>
        <v/>
      </c>
      <c r="Y1504" s="19" t="str">
        <f t="shared" si="32"/>
        <v/>
      </c>
      <c r="Z1504" s="19" t="str">
        <f>IF(T1504="","",IF(AND(T1504&lt;&gt;'Tabelas auxiliares'!$B$241,T1504&lt;&gt;'Tabelas auxiliares'!$B$242,T1504&lt;&gt;'Tabelas auxiliares'!$C$241,T1504&lt;&gt;'Tabelas auxiliares'!$C$242,T1504&lt;&gt;'Tabelas auxiliares'!$D$241),"FOLHA DE PESSOAL",IF(Y1504='Tabelas auxiliares'!$A$242,"CUSTEIO",IF(Y1504='Tabelas auxiliares'!$A$241,"INVESTIMENTO","ERRO - VERIFICAR"))))</f>
        <v/>
      </c>
      <c r="AA1504" s="30" t="str">
        <f t="shared" si="33"/>
        <v/>
      </c>
      <c r="AB1504" s="130"/>
      <c r="AC1504" s="130"/>
      <c r="AD1504" s="37"/>
      <c r="AE1504" s="36"/>
    </row>
    <row r="1505" spans="6:31" x14ac:dyDescent="0.25">
      <c r="F1505" s="19" t="str">
        <f>IFERROR(VLOOKUP(D1505,'Tabelas auxiliares'!$A$3:$B$63,2,FALSE),"")</f>
        <v/>
      </c>
      <c r="G1505" s="19" t="str">
        <f>IFERROR(VLOOKUP($B1505,'Tabelas auxiliares'!$A$67:$C$107,2,FALSE),"")</f>
        <v/>
      </c>
      <c r="H1505" s="19" t="str">
        <f>IFERROR(VLOOKUP($B1505,'Tabelas auxiliares'!$A$67:$C$107,3,FALSE),"")</f>
        <v/>
      </c>
      <c r="Y1505" s="19" t="str">
        <f t="shared" si="32"/>
        <v/>
      </c>
      <c r="Z1505" s="19" t="str">
        <f>IF(T1505="","",IF(AND(T1505&lt;&gt;'Tabelas auxiliares'!$B$241,T1505&lt;&gt;'Tabelas auxiliares'!$B$242,T1505&lt;&gt;'Tabelas auxiliares'!$C$241,T1505&lt;&gt;'Tabelas auxiliares'!$C$242,T1505&lt;&gt;'Tabelas auxiliares'!$D$241),"FOLHA DE PESSOAL",IF(Y1505='Tabelas auxiliares'!$A$242,"CUSTEIO",IF(Y1505='Tabelas auxiliares'!$A$241,"INVESTIMENTO","ERRO - VERIFICAR"))))</f>
        <v/>
      </c>
      <c r="AA1505" s="30" t="str">
        <f t="shared" si="33"/>
        <v/>
      </c>
      <c r="AB1505" s="130"/>
      <c r="AC1505" s="130"/>
      <c r="AD1505" s="37"/>
      <c r="AE1505" s="36"/>
    </row>
    <row r="1506" spans="6:31" x14ac:dyDescent="0.25">
      <c r="F1506" s="19" t="str">
        <f>IFERROR(VLOOKUP(D1506,'Tabelas auxiliares'!$A$3:$B$63,2,FALSE),"")</f>
        <v/>
      </c>
      <c r="G1506" s="19" t="str">
        <f>IFERROR(VLOOKUP($B1506,'Tabelas auxiliares'!$A$67:$C$107,2,FALSE),"")</f>
        <v/>
      </c>
      <c r="H1506" s="19" t="str">
        <f>IFERROR(VLOOKUP($B1506,'Tabelas auxiliares'!$A$67:$C$107,3,FALSE),"")</f>
        <v/>
      </c>
      <c r="Y1506" s="19" t="str">
        <f t="shared" si="32"/>
        <v/>
      </c>
      <c r="Z1506" s="19" t="str">
        <f>IF(T1506="","",IF(AND(T1506&lt;&gt;'Tabelas auxiliares'!$B$241,T1506&lt;&gt;'Tabelas auxiliares'!$B$242,T1506&lt;&gt;'Tabelas auxiliares'!$C$241,T1506&lt;&gt;'Tabelas auxiliares'!$C$242,T1506&lt;&gt;'Tabelas auxiliares'!$D$241),"FOLHA DE PESSOAL",IF(Y1506='Tabelas auxiliares'!$A$242,"CUSTEIO",IF(Y1506='Tabelas auxiliares'!$A$241,"INVESTIMENTO","ERRO - VERIFICAR"))))</f>
        <v/>
      </c>
      <c r="AA1506" s="30" t="str">
        <f t="shared" si="33"/>
        <v/>
      </c>
      <c r="AB1506" s="130"/>
      <c r="AC1506" s="130"/>
      <c r="AD1506" s="37"/>
      <c r="AE1506" s="36"/>
    </row>
    <row r="1507" spans="6:31" x14ac:dyDescent="0.25">
      <c r="F1507" s="19" t="str">
        <f>IFERROR(VLOOKUP(D1507,'Tabelas auxiliares'!$A$3:$B$63,2,FALSE),"")</f>
        <v/>
      </c>
      <c r="G1507" s="19" t="str">
        <f>IFERROR(VLOOKUP($B1507,'Tabelas auxiliares'!$A$67:$C$107,2,FALSE),"")</f>
        <v/>
      </c>
      <c r="H1507" s="19" t="str">
        <f>IFERROR(VLOOKUP($B1507,'Tabelas auxiliares'!$A$67:$C$107,3,FALSE),"")</f>
        <v/>
      </c>
      <c r="Y1507" s="19" t="str">
        <f t="shared" si="32"/>
        <v/>
      </c>
      <c r="Z1507" s="19" t="str">
        <f>IF(T1507="","",IF(AND(T1507&lt;&gt;'Tabelas auxiliares'!$B$241,T1507&lt;&gt;'Tabelas auxiliares'!$B$242,T1507&lt;&gt;'Tabelas auxiliares'!$C$241,T1507&lt;&gt;'Tabelas auxiliares'!$C$242,T1507&lt;&gt;'Tabelas auxiliares'!$D$241),"FOLHA DE PESSOAL",IF(Y1507='Tabelas auxiliares'!$A$242,"CUSTEIO",IF(Y1507='Tabelas auxiliares'!$A$241,"INVESTIMENTO","ERRO - VERIFICAR"))))</f>
        <v/>
      </c>
      <c r="AA1507" s="30" t="str">
        <f t="shared" si="33"/>
        <v/>
      </c>
      <c r="AB1507" s="130"/>
      <c r="AC1507" s="130"/>
      <c r="AD1507" s="37"/>
      <c r="AE1507" s="36"/>
    </row>
    <row r="1508" spans="6:31" x14ac:dyDescent="0.25">
      <c r="F1508" s="19" t="str">
        <f>IFERROR(VLOOKUP(D1508,'Tabelas auxiliares'!$A$3:$B$63,2,FALSE),"")</f>
        <v/>
      </c>
      <c r="G1508" s="19" t="str">
        <f>IFERROR(VLOOKUP($B1508,'Tabelas auxiliares'!$A$67:$C$107,2,FALSE),"")</f>
        <v/>
      </c>
      <c r="H1508" s="19" t="str">
        <f>IFERROR(VLOOKUP($B1508,'Tabelas auxiliares'!$A$67:$C$107,3,FALSE),"")</f>
        <v/>
      </c>
      <c r="Y1508" s="19" t="str">
        <f t="shared" si="32"/>
        <v/>
      </c>
      <c r="Z1508" s="19" t="str">
        <f>IF(T1508="","",IF(AND(T1508&lt;&gt;'Tabelas auxiliares'!$B$241,T1508&lt;&gt;'Tabelas auxiliares'!$B$242,T1508&lt;&gt;'Tabelas auxiliares'!$C$241,T1508&lt;&gt;'Tabelas auxiliares'!$C$242,T1508&lt;&gt;'Tabelas auxiliares'!$D$241),"FOLHA DE PESSOAL",IF(Y1508='Tabelas auxiliares'!$A$242,"CUSTEIO",IF(Y1508='Tabelas auxiliares'!$A$241,"INVESTIMENTO","ERRO - VERIFICAR"))))</f>
        <v/>
      </c>
      <c r="AA1508" s="30" t="str">
        <f t="shared" si="33"/>
        <v/>
      </c>
      <c r="AB1508" s="130"/>
      <c r="AC1508" s="130"/>
      <c r="AD1508" s="37"/>
      <c r="AE1508" s="36"/>
    </row>
    <row r="1509" spans="6:31" x14ac:dyDescent="0.25">
      <c r="F1509" s="19" t="str">
        <f>IFERROR(VLOOKUP(D1509,'Tabelas auxiliares'!$A$3:$B$63,2,FALSE),"")</f>
        <v/>
      </c>
      <c r="G1509" s="19" t="str">
        <f>IFERROR(VLOOKUP($B1509,'Tabelas auxiliares'!$A$67:$C$107,2,FALSE),"")</f>
        <v/>
      </c>
      <c r="H1509" s="19" t="str">
        <f>IFERROR(VLOOKUP($B1509,'Tabelas auxiliares'!$A$67:$C$107,3,FALSE),"")</f>
        <v/>
      </c>
      <c r="Y1509" s="19" t="str">
        <f t="shared" ref="Y1509:Y1572" si="46">LEFT(V1509,1)</f>
        <v/>
      </c>
      <c r="Z1509" s="19" t="str">
        <f>IF(T1509="","",IF(AND(T1509&lt;&gt;'Tabelas auxiliares'!$B$241,T1509&lt;&gt;'Tabelas auxiliares'!$B$242,T1509&lt;&gt;'Tabelas auxiliares'!$C$241,T1509&lt;&gt;'Tabelas auxiliares'!$C$242,T1509&lt;&gt;'Tabelas auxiliares'!$D$241),"FOLHA DE PESSOAL",IF(Y1509='Tabelas auxiliares'!$A$242,"CUSTEIO",IF(Y1509='Tabelas auxiliares'!$A$241,"INVESTIMENTO","ERRO - VERIFICAR"))))</f>
        <v/>
      </c>
      <c r="AA1509" s="30" t="str">
        <f t="shared" si="33"/>
        <v/>
      </c>
      <c r="AB1509" s="130"/>
      <c r="AC1509" s="130"/>
      <c r="AD1509" s="37"/>
      <c r="AE1509" s="36"/>
    </row>
    <row r="1510" spans="6:31" x14ac:dyDescent="0.25">
      <c r="F1510" s="19" t="str">
        <f>IFERROR(VLOOKUP(D1510,'Tabelas auxiliares'!$A$3:$B$63,2,FALSE),"")</f>
        <v/>
      </c>
      <c r="G1510" s="19" t="str">
        <f>IFERROR(VLOOKUP($B1510,'Tabelas auxiliares'!$A$67:$C$107,2,FALSE),"")</f>
        <v/>
      </c>
      <c r="H1510" s="19" t="str">
        <f>IFERROR(VLOOKUP($B1510,'Tabelas auxiliares'!$A$67:$C$107,3,FALSE),"")</f>
        <v/>
      </c>
      <c r="Y1510" s="19" t="str">
        <f t="shared" si="46"/>
        <v/>
      </c>
      <c r="Z1510" s="19" t="str">
        <f>IF(T1510="","",IF(AND(T1510&lt;&gt;'Tabelas auxiliares'!$B$241,T1510&lt;&gt;'Tabelas auxiliares'!$B$242,T1510&lt;&gt;'Tabelas auxiliares'!$C$241,T1510&lt;&gt;'Tabelas auxiliares'!$C$242,T1510&lt;&gt;'Tabelas auxiliares'!$D$241),"FOLHA DE PESSOAL",IF(Y1510='Tabelas auxiliares'!$A$242,"CUSTEIO",IF(Y1510='Tabelas auxiliares'!$A$241,"INVESTIMENTO","ERRO - VERIFICAR"))))</f>
        <v/>
      </c>
      <c r="AA1510" s="30" t="str">
        <f t="shared" ref="AA1510:AA1573" si="47">IF(AB1510+AC1510+AD1510&lt;&gt;0,AB1510+AC1510+AD1510,"")</f>
        <v/>
      </c>
      <c r="AB1510" s="130"/>
      <c r="AC1510" s="130"/>
      <c r="AD1510" s="37"/>
      <c r="AE1510" s="36"/>
    </row>
    <row r="1511" spans="6:31" x14ac:dyDescent="0.25">
      <c r="F1511" s="19" t="str">
        <f>IFERROR(VLOOKUP(D1511,'Tabelas auxiliares'!$A$3:$B$63,2,FALSE),"")</f>
        <v/>
      </c>
      <c r="G1511" s="19" t="str">
        <f>IFERROR(VLOOKUP($B1511,'Tabelas auxiliares'!$A$67:$C$107,2,FALSE),"")</f>
        <v/>
      </c>
      <c r="H1511" s="19" t="str">
        <f>IFERROR(VLOOKUP($B1511,'Tabelas auxiliares'!$A$67:$C$107,3,FALSE),"")</f>
        <v/>
      </c>
      <c r="Y1511" s="19" t="str">
        <f t="shared" si="46"/>
        <v/>
      </c>
      <c r="Z1511" s="19" t="str">
        <f>IF(T1511="","",IF(AND(T1511&lt;&gt;'Tabelas auxiliares'!$B$241,T1511&lt;&gt;'Tabelas auxiliares'!$B$242,T1511&lt;&gt;'Tabelas auxiliares'!$C$241,T1511&lt;&gt;'Tabelas auxiliares'!$C$242,T1511&lt;&gt;'Tabelas auxiliares'!$D$241),"FOLHA DE PESSOAL",IF(Y1511='Tabelas auxiliares'!$A$242,"CUSTEIO",IF(Y1511='Tabelas auxiliares'!$A$241,"INVESTIMENTO","ERRO - VERIFICAR"))))</f>
        <v/>
      </c>
      <c r="AA1511" s="30" t="str">
        <f t="shared" si="47"/>
        <v/>
      </c>
      <c r="AB1511" s="130"/>
      <c r="AC1511" s="130"/>
      <c r="AD1511" s="37"/>
      <c r="AE1511" s="36"/>
    </row>
    <row r="1512" spans="6:31" x14ac:dyDescent="0.25">
      <c r="F1512" s="19" t="str">
        <f>IFERROR(VLOOKUP(D1512,'Tabelas auxiliares'!$A$3:$B$63,2,FALSE),"")</f>
        <v/>
      </c>
      <c r="G1512" s="19" t="str">
        <f>IFERROR(VLOOKUP($B1512,'Tabelas auxiliares'!$A$67:$C$107,2,FALSE),"")</f>
        <v/>
      </c>
      <c r="H1512" s="19" t="str">
        <f>IFERROR(VLOOKUP($B1512,'Tabelas auxiliares'!$A$67:$C$107,3,FALSE),"")</f>
        <v/>
      </c>
      <c r="Y1512" s="19" t="str">
        <f t="shared" si="46"/>
        <v/>
      </c>
      <c r="Z1512" s="19" t="str">
        <f>IF(T1512="","",IF(AND(T1512&lt;&gt;'Tabelas auxiliares'!$B$241,T1512&lt;&gt;'Tabelas auxiliares'!$B$242,T1512&lt;&gt;'Tabelas auxiliares'!$C$241,T1512&lt;&gt;'Tabelas auxiliares'!$C$242,T1512&lt;&gt;'Tabelas auxiliares'!$D$241),"FOLHA DE PESSOAL",IF(Y1512='Tabelas auxiliares'!$A$242,"CUSTEIO",IF(Y1512='Tabelas auxiliares'!$A$241,"INVESTIMENTO","ERRO - VERIFICAR"))))</f>
        <v/>
      </c>
      <c r="AA1512" s="30" t="str">
        <f t="shared" si="47"/>
        <v/>
      </c>
      <c r="AB1512" s="130"/>
      <c r="AC1512" s="130"/>
      <c r="AD1512" s="37"/>
      <c r="AE1512" s="36"/>
    </row>
    <row r="1513" spans="6:31" x14ac:dyDescent="0.25">
      <c r="F1513" s="19" t="str">
        <f>IFERROR(VLOOKUP(D1513,'Tabelas auxiliares'!$A$3:$B$63,2,FALSE),"")</f>
        <v/>
      </c>
      <c r="G1513" s="19" t="str">
        <f>IFERROR(VLOOKUP($B1513,'Tabelas auxiliares'!$A$67:$C$107,2,FALSE),"")</f>
        <v/>
      </c>
      <c r="H1513" s="19" t="str">
        <f>IFERROR(VLOOKUP($B1513,'Tabelas auxiliares'!$A$67:$C$107,3,FALSE),"")</f>
        <v/>
      </c>
      <c r="Y1513" s="19" t="str">
        <f t="shared" si="46"/>
        <v/>
      </c>
      <c r="Z1513" s="19" t="str">
        <f>IF(T1513="","",IF(AND(T1513&lt;&gt;'Tabelas auxiliares'!$B$241,T1513&lt;&gt;'Tabelas auxiliares'!$B$242,T1513&lt;&gt;'Tabelas auxiliares'!$C$241,T1513&lt;&gt;'Tabelas auxiliares'!$C$242,T1513&lt;&gt;'Tabelas auxiliares'!$D$241),"FOLHA DE PESSOAL",IF(Y1513='Tabelas auxiliares'!$A$242,"CUSTEIO",IF(Y1513='Tabelas auxiliares'!$A$241,"INVESTIMENTO","ERRO - VERIFICAR"))))</f>
        <v/>
      </c>
      <c r="AA1513" s="30" t="str">
        <f t="shared" si="47"/>
        <v/>
      </c>
      <c r="AB1513" s="130"/>
      <c r="AC1513" s="130"/>
      <c r="AD1513" s="37"/>
      <c r="AE1513" s="36"/>
    </row>
    <row r="1514" spans="6:31" x14ac:dyDescent="0.25">
      <c r="F1514" s="19" t="str">
        <f>IFERROR(VLOOKUP(D1514,'Tabelas auxiliares'!$A$3:$B$63,2,FALSE),"")</f>
        <v/>
      </c>
      <c r="G1514" s="19" t="str">
        <f>IFERROR(VLOOKUP($B1514,'Tabelas auxiliares'!$A$67:$C$107,2,FALSE),"")</f>
        <v/>
      </c>
      <c r="H1514" s="19" t="str">
        <f>IFERROR(VLOOKUP($B1514,'Tabelas auxiliares'!$A$67:$C$107,3,FALSE),"")</f>
        <v/>
      </c>
      <c r="Y1514" s="19" t="str">
        <f t="shared" si="46"/>
        <v/>
      </c>
      <c r="Z1514" s="19" t="str">
        <f>IF(T1514="","",IF(AND(T1514&lt;&gt;'Tabelas auxiliares'!$B$241,T1514&lt;&gt;'Tabelas auxiliares'!$B$242,T1514&lt;&gt;'Tabelas auxiliares'!$C$241,T1514&lt;&gt;'Tabelas auxiliares'!$C$242,T1514&lt;&gt;'Tabelas auxiliares'!$D$241),"FOLHA DE PESSOAL",IF(Y1514='Tabelas auxiliares'!$A$242,"CUSTEIO",IF(Y1514='Tabelas auxiliares'!$A$241,"INVESTIMENTO","ERRO - VERIFICAR"))))</f>
        <v/>
      </c>
      <c r="AA1514" s="30" t="str">
        <f t="shared" si="47"/>
        <v/>
      </c>
      <c r="AB1514" s="130"/>
      <c r="AC1514" s="130"/>
      <c r="AD1514" s="37"/>
      <c r="AE1514" s="36"/>
    </row>
    <row r="1515" spans="6:31" x14ac:dyDescent="0.25">
      <c r="F1515" s="19" t="str">
        <f>IFERROR(VLOOKUP(D1515,'Tabelas auxiliares'!$A$3:$B$63,2,FALSE),"")</f>
        <v/>
      </c>
      <c r="G1515" s="19" t="str">
        <f>IFERROR(VLOOKUP($B1515,'Tabelas auxiliares'!$A$67:$C$107,2,FALSE),"")</f>
        <v/>
      </c>
      <c r="H1515" s="19" t="str">
        <f>IFERROR(VLOOKUP($B1515,'Tabelas auxiliares'!$A$67:$C$107,3,FALSE),"")</f>
        <v/>
      </c>
      <c r="Y1515" s="19" t="str">
        <f t="shared" si="46"/>
        <v/>
      </c>
      <c r="Z1515" s="19" t="str">
        <f>IF(T1515="","",IF(AND(T1515&lt;&gt;'Tabelas auxiliares'!$B$241,T1515&lt;&gt;'Tabelas auxiliares'!$B$242,T1515&lt;&gt;'Tabelas auxiliares'!$C$241,T1515&lt;&gt;'Tabelas auxiliares'!$C$242,T1515&lt;&gt;'Tabelas auxiliares'!$D$241),"FOLHA DE PESSOAL",IF(Y1515='Tabelas auxiliares'!$A$242,"CUSTEIO",IF(Y1515='Tabelas auxiliares'!$A$241,"INVESTIMENTO","ERRO - VERIFICAR"))))</f>
        <v/>
      </c>
      <c r="AA1515" s="30" t="str">
        <f t="shared" si="47"/>
        <v/>
      </c>
      <c r="AB1515" s="130"/>
      <c r="AC1515" s="130"/>
      <c r="AD1515" s="37"/>
      <c r="AE1515" s="36"/>
    </row>
    <row r="1516" spans="6:31" x14ac:dyDescent="0.25">
      <c r="F1516" s="19" t="str">
        <f>IFERROR(VLOOKUP(D1516,'Tabelas auxiliares'!$A$3:$B$63,2,FALSE),"")</f>
        <v/>
      </c>
      <c r="G1516" s="19" t="str">
        <f>IFERROR(VLOOKUP($B1516,'Tabelas auxiliares'!$A$67:$C$107,2,FALSE),"")</f>
        <v/>
      </c>
      <c r="H1516" s="19" t="str">
        <f>IFERROR(VLOOKUP($B1516,'Tabelas auxiliares'!$A$67:$C$107,3,FALSE),"")</f>
        <v/>
      </c>
      <c r="Y1516" s="19" t="str">
        <f t="shared" si="46"/>
        <v/>
      </c>
      <c r="Z1516" s="19" t="str">
        <f>IF(T1516="","",IF(AND(T1516&lt;&gt;'Tabelas auxiliares'!$B$241,T1516&lt;&gt;'Tabelas auxiliares'!$B$242,T1516&lt;&gt;'Tabelas auxiliares'!$C$241,T1516&lt;&gt;'Tabelas auxiliares'!$C$242,T1516&lt;&gt;'Tabelas auxiliares'!$D$241),"FOLHA DE PESSOAL",IF(Y1516='Tabelas auxiliares'!$A$242,"CUSTEIO",IF(Y1516='Tabelas auxiliares'!$A$241,"INVESTIMENTO","ERRO - VERIFICAR"))))</f>
        <v/>
      </c>
      <c r="AA1516" s="30" t="str">
        <f t="shared" si="47"/>
        <v/>
      </c>
      <c r="AB1516" s="130"/>
      <c r="AC1516" s="130"/>
      <c r="AD1516" s="37"/>
      <c r="AE1516" s="36"/>
    </row>
    <row r="1517" spans="6:31" x14ac:dyDescent="0.25">
      <c r="F1517" s="19" t="str">
        <f>IFERROR(VLOOKUP(D1517,'Tabelas auxiliares'!$A$3:$B$63,2,FALSE),"")</f>
        <v/>
      </c>
      <c r="G1517" s="19" t="str">
        <f>IFERROR(VLOOKUP($B1517,'Tabelas auxiliares'!$A$67:$C$107,2,FALSE),"")</f>
        <v/>
      </c>
      <c r="H1517" s="19" t="str">
        <f>IFERROR(VLOOKUP($B1517,'Tabelas auxiliares'!$A$67:$C$107,3,FALSE),"")</f>
        <v/>
      </c>
      <c r="Y1517" s="19" t="str">
        <f t="shared" si="46"/>
        <v/>
      </c>
      <c r="Z1517" s="19" t="str">
        <f>IF(T1517="","",IF(AND(T1517&lt;&gt;'Tabelas auxiliares'!$B$241,T1517&lt;&gt;'Tabelas auxiliares'!$B$242,T1517&lt;&gt;'Tabelas auxiliares'!$C$241,T1517&lt;&gt;'Tabelas auxiliares'!$C$242,T1517&lt;&gt;'Tabelas auxiliares'!$D$241),"FOLHA DE PESSOAL",IF(Y1517='Tabelas auxiliares'!$A$242,"CUSTEIO",IF(Y1517='Tabelas auxiliares'!$A$241,"INVESTIMENTO","ERRO - VERIFICAR"))))</f>
        <v/>
      </c>
      <c r="AA1517" s="30" t="str">
        <f t="shared" si="47"/>
        <v/>
      </c>
      <c r="AB1517" s="130"/>
      <c r="AC1517" s="130"/>
      <c r="AD1517" s="37"/>
      <c r="AE1517" s="36"/>
    </row>
    <row r="1518" spans="6:31" x14ac:dyDescent="0.25">
      <c r="F1518" s="19" t="str">
        <f>IFERROR(VLOOKUP(D1518,'Tabelas auxiliares'!$A$3:$B$63,2,FALSE),"")</f>
        <v/>
      </c>
      <c r="G1518" s="19" t="str">
        <f>IFERROR(VLOOKUP($B1518,'Tabelas auxiliares'!$A$67:$C$107,2,FALSE),"")</f>
        <v/>
      </c>
      <c r="H1518" s="19" t="str">
        <f>IFERROR(VLOOKUP($B1518,'Tabelas auxiliares'!$A$67:$C$107,3,FALSE),"")</f>
        <v/>
      </c>
      <c r="Y1518" s="19" t="str">
        <f t="shared" si="46"/>
        <v/>
      </c>
      <c r="Z1518" s="19" t="str">
        <f>IF(T1518="","",IF(AND(T1518&lt;&gt;'Tabelas auxiliares'!$B$241,T1518&lt;&gt;'Tabelas auxiliares'!$B$242,T1518&lt;&gt;'Tabelas auxiliares'!$C$241,T1518&lt;&gt;'Tabelas auxiliares'!$C$242,T1518&lt;&gt;'Tabelas auxiliares'!$D$241),"FOLHA DE PESSOAL",IF(Y1518='Tabelas auxiliares'!$A$242,"CUSTEIO",IF(Y1518='Tabelas auxiliares'!$A$241,"INVESTIMENTO","ERRO - VERIFICAR"))))</f>
        <v/>
      </c>
      <c r="AA1518" s="30" t="str">
        <f t="shared" si="47"/>
        <v/>
      </c>
      <c r="AB1518" s="130"/>
      <c r="AC1518" s="130"/>
      <c r="AD1518" s="37"/>
      <c r="AE1518" s="36"/>
    </row>
    <row r="1519" spans="6:31" x14ac:dyDescent="0.25">
      <c r="F1519" s="19" t="str">
        <f>IFERROR(VLOOKUP(D1519,'Tabelas auxiliares'!$A$3:$B$63,2,FALSE),"")</f>
        <v/>
      </c>
      <c r="G1519" s="19" t="str">
        <f>IFERROR(VLOOKUP($B1519,'Tabelas auxiliares'!$A$67:$C$107,2,FALSE),"")</f>
        <v/>
      </c>
      <c r="H1519" s="19" t="str">
        <f>IFERROR(VLOOKUP($B1519,'Tabelas auxiliares'!$A$67:$C$107,3,FALSE),"")</f>
        <v/>
      </c>
      <c r="Y1519" s="19" t="str">
        <f t="shared" si="46"/>
        <v/>
      </c>
      <c r="Z1519" s="19" t="str">
        <f>IF(T1519="","",IF(AND(T1519&lt;&gt;'Tabelas auxiliares'!$B$241,T1519&lt;&gt;'Tabelas auxiliares'!$B$242,T1519&lt;&gt;'Tabelas auxiliares'!$C$241,T1519&lt;&gt;'Tabelas auxiliares'!$C$242,T1519&lt;&gt;'Tabelas auxiliares'!$D$241),"FOLHA DE PESSOAL",IF(Y1519='Tabelas auxiliares'!$A$242,"CUSTEIO",IF(Y1519='Tabelas auxiliares'!$A$241,"INVESTIMENTO","ERRO - VERIFICAR"))))</f>
        <v/>
      </c>
      <c r="AA1519" s="30" t="str">
        <f t="shared" si="47"/>
        <v/>
      </c>
      <c r="AB1519" s="130"/>
      <c r="AC1519" s="130"/>
      <c r="AD1519" s="37"/>
      <c r="AE1519" s="36"/>
    </row>
    <row r="1520" spans="6:31" x14ac:dyDescent="0.25">
      <c r="F1520" s="19" t="str">
        <f>IFERROR(VLOOKUP(D1520,'Tabelas auxiliares'!$A$3:$B$63,2,FALSE),"")</f>
        <v/>
      </c>
      <c r="G1520" s="19" t="str">
        <f>IFERROR(VLOOKUP($B1520,'Tabelas auxiliares'!$A$67:$C$107,2,FALSE),"")</f>
        <v/>
      </c>
      <c r="H1520" s="19" t="str">
        <f>IFERROR(VLOOKUP($B1520,'Tabelas auxiliares'!$A$67:$C$107,3,FALSE),"")</f>
        <v/>
      </c>
      <c r="Y1520" s="19" t="str">
        <f t="shared" si="46"/>
        <v/>
      </c>
      <c r="Z1520" s="19" t="str">
        <f>IF(T1520="","",IF(AND(T1520&lt;&gt;'Tabelas auxiliares'!$B$241,T1520&lt;&gt;'Tabelas auxiliares'!$B$242,T1520&lt;&gt;'Tabelas auxiliares'!$C$241,T1520&lt;&gt;'Tabelas auxiliares'!$C$242,T1520&lt;&gt;'Tabelas auxiliares'!$D$241),"FOLHA DE PESSOAL",IF(Y1520='Tabelas auxiliares'!$A$242,"CUSTEIO",IF(Y1520='Tabelas auxiliares'!$A$241,"INVESTIMENTO","ERRO - VERIFICAR"))))</f>
        <v/>
      </c>
      <c r="AA1520" s="30" t="str">
        <f t="shared" si="47"/>
        <v/>
      </c>
      <c r="AB1520" s="130"/>
      <c r="AC1520" s="130"/>
      <c r="AD1520" s="37"/>
      <c r="AE1520" s="36"/>
    </row>
    <row r="1521" spans="6:31" x14ac:dyDescent="0.25">
      <c r="F1521" s="19" t="str">
        <f>IFERROR(VLOOKUP(D1521,'Tabelas auxiliares'!$A$3:$B$63,2,FALSE),"")</f>
        <v/>
      </c>
      <c r="G1521" s="19" t="str">
        <f>IFERROR(VLOOKUP($B1521,'Tabelas auxiliares'!$A$67:$C$107,2,FALSE),"")</f>
        <v/>
      </c>
      <c r="H1521" s="19" t="str">
        <f>IFERROR(VLOOKUP($B1521,'Tabelas auxiliares'!$A$67:$C$107,3,FALSE),"")</f>
        <v/>
      </c>
      <c r="Y1521" s="19" t="str">
        <f t="shared" si="46"/>
        <v/>
      </c>
      <c r="Z1521" s="19" t="str">
        <f>IF(T1521="","",IF(AND(T1521&lt;&gt;'Tabelas auxiliares'!$B$241,T1521&lt;&gt;'Tabelas auxiliares'!$B$242,T1521&lt;&gt;'Tabelas auxiliares'!$C$241,T1521&lt;&gt;'Tabelas auxiliares'!$C$242,T1521&lt;&gt;'Tabelas auxiliares'!$D$241),"FOLHA DE PESSOAL",IF(Y1521='Tabelas auxiliares'!$A$242,"CUSTEIO",IF(Y1521='Tabelas auxiliares'!$A$241,"INVESTIMENTO","ERRO - VERIFICAR"))))</f>
        <v/>
      </c>
      <c r="AA1521" s="30" t="str">
        <f t="shared" si="47"/>
        <v/>
      </c>
      <c r="AB1521" s="130"/>
      <c r="AC1521" s="130"/>
      <c r="AD1521" s="37"/>
      <c r="AE1521" s="36"/>
    </row>
    <row r="1522" spans="6:31" x14ac:dyDescent="0.25">
      <c r="F1522" s="19" t="str">
        <f>IFERROR(VLOOKUP(D1522,'Tabelas auxiliares'!$A$3:$B$63,2,FALSE),"")</f>
        <v/>
      </c>
      <c r="G1522" s="19" t="str">
        <f>IFERROR(VLOOKUP($B1522,'Tabelas auxiliares'!$A$67:$C$107,2,FALSE),"")</f>
        <v/>
      </c>
      <c r="H1522" s="19" t="str">
        <f>IFERROR(VLOOKUP($B1522,'Tabelas auxiliares'!$A$67:$C$107,3,FALSE),"")</f>
        <v/>
      </c>
      <c r="Y1522" s="19" t="str">
        <f t="shared" si="46"/>
        <v/>
      </c>
      <c r="Z1522" s="19" t="str">
        <f>IF(T1522="","",IF(AND(T1522&lt;&gt;'Tabelas auxiliares'!$B$241,T1522&lt;&gt;'Tabelas auxiliares'!$B$242,T1522&lt;&gt;'Tabelas auxiliares'!$C$241,T1522&lt;&gt;'Tabelas auxiliares'!$C$242,T1522&lt;&gt;'Tabelas auxiliares'!$D$241),"FOLHA DE PESSOAL",IF(Y1522='Tabelas auxiliares'!$A$242,"CUSTEIO",IF(Y1522='Tabelas auxiliares'!$A$241,"INVESTIMENTO","ERRO - VERIFICAR"))))</f>
        <v/>
      </c>
      <c r="AA1522" s="30" t="str">
        <f t="shared" si="47"/>
        <v/>
      </c>
      <c r="AB1522" s="130"/>
      <c r="AC1522" s="130"/>
      <c r="AD1522" s="37"/>
      <c r="AE1522" s="36"/>
    </row>
    <row r="1523" spans="6:31" x14ac:dyDescent="0.25">
      <c r="F1523" s="19" t="str">
        <f>IFERROR(VLOOKUP(D1523,'Tabelas auxiliares'!$A$3:$B$63,2,FALSE),"")</f>
        <v/>
      </c>
      <c r="G1523" s="19" t="str">
        <f>IFERROR(VLOOKUP($B1523,'Tabelas auxiliares'!$A$67:$C$107,2,FALSE),"")</f>
        <v/>
      </c>
      <c r="H1523" s="19" t="str">
        <f>IFERROR(VLOOKUP($B1523,'Tabelas auxiliares'!$A$67:$C$107,3,FALSE),"")</f>
        <v/>
      </c>
      <c r="Y1523" s="19" t="str">
        <f t="shared" si="46"/>
        <v/>
      </c>
      <c r="Z1523" s="19" t="str">
        <f>IF(T1523="","",IF(AND(T1523&lt;&gt;'Tabelas auxiliares'!$B$241,T1523&lt;&gt;'Tabelas auxiliares'!$B$242,T1523&lt;&gt;'Tabelas auxiliares'!$C$241,T1523&lt;&gt;'Tabelas auxiliares'!$C$242,T1523&lt;&gt;'Tabelas auxiliares'!$D$241),"FOLHA DE PESSOAL",IF(Y1523='Tabelas auxiliares'!$A$242,"CUSTEIO",IF(Y1523='Tabelas auxiliares'!$A$241,"INVESTIMENTO","ERRO - VERIFICAR"))))</f>
        <v/>
      </c>
      <c r="AA1523" s="30" t="str">
        <f t="shared" si="47"/>
        <v/>
      </c>
      <c r="AB1523" s="130"/>
      <c r="AC1523" s="130"/>
      <c r="AD1523" s="37"/>
      <c r="AE1523" s="36"/>
    </row>
    <row r="1524" spans="6:31" x14ac:dyDescent="0.25">
      <c r="F1524" s="19" t="str">
        <f>IFERROR(VLOOKUP(D1524,'Tabelas auxiliares'!$A$3:$B$63,2,FALSE),"")</f>
        <v/>
      </c>
      <c r="G1524" s="19" t="str">
        <f>IFERROR(VLOOKUP($B1524,'Tabelas auxiliares'!$A$67:$C$107,2,FALSE),"")</f>
        <v/>
      </c>
      <c r="H1524" s="19" t="str">
        <f>IFERROR(VLOOKUP($B1524,'Tabelas auxiliares'!$A$67:$C$107,3,FALSE),"")</f>
        <v/>
      </c>
      <c r="Y1524" s="19" t="str">
        <f t="shared" si="46"/>
        <v/>
      </c>
      <c r="Z1524" s="19" t="str">
        <f>IF(T1524="","",IF(AND(T1524&lt;&gt;'Tabelas auxiliares'!$B$241,T1524&lt;&gt;'Tabelas auxiliares'!$B$242,T1524&lt;&gt;'Tabelas auxiliares'!$C$241,T1524&lt;&gt;'Tabelas auxiliares'!$C$242,T1524&lt;&gt;'Tabelas auxiliares'!$D$241),"FOLHA DE PESSOAL",IF(Y1524='Tabelas auxiliares'!$A$242,"CUSTEIO",IF(Y1524='Tabelas auxiliares'!$A$241,"INVESTIMENTO","ERRO - VERIFICAR"))))</f>
        <v/>
      </c>
      <c r="AA1524" s="30" t="str">
        <f t="shared" si="47"/>
        <v/>
      </c>
      <c r="AB1524" s="130"/>
      <c r="AC1524" s="130"/>
      <c r="AD1524" s="37"/>
      <c r="AE1524" s="36"/>
    </row>
    <row r="1525" spans="6:31" x14ac:dyDescent="0.25">
      <c r="F1525" s="19" t="str">
        <f>IFERROR(VLOOKUP(D1525,'Tabelas auxiliares'!$A$3:$B$63,2,FALSE),"")</f>
        <v/>
      </c>
      <c r="G1525" s="19" t="str">
        <f>IFERROR(VLOOKUP($B1525,'Tabelas auxiliares'!$A$67:$C$107,2,FALSE),"")</f>
        <v/>
      </c>
      <c r="H1525" s="19" t="str">
        <f>IFERROR(VLOOKUP($B1525,'Tabelas auxiliares'!$A$67:$C$107,3,FALSE),"")</f>
        <v/>
      </c>
      <c r="Y1525" s="19" t="str">
        <f t="shared" si="46"/>
        <v/>
      </c>
      <c r="Z1525" s="19" t="str">
        <f>IF(T1525="","",IF(AND(T1525&lt;&gt;'Tabelas auxiliares'!$B$241,T1525&lt;&gt;'Tabelas auxiliares'!$B$242,T1525&lt;&gt;'Tabelas auxiliares'!$C$241,T1525&lt;&gt;'Tabelas auxiliares'!$C$242,T1525&lt;&gt;'Tabelas auxiliares'!$D$241),"FOLHA DE PESSOAL",IF(Y1525='Tabelas auxiliares'!$A$242,"CUSTEIO",IF(Y1525='Tabelas auxiliares'!$A$241,"INVESTIMENTO","ERRO - VERIFICAR"))))</f>
        <v/>
      </c>
      <c r="AA1525" s="30" t="str">
        <f t="shared" si="47"/>
        <v/>
      </c>
      <c r="AB1525" s="130"/>
      <c r="AC1525" s="130"/>
      <c r="AD1525" s="37"/>
      <c r="AE1525" s="36"/>
    </row>
    <row r="1526" spans="6:31" x14ac:dyDescent="0.25">
      <c r="F1526" s="19" t="str">
        <f>IFERROR(VLOOKUP(D1526,'Tabelas auxiliares'!$A$3:$B$63,2,FALSE),"")</f>
        <v/>
      </c>
      <c r="G1526" s="19" t="str">
        <f>IFERROR(VLOOKUP($B1526,'Tabelas auxiliares'!$A$67:$C$107,2,FALSE),"")</f>
        <v/>
      </c>
      <c r="H1526" s="19" t="str">
        <f>IFERROR(VLOOKUP($B1526,'Tabelas auxiliares'!$A$67:$C$107,3,FALSE),"")</f>
        <v/>
      </c>
      <c r="Y1526" s="19" t="str">
        <f t="shared" si="46"/>
        <v/>
      </c>
      <c r="Z1526" s="19" t="str">
        <f>IF(T1526="","",IF(AND(T1526&lt;&gt;'Tabelas auxiliares'!$B$241,T1526&lt;&gt;'Tabelas auxiliares'!$B$242,T1526&lt;&gt;'Tabelas auxiliares'!$C$241,T1526&lt;&gt;'Tabelas auxiliares'!$C$242,T1526&lt;&gt;'Tabelas auxiliares'!$D$241),"FOLHA DE PESSOAL",IF(Y1526='Tabelas auxiliares'!$A$242,"CUSTEIO",IF(Y1526='Tabelas auxiliares'!$A$241,"INVESTIMENTO","ERRO - VERIFICAR"))))</f>
        <v/>
      </c>
      <c r="AA1526" s="30" t="str">
        <f t="shared" si="47"/>
        <v/>
      </c>
      <c r="AB1526" s="130"/>
      <c r="AC1526" s="130"/>
      <c r="AD1526" s="37"/>
      <c r="AE1526" s="36"/>
    </row>
    <row r="1527" spans="6:31" x14ac:dyDescent="0.25">
      <c r="F1527" s="19" t="str">
        <f>IFERROR(VLOOKUP(D1527,'Tabelas auxiliares'!$A$3:$B$63,2,FALSE),"")</f>
        <v/>
      </c>
      <c r="G1527" s="19" t="str">
        <f>IFERROR(VLOOKUP($B1527,'Tabelas auxiliares'!$A$67:$C$107,2,FALSE),"")</f>
        <v/>
      </c>
      <c r="H1527" s="19" t="str">
        <f>IFERROR(VLOOKUP($B1527,'Tabelas auxiliares'!$A$67:$C$107,3,FALSE),"")</f>
        <v/>
      </c>
      <c r="Y1527" s="19" t="str">
        <f t="shared" si="46"/>
        <v/>
      </c>
      <c r="Z1527" s="19" t="str">
        <f>IF(T1527="","",IF(AND(T1527&lt;&gt;'Tabelas auxiliares'!$B$241,T1527&lt;&gt;'Tabelas auxiliares'!$B$242,T1527&lt;&gt;'Tabelas auxiliares'!$C$241,T1527&lt;&gt;'Tabelas auxiliares'!$C$242,T1527&lt;&gt;'Tabelas auxiliares'!$D$241),"FOLHA DE PESSOAL",IF(Y1527='Tabelas auxiliares'!$A$242,"CUSTEIO",IF(Y1527='Tabelas auxiliares'!$A$241,"INVESTIMENTO","ERRO - VERIFICAR"))))</f>
        <v/>
      </c>
      <c r="AA1527" s="30" t="str">
        <f t="shared" si="47"/>
        <v/>
      </c>
      <c r="AB1527" s="130"/>
      <c r="AC1527" s="130"/>
      <c r="AD1527" s="37"/>
      <c r="AE1527" s="36"/>
    </row>
    <row r="1528" spans="6:31" x14ac:dyDescent="0.25">
      <c r="F1528" s="19" t="str">
        <f>IFERROR(VLOOKUP(D1528,'Tabelas auxiliares'!$A$3:$B$63,2,FALSE),"")</f>
        <v/>
      </c>
      <c r="G1528" s="19" t="str">
        <f>IFERROR(VLOOKUP($B1528,'Tabelas auxiliares'!$A$67:$C$107,2,FALSE),"")</f>
        <v/>
      </c>
      <c r="H1528" s="19" t="str">
        <f>IFERROR(VLOOKUP($B1528,'Tabelas auxiliares'!$A$67:$C$107,3,FALSE),"")</f>
        <v/>
      </c>
      <c r="Y1528" s="19" t="str">
        <f t="shared" si="46"/>
        <v/>
      </c>
      <c r="Z1528" s="19" t="str">
        <f>IF(T1528="","",IF(AND(T1528&lt;&gt;'Tabelas auxiliares'!$B$241,T1528&lt;&gt;'Tabelas auxiliares'!$B$242,T1528&lt;&gt;'Tabelas auxiliares'!$C$241,T1528&lt;&gt;'Tabelas auxiliares'!$C$242,T1528&lt;&gt;'Tabelas auxiliares'!$D$241),"FOLHA DE PESSOAL",IF(Y1528='Tabelas auxiliares'!$A$242,"CUSTEIO",IF(Y1528='Tabelas auxiliares'!$A$241,"INVESTIMENTO","ERRO - VERIFICAR"))))</f>
        <v/>
      </c>
      <c r="AA1528" s="30" t="str">
        <f t="shared" si="47"/>
        <v/>
      </c>
      <c r="AB1528" s="130"/>
      <c r="AC1528" s="130"/>
      <c r="AD1528" s="37"/>
      <c r="AE1528" s="36"/>
    </row>
    <row r="1529" spans="6:31" x14ac:dyDescent="0.25">
      <c r="F1529" s="19" t="str">
        <f>IFERROR(VLOOKUP(D1529,'Tabelas auxiliares'!$A$3:$B$63,2,FALSE),"")</f>
        <v/>
      </c>
      <c r="G1529" s="19" t="str">
        <f>IFERROR(VLOOKUP($B1529,'Tabelas auxiliares'!$A$67:$C$107,2,FALSE),"")</f>
        <v/>
      </c>
      <c r="H1529" s="19" t="str">
        <f>IFERROR(VLOOKUP($B1529,'Tabelas auxiliares'!$A$67:$C$107,3,FALSE),"")</f>
        <v/>
      </c>
      <c r="Y1529" s="19" t="str">
        <f t="shared" si="46"/>
        <v/>
      </c>
      <c r="Z1529" s="19" t="str">
        <f>IF(T1529="","",IF(AND(T1529&lt;&gt;'Tabelas auxiliares'!$B$241,T1529&lt;&gt;'Tabelas auxiliares'!$B$242,T1529&lt;&gt;'Tabelas auxiliares'!$C$241,T1529&lt;&gt;'Tabelas auxiliares'!$C$242,T1529&lt;&gt;'Tabelas auxiliares'!$D$241),"FOLHA DE PESSOAL",IF(Y1529='Tabelas auxiliares'!$A$242,"CUSTEIO",IF(Y1529='Tabelas auxiliares'!$A$241,"INVESTIMENTO","ERRO - VERIFICAR"))))</f>
        <v/>
      </c>
      <c r="AA1529" s="30" t="str">
        <f t="shared" si="47"/>
        <v/>
      </c>
      <c r="AB1529" s="130"/>
      <c r="AC1529" s="130"/>
      <c r="AD1529" s="37"/>
      <c r="AE1529" s="36"/>
    </row>
    <row r="1530" spans="6:31" x14ac:dyDescent="0.25">
      <c r="F1530" s="19" t="str">
        <f>IFERROR(VLOOKUP(D1530,'Tabelas auxiliares'!$A$3:$B$63,2,FALSE),"")</f>
        <v/>
      </c>
      <c r="G1530" s="19" t="str">
        <f>IFERROR(VLOOKUP($B1530,'Tabelas auxiliares'!$A$67:$C$107,2,FALSE),"")</f>
        <v/>
      </c>
      <c r="H1530" s="19" t="str">
        <f>IFERROR(VLOOKUP($B1530,'Tabelas auxiliares'!$A$67:$C$107,3,FALSE),"")</f>
        <v/>
      </c>
      <c r="Y1530" s="19" t="str">
        <f t="shared" si="46"/>
        <v/>
      </c>
      <c r="Z1530" s="19" t="str">
        <f>IF(T1530="","",IF(AND(T1530&lt;&gt;'Tabelas auxiliares'!$B$241,T1530&lt;&gt;'Tabelas auxiliares'!$B$242,T1530&lt;&gt;'Tabelas auxiliares'!$C$241,T1530&lt;&gt;'Tabelas auxiliares'!$C$242,T1530&lt;&gt;'Tabelas auxiliares'!$D$241),"FOLHA DE PESSOAL",IF(Y1530='Tabelas auxiliares'!$A$242,"CUSTEIO",IF(Y1530='Tabelas auxiliares'!$A$241,"INVESTIMENTO","ERRO - VERIFICAR"))))</f>
        <v/>
      </c>
      <c r="AA1530" s="30" t="str">
        <f t="shared" si="47"/>
        <v/>
      </c>
      <c r="AB1530" s="130"/>
      <c r="AC1530" s="130"/>
      <c r="AD1530" s="37"/>
      <c r="AE1530" s="36"/>
    </row>
    <row r="1531" spans="6:31" x14ac:dyDescent="0.25">
      <c r="F1531" s="19" t="str">
        <f>IFERROR(VLOOKUP(D1531,'Tabelas auxiliares'!$A$3:$B$63,2,FALSE),"")</f>
        <v/>
      </c>
      <c r="G1531" s="19" t="str">
        <f>IFERROR(VLOOKUP($B1531,'Tabelas auxiliares'!$A$67:$C$107,2,FALSE),"")</f>
        <v/>
      </c>
      <c r="H1531" s="19" t="str">
        <f>IFERROR(VLOOKUP($B1531,'Tabelas auxiliares'!$A$67:$C$107,3,FALSE),"")</f>
        <v/>
      </c>
      <c r="Y1531" s="19" t="str">
        <f t="shared" si="46"/>
        <v/>
      </c>
      <c r="Z1531" s="19" t="str">
        <f>IF(T1531="","",IF(AND(T1531&lt;&gt;'Tabelas auxiliares'!$B$241,T1531&lt;&gt;'Tabelas auxiliares'!$B$242,T1531&lt;&gt;'Tabelas auxiliares'!$C$241,T1531&lt;&gt;'Tabelas auxiliares'!$C$242,T1531&lt;&gt;'Tabelas auxiliares'!$D$241),"FOLHA DE PESSOAL",IF(Y1531='Tabelas auxiliares'!$A$242,"CUSTEIO",IF(Y1531='Tabelas auxiliares'!$A$241,"INVESTIMENTO","ERRO - VERIFICAR"))))</f>
        <v/>
      </c>
      <c r="AA1531" s="30" t="str">
        <f t="shared" si="47"/>
        <v/>
      </c>
      <c r="AB1531" s="130"/>
      <c r="AC1531" s="130"/>
      <c r="AD1531" s="37"/>
      <c r="AE1531" s="36"/>
    </row>
    <row r="1532" spans="6:31" x14ac:dyDescent="0.25">
      <c r="F1532" s="19" t="str">
        <f>IFERROR(VLOOKUP(D1532,'Tabelas auxiliares'!$A$3:$B$63,2,FALSE),"")</f>
        <v/>
      </c>
      <c r="G1532" s="19" t="str">
        <f>IFERROR(VLOOKUP($B1532,'Tabelas auxiliares'!$A$67:$C$107,2,FALSE),"")</f>
        <v/>
      </c>
      <c r="H1532" s="19" t="str">
        <f>IFERROR(VLOOKUP($B1532,'Tabelas auxiliares'!$A$67:$C$107,3,FALSE),"")</f>
        <v/>
      </c>
      <c r="Y1532" s="19" t="str">
        <f t="shared" si="46"/>
        <v/>
      </c>
      <c r="Z1532" s="19" t="str">
        <f>IF(T1532="","",IF(AND(T1532&lt;&gt;'Tabelas auxiliares'!$B$241,T1532&lt;&gt;'Tabelas auxiliares'!$B$242,T1532&lt;&gt;'Tabelas auxiliares'!$C$241,T1532&lt;&gt;'Tabelas auxiliares'!$C$242,T1532&lt;&gt;'Tabelas auxiliares'!$D$241),"FOLHA DE PESSOAL",IF(Y1532='Tabelas auxiliares'!$A$242,"CUSTEIO",IF(Y1532='Tabelas auxiliares'!$A$241,"INVESTIMENTO","ERRO - VERIFICAR"))))</f>
        <v/>
      </c>
      <c r="AA1532" s="30" t="str">
        <f t="shared" si="47"/>
        <v/>
      </c>
      <c r="AB1532" s="130"/>
      <c r="AC1532" s="130"/>
      <c r="AD1532" s="37"/>
      <c r="AE1532" s="36"/>
    </row>
    <row r="1533" spans="6:31" x14ac:dyDescent="0.25">
      <c r="F1533" s="19" t="str">
        <f>IFERROR(VLOOKUP(D1533,'Tabelas auxiliares'!$A$3:$B$63,2,FALSE),"")</f>
        <v/>
      </c>
      <c r="G1533" s="19" t="str">
        <f>IFERROR(VLOOKUP($B1533,'Tabelas auxiliares'!$A$67:$C$107,2,FALSE),"")</f>
        <v/>
      </c>
      <c r="H1533" s="19" t="str">
        <f>IFERROR(VLOOKUP($B1533,'Tabelas auxiliares'!$A$67:$C$107,3,FALSE),"")</f>
        <v/>
      </c>
      <c r="Y1533" s="19" t="str">
        <f t="shared" si="46"/>
        <v/>
      </c>
      <c r="Z1533" s="19" t="str">
        <f>IF(T1533="","",IF(AND(T1533&lt;&gt;'Tabelas auxiliares'!$B$241,T1533&lt;&gt;'Tabelas auxiliares'!$B$242,T1533&lt;&gt;'Tabelas auxiliares'!$C$241,T1533&lt;&gt;'Tabelas auxiliares'!$C$242,T1533&lt;&gt;'Tabelas auxiliares'!$D$241),"FOLHA DE PESSOAL",IF(Y1533='Tabelas auxiliares'!$A$242,"CUSTEIO",IF(Y1533='Tabelas auxiliares'!$A$241,"INVESTIMENTO","ERRO - VERIFICAR"))))</f>
        <v/>
      </c>
      <c r="AA1533" s="30" t="str">
        <f t="shared" si="47"/>
        <v/>
      </c>
      <c r="AB1533" s="130"/>
      <c r="AC1533" s="130"/>
      <c r="AD1533" s="37"/>
      <c r="AE1533" s="36"/>
    </row>
    <row r="1534" spans="6:31" x14ac:dyDescent="0.25">
      <c r="F1534" s="19" t="str">
        <f>IFERROR(VLOOKUP(D1534,'Tabelas auxiliares'!$A$3:$B$63,2,FALSE),"")</f>
        <v/>
      </c>
      <c r="G1534" s="19" t="str">
        <f>IFERROR(VLOOKUP($B1534,'Tabelas auxiliares'!$A$67:$C$107,2,FALSE),"")</f>
        <v/>
      </c>
      <c r="H1534" s="19" t="str">
        <f>IFERROR(VLOOKUP($B1534,'Tabelas auxiliares'!$A$67:$C$107,3,FALSE),"")</f>
        <v/>
      </c>
      <c r="Y1534" s="19" t="str">
        <f t="shared" si="46"/>
        <v/>
      </c>
      <c r="Z1534" s="19" t="str">
        <f>IF(T1534="","",IF(AND(T1534&lt;&gt;'Tabelas auxiliares'!$B$241,T1534&lt;&gt;'Tabelas auxiliares'!$B$242,T1534&lt;&gt;'Tabelas auxiliares'!$C$241,T1534&lt;&gt;'Tabelas auxiliares'!$C$242,T1534&lt;&gt;'Tabelas auxiliares'!$D$241),"FOLHA DE PESSOAL",IF(Y1534='Tabelas auxiliares'!$A$242,"CUSTEIO",IF(Y1534='Tabelas auxiliares'!$A$241,"INVESTIMENTO","ERRO - VERIFICAR"))))</f>
        <v/>
      </c>
      <c r="AA1534" s="30" t="str">
        <f t="shared" si="47"/>
        <v/>
      </c>
      <c r="AB1534" s="130"/>
      <c r="AC1534" s="130"/>
      <c r="AD1534" s="37"/>
      <c r="AE1534" s="36"/>
    </row>
    <row r="1535" spans="6:31" x14ac:dyDescent="0.25">
      <c r="F1535" s="19" t="str">
        <f>IFERROR(VLOOKUP(D1535,'Tabelas auxiliares'!$A$3:$B$63,2,FALSE),"")</f>
        <v/>
      </c>
      <c r="G1535" s="19" t="str">
        <f>IFERROR(VLOOKUP($B1535,'Tabelas auxiliares'!$A$67:$C$107,2,FALSE),"")</f>
        <v/>
      </c>
      <c r="H1535" s="19" t="str">
        <f>IFERROR(VLOOKUP($B1535,'Tabelas auxiliares'!$A$67:$C$107,3,FALSE),"")</f>
        <v/>
      </c>
      <c r="Y1535" s="19" t="str">
        <f t="shared" si="46"/>
        <v/>
      </c>
      <c r="Z1535" s="19" t="str">
        <f>IF(T1535="","",IF(AND(T1535&lt;&gt;'Tabelas auxiliares'!$B$241,T1535&lt;&gt;'Tabelas auxiliares'!$B$242,T1535&lt;&gt;'Tabelas auxiliares'!$C$241,T1535&lt;&gt;'Tabelas auxiliares'!$C$242,T1535&lt;&gt;'Tabelas auxiliares'!$D$241),"FOLHA DE PESSOAL",IF(Y1535='Tabelas auxiliares'!$A$242,"CUSTEIO",IF(Y1535='Tabelas auxiliares'!$A$241,"INVESTIMENTO","ERRO - VERIFICAR"))))</f>
        <v/>
      </c>
      <c r="AA1535" s="30" t="str">
        <f t="shared" si="47"/>
        <v/>
      </c>
      <c r="AB1535" s="130"/>
      <c r="AC1535" s="130"/>
      <c r="AD1535" s="37"/>
      <c r="AE1535" s="36"/>
    </row>
    <row r="1536" spans="6:31" x14ac:dyDescent="0.25">
      <c r="F1536" s="19" t="str">
        <f>IFERROR(VLOOKUP(D1536,'Tabelas auxiliares'!$A$3:$B$63,2,FALSE),"")</f>
        <v/>
      </c>
      <c r="G1536" s="19" t="str">
        <f>IFERROR(VLOOKUP($B1536,'Tabelas auxiliares'!$A$67:$C$107,2,FALSE),"")</f>
        <v/>
      </c>
      <c r="H1536" s="19" t="str">
        <f>IFERROR(VLOOKUP($B1536,'Tabelas auxiliares'!$A$67:$C$107,3,FALSE),"")</f>
        <v/>
      </c>
      <c r="Y1536" s="19" t="str">
        <f t="shared" si="46"/>
        <v/>
      </c>
      <c r="Z1536" s="19" t="str">
        <f>IF(T1536="","",IF(AND(T1536&lt;&gt;'Tabelas auxiliares'!$B$241,T1536&lt;&gt;'Tabelas auxiliares'!$B$242,T1536&lt;&gt;'Tabelas auxiliares'!$C$241,T1536&lt;&gt;'Tabelas auxiliares'!$C$242,T1536&lt;&gt;'Tabelas auxiliares'!$D$241),"FOLHA DE PESSOAL",IF(Y1536='Tabelas auxiliares'!$A$242,"CUSTEIO",IF(Y1536='Tabelas auxiliares'!$A$241,"INVESTIMENTO","ERRO - VERIFICAR"))))</f>
        <v/>
      </c>
      <c r="AA1536" s="30" t="str">
        <f t="shared" si="47"/>
        <v/>
      </c>
      <c r="AB1536" s="130"/>
      <c r="AC1536" s="130"/>
      <c r="AD1536" s="37"/>
      <c r="AE1536" s="36"/>
    </row>
    <row r="1537" spans="6:31" x14ac:dyDescent="0.25">
      <c r="F1537" s="19" t="str">
        <f>IFERROR(VLOOKUP(D1537,'Tabelas auxiliares'!$A$3:$B$63,2,FALSE),"")</f>
        <v/>
      </c>
      <c r="G1537" s="19" t="str">
        <f>IFERROR(VLOOKUP($B1537,'Tabelas auxiliares'!$A$67:$C$107,2,FALSE),"")</f>
        <v/>
      </c>
      <c r="H1537" s="19" t="str">
        <f>IFERROR(VLOOKUP($B1537,'Tabelas auxiliares'!$A$67:$C$107,3,FALSE),"")</f>
        <v/>
      </c>
      <c r="Y1537" s="19" t="str">
        <f t="shared" si="46"/>
        <v/>
      </c>
      <c r="Z1537" s="19" t="str">
        <f>IF(T1537="","",IF(AND(T1537&lt;&gt;'Tabelas auxiliares'!$B$241,T1537&lt;&gt;'Tabelas auxiliares'!$B$242,T1537&lt;&gt;'Tabelas auxiliares'!$C$241,T1537&lt;&gt;'Tabelas auxiliares'!$C$242,T1537&lt;&gt;'Tabelas auxiliares'!$D$241),"FOLHA DE PESSOAL",IF(Y1537='Tabelas auxiliares'!$A$242,"CUSTEIO",IF(Y1537='Tabelas auxiliares'!$A$241,"INVESTIMENTO","ERRO - VERIFICAR"))))</f>
        <v/>
      </c>
      <c r="AA1537" s="30" t="str">
        <f t="shared" si="47"/>
        <v/>
      </c>
      <c r="AB1537" s="130"/>
      <c r="AC1537" s="130"/>
      <c r="AD1537" s="37"/>
      <c r="AE1537" s="36"/>
    </row>
    <row r="1538" spans="6:31" x14ac:dyDescent="0.25">
      <c r="F1538" s="19" t="str">
        <f>IFERROR(VLOOKUP(D1538,'Tabelas auxiliares'!$A$3:$B$63,2,FALSE),"")</f>
        <v/>
      </c>
      <c r="G1538" s="19" t="str">
        <f>IFERROR(VLOOKUP($B1538,'Tabelas auxiliares'!$A$67:$C$107,2,FALSE),"")</f>
        <v/>
      </c>
      <c r="H1538" s="19" t="str">
        <f>IFERROR(VLOOKUP($B1538,'Tabelas auxiliares'!$A$67:$C$107,3,FALSE),"")</f>
        <v/>
      </c>
      <c r="Y1538" s="19" t="str">
        <f t="shared" si="46"/>
        <v/>
      </c>
      <c r="Z1538" s="19" t="str">
        <f>IF(T1538="","",IF(AND(T1538&lt;&gt;'Tabelas auxiliares'!$B$241,T1538&lt;&gt;'Tabelas auxiliares'!$B$242,T1538&lt;&gt;'Tabelas auxiliares'!$C$241,T1538&lt;&gt;'Tabelas auxiliares'!$C$242,T1538&lt;&gt;'Tabelas auxiliares'!$D$241),"FOLHA DE PESSOAL",IF(Y1538='Tabelas auxiliares'!$A$242,"CUSTEIO",IF(Y1538='Tabelas auxiliares'!$A$241,"INVESTIMENTO","ERRO - VERIFICAR"))))</f>
        <v/>
      </c>
      <c r="AA1538" s="30" t="str">
        <f t="shared" si="47"/>
        <v/>
      </c>
      <c r="AB1538" s="130"/>
      <c r="AC1538" s="130"/>
      <c r="AD1538" s="37"/>
      <c r="AE1538" s="36"/>
    </row>
    <row r="1539" spans="6:31" x14ac:dyDescent="0.25">
      <c r="F1539" s="19" t="str">
        <f>IFERROR(VLOOKUP(D1539,'Tabelas auxiliares'!$A$3:$B$63,2,FALSE),"")</f>
        <v/>
      </c>
      <c r="G1539" s="19" t="str">
        <f>IFERROR(VLOOKUP($B1539,'Tabelas auxiliares'!$A$67:$C$107,2,FALSE),"")</f>
        <v/>
      </c>
      <c r="H1539" s="19" t="str">
        <f>IFERROR(VLOOKUP($B1539,'Tabelas auxiliares'!$A$67:$C$107,3,FALSE),"")</f>
        <v/>
      </c>
      <c r="Y1539" s="19" t="str">
        <f t="shared" si="46"/>
        <v/>
      </c>
      <c r="Z1539" s="19" t="str">
        <f>IF(T1539="","",IF(AND(T1539&lt;&gt;'Tabelas auxiliares'!$B$241,T1539&lt;&gt;'Tabelas auxiliares'!$B$242,T1539&lt;&gt;'Tabelas auxiliares'!$C$241,T1539&lt;&gt;'Tabelas auxiliares'!$C$242,T1539&lt;&gt;'Tabelas auxiliares'!$D$241),"FOLHA DE PESSOAL",IF(Y1539='Tabelas auxiliares'!$A$242,"CUSTEIO",IF(Y1539='Tabelas auxiliares'!$A$241,"INVESTIMENTO","ERRO - VERIFICAR"))))</f>
        <v/>
      </c>
      <c r="AA1539" s="30" t="str">
        <f t="shared" si="47"/>
        <v/>
      </c>
      <c r="AB1539" s="130"/>
      <c r="AC1539" s="130"/>
      <c r="AD1539" s="37"/>
      <c r="AE1539" s="36"/>
    </row>
    <row r="1540" spans="6:31" x14ac:dyDescent="0.25">
      <c r="F1540" s="19" t="str">
        <f>IFERROR(VLOOKUP(D1540,'Tabelas auxiliares'!$A$3:$B$63,2,FALSE),"")</f>
        <v/>
      </c>
      <c r="G1540" s="19" t="str">
        <f>IFERROR(VLOOKUP($B1540,'Tabelas auxiliares'!$A$67:$C$107,2,FALSE),"")</f>
        <v/>
      </c>
      <c r="H1540" s="19" t="str">
        <f>IFERROR(VLOOKUP($B1540,'Tabelas auxiliares'!$A$67:$C$107,3,FALSE),"")</f>
        <v/>
      </c>
      <c r="Y1540" s="19" t="str">
        <f t="shared" si="46"/>
        <v/>
      </c>
      <c r="Z1540" s="19" t="str">
        <f>IF(T1540="","",IF(AND(T1540&lt;&gt;'Tabelas auxiliares'!$B$241,T1540&lt;&gt;'Tabelas auxiliares'!$B$242,T1540&lt;&gt;'Tabelas auxiliares'!$C$241,T1540&lt;&gt;'Tabelas auxiliares'!$C$242,T1540&lt;&gt;'Tabelas auxiliares'!$D$241),"FOLHA DE PESSOAL",IF(Y1540='Tabelas auxiliares'!$A$242,"CUSTEIO",IF(Y1540='Tabelas auxiliares'!$A$241,"INVESTIMENTO","ERRO - VERIFICAR"))))</f>
        <v/>
      </c>
      <c r="AA1540" s="30" t="str">
        <f t="shared" si="47"/>
        <v/>
      </c>
      <c r="AB1540" s="130"/>
      <c r="AC1540" s="130"/>
      <c r="AD1540" s="37"/>
      <c r="AE1540" s="36"/>
    </row>
    <row r="1541" spans="6:31" x14ac:dyDescent="0.25">
      <c r="F1541" s="19" t="str">
        <f>IFERROR(VLOOKUP(D1541,'Tabelas auxiliares'!$A$3:$B$63,2,FALSE),"")</f>
        <v/>
      </c>
      <c r="G1541" s="19" t="str">
        <f>IFERROR(VLOOKUP($B1541,'Tabelas auxiliares'!$A$67:$C$107,2,FALSE),"")</f>
        <v/>
      </c>
      <c r="H1541" s="19" t="str">
        <f>IFERROR(VLOOKUP($B1541,'Tabelas auxiliares'!$A$67:$C$107,3,FALSE),"")</f>
        <v/>
      </c>
      <c r="Y1541" s="19" t="str">
        <f t="shared" si="46"/>
        <v/>
      </c>
      <c r="Z1541" s="19" t="str">
        <f>IF(T1541="","",IF(AND(T1541&lt;&gt;'Tabelas auxiliares'!$B$241,T1541&lt;&gt;'Tabelas auxiliares'!$B$242,T1541&lt;&gt;'Tabelas auxiliares'!$C$241,T1541&lt;&gt;'Tabelas auxiliares'!$C$242,T1541&lt;&gt;'Tabelas auxiliares'!$D$241),"FOLHA DE PESSOAL",IF(Y1541='Tabelas auxiliares'!$A$242,"CUSTEIO",IF(Y1541='Tabelas auxiliares'!$A$241,"INVESTIMENTO","ERRO - VERIFICAR"))))</f>
        <v/>
      </c>
      <c r="AA1541" s="30" t="str">
        <f t="shared" si="47"/>
        <v/>
      </c>
      <c r="AB1541" s="130"/>
      <c r="AC1541" s="130"/>
      <c r="AD1541" s="37"/>
      <c r="AE1541" s="36"/>
    </row>
    <row r="1542" spans="6:31" x14ac:dyDescent="0.25">
      <c r="F1542" s="19" t="str">
        <f>IFERROR(VLOOKUP(D1542,'Tabelas auxiliares'!$A$3:$B$63,2,FALSE),"")</f>
        <v/>
      </c>
      <c r="G1542" s="19" t="str">
        <f>IFERROR(VLOOKUP($B1542,'Tabelas auxiliares'!$A$67:$C$107,2,FALSE),"")</f>
        <v/>
      </c>
      <c r="H1542" s="19" t="str">
        <f>IFERROR(VLOOKUP($B1542,'Tabelas auxiliares'!$A$67:$C$107,3,FALSE),"")</f>
        <v/>
      </c>
      <c r="Y1542" s="19" t="str">
        <f t="shared" si="46"/>
        <v/>
      </c>
      <c r="Z1542" s="19" t="str">
        <f>IF(T1542="","",IF(AND(T1542&lt;&gt;'Tabelas auxiliares'!$B$241,T1542&lt;&gt;'Tabelas auxiliares'!$B$242,T1542&lt;&gt;'Tabelas auxiliares'!$C$241,T1542&lt;&gt;'Tabelas auxiliares'!$C$242,T1542&lt;&gt;'Tabelas auxiliares'!$D$241),"FOLHA DE PESSOAL",IF(Y1542='Tabelas auxiliares'!$A$242,"CUSTEIO",IF(Y1542='Tabelas auxiliares'!$A$241,"INVESTIMENTO","ERRO - VERIFICAR"))))</f>
        <v/>
      </c>
      <c r="AA1542" s="30" t="str">
        <f t="shared" si="47"/>
        <v/>
      </c>
      <c r="AB1542" s="130"/>
      <c r="AC1542" s="130"/>
      <c r="AD1542" s="37"/>
      <c r="AE1542" s="36"/>
    </row>
    <row r="1543" spans="6:31" x14ac:dyDescent="0.25">
      <c r="F1543" s="19" t="str">
        <f>IFERROR(VLOOKUP(D1543,'Tabelas auxiliares'!$A$3:$B$63,2,FALSE),"")</f>
        <v/>
      </c>
      <c r="G1543" s="19" t="str">
        <f>IFERROR(VLOOKUP($B1543,'Tabelas auxiliares'!$A$67:$C$107,2,FALSE),"")</f>
        <v/>
      </c>
      <c r="H1543" s="19" t="str">
        <f>IFERROR(VLOOKUP($B1543,'Tabelas auxiliares'!$A$67:$C$107,3,FALSE),"")</f>
        <v/>
      </c>
      <c r="Y1543" s="19" t="str">
        <f t="shared" si="46"/>
        <v/>
      </c>
      <c r="Z1543" s="19" t="str">
        <f>IF(T1543="","",IF(AND(T1543&lt;&gt;'Tabelas auxiliares'!$B$241,T1543&lt;&gt;'Tabelas auxiliares'!$B$242,T1543&lt;&gt;'Tabelas auxiliares'!$C$241,T1543&lt;&gt;'Tabelas auxiliares'!$C$242,T1543&lt;&gt;'Tabelas auxiliares'!$D$241),"FOLHA DE PESSOAL",IF(Y1543='Tabelas auxiliares'!$A$242,"CUSTEIO",IF(Y1543='Tabelas auxiliares'!$A$241,"INVESTIMENTO","ERRO - VERIFICAR"))))</f>
        <v/>
      </c>
      <c r="AA1543" s="30" t="str">
        <f t="shared" si="47"/>
        <v/>
      </c>
      <c r="AB1543" s="130"/>
      <c r="AC1543" s="130"/>
      <c r="AD1543" s="37"/>
      <c r="AE1543" s="36"/>
    </row>
    <row r="1544" spans="6:31" x14ac:dyDescent="0.25">
      <c r="F1544" s="19" t="str">
        <f>IFERROR(VLOOKUP(D1544,'Tabelas auxiliares'!$A$3:$B$63,2,FALSE),"")</f>
        <v/>
      </c>
      <c r="G1544" s="19" t="str">
        <f>IFERROR(VLOOKUP($B1544,'Tabelas auxiliares'!$A$67:$C$107,2,FALSE),"")</f>
        <v/>
      </c>
      <c r="H1544" s="19" t="str">
        <f>IFERROR(VLOOKUP($B1544,'Tabelas auxiliares'!$A$67:$C$107,3,FALSE),"")</f>
        <v/>
      </c>
      <c r="Y1544" s="19" t="str">
        <f t="shared" si="46"/>
        <v/>
      </c>
      <c r="Z1544" s="19" t="str">
        <f>IF(T1544="","",IF(AND(T1544&lt;&gt;'Tabelas auxiliares'!$B$241,T1544&lt;&gt;'Tabelas auxiliares'!$B$242,T1544&lt;&gt;'Tabelas auxiliares'!$C$241,T1544&lt;&gt;'Tabelas auxiliares'!$C$242,T1544&lt;&gt;'Tabelas auxiliares'!$D$241),"FOLHA DE PESSOAL",IF(Y1544='Tabelas auxiliares'!$A$242,"CUSTEIO",IF(Y1544='Tabelas auxiliares'!$A$241,"INVESTIMENTO","ERRO - VERIFICAR"))))</f>
        <v/>
      </c>
      <c r="AA1544" s="30" t="str">
        <f t="shared" si="47"/>
        <v/>
      </c>
      <c r="AB1544" s="130"/>
      <c r="AC1544" s="130"/>
      <c r="AD1544" s="37"/>
      <c r="AE1544" s="36"/>
    </row>
    <row r="1545" spans="6:31" x14ac:dyDescent="0.25">
      <c r="F1545" s="19" t="str">
        <f>IFERROR(VLOOKUP(D1545,'Tabelas auxiliares'!$A$3:$B$63,2,FALSE),"")</f>
        <v/>
      </c>
      <c r="G1545" s="19" t="str">
        <f>IFERROR(VLOOKUP($B1545,'Tabelas auxiliares'!$A$67:$C$107,2,FALSE),"")</f>
        <v/>
      </c>
      <c r="H1545" s="19" t="str">
        <f>IFERROR(VLOOKUP($B1545,'Tabelas auxiliares'!$A$67:$C$107,3,FALSE),"")</f>
        <v/>
      </c>
      <c r="Y1545" s="19" t="str">
        <f t="shared" si="46"/>
        <v/>
      </c>
      <c r="Z1545" s="19" t="str">
        <f>IF(T1545="","",IF(AND(T1545&lt;&gt;'Tabelas auxiliares'!$B$241,T1545&lt;&gt;'Tabelas auxiliares'!$B$242,T1545&lt;&gt;'Tabelas auxiliares'!$C$241,T1545&lt;&gt;'Tabelas auxiliares'!$C$242,T1545&lt;&gt;'Tabelas auxiliares'!$D$241),"FOLHA DE PESSOAL",IF(Y1545='Tabelas auxiliares'!$A$242,"CUSTEIO",IF(Y1545='Tabelas auxiliares'!$A$241,"INVESTIMENTO","ERRO - VERIFICAR"))))</f>
        <v/>
      </c>
      <c r="AA1545" s="30" t="str">
        <f t="shared" si="47"/>
        <v/>
      </c>
      <c r="AB1545" s="130"/>
      <c r="AC1545" s="130"/>
      <c r="AD1545" s="37"/>
      <c r="AE1545" s="36"/>
    </row>
    <row r="1546" spans="6:31" x14ac:dyDescent="0.25">
      <c r="F1546" s="19" t="str">
        <f>IFERROR(VLOOKUP(D1546,'Tabelas auxiliares'!$A$3:$B$63,2,FALSE),"")</f>
        <v/>
      </c>
      <c r="G1546" s="19" t="str">
        <f>IFERROR(VLOOKUP($B1546,'Tabelas auxiliares'!$A$67:$C$107,2,FALSE),"")</f>
        <v/>
      </c>
      <c r="H1546" s="19" t="str">
        <f>IFERROR(VLOOKUP($B1546,'Tabelas auxiliares'!$A$67:$C$107,3,FALSE),"")</f>
        <v/>
      </c>
      <c r="Y1546" s="19" t="str">
        <f t="shared" si="46"/>
        <v/>
      </c>
      <c r="Z1546" s="19" t="str">
        <f>IF(T1546="","",IF(AND(T1546&lt;&gt;'Tabelas auxiliares'!$B$241,T1546&lt;&gt;'Tabelas auxiliares'!$B$242,T1546&lt;&gt;'Tabelas auxiliares'!$C$241,T1546&lt;&gt;'Tabelas auxiliares'!$C$242,T1546&lt;&gt;'Tabelas auxiliares'!$D$241),"FOLHA DE PESSOAL",IF(Y1546='Tabelas auxiliares'!$A$242,"CUSTEIO",IF(Y1546='Tabelas auxiliares'!$A$241,"INVESTIMENTO","ERRO - VERIFICAR"))))</f>
        <v/>
      </c>
      <c r="AA1546" s="30" t="str">
        <f t="shared" si="47"/>
        <v/>
      </c>
      <c r="AB1546" s="130"/>
      <c r="AC1546" s="130"/>
      <c r="AD1546" s="37"/>
      <c r="AE1546" s="36"/>
    </row>
    <row r="1547" spans="6:31" x14ac:dyDescent="0.25">
      <c r="F1547" s="19" t="str">
        <f>IFERROR(VLOOKUP(D1547,'Tabelas auxiliares'!$A$3:$B$63,2,FALSE),"")</f>
        <v/>
      </c>
      <c r="G1547" s="19" t="str">
        <f>IFERROR(VLOOKUP($B1547,'Tabelas auxiliares'!$A$67:$C$107,2,FALSE),"")</f>
        <v/>
      </c>
      <c r="H1547" s="19" t="str">
        <f>IFERROR(VLOOKUP($B1547,'Tabelas auxiliares'!$A$67:$C$107,3,FALSE),"")</f>
        <v/>
      </c>
      <c r="Y1547" s="19" t="str">
        <f t="shared" si="46"/>
        <v/>
      </c>
      <c r="Z1547" s="19" t="str">
        <f>IF(T1547="","",IF(AND(T1547&lt;&gt;'Tabelas auxiliares'!$B$241,T1547&lt;&gt;'Tabelas auxiliares'!$B$242,T1547&lt;&gt;'Tabelas auxiliares'!$C$241,T1547&lt;&gt;'Tabelas auxiliares'!$C$242,T1547&lt;&gt;'Tabelas auxiliares'!$D$241),"FOLHA DE PESSOAL",IF(Y1547='Tabelas auxiliares'!$A$242,"CUSTEIO",IF(Y1547='Tabelas auxiliares'!$A$241,"INVESTIMENTO","ERRO - VERIFICAR"))))</f>
        <v/>
      </c>
      <c r="AA1547" s="30" t="str">
        <f t="shared" si="47"/>
        <v/>
      </c>
      <c r="AB1547" s="130"/>
      <c r="AC1547" s="130"/>
      <c r="AD1547" s="37"/>
      <c r="AE1547" s="36"/>
    </row>
    <row r="1548" spans="6:31" x14ac:dyDescent="0.25">
      <c r="F1548" s="19" t="str">
        <f>IFERROR(VLOOKUP(D1548,'Tabelas auxiliares'!$A$3:$B$63,2,FALSE),"")</f>
        <v/>
      </c>
      <c r="G1548" s="19" t="str">
        <f>IFERROR(VLOOKUP($B1548,'Tabelas auxiliares'!$A$67:$C$107,2,FALSE),"")</f>
        <v/>
      </c>
      <c r="H1548" s="19" t="str">
        <f>IFERROR(VLOOKUP($B1548,'Tabelas auxiliares'!$A$67:$C$107,3,FALSE),"")</f>
        <v/>
      </c>
      <c r="Y1548" s="19" t="str">
        <f t="shared" si="46"/>
        <v/>
      </c>
      <c r="Z1548" s="19" t="str">
        <f>IF(T1548="","",IF(AND(T1548&lt;&gt;'Tabelas auxiliares'!$B$241,T1548&lt;&gt;'Tabelas auxiliares'!$B$242,T1548&lt;&gt;'Tabelas auxiliares'!$C$241,T1548&lt;&gt;'Tabelas auxiliares'!$C$242,T1548&lt;&gt;'Tabelas auxiliares'!$D$241),"FOLHA DE PESSOAL",IF(Y1548='Tabelas auxiliares'!$A$242,"CUSTEIO",IF(Y1548='Tabelas auxiliares'!$A$241,"INVESTIMENTO","ERRO - VERIFICAR"))))</f>
        <v/>
      </c>
      <c r="AA1548" s="30" t="str">
        <f t="shared" si="47"/>
        <v/>
      </c>
      <c r="AB1548" s="130"/>
      <c r="AC1548" s="130"/>
      <c r="AD1548" s="37"/>
      <c r="AE1548" s="36"/>
    </row>
    <row r="1549" spans="6:31" x14ac:dyDescent="0.25">
      <c r="F1549" s="19" t="str">
        <f>IFERROR(VLOOKUP(D1549,'Tabelas auxiliares'!$A$3:$B$63,2,FALSE),"")</f>
        <v/>
      </c>
      <c r="G1549" s="19" t="str">
        <f>IFERROR(VLOOKUP($B1549,'Tabelas auxiliares'!$A$67:$C$107,2,FALSE),"")</f>
        <v/>
      </c>
      <c r="H1549" s="19" t="str">
        <f>IFERROR(VLOOKUP($B1549,'Tabelas auxiliares'!$A$67:$C$107,3,FALSE),"")</f>
        <v/>
      </c>
      <c r="Y1549" s="19" t="str">
        <f t="shared" si="46"/>
        <v/>
      </c>
      <c r="Z1549" s="19" t="str">
        <f>IF(T1549="","",IF(AND(T1549&lt;&gt;'Tabelas auxiliares'!$B$241,T1549&lt;&gt;'Tabelas auxiliares'!$B$242,T1549&lt;&gt;'Tabelas auxiliares'!$C$241,T1549&lt;&gt;'Tabelas auxiliares'!$C$242,T1549&lt;&gt;'Tabelas auxiliares'!$D$241),"FOLHA DE PESSOAL",IF(Y1549='Tabelas auxiliares'!$A$242,"CUSTEIO",IF(Y1549='Tabelas auxiliares'!$A$241,"INVESTIMENTO","ERRO - VERIFICAR"))))</f>
        <v/>
      </c>
      <c r="AA1549" s="30" t="str">
        <f t="shared" si="47"/>
        <v/>
      </c>
      <c r="AB1549" s="130"/>
      <c r="AC1549" s="130"/>
      <c r="AD1549" s="37"/>
      <c r="AE1549" s="36"/>
    </row>
    <row r="1550" spans="6:31" x14ac:dyDescent="0.25">
      <c r="F1550" s="19" t="str">
        <f>IFERROR(VLOOKUP(D1550,'Tabelas auxiliares'!$A$3:$B$63,2,FALSE),"")</f>
        <v/>
      </c>
      <c r="G1550" s="19" t="str">
        <f>IFERROR(VLOOKUP($B1550,'Tabelas auxiliares'!$A$67:$C$107,2,FALSE),"")</f>
        <v/>
      </c>
      <c r="H1550" s="19" t="str">
        <f>IFERROR(VLOOKUP($B1550,'Tabelas auxiliares'!$A$67:$C$107,3,FALSE),"")</f>
        <v/>
      </c>
      <c r="Y1550" s="19" t="str">
        <f t="shared" si="46"/>
        <v/>
      </c>
      <c r="Z1550" s="19" t="str">
        <f>IF(T1550="","",IF(AND(T1550&lt;&gt;'Tabelas auxiliares'!$B$241,T1550&lt;&gt;'Tabelas auxiliares'!$B$242,T1550&lt;&gt;'Tabelas auxiliares'!$C$241,T1550&lt;&gt;'Tabelas auxiliares'!$C$242,T1550&lt;&gt;'Tabelas auxiliares'!$D$241),"FOLHA DE PESSOAL",IF(Y1550='Tabelas auxiliares'!$A$242,"CUSTEIO",IF(Y1550='Tabelas auxiliares'!$A$241,"INVESTIMENTO","ERRO - VERIFICAR"))))</f>
        <v/>
      </c>
      <c r="AA1550" s="30" t="str">
        <f t="shared" si="47"/>
        <v/>
      </c>
      <c r="AB1550" s="130"/>
      <c r="AC1550" s="130"/>
      <c r="AD1550" s="37"/>
      <c r="AE1550" s="36"/>
    </row>
    <row r="1551" spans="6:31" x14ac:dyDescent="0.25">
      <c r="F1551" s="19" t="str">
        <f>IFERROR(VLOOKUP(D1551,'Tabelas auxiliares'!$A$3:$B$63,2,FALSE),"")</f>
        <v/>
      </c>
      <c r="G1551" s="19" t="str">
        <f>IFERROR(VLOOKUP($B1551,'Tabelas auxiliares'!$A$67:$C$107,2,FALSE),"")</f>
        <v/>
      </c>
      <c r="H1551" s="19" t="str">
        <f>IFERROR(VLOOKUP($B1551,'Tabelas auxiliares'!$A$67:$C$107,3,FALSE),"")</f>
        <v/>
      </c>
      <c r="Y1551" s="19" t="str">
        <f t="shared" si="46"/>
        <v/>
      </c>
      <c r="Z1551" s="19" t="str">
        <f>IF(T1551="","",IF(AND(T1551&lt;&gt;'Tabelas auxiliares'!$B$241,T1551&lt;&gt;'Tabelas auxiliares'!$B$242,T1551&lt;&gt;'Tabelas auxiliares'!$C$241,T1551&lt;&gt;'Tabelas auxiliares'!$C$242,T1551&lt;&gt;'Tabelas auxiliares'!$D$241),"FOLHA DE PESSOAL",IF(Y1551='Tabelas auxiliares'!$A$242,"CUSTEIO",IF(Y1551='Tabelas auxiliares'!$A$241,"INVESTIMENTO","ERRO - VERIFICAR"))))</f>
        <v/>
      </c>
      <c r="AA1551" s="30" t="str">
        <f t="shared" si="47"/>
        <v/>
      </c>
      <c r="AB1551" s="130"/>
      <c r="AC1551" s="130"/>
      <c r="AD1551" s="37"/>
      <c r="AE1551" s="36"/>
    </row>
    <row r="1552" spans="6:31" x14ac:dyDescent="0.25">
      <c r="F1552" s="19" t="str">
        <f>IFERROR(VLOOKUP(D1552,'Tabelas auxiliares'!$A$3:$B$63,2,FALSE),"")</f>
        <v/>
      </c>
      <c r="G1552" s="19" t="str">
        <f>IFERROR(VLOOKUP($B1552,'Tabelas auxiliares'!$A$67:$C$107,2,FALSE),"")</f>
        <v/>
      </c>
      <c r="H1552" s="19" t="str">
        <f>IFERROR(VLOOKUP($B1552,'Tabelas auxiliares'!$A$67:$C$107,3,FALSE),"")</f>
        <v/>
      </c>
      <c r="Y1552" s="19" t="str">
        <f t="shared" si="46"/>
        <v/>
      </c>
      <c r="Z1552" s="19" t="str">
        <f>IF(T1552="","",IF(AND(T1552&lt;&gt;'Tabelas auxiliares'!$B$241,T1552&lt;&gt;'Tabelas auxiliares'!$B$242,T1552&lt;&gt;'Tabelas auxiliares'!$C$241,T1552&lt;&gt;'Tabelas auxiliares'!$C$242,T1552&lt;&gt;'Tabelas auxiliares'!$D$241),"FOLHA DE PESSOAL",IF(Y1552='Tabelas auxiliares'!$A$242,"CUSTEIO",IF(Y1552='Tabelas auxiliares'!$A$241,"INVESTIMENTO","ERRO - VERIFICAR"))))</f>
        <v/>
      </c>
      <c r="AA1552" s="30" t="str">
        <f t="shared" si="47"/>
        <v/>
      </c>
      <c r="AB1552" s="130"/>
      <c r="AC1552" s="130"/>
      <c r="AD1552" s="37"/>
      <c r="AE1552" s="36"/>
    </row>
    <row r="1553" spans="6:31" x14ac:dyDescent="0.25">
      <c r="F1553" s="19" t="str">
        <f>IFERROR(VLOOKUP(D1553,'Tabelas auxiliares'!$A$3:$B$63,2,FALSE),"")</f>
        <v/>
      </c>
      <c r="G1553" s="19" t="str">
        <f>IFERROR(VLOOKUP($B1553,'Tabelas auxiliares'!$A$67:$C$107,2,FALSE),"")</f>
        <v/>
      </c>
      <c r="H1553" s="19" t="str">
        <f>IFERROR(VLOOKUP($B1553,'Tabelas auxiliares'!$A$67:$C$107,3,FALSE),"")</f>
        <v/>
      </c>
      <c r="Y1553" s="19" t="str">
        <f t="shared" si="46"/>
        <v/>
      </c>
      <c r="Z1553" s="19" t="str">
        <f>IF(T1553="","",IF(AND(T1553&lt;&gt;'Tabelas auxiliares'!$B$241,T1553&lt;&gt;'Tabelas auxiliares'!$B$242,T1553&lt;&gt;'Tabelas auxiliares'!$C$241,T1553&lt;&gt;'Tabelas auxiliares'!$C$242,T1553&lt;&gt;'Tabelas auxiliares'!$D$241),"FOLHA DE PESSOAL",IF(Y1553='Tabelas auxiliares'!$A$242,"CUSTEIO",IF(Y1553='Tabelas auxiliares'!$A$241,"INVESTIMENTO","ERRO - VERIFICAR"))))</f>
        <v/>
      </c>
      <c r="AA1553" s="30" t="str">
        <f t="shared" si="47"/>
        <v/>
      </c>
      <c r="AB1553" s="130"/>
      <c r="AC1553" s="130"/>
      <c r="AD1553" s="37"/>
      <c r="AE1553" s="36"/>
    </row>
    <row r="1554" spans="6:31" x14ac:dyDescent="0.25">
      <c r="F1554" s="19" t="str">
        <f>IFERROR(VLOOKUP(D1554,'Tabelas auxiliares'!$A$3:$B$63,2,FALSE),"")</f>
        <v/>
      </c>
      <c r="G1554" s="19" t="str">
        <f>IFERROR(VLOOKUP($B1554,'Tabelas auxiliares'!$A$67:$C$107,2,FALSE),"")</f>
        <v/>
      </c>
      <c r="H1554" s="19" t="str">
        <f>IFERROR(VLOOKUP($B1554,'Tabelas auxiliares'!$A$67:$C$107,3,FALSE),"")</f>
        <v/>
      </c>
      <c r="Y1554" s="19" t="str">
        <f t="shared" si="46"/>
        <v/>
      </c>
      <c r="Z1554" s="19" t="str">
        <f>IF(T1554="","",IF(AND(T1554&lt;&gt;'Tabelas auxiliares'!$B$241,T1554&lt;&gt;'Tabelas auxiliares'!$B$242,T1554&lt;&gt;'Tabelas auxiliares'!$C$241,T1554&lt;&gt;'Tabelas auxiliares'!$C$242,T1554&lt;&gt;'Tabelas auxiliares'!$D$241),"FOLHA DE PESSOAL",IF(Y1554='Tabelas auxiliares'!$A$242,"CUSTEIO",IF(Y1554='Tabelas auxiliares'!$A$241,"INVESTIMENTO","ERRO - VERIFICAR"))))</f>
        <v/>
      </c>
      <c r="AA1554" s="30" t="str">
        <f t="shared" si="47"/>
        <v/>
      </c>
      <c r="AB1554" s="130"/>
      <c r="AC1554" s="130"/>
      <c r="AD1554" s="37"/>
      <c r="AE1554" s="36"/>
    </row>
    <row r="1555" spans="6:31" x14ac:dyDescent="0.25">
      <c r="F1555" s="19" t="str">
        <f>IFERROR(VLOOKUP(D1555,'Tabelas auxiliares'!$A$3:$B$63,2,FALSE),"")</f>
        <v/>
      </c>
      <c r="G1555" s="19" t="str">
        <f>IFERROR(VLOOKUP($B1555,'Tabelas auxiliares'!$A$67:$C$107,2,FALSE),"")</f>
        <v/>
      </c>
      <c r="H1555" s="19" t="str">
        <f>IFERROR(VLOOKUP($B1555,'Tabelas auxiliares'!$A$67:$C$107,3,FALSE),"")</f>
        <v/>
      </c>
      <c r="Y1555" s="19" t="str">
        <f t="shared" si="46"/>
        <v/>
      </c>
      <c r="Z1555" s="19" t="str">
        <f>IF(T1555="","",IF(AND(T1555&lt;&gt;'Tabelas auxiliares'!$B$241,T1555&lt;&gt;'Tabelas auxiliares'!$B$242,T1555&lt;&gt;'Tabelas auxiliares'!$C$241,T1555&lt;&gt;'Tabelas auxiliares'!$C$242,T1555&lt;&gt;'Tabelas auxiliares'!$D$241),"FOLHA DE PESSOAL",IF(Y1555='Tabelas auxiliares'!$A$242,"CUSTEIO",IF(Y1555='Tabelas auxiliares'!$A$241,"INVESTIMENTO","ERRO - VERIFICAR"))))</f>
        <v/>
      </c>
      <c r="AA1555" s="30" t="str">
        <f t="shared" si="47"/>
        <v/>
      </c>
      <c r="AB1555" s="130"/>
      <c r="AC1555" s="130"/>
      <c r="AD1555" s="37"/>
      <c r="AE1555" s="36"/>
    </row>
    <row r="1556" spans="6:31" x14ac:dyDescent="0.25">
      <c r="F1556" s="19" t="str">
        <f>IFERROR(VLOOKUP(D1556,'Tabelas auxiliares'!$A$3:$B$63,2,FALSE),"")</f>
        <v/>
      </c>
      <c r="G1556" s="19" t="str">
        <f>IFERROR(VLOOKUP($B1556,'Tabelas auxiliares'!$A$67:$C$107,2,FALSE),"")</f>
        <v/>
      </c>
      <c r="H1556" s="19" t="str">
        <f>IFERROR(VLOOKUP($B1556,'Tabelas auxiliares'!$A$67:$C$107,3,FALSE),"")</f>
        <v/>
      </c>
      <c r="Y1556" s="19" t="str">
        <f t="shared" si="46"/>
        <v/>
      </c>
      <c r="Z1556" s="19" t="str">
        <f>IF(T1556="","",IF(AND(T1556&lt;&gt;'Tabelas auxiliares'!$B$241,T1556&lt;&gt;'Tabelas auxiliares'!$B$242,T1556&lt;&gt;'Tabelas auxiliares'!$C$241,T1556&lt;&gt;'Tabelas auxiliares'!$C$242,T1556&lt;&gt;'Tabelas auxiliares'!$D$241),"FOLHA DE PESSOAL",IF(Y1556='Tabelas auxiliares'!$A$242,"CUSTEIO",IF(Y1556='Tabelas auxiliares'!$A$241,"INVESTIMENTO","ERRO - VERIFICAR"))))</f>
        <v/>
      </c>
      <c r="AA1556" s="30" t="str">
        <f t="shared" si="47"/>
        <v/>
      </c>
      <c r="AB1556" s="130"/>
      <c r="AC1556" s="130"/>
      <c r="AD1556" s="37"/>
      <c r="AE1556" s="36"/>
    </row>
    <row r="1557" spans="6:31" x14ac:dyDescent="0.25">
      <c r="F1557" s="19" t="str">
        <f>IFERROR(VLOOKUP(D1557,'Tabelas auxiliares'!$A$3:$B$63,2,FALSE),"")</f>
        <v/>
      </c>
      <c r="G1557" s="19" t="str">
        <f>IFERROR(VLOOKUP($B1557,'Tabelas auxiliares'!$A$67:$C$107,2,FALSE),"")</f>
        <v/>
      </c>
      <c r="H1557" s="19" t="str">
        <f>IFERROR(VLOOKUP($B1557,'Tabelas auxiliares'!$A$67:$C$107,3,FALSE),"")</f>
        <v/>
      </c>
      <c r="Y1557" s="19" t="str">
        <f t="shared" si="46"/>
        <v/>
      </c>
      <c r="Z1557" s="19" t="str">
        <f>IF(T1557="","",IF(AND(T1557&lt;&gt;'Tabelas auxiliares'!$B$241,T1557&lt;&gt;'Tabelas auxiliares'!$B$242,T1557&lt;&gt;'Tabelas auxiliares'!$C$241,T1557&lt;&gt;'Tabelas auxiliares'!$C$242,T1557&lt;&gt;'Tabelas auxiliares'!$D$241),"FOLHA DE PESSOAL",IF(Y1557='Tabelas auxiliares'!$A$242,"CUSTEIO",IF(Y1557='Tabelas auxiliares'!$A$241,"INVESTIMENTO","ERRO - VERIFICAR"))))</f>
        <v/>
      </c>
      <c r="AA1557" s="30" t="str">
        <f t="shared" si="47"/>
        <v/>
      </c>
      <c r="AB1557" s="130"/>
      <c r="AC1557" s="130"/>
      <c r="AD1557" s="37"/>
      <c r="AE1557" s="36"/>
    </row>
    <row r="1558" spans="6:31" x14ac:dyDescent="0.25">
      <c r="F1558" s="19" t="str">
        <f>IFERROR(VLOOKUP(D1558,'Tabelas auxiliares'!$A$3:$B$63,2,FALSE),"")</f>
        <v/>
      </c>
      <c r="G1558" s="19" t="str">
        <f>IFERROR(VLOOKUP($B1558,'Tabelas auxiliares'!$A$67:$C$107,2,FALSE),"")</f>
        <v/>
      </c>
      <c r="H1558" s="19" t="str">
        <f>IFERROR(VLOOKUP($B1558,'Tabelas auxiliares'!$A$67:$C$107,3,FALSE),"")</f>
        <v/>
      </c>
      <c r="Y1558" s="19" t="str">
        <f t="shared" si="46"/>
        <v/>
      </c>
      <c r="Z1558" s="19" t="str">
        <f>IF(T1558="","",IF(AND(T1558&lt;&gt;'Tabelas auxiliares'!$B$241,T1558&lt;&gt;'Tabelas auxiliares'!$B$242,T1558&lt;&gt;'Tabelas auxiliares'!$C$241,T1558&lt;&gt;'Tabelas auxiliares'!$C$242,T1558&lt;&gt;'Tabelas auxiliares'!$D$241),"FOLHA DE PESSOAL",IF(Y1558='Tabelas auxiliares'!$A$242,"CUSTEIO",IF(Y1558='Tabelas auxiliares'!$A$241,"INVESTIMENTO","ERRO - VERIFICAR"))))</f>
        <v/>
      </c>
      <c r="AA1558" s="30" t="str">
        <f t="shared" si="47"/>
        <v/>
      </c>
      <c r="AB1558" s="130"/>
      <c r="AC1558" s="130"/>
      <c r="AD1558" s="37"/>
      <c r="AE1558" s="36"/>
    </row>
    <row r="1559" spans="6:31" x14ac:dyDescent="0.25">
      <c r="F1559" s="19" t="str">
        <f>IFERROR(VLOOKUP(D1559,'Tabelas auxiliares'!$A$3:$B$63,2,FALSE),"")</f>
        <v/>
      </c>
      <c r="G1559" s="19" t="str">
        <f>IFERROR(VLOOKUP($B1559,'Tabelas auxiliares'!$A$67:$C$107,2,FALSE),"")</f>
        <v/>
      </c>
      <c r="H1559" s="19" t="str">
        <f>IFERROR(VLOOKUP($B1559,'Tabelas auxiliares'!$A$67:$C$107,3,FALSE),"")</f>
        <v/>
      </c>
      <c r="Y1559" s="19" t="str">
        <f t="shared" si="46"/>
        <v/>
      </c>
      <c r="Z1559" s="19" t="str">
        <f>IF(T1559="","",IF(AND(T1559&lt;&gt;'Tabelas auxiliares'!$B$241,T1559&lt;&gt;'Tabelas auxiliares'!$B$242,T1559&lt;&gt;'Tabelas auxiliares'!$C$241,T1559&lt;&gt;'Tabelas auxiliares'!$C$242,T1559&lt;&gt;'Tabelas auxiliares'!$D$241),"FOLHA DE PESSOAL",IF(Y1559='Tabelas auxiliares'!$A$242,"CUSTEIO",IF(Y1559='Tabelas auxiliares'!$A$241,"INVESTIMENTO","ERRO - VERIFICAR"))))</f>
        <v/>
      </c>
      <c r="AA1559" s="30" t="str">
        <f t="shared" si="47"/>
        <v/>
      </c>
      <c r="AB1559" s="130"/>
      <c r="AC1559" s="130"/>
      <c r="AD1559" s="37"/>
      <c r="AE1559" s="36"/>
    </row>
    <row r="1560" spans="6:31" x14ac:dyDescent="0.25">
      <c r="F1560" s="19" t="str">
        <f>IFERROR(VLOOKUP(D1560,'Tabelas auxiliares'!$A$3:$B$63,2,FALSE),"")</f>
        <v/>
      </c>
      <c r="G1560" s="19" t="str">
        <f>IFERROR(VLOOKUP($B1560,'Tabelas auxiliares'!$A$67:$C$107,2,FALSE),"")</f>
        <v/>
      </c>
      <c r="H1560" s="19" t="str">
        <f>IFERROR(VLOOKUP($B1560,'Tabelas auxiliares'!$A$67:$C$107,3,FALSE),"")</f>
        <v/>
      </c>
      <c r="Y1560" s="19" t="str">
        <f t="shared" si="46"/>
        <v/>
      </c>
      <c r="Z1560" s="19" t="str">
        <f>IF(T1560="","",IF(AND(T1560&lt;&gt;'Tabelas auxiliares'!$B$241,T1560&lt;&gt;'Tabelas auxiliares'!$B$242,T1560&lt;&gt;'Tabelas auxiliares'!$C$241,T1560&lt;&gt;'Tabelas auxiliares'!$C$242,T1560&lt;&gt;'Tabelas auxiliares'!$D$241),"FOLHA DE PESSOAL",IF(Y1560='Tabelas auxiliares'!$A$242,"CUSTEIO",IF(Y1560='Tabelas auxiliares'!$A$241,"INVESTIMENTO","ERRO - VERIFICAR"))))</f>
        <v/>
      </c>
      <c r="AA1560" s="30" t="str">
        <f t="shared" si="47"/>
        <v/>
      </c>
      <c r="AB1560" s="130"/>
      <c r="AC1560" s="130"/>
      <c r="AD1560" s="37"/>
      <c r="AE1560" s="36"/>
    </row>
    <row r="1561" spans="6:31" x14ac:dyDescent="0.25">
      <c r="F1561" s="19" t="str">
        <f>IFERROR(VLOOKUP(D1561,'Tabelas auxiliares'!$A$3:$B$63,2,FALSE),"")</f>
        <v/>
      </c>
      <c r="G1561" s="19" t="str">
        <f>IFERROR(VLOOKUP($B1561,'Tabelas auxiliares'!$A$67:$C$107,2,FALSE),"")</f>
        <v/>
      </c>
      <c r="H1561" s="19" t="str">
        <f>IFERROR(VLOOKUP($B1561,'Tabelas auxiliares'!$A$67:$C$107,3,FALSE),"")</f>
        <v/>
      </c>
      <c r="Y1561" s="19" t="str">
        <f t="shared" si="46"/>
        <v/>
      </c>
      <c r="Z1561" s="19" t="str">
        <f>IF(T1561="","",IF(AND(T1561&lt;&gt;'Tabelas auxiliares'!$B$241,T1561&lt;&gt;'Tabelas auxiliares'!$B$242,T1561&lt;&gt;'Tabelas auxiliares'!$C$241,T1561&lt;&gt;'Tabelas auxiliares'!$C$242,T1561&lt;&gt;'Tabelas auxiliares'!$D$241),"FOLHA DE PESSOAL",IF(Y1561='Tabelas auxiliares'!$A$242,"CUSTEIO",IF(Y1561='Tabelas auxiliares'!$A$241,"INVESTIMENTO","ERRO - VERIFICAR"))))</f>
        <v/>
      </c>
      <c r="AA1561" s="30" t="str">
        <f t="shared" si="47"/>
        <v/>
      </c>
      <c r="AB1561" s="130"/>
      <c r="AC1561" s="130"/>
      <c r="AD1561" s="37"/>
      <c r="AE1561" s="36"/>
    </row>
    <row r="1562" spans="6:31" x14ac:dyDescent="0.25">
      <c r="F1562" s="19" t="str">
        <f>IFERROR(VLOOKUP(D1562,'Tabelas auxiliares'!$A$3:$B$63,2,FALSE),"")</f>
        <v/>
      </c>
      <c r="G1562" s="19" t="str">
        <f>IFERROR(VLOOKUP($B1562,'Tabelas auxiliares'!$A$67:$C$107,2,FALSE),"")</f>
        <v/>
      </c>
      <c r="H1562" s="19" t="str">
        <f>IFERROR(VLOOKUP($B1562,'Tabelas auxiliares'!$A$67:$C$107,3,FALSE),"")</f>
        <v/>
      </c>
      <c r="Y1562" s="19" t="str">
        <f t="shared" si="46"/>
        <v/>
      </c>
      <c r="Z1562" s="19" t="str">
        <f>IF(T1562="","",IF(AND(T1562&lt;&gt;'Tabelas auxiliares'!$B$241,T1562&lt;&gt;'Tabelas auxiliares'!$B$242,T1562&lt;&gt;'Tabelas auxiliares'!$C$241,T1562&lt;&gt;'Tabelas auxiliares'!$C$242,T1562&lt;&gt;'Tabelas auxiliares'!$D$241),"FOLHA DE PESSOAL",IF(Y1562='Tabelas auxiliares'!$A$242,"CUSTEIO",IF(Y1562='Tabelas auxiliares'!$A$241,"INVESTIMENTO","ERRO - VERIFICAR"))))</f>
        <v/>
      </c>
      <c r="AA1562" s="30" t="str">
        <f t="shared" si="47"/>
        <v/>
      </c>
      <c r="AB1562" s="130"/>
      <c r="AC1562" s="130"/>
      <c r="AD1562" s="37"/>
      <c r="AE1562" s="36"/>
    </row>
    <row r="1563" spans="6:31" x14ac:dyDescent="0.25">
      <c r="F1563" s="19" t="str">
        <f>IFERROR(VLOOKUP(D1563,'Tabelas auxiliares'!$A$3:$B$63,2,FALSE),"")</f>
        <v/>
      </c>
      <c r="G1563" s="19" t="str">
        <f>IFERROR(VLOOKUP($B1563,'Tabelas auxiliares'!$A$67:$C$107,2,FALSE),"")</f>
        <v/>
      </c>
      <c r="H1563" s="19" t="str">
        <f>IFERROR(VLOOKUP($B1563,'Tabelas auxiliares'!$A$67:$C$107,3,FALSE),"")</f>
        <v/>
      </c>
      <c r="Y1563" s="19" t="str">
        <f t="shared" si="46"/>
        <v/>
      </c>
      <c r="Z1563" s="19" t="str">
        <f>IF(T1563="","",IF(AND(T1563&lt;&gt;'Tabelas auxiliares'!$B$241,T1563&lt;&gt;'Tabelas auxiliares'!$B$242,T1563&lt;&gt;'Tabelas auxiliares'!$C$241,T1563&lt;&gt;'Tabelas auxiliares'!$C$242,T1563&lt;&gt;'Tabelas auxiliares'!$D$241),"FOLHA DE PESSOAL",IF(Y1563='Tabelas auxiliares'!$A$242,"CUSTEIO",IF(Y1563='Tabelas auxiliares'!$A$241,"INVESTIMENTO","ERRO - VERIFICAR"))))</f>
        <v/>
      </c>
      <c r="AA1563" s="30" t="str">
        <f t="shared" si="47"/>
        <v/>
      </c>
      <c r="AB1563" s="130"/>
      <c r="AC1563" s="130"/>
      <c r="AD1563" s="37"/>
      <c r="AE1563" s="36"/>
    </row>
    <row r="1564" spans="6:31" x14ac:dyDescent="0.25">
      <c r="F1564" s="19" t="str">
        <f>IFERROR(VLOOKUP(D1564,'Tabelas auxiliares'!$A$3:$B$63,2,FALSE),"")</f>
        <v/>
      </c>
      <c r="G1564" s="19" t="str">
        <f>IFERROR(VLOOKUP($B1564,'Tabelas auxiliares'!$A$67:$C$107,2,FALSE),"")</f>
        <v/>
      </c>
      <c r="H1564" s="19" t="str">
        <f>IFERROR(VLOOKUP($B1564,'Tabelas auxiliares'!$A$67:$C$107,3,FALSE),"")</f>
        <v/>
      </c>
      <c r="Y1564" s="19" t="str">
        <f t="shared" si="46"/>
        <v/>
      </c>
      <c r="Z1564" s="19" t="str">
        <f>IF(T1564="","",IF(AND(T1564&lt;&gt;'Tabelas auxiliares'!$B$241,T1564&lt;&gt;'Tabelas auxiliares'!$B$242,T1564&lt;&gt;'Tabelas auxiliares'!$C$241,T1564&lt;&gt;'Tabelas auxiliares'!$C$242,T1564&lt;&gt;'Tabelas auxiliares'!$D$241),"FOLHA DE PESSOAL",IF(Y1564='Tabelas auxiliares'!$A$242,"CUSTEIO",IF(Y1564='Tabelas auxiliares'!$A$241,"INVESTIMENTO","ERRO - VERIFICAR"))))</f>
        <v/>
      </c>
      <c r="AA1564" s="30" t="str">
        <f t="shared" si="47"/>
        <v/>
      </c>
      <c r="AB1564" s="130"/>
      <c r="AC1564" s="130"/>
      <c r="AD1564" s="37"/>
      <c r="AE1564" s="36"/>
    </row>
    <row r="1565" spans="6:31" x14ac:dyDescent="0.25">
      <c r="F1565" s="19" t="str">
        <f>IFERROR(VLOOKUP(D1565,'Tabelas auxiliares'!$A$3:$B$63,2,FALSE),"")</f>
        <v/>
      </c>
      <c r="G1565" s="19" t="str">
        <f>IFERROR(VLOOKUP($B1565,'Tabelas auxiliares'!$A$67:$C$107,2,FALSE),"")</f>
        <v/>
      </c>
      <c r="H1565" s="19" t="str">
        <f>IFERROR(VLOOKUP($B1565,'Tabelas auxiliares'!$A$67:$C$107,3,FALSE),"")</f>
        <v/>
      </c>
      <c r="Y1565" s="19" t="str">
        <f t="shared" si="46"/>
        <v/>
      </c>
      <c r="Z1565" s="19" t="str">
        <f>IF(T1565="","",IF(AND(T1565&lt;&gt;'Tabelas auxiliares'!$B$241,T1565&lt;&gt;'Tabelas auxiliares'!$B$242,T1565&lt;&gt;'Tabelas auxiliares'!$C$241,T1565&lt;&gt;'Tabelas auxiliares'!$C$242,T1565&lt;&gt;'Tabelas auxiliares'!$D$241),"FOLHA DE PESSOAL",IF(Y1565='Tabelas auxiliares'!$A$242,"CUSTEIO",IF(Y1565='Tabelas auxiliares'!$A$241,"INVESTIMENTO","ERRO - VERIFICAR"))))</f>
        <v/>
      </c>
      <c r="AA1565" s="30" t="str">
        <f t="shared" si="47"/>
        <v/>
      </c>
      <c r="AB1565" s="130"/>
      <c r="AC1565" s="130"/>
      <c r="AD1565" s="37"/>
      <c r="AE1565" s="36"/>
    </row>
    <row r="1566" spans="6:31" x14ac:dyDescent="0.25">
      <c r="F1566" s="19" t="str">
        <f>IFERROR(VLOOKUP(D1566,'Tabelas auxiliares'!$A$3:$B$63,2,FALSE),"")</f>
        <v/>
      </c>
      <c r="G1566" s="19" t="str">
        <f>IFERROR(VLOOKUP($B1566,'Tabelas auxiliares'!$A$67:$C$107,2,FALSE),"")</f>
        <v/>
      </c>
      <c r="H1566" s="19" t="str">
        <f>IFERROR(VLOOKUP($B1566,'Tabelas auxiliares'!$A$67:$C$107,3,FALSE),"")</f>
        <v/>
      </c>
      <c r="Y1566" s="19" t="str">
        <f t="shared" si="46"/>
        <v/>
      </c>
      <c r="Z1566" s="19" t="str">
        <f>IF(T1566="","",IF(AND(T1566&lt;&gt;'Tabelas auxiliares'!$B$241,T1566&lt;&gt;'Tabelas auxiliares'!$B$242,T1566&lt;&gt;'Tabelas auxiliares'!$C$241,T1566&lt;&gt;'Tabelas auxiliares'!$C$242,T1566&lt;&gt;'Tabelas auxiliares'!$D$241),"FOLHA DE PESSOAL",IF(Y1566='Tabelas auxiliares'!$A$242,"CUSTEIO",IF(Y1566='Tabelas auxiliares'!$A$241,"INVESTIMENTO","ERRO - VERIFICAR"))))</f>
        <v/>
      </c>
      <c r="AA1566" s="30" t="str">
        <f t="shared" si="47"/>
        <v/>
      </c>
      <c r="AB1566" s="130"/>
      <c r="AC1566" s="130"/>
      <c r="AD1566" s="37"/>
      <c r="AE1566" s="36"/>
    </row>
    <row r="1567" spans="6:31" x14ac:dyDescent="0.25">
      <c r="F1567" s="19" t="str">
        <f>IFERROR(VLOOKUP(D1567,'Tabelas auxiliares'!$A$3:$B$63,2,FALSE),"")</f>
        <v/>
      </c>
      <c r="G1567" s="19" t="str">
        <f>IFERROR(VLOOKUP($B1567,'Tabelas auxiliares'!$A$67:$C$107,2,FALSE),"")</f>
        <v/>
      </c>
      <c r="H1567" s="19" t="str">
        <f>IFERROR(VLOOKUP($B1567,'Tabelas auxiliares'!$A$67:$C$107,3,FALSE),"")</f>
        <v/>
      </c>
      <c r="Y1567" s="19" t="str">
        <f t="shared" si="46"/>
        <v/>
      </c>
      <c r="Z1567" s="19" t="str">
        <f>IF(T1567="","",IF(AND(T1567&lt;&gt;'Tabelas auxiliares'!$B$241,T1567&lt;&gt;'Tabelas auxiliares'!$B$242,T1567&lt;&gt;'Tabelas auxiliares'!$C$241,T1567&lt;&gt;'Tabelas auxiliares'!$C$242,T1567&lt;&gt;'Tabelas auxiliares'!$D$241),"FOLHA DE PESSOAL",IF(Y1567='Tabelas auxiliares'!$A$242,"CUSTEIO",IF(Y1567='Tabelas auxiliares'!$A$241,"INVESTIMENTO","ERRO - VERIFICAR"))))</f>
        <v/>
      </c>
      <c r="AA1567" s="30" t="str">
        <f t="shared" si="47"/>
        <v/>
      </c>
      <c r="AB1567" s="130"/>
      <c r="AC1567" s="130"/>
      <c r="AD1567" s="37"/>
      <c r="AE1567" s="36"/>
    </row>
    <row r="1568" spans="6:31" x14ac:dyDescent="0.25">
      <c r="F1568" s="19" t="str">
        <f>IFERROR(VLOOKUP(D1568,'Tabelas auxiliares'!$A$3:$B$63,2,FALSE),"")</f>
        <v/>
      </c>
      <c r="G1568" s="19" t="str">
        <f>IFERROR(VLOOKUP($B1568,'Tabelas auxiliares'!$A$67:$C$107,2,FALSE),"")</f>
        <v/>
      </c>
      <c r="H1568" s="19" t="str">
        <f>IFERROR(VLOOKUP($B1568,'Tabelas auxiliares'!$A$67:$C$107,3,FALSE),"")</f>
        <v/>
      </c>
      <c r="Y1568" s="19" t="str">
        <f t="shared" si="46"/>
        <v/>
      </c>
      <c r="Z1568" s="19" t="str">
        <f>IF(T1568="","",IF(AND(T1568&lt;&gt;'Tabelas auxiliares'!$B$241,T1568&lt;&gt;'Tabelas auxiliares'!$B$242,T1568&lt;&gt;'Tabelas auxiliares'!$C$241,T1568&lt;&gt;'Tabelas auxiliares'!$C$242,T1568&lt;&gt;'Tabelas auxiliares'!$D$241),"FOLHA DE PESSOAL",IF(Y1568='Tabelas auxiliares'!$A$242,"CUSTEIO",IF(Y1568='Tabelas auxiliares'!$A$241,"INVESTIMENTO","ERRO - VERIFICAR"))))</f>
        <v/>
      </c>
      <c r="AA1568" s="30" t="str">
        <f t="shared" si="47"/>
        <v/>
      </c>
      <c r="AB1568" s="130"/>
      <c r="AC1568" s="130"/>
      <c r="AD1568" s="37"/>
      <c r="AE1568" s="36"/>
    </row>
    <row r="1569" spans="6:31" x14ac:dyDescent="0.25">
      <c r="F1569" s="19" t="str">
        <f>IFERROR(VLOOKUP(D1569,'Tabelas auxiliares'!$A$3:$B$63,2,FALSE),"")</f>
        <v/>
      </c>
      <c r="G1569" s="19" t="str">
        <f>IFERROR(VLOOKUP($B1569,'Tabelas auxiliares'!$A$67:$C$107,2,FALSE),"")</f>
        <v/>
      </c>
      <c r="H1569" s="19" t="str">
        <f>IFERROR(VLOOKUP($B1569,'Tabelas auxiliares'!$A$67:$C$107,3,FALSE),"")</f>
        <v/>
      </c>
      <c r="Y1569" s="19" t="str">
        <f t="shared" si="46"/>
        <v/>
      </c>
      <c r="Z1569" s="19" t="str">
        <f>IF(T1569="","",IF(AND(T1569&lt;&gt;'Tabelas auxiliares'!$B$241,T1569&lt;&gt;'Tabelas auxiliares'!$B$242,T1569&lt;&gt;'Tabelas auxiliares'!$C$241,T1569&lt;&gt;'Tabelas auxiliares'!$C$242,T1569&lt;&gt;'Tabelas auxiliares'!$D$241),"FOLHA DE PESSOAL",IF(Y1569='Tabelas auxiliares'!$A$242,"CUSTEIO",IF(Y1569='Tabelas auxiliares'!$A$241,"INVESTIMENTO","ERRO - VERIFICAR"))))</f>
        <v/>
      </c>
      <c r="AA1569" s="30" t="str">
        <f t="shared" si="47"/>
        <v/>
      </c>
      <c r="AB1569" s="130"/>
      <c r="AC1569" s="130"/>
      <c r="AD1569" s="37"/>
      <c r="AE1569" s="36"/>
    </row>
    <row r="1570" spans="6:31" x14ac:dyDescent="0.25">
      <c r="F1570" s="19" t="str">
        <f>IFERROR(VLOOKUP(D1570,'Tabelas auxiliares'!$A$3:$B$63,2,FALSE),"")</f>
        <v/>
      </c>
      <c r="G1570" s="19" t="str">
        <f>IFERROR(VLOOKUP($B1570,'Tabelas auxiliares'!$A$67:$C$107,2,FALSE),"")</f>
        <v/>
      </c>
      <c r="H1570" s="19" t="str">
        <f>IFERROR(VLOOKUP($B1570,'Tabelas auxiliares'!$A$67:$C$107,3,FALSE),"")</f>
        <v/>
      </c>
      <c r="Y1570" s="19" t="str">
        <f t="shared" si="46"/>
        <v/>
      </c>
      <c r="Z1570" s="19" t="str">
        <f>IF(T1570="","",IF(AND(T1570&lt;&gt;'Tabelas auxiliares'!$B$241,T1570&lt;&gt;'Tabelas auxiliares'!$B$242,T1570&lt;&gt;'Tabelas auxiliares'!$C$241,T1570&lt;&gt;'Tabelas auxiliares'!$C$242,T1570&lt;&gt;'Tabelas auxiliares'!$D$241),"FOLHA DE PESSOAL",IF(Y1570='Tabelas auxiliares'!$A$242,"CUSTEIO",IF(Y1570='Tabelas auxiliares'!$A$241,"INVESTIMENTO","ERRO - VERIFICAR"))))</f>
        <v/>
      </c>
      <c r="AA1570" s="30" t="str">
        <f t="shared" si="47"/>
        <v/>
      </c>
      <c r="AB1570" s="130"/>
      <c r="AC1570" s="130"/>
      <c r="AD1570" s="37"/>
      <c r="AE1570" s="36"/>
    </row>
    <row r="1571" spans="6:31" x14ac:dyDescent="0.25">
      <c r="F1571" s="19" t="str">
        <f>IFERROR(VLOOKUP(D1571,'Tabelas auxiliares'!$A$3:$B$63,2,FALSE),"")</f>
        <v/>
      </c>
      <c r="G1571" s="19" t="str">
        <f>IFERROR(VLOOKUP($B1571,'Tabelas auxiliares'!$A$67:$C$107,2,FALSE),"")</f>
        <v/>
      </c>
      <c r="H1571" s="19" t="str">
        <f>IFERROR(VLOOKUP($B1571,'Tabelas auxiliares'!$A$67:$C$107,3,FALSE),"")</f>
        <v/>
      </c>
      <c r="Y1571" s="19" t="str">
        <f t="shared" si="46"/>
        <v/>
      </c>
      <c r="Z1571" s="19" t="str">
        <f>IF(T1571="","",IF(AND(T1571&lt;&gt;'Tabelas auxiliares'!$B$241,T1571&lt;&gt;'Tabelas auxiliares'!$B$242,T1571&lt;&gt;'Tabelas auxiliares'!$C$241,T1571&lt;&gt;'Tabelas auxiliares'!$C$242,T1571&lt;&gt;'Tabelas auxiliares'!$D$241),"FOLHA DE PESSOAL",IF(Y1571='Tabelas auxiliares'!$A$242,"CUSTEIO",IF(Y1571='Tabelas auxiliares'!$A$241,"INVESTIMENTO","ERRO - VERIFICAR"))))</f>
        <v/>
      </c>
      <c r="AA1571" s="30" t="str">
        <f t="shared" si="47"/>
        <v/>
      </c>
      <c r="AB1571" s="130"/>
      <c r="AC1571" s="130"/>
      <c r="AD1571" s="37"/>
      <c r="AE1571" s="36"/>
    </row>
    <row r="1572" spans="6:31" x14ac:dyDescent="0.25">
      <c r="F1572" s="19" t="str">
        <f>IFERROR(VLOOKUP(D1572,'Tabelas auxiliares'!$A$3:$B$63,2,FALSE),"")</f>
        <v/>
      </c>
      <c r="G1572" s="19" t="str">
        <f>IFERROR(VLOOKUP($B1572,'Tabelas auxiliares'!$A$67:$C$107,2,FALSE),"")</f>
        <v/>
      </c>
      <c r="H1572" s="19" t="str">
        <f>IFERROR(VLOOKUP($B1572,'Tabelas auxiliares'!$A$67:$C$107,3,FALSE),"")</f>
        <v/>
      </c>
      <c r="Y1572" s="19" t="str">
        <f t="shared" si="46"/>
        <v/>
      </c>
      <c r="Z1572" s="19" t="str">
        <f>IF(T1572="","",IF(AND(T1572&lt;&gt;'Tabelas auxiliares'!$B$241,T1572&lt;&gt;'Tabelas auxiliares'!$B$242,T1572&lt;&gt;'Tabelas auxiliares'!$C$241,T1572&lt;&gt;'Tabelas auxiliares'!$C$242,T1572&lt;&gt;'Tabelas auxiliares'!$D$241),"FOLHA DE PESSOAL",IF(Y1572='Tabelas auxiliares'!$A$242,"CUSTEIO",IF(Y1572='Tabelas auxiliares'!$A$241,"INVESTIMENTO","ERRO - VERIFICAR"))))</f>
        <v/>
      </c>
      <c r="AA1572" s="30" t="str">
        <f t="shared" si="47"/>
        <v/>
      </c>
      <c r="AB1572" s="130"/>
      <c r="AC1572" s="130"/>
      <c r="AD1572" s="37"/>
      <c r="AE1572" s="36"/>
    </row>
    <row r="1573" spans="6:31" x14ac:dyDescent="0.25">
      <c r="F1573" s="19" t="str">
        <f>IFERROR(VLOOKUP(D1573,'Tabelas auxiliares'!$A$3:$B$63,2,FALSE),"")</f>
        <v/>
      </c>
      <c r="G1573" s="19" t="str">
        <f>IFERROR(VLOOKUP($B1573,'Tabelas auxiliares'!$A$67:$C$107,2,FALSE),"")</f>
        <v/>
      </c>
      <c r="H1573" s="19" t="str">
        <f>IFERROR(VLOOKUP($B1573,'Tabelas auxiliares'!$A$67:$C$107,3,FALSE),"")</f>
        <v/>
      </c>
      <c r="Y1573" s="19" t="str">
        <f t="shared" ref="Y1573:Y1636" si="48">LEFT(V1573,1)</f>
        <v/>
      </c>
      <c r="Z1573" s="19" t="str">
        <f>IF(T1573="","",IF(AND(T1573&lt;&gt;'Tabelas auxiliares'!$B$241,T1573&lt;&gt;'Tabelas auxiliares'!$B$242,T1573&lt;&gt;'Tabelas auxiliares'!$C$241,T1573&lt;&gt;'Tabelas auxiliares'!$C$242,T1573&lt;&gt;'Tabelas auxiliares'!$D$241),"FOLHA DE PESSOAL",IF(Y1573='Tabelas auxiliares'!$A$242,"CUSTEIO",IF(Y1573='Tabelas auxiliares'!$A$241,"INVESTIMENTO","ERRO - VERIFICAR"))))</f>
        <v/>
      </c>
      <c r="AA1573" s="30" t="str">
        <f t="shared" si="47"/>
        <v/>
      </c>
      <c r="AB1573" s="130"/>
      <c r="AC1573" s="130"/>
      <c r="AD1573" s="37"/>
      <c r="AE1573" s="36"/>
    </row>
    <row r="1574" spans="6:31" x14ac:dyDescent="0.25">
      <c r="F1574" s="19" t="str">
        <f>IFERROR(VLOOKUP(D1574,'Tabelas auxiliares'!$A$3:$B$63,2,FALSE),"")</f>
        <v/>
      </c>
      <c r="G1574" s="19" t="str">
        <f>IFERROR(VLOOKUP($B1574,'Tabelas auxiliares'!$A$67:$C$107,2,FALSE),"")</f>
        <v/>
      </c>
      <c r="H1574" s="19" t="str">
        <f>IFERROR(VLOOKUP($B1574,'Tabelas auxiliares'!$A$67:$C$107,3,FALSE),"")</f>
        <v/>
      </c>
      <c r="Y1574" s="19" t="str">
        <f t="shared" si="48"/>
        <v/>
      </c>
      <c r="Z1574" s="19" t="str">
        <f>IF(T1574="","",IF(AND(T1574&lt;&gt;'Tabelas auxiliares'!$B$241,T1574&lt;&gt;'Tabelas auxiliares'!$B$242,T1574&lt;&gt;'Tabelas auxiliares'!$C$241,T1574&lt;&gt;'Tabelas auxiliares'!$C$242,T1574&lt;&gt;'Tabelas auxiliares'!$D$241),"FOLHA DE PESSOAL",IF(Y1574='Tabelas auxiliares'!$A$242,"CUSTEIO",IF(Y1574='Tabelas auxiliares'!$A$241,"INVESTIMENTO","ERRO - VERIFICAR"))))</f>
        <v/>
      </c>
      <c r="AA1574" s="30" t="str">
        <f t="shared" ref="AA1574:AA1637" si="49">IF(AB1574+AC1574+AD1574&lt;&gt;0,AB1574+AC1574+AD1574,"")</f>
        <v/>
      </c>
      <c r="AB1574" s="130"/>
      <c r="AC1574" s="130"/>
      <c r="AD1574" s="37"/>
      <c r="AE1574" s="36"/>
    </row>
    <row r="1575" spans="6:31" x14ac:dyDescent="0.25">
      <c r="F1575" s="19" t="str">
        <f>IFERROR(VLOOKUP(D1575,'Tabelas auxiliares'!$A$3:$B$63,2,FALSE),"")</f>
        <v/>
      </c>
      <c r="G1575" s="19" t="str">
        <f>IFERROR(VLOOKUP($B1575,'Tabelas auxiliares'!$A$67:$C$107,2,FALSE),"")</f>
        <v/>
      </c>
      <c r="H1575" s="19" t="str">
        <f>IFERROR(VLOOKUP($B1575,'Tabelas auxiliares'!$A$67:$C$107,3,FALSE),"")</f>
        <v/>
      </c>
      <c r="Y1575" s="19" t="str">
        <f t="shared" si="48"/>
        <v/>
      </c>
      <c r="Z1575" s="19" t="str">
        <f>IF(T1575="","",IF(AND(T1575&lt;&gt;'Tabelas auxiliares'!$B$241,T1575&lt;&gt;'Tabelas auxiliares'!$B$242,T1575&lt;&gt;'Tabelas auxiliares'!$C$241,T1575&lt;&gt;'Tabelas auxiliares'!$C$242,T1575&lt;&gt;'Tabelas auxiliares'!$D$241),"FOLHA DE PESSOAL",IF(Y1575='Tabelas auxiliares'!$A$242,"CUSTEIO",IF(Y1575='Tabelas auxiliares'!$A$241,"INVESTIMENTO","ERRO - VERIFICAR"))))</f>
        <v/>
      </c>
      <c r="AA1575" s="30" t="str">
        <f t="shared" si="49"/>
        <v/>
      </c>
      <c r="AB1575" s="130"/>
      <c r="AC1575" s="130"/>
      <c r="AD1575" s="37"/>
      <c r="AE1575" s="36"/>
    </row>
    <row r="1576" spans="6:31" x14ac:dyDescent="0.25">
      <c r="F1576" s="19" t="str">
        <f>IFERROR(VLOOKUP(D1576,'Tabelas auxiliares'!$A$3:$B$63,2,FALSE),"")</f>
        <v/>
      </c>
      <c r="G1576" s="19" t="str">
        <f>IFERROR(VLOOKUP($B1576,'Tabelas auxiliares'!$A$67:$C$107,2,FALSE),"")</f>
        <v/>
      </c>
      <c r="H1576" s="19" t="str">
        <f>IFERROR(VLOOKUP($B1576,'Tabelas auxiliares'!$A$67:$C$107,3,FALSE),"")</f>
        <v/>
      </c>
      <c r="Y1576" s="19" t="str">
        <f t="shared" si="48"/>
        <v/>
      </c>
      <c r="Z1576" s="19" t="str">
        <f>IF(T1576="","",IF(AND(T1576&lt;&gt;'Tabelas auxiliares'!$B$241,T1576&lt;&gt;'Tabelas auxiliares'!$B$242,T1576&lt;&gt;'Tabelas auxiliares'!$C$241,T1576&lt;&gt;'Tabelas auxiliares'!$C$242,T1576&lt;&gt;'Tabelas auxiliares'!$D$241),"FOLHA DE PESSOAL",IF(Y1576='Tabelas auxiliares'!$A$242,"CUSTEIO",IF(Y1576='Tabelas auxiliares'!$A$241,"INVESTIMENTO","ERRO - VERIFICAR"))))</f>
        <v/>
      </c>
      <c r="AA1576" s="30" t="str">
        <f t="shared" si="49"/>
        <v/>
      </c>
      <c r="AB1576" s="130"/>
      <c r="AC1576" s="130"/>
      <c r="AD1576" s="37"/>
      <c r="AE1576" s="36"/>
    </row>
    <row r="1577" spans="6:31" x14ac:dyDescent="0.25">
      <c r="F1577" s="19" t="str">
        <f>IFERROR(VLOOKUP(D1577,'Tabelas auxiliares'!$A$3:$B$63,2,FALSE),"")</f>
        <v/>
      </c>
      <c r="G1577" s="19" t="str">
        <f>IFERROR(VLOOKUP($B1577,'Tabelas auxiliares'!$A$67:$C$107,2,FALSE),"")</f>
        <v/>
      </c>
      <c r="H1577" s="19" t="str">
        <f>IFERROR(VLOOKUP($B1577,'Tabelas auxiliares'!$A$67:$C$107,3,FALSE),"")</f>
        <v/>
      </c>
      <c r="Y1577" s="19" t="str">
        <f t="shared" si="48"/>
        <v/>
      </c>
      <c r="Z1577" s="19" t="str">
        <f>IF(T1577="","",IF(AND(T1577&lt;&gt;'Tabelas auxiliares'!$B$241,T1577&lt;&gt;'Tabelas auxiliares'!$B$242,T1577&lt;&gt;'Tabelas auxiliares'!$C$241,T1577&lt;&gt;'Tabelas auxiliares'!$C$242,T1577&lt;&gt;'Tabelas auxiliares'!$D$241),"FOLHA DE PESSOAL",IF(Y1577='Tabelas auxiliares'!$A$242,"CUSTEIO",IF(Y1577='Tabelas auxiliares'!$A$241,"INVESTIMENTO","ERRO - VERIFICAR"))))</f>
        <v/>
      </c>
      <c r="AA1577" s="30" t="str">
        <f t="shared" si="49"/>
        <v/>
      </c>
      <c r="AB1577" s="130"/>
      <c r="AC1577" s="130"/>
      <c r="AD1577" s="37"/>
      <c r="AE1577" s="36"/>
    </row>
    <row r="1578" spans="6:31" x14ac:dyDescent="0.25">
      <c r="F1578" s="19" t="str">
        <f>IFERROR(VLOOKUP(D1578,'Tabelas auxiliares'!$A$3:$B$63,2,FALSE),"")</f>
        <v/>
      </c>
      <c r="G1578" s="19" t="str">
        <f>IFERROR(VLOOKUP($B1578,'Tabelas auxiliares'!$A$67:$C$107,2,FALSE),"")</f>
        <v/>
      </c>
      <c r="H1578" s="19" t="str">
        <f>IFERROR(VLOOKUP($B1578,'Tabelas auxiliares'!$A$67:$C$107,3,FALSE),"")</f>
        <v/>
      </c>
      <c r="Y1578" s="19" t="str">
        <f t="shared" si="48"/>
        <v/>
      </c>
      <c r="Z1578" s="19" t="str">
        <f>IF(T1578="","",IF(AND(T1578&lt;&gt;'Tabelas auxiliares'!$B$241,T1578&lt;&gt;'Tabelas auxiliares'!$B$242,T1578&lt;&gt;'Tabelas auxiliares'!$C$241,T1578&lt;&gt;'Tabelas auxiliares'!$C$242,T1578&lt;&gt;'Tabelas auxiliares'!$D$241),"FOLHA DE PESSOAL",IF(Y1578='Tabelas auxiliares'!$A$242,"CUSTEIO",IF(Y1578='Tabelas auxiliares'!$A$241,"INVESTIMENTO","ERRO - VERIFICAR"))))</f>
        <v/>
      </c>
      <c r="AA1578" s="30" t="str">
        <f t="shared" si="49"/>
        <v/>
      </c>
      <c r="AB1578" s="130"/>
      <c r="AC1578" s="130"/>
      <c r="AD1578" s="37"/>
      <c r="AE1578" s="36"/>
    </row>
    <row r="1579" spans="6:31" x14ac:dyDescent="0.25">
      <c r="F1579" s="19" t="str">
        <f>IFERROR(VLOOKUP(D1579,'Tabelas auxiliares'!$A$3:$B$63,2,FALSE),"")</f>
        <v/>
      </c>
      <c r="G1579" s="19" t="str">
        <f>IFERROR(VLOOKUP($B1579,'Tabelas auxiliares'!$A$67:$C$107,2,FALSE),"")</f>
        <v/>
      </c>
      <c r="H1579" s="19" t="str">
        <f>IFERROR(VLOOKUP($B1579,'Tabelas auxiliares'!$A$67:$C$107,3,FALSE),"")</f>
        <v/>
      </c>
      <c r="Y1579" s="19" t="str">
        <f t="shared" si="48"/>
        <v/>
      </c>
      <c r="Z1579" s="19" t="str">
        <f>IF(T1579="","",IF(AND(T1579&lt;&gt;'Tabelas auxiliares'!$B$241,T1579&lt;&gt;'Tabelas auxiliares'!$B$242,T1579&lt;&gt;'Tabelas auxiliares'!$C$241,T1579&lt;&gt;'Tabelas auxiliares'!$C$242,T1579&lt;&gt;'Tabelas auxiliares'!$D$241),"FOLHA DE PESSOAL",IF(Y1579='Tabelas auxiliares'!$A$242,"CUSTEIO",IF(Y1579='Tabelas auxiliares'!$A$241,"INVESTIMENTO","ERRO - VERIFICAR"))))</f>
        <v/>
      </c>
      <c r="AA1579" s="30" t="str">
        <f t="shared" si="49"/>
        <v/>
      </c>
      <c r="AB1579" s="130"/>
      <c r="AC1579" s="130"/>
      <c r="AD1579" s="37"/>
      <c r="AE1579" s="36"/>
    </row>
    <row r="1580" spans="6:31" x14ac:dyDescent="0.25">
      <c r="F1580" s="19" t="str">
        <f>IFERROR(VLOOKUP(D1580,'Tabelas auxiliares'!$A$3:$B$63,2,FALSE),"")</f>
        <v/>
      </c>
      <c r="G1580" s="19" t="str">
        <f>IFERROR(VLOOKUP($B1580,'Tabelas auxiliares'!$A$67:$C$107,2,FALSE),"")</f>
        <v/>
      </c>
      <c r="H1580" s="19" t="str">
        <f>IFERROR(VLOOKUP($B1580,'Tabelas auxiliares'!$A$67:$C$107,3,FALSE),"")</f>
        <v/>
      </c>
      <c r="Y1580" s="19" t="str">
        <f t="shared" si="48"/>
        <v/>
      </c>
      <c r="Z1580" s="19" t="str">
        <f>IF(T1580="","",IF(AND(T1580&lt;&gt;'Tabelas auxiliares'!$B$241,T1580&lt;&gt;'Tabelas auxiliares'!$B$242,T1580&lt;&gt;'Tabelas auxiliares'!$C$241,T1580&lt;&gt;'Tabelas auxiliares'!$C$242,T1580&lt;&gt;'Tabelas auxiliares'!$D$241),"FOLHA DE PESSOAL",IF(Y1580='Tabelas auxiliares'!$A$242,"CUSTEIO",IF(Y1580='Tabelas auxiliares'!$A$241,"INVESTIMENTO","ERRO - VERIFICAR"))))</f>
        <v/>
      </c>
      <c r="AA1580" s="30" t="str">
        <f t="shared" si="49"/>
        <v/>
      </c>
      <c r="AB1580" s="130"/>
      <c r="AC1580" s="130"/>
      <c r="AD1580" s="37"/>
      <c r="AE1580" s="36"/>
    </row>
    <row r="1581" spans="6:31" x14ac:dyDescent="0.25">
      <c r="F1581" s="19" t="str">
        <f>IFERROR(VLOOKUP(D1581,'Tabelas auxiliares'!$A$3:$B$63,2,FALSE),"")</f>
        <v/>
      </c>
      <c r="G1581" s="19" t="str">
        <f>IFERROR(VLOOKUP($B1581,'Tabelas auxiliares'!$A$67:$C$107,2,FALSE),"")</f>
        <v/>
      </c>
      <c r="H1581" s="19" t="str">
        <f>IFERROR(VLOOKUP($B1581,'Tabelas auxiliares'!$A$67:$C$107,3,FALSE),"")</f>
        <v/>
      </c>
      <c r="Y1581" s="19" t="str">
        <f t="shared" si="48"/>
        <v/>
      </c>
      <c r="Z1581" s="19" t="str">
        <f>IF(T1581="","",IF(AND(T1581&lt;&gt;'Tabelas auxiliares'!$B$241,T1581&lt;&gt;'Tabelas auxiliares'!$B$242,T1581&lt;&gt;'Tabelas auxiliares'!$C$241,T1581&lt;&gt;'Tabelas auxiliares'!$C$242,T1581&lt;&gt;'Tabelas auxiliares'!$D$241),"FOLHA DE PESSOAL",IF(Y1581='Tabelas auxiliares'!$A$242,"CUSTEIO",IF(Y1581='Tabelas auxiliares'!$A$241,"INVESTIMENTO","ERRO - VERIFICAR"))))</f>
        <v/>
      </c>
      <c r="AA1581" s="30" t="str">
        <f t="shared" si="49"/>
        <v/>
      </c>
      <c r="AB1581" s="130"/>
      <c r="AC1581" s="130"/>
      <c r="AD1581" s="37"/>
      <c r="AE1581" s="36"/>
    </row>
    <row r="1582" spans="6:31" x14ac:dyDescent="0.25">
      <c r="F1582" s="19" t="str">
        <f>IFERROR(VLOOKUP(D1582,'Tabelas auxiliares'!$A$3:$B$63,2,FALSE),"")</f>
        <v/>
      </c>
      <c r="G1582" s="19" t="str">
        <f>IFERROR(VLOOKUP($B1582,'Tabelas auxiliares'!$A$67:$C$107,2,FALSE),"")</f>
        <v/>
      </c>
      <c r="H1582" s="19" t="str">
        <f>IFERROR(VLOOKUP($B1582,'Tabelas auxiliares'!$A$67:$C$107,3,FALSE),"")</f>
        <v/>
      </c>
      <c r="Y1582" s="19" t="str">
        <f t="shared" si="48"/>
        <v/>
      </c>
      <c r="Z1582" s="19" t="str">
        <f>IF(T1582="","",IF(AND(T1582&lt;&gt;'Tabelas auxiliares'!$B$241,T1582&lt;&gt;'Tabelas auxiliares'!$B$242,T1582&lt;&gt;'Tabelas auxiliares'!$C$241,T1582&lt;&gt;'Tabelas auxiliares'!$C$242,T1582&lt;&gt;'Tabelas auxiliares'!$D$241),"FOLHA DE PESSOAL",IF(Y1582='Tabelas auxiliares'!$A$242,"CUSTEIO",IF(Y1582='Tabelas auxiliares'!$A$241,"INVESTIMENTO","ERRO - VERIFICAR"))))</f>
        <v/>
      </c>
      <c r="AA1582" s="30" t="str">
        <f t="shared" si="49"/>
        <v/>
      </c>
      <c r="AB1582" s="130"/>
      <c r="AC1582" s="130"/>
      <c r="AD1582" s="37"/>
      <c r="AE1582" s="36"/>
    </row>
    <row r="1583" spans="6:31" x14ac:dyDescent="0.25">
      <c r="F1583" s="19" t="str">
        <f>IFERROR(VLOOKUP(D1583,'Tabelas auxiliares'!$A$3:$B$63,2,FALSE),"")</f>
        <v/>
      </c>
      <c r="G1583" s="19" t="str">
        <f>IFERROR(VLOOKUP($B1583,'Tabelas auxiliares'!$A$67:$C$107,2,FALSE),"")</f>
        <v/>
      </c>
      <c r="H1583" s="19" t="str">
        <f>IFERROR(VLOOKUP($B1583,'Tabelas auxiliares'!$A$67:$C$107,3,FALSE),"")</f>
        <v/>
      </c>
      <c r="Y1583" s="19" t="str">
        <f t="shared" si="48"/>
        <v/>
      </c>
      <c r="Z1583" s="19" t="str">
        <f>IF(T1583="","",IF(AND(T1583&lt;&gt;'Tabelas auxiliares'!$B$241,T1583&lt;&gt;'Tabelas auxiliares'!$B$242,T1583&lt;&gt;'Tabelas auxiliares'!$C$241,T1583&lt;&gt;'Tabelas auxiliares'!$C$242,T1583&lt;&gt;'Tabelas auxiliares'!$D$241),"FOLHA DE PESSOAL",IF(Y1583='Tabelas auxiliares'!$A$242,"CUSTEIO",IF(Y1583='Tabelas auxiliares'!$A$241,"INVESTIMENTO","ERRO - VERIFICAR"))))</f>
        <v/>
      </c>
      <c r="AA1583" s="30" t="str">
        <f t="shared" si="49"/>
        <v/>
      </c>
      <c r="AB1583" s="130"/>
      <c r="AC1583" s="130"/>
      <c r="AD1583" s="37"/>
      <c r="AE1583" s="36"/>
    </row>
    <row r="1584" spans="6:31" x14ac:dyDescent="0.25">
      <c r="F1584" s="19" t="str">
        <f>IFERROR(VLOOKUP(D1584,'Tabelas auxiliares'!$A$3:$B$63,2,FALSE),"")</f>
        <v/>
      </c>
      <c r="G1584" s="19" t="str">
        <f>IFERROR(VLOOKUP($B1584,'Tabelas auxiliares'!$A$67:$C$107,2,FALSE),"")</f>
        <v/>
      </c>
      <c r="H1584" s="19" t="str">
        <f>IFERROR(VLOOKUP($B1584,'Tabelas auxiliares'!$A$67:$C$107,3,FALSE),"")</f>
        <v/>
      </c>
      <c r="Y1584" s="19" t="str">
        <f t="shared" si="48"/>
        <v/>
      </c>
      <c r="Z1584" s="19" t="str">
        <f>IF(T1584="","",IF(AND(T1584&lt;&gt;'Tabelas auxiliares'!$B$241,T1584&lt;&gt;'Tabelas auxiliares'!$B$242,T1584&lt;&gt;'Tabelas auxiliares'!$C$241,T1584&lt;&gt;'Tabelas auxiliares'!$C$242,T1584&lt;&gt;'Tabelas auxiliares'!$D$241),"FOLHA DE PESSOAL",IF(Y1584='Tabelas auxiliares'!$A$242,"CUSTEIO",IF(Y1584='Tabelas auxiliares'!$A$241,"INVESTIMENTO","ERRO - VERIFICAR"))))</f>
        <v/>
      </c>
      <c r="AA1584" s="30" t="str">
        <f t="shared" si="49"/>
        <v/>
      </c>
      <c r="AB1584" s="130"/>
      <c r="AC1584" s="130"/>
      <c r="AD1584" s="37"/>
      <c r="AE1584" s="36"/>
    </row>
    <row r="1585" spans="6:31" x14ac:dyDescent="0.25">
      <c r="F1585" s="19" t="str">
        <f>IFERROR(VLOOKUP(D1585,'Tabelas auxiliares'!$A$3:$B$63,2,FALSE),"")</f>
        <v/>
      </c>
      <c r="G1585" s="19" t="str">
        <f>IFERROR(VLOOKUP($B1585,'Tabelas auxiliares'!$A$67:$C$107,2,FALSE),"")</f>
        <v/>
      </c>
      <c r="H1585" s="19" t="str">
        <f>IFERROR(VLOOKUP($B1585,'Tabelas auxiliares'!$A$67:$C$107,3,FALSE),"")</f>
        <v/>
      </c>
      <c r="Y1585" s="19" t="str">
        <f t="shared" si="48"/>
        <v/>
      </c>
      <c r="Z1585" s="19" t="str">
        <f>IF(T1585="","",IF(AND(T1585&lt;&gt;'Tabelas auxiliares'!$B$241,T1585&lt;&gt;'Tabelas auxiliares'!$B$242,T1585&lt;&gt;'Tabelas auxiliares'!$C$241,T1585&lt;&gt;'Tabelas auxiliares'!$C$242,T1585&lt;&gt;'Tabelas auxiliares'!$D$241),"FOLHA DE PESSOAL",IF(Y1585='Tabelas auxiliares'!$A$242,"CUSTEIO",IF(Y1585='Tabelas auxiliares'!$A$241,"INVESTIMENTO","ERRO - VERIFICAR"))))</f>
        <v/>
      </c>
      <c r="AA1585" s="30" t="str">
        <f t="shared" si="49"/>
        <v/>
      </c>
      <c r="AB1585" s="130"/>
      <c r="AC1585" s="130"/>
      <c r="AD1585" s="37"/>
      <c r="AE1585" s="36"/>
    </row>
    <row r="1586" spans="6:31" x14ac:dyDescent="0.25">
      <c r="F1586" s="19" t="str">
        <f>IFERROR(VLOOKUP(D1586,'Tabelas auxiliares'!$A$3:$B$63,2,FALSE),"")</f>
        <v/>
      </c>
      <c r="G1586" s="19" t="str">
        <f>IFERROR(VLOOKUP($B1586,'Tabelas auxiliares'!$A$67:$C$107,2,FALSE),"")</f>
        <v/>
      </c>
      <c r="H1586" s="19" t="str">
        <f>IFERROR(VLOOKUP($B1586,'Tabelas auxiliares'!$A$67:$C$107,3,FALSE),"")</f>
        <v/>
      </c>
      <c r="Y1586" s="19" t="str">
        <f t="shared" si="48"/>
        <v/>
      </c>
      <c r="Z1586" s="19" t="str">
        <f>IF(T1586="","",IF(AND(T1586&lt;&gt;'Tabelas auxiliares'!$B$241,T1586&lt;&gt;'Tabelas auxiliares'!$B$242,T1586&lt;&gt;'Tabelas auxiliares'!$C$241,T1586&lt;&gt;'Tabelas auxiliares'!$C$242,T1586&lt;&gt;'Tabelas auxiliares'!$D$241),"FOLHA DE PESSOAL",IF(Y1586='Tabelas auxiliares'!$A$242,"CUSTEIO",IF(Y1586='Tabelas auxiliares'!$A$241,"INVESTIMENTO","ERRO - VERIFICAR"))))</f>
        <v/>
      </c>
      <c r="AA1586" s="30" t="str">
        <f t="shared" si="49"/>
        <v/>
      </c>
      <c r="AB1586" s="130"/>
      <c r="AC1586" s="130"/>
      <c r="AD1586" s="37"/>
      <c r="AE1586" s="36"/>
    </row>
    <row r="1587" spans="6:31" x14ac:dyDescent="0.25">
      <c r="F1587" s="19" t="str">
        <f>IFERROR(VLOOKUP(D1587,'Tabelas auxiliares'!$A$3:$B$63,2,FALSE),"")</f>
        <v/>
      </c>
      <c r="G1587" s="19" t="str">
        <f>IFERROR(VLOOKUP($B1587,'Tabelas auxiliares'!$A$67:$C$107,2,FALSE),"")</f>
        <v/>
      </c>
      <c r="H1587" s="19" t="str">
        <f>IFERROR(VLOOKUP($B1587,'Tabelas auxiliares'!$A$67:$C$107,3,FALSE),"")</f>
        <v/>
      </c>
      <c r="Y1587" s="19" t="str">
        <f t="shared" si="48"/>
        <v/>
      </c>
      <c r="Z1587" s="19" t="str">
        <f>IF(T1587="","",IF(AND(T1587&lt;&gt;'Tabelas auxiliares'!$B$241,T1587&lt;&gt;'Tabelas auxiliares'!$B$242,T1587&lt;&gt;'Tabelas auxiliares'!$C$241,T1587&lt;&gt;'Tabelas auxiliares'!$C$242,T1587&lt;&gt;'Tabelas auxiliares'!$D$241),"FOLHA DE PESSOAL",IF(Y1587='Tabelas auxiliares'!$A$242,"CUSTEIO",IF(Y1587='Tabelas auxiliares'!$A$241,"INVESTIMENTO","ERRO - VERIFICAR"))))</f>
        <v/>
      </c>
      <c r="AA1587" s="30" t="str">
        <f t="shared" si="49"/>
        <v/>
      </c>
      <c r="AB1587" s="130"/>
      <c r="AC1587" s="130"/>
      <c r="AD1587" s="37"/>
      <c r="AE1587" s="36"/>
    </row>
    <row r="1588" spans="6:31" x14ac:dyDescent="0.25">
      <c r="F1588" s="19" t="str">
        <f>IFERROR(VLOOKUP(D1588,'Tabelas auxiliares'!$A$3:$B$63,2,FALSE),"")</f>
        <v/>
      </c>
      <c r="G1588" s="19" t="str">
        <f>IFERROR(VLOOKUP($B1588,'Tabelas auxiliares'!$A$67:$C$107,2,FALSE),"")</f>
        <v/>
      </c>
      <c r="H1588" s="19" t="str">
        <f>IFERROR(VLOOKUP($B1588,'Tabelas auxiliares'!$A$67:$C$107,3,FALSE),"")</f>
        <v/>
      </c>
      <c r="Y1588" s="19" t="str">
        <f t="shared" si="48"/>
        <v/>
      </c>
      <c r="Z1588" s="19" t="str">
        <f>IF(T1588="","",IF(AND(T1588&lt;&gt;'Tabelas auxiliares'!$B$241,T1588&lt;&gt;'Tabelas auxiliares'!$B$242,T1588&lt;&gt;'Tabelas auxiliares'!$C$241,T1588&lt;&gt;'Tabelas auxiliares'!$C$242,T1588&lt;&gt;'Tabelas auxiliares'!$D$241),"FOLHA DE PESSOAL",IF(Y1588='Tabelas auxiliares'!$A$242,"CUSTEIO",IF(Y1588='Tabelas auxiliares'!$A$241,"INVESTIMENTO","ERRO - VERIFICAR"))))</f>
        <v/>
      </c>
      <c r="AA1588" s="30" t="str">
        <f t="shared" si="49"/>
        <v/>
      </c>
      <c r="AB1588" s="130"/>
      <c r="AC1588" s="130"/>
      <c r="AD1588" s="37"/>
      <c r="AE1588" s="36"/>
    </row>
    <row r="1589" spans="6:31" x14ac:dyDescent="0.25">
      <c r="F1589" s="19" t="str">
        <f>IFERROR(VLOOKUP(D1589,'Tabelas auxiliares'!$A$3:$B$63,2,FALSE),"")</f>
        <v/>
      </c>
      <c r="G1589" s="19" t="str">
        <f>IFERROR(VLOOKUP($B1589,'Tabelas auxiliares'!$A$67:$C$107,2,FALSE),"")</f>
        <v/>
      </c>
      <c r="H1589" s="19" t="str">
        <f>IFERROR(VLOOKUP($B1589,'Tabelas auxiliares'!$A$67:$C$107,3,FALSE),"")</f>
        <v/>
      </c>
      <c r="Y1589" s="19" t="str">
        <f t="shared" si="48"/>
        <v/>
      </c>
      <c r="Z1589" s="19" t="str">
        <f>IF(T1589="","",IF(AND(T1589&lt;&gt;'Tabelas auxiliares'!$B$241,T1589&lt;&gt;'Tabelas auxiliares'!$B$242,T1589&lt;&gt;'Tabelas auxiliares'!$C$241,T1589&lt;&gt;'Tabelas auxiliares'!$C$242,T1589&lt;&gt;'Tabelas auxiliares'!$D$241),"FOLHA DE PESSOAL",IF(Y1589='Tabelas auxiliares'!$A$242,"CUSTEIO",IF(Y1589='Tabelas auxiliares'!$A$241,"INVESTIMENTO","ERRO - VERIFICAR"))))</f>
        <v/>
      </c>
      <c r="AA1589" s="30" t="str">
        <f t="shared" si="49"/>
        <v/>
      </c>
      <c r="AB1589" s="130"/>
      <c r="AC1589" s="130"/>
      <c r="AD1589" s="37"/>
      <c r="AE1589" s="36"/>
    </row>
    <row r="1590" spans="6:31" x14ac:dyDescent="0.25">
      <c r="F1590" s="19" t="str">
        <f>IFERROR(VLOOKUP(D1590,'Tabelas auxiliares'!$A$3:$B$63,2,FALSE),"")</f>
        <v/>
      </c>
      <c r="G1590" s="19" t="str">
        <f>IFERROR(VLOOKUP($B1590,'Tabelas auxiliares'!$A$67:$C$107,2,FALSE),"")</f>
        <v/>
      </c>
      <c r="H1590" s="19" t="str">
        <f>IFERROR(VLOOKUP($B1590,'Tabelas auxiliares'!$A$67:$C$107,3,FALSE),"")</f>
        <v/>
      </c>
      <c r="Y1590" s="19" t="str">
        <f t="shared" si="48"/>
        <v/>
      </c>
      <c r="Z1590" s="19" t="str">
        <f>IF(T1590="","",IF(AND(T1590&lt;&gt;'Tabelas auxiliares'!$B$241,T1590&lt;&gt;'Tabelas auxiliares'!$B$242,T1590&lt;&gt;'Tabelas auxiliares'!$C$241,T1590&lt;&gt;'Tabelas auxiliares'!$C$242,T1590&lt;&gt;'Tabelas auxiliares'!$D$241),"FOLHA DE PESSOAL",IF(Y1590='Tabelas auxiliares'!$A$242,"CUSTEIO",IF(Y1590='Tabelas auxiliares'!$A$241,"INVESTIMENTO","ERRO - VERIFICAR"))))</f>
        <v/>
      </c>
      <c r="AA1590" s="30" t="str">
        <f t="shared" si="49"/>
        <v/>
      </c>
      <c r="AB1590" s="130"/>
      <c r="AC1590" s="130"/>
      <c r="AD1590" s="37"/>
      <c r="AE1590" s="36"/>
    </row>
    <row r="1591" spans="6:31" x14ac:dyDescent="0.25">
      <c r="F1591" s="19" t="str">
        <f>IFERROR(VLOOKUP(D1591,'Tabelas auxiliares'!$A$3:$B$63,2,FALSE),"")</f>
        <v/>
      </c>
      <c r="G1591" s="19" t="str">
        <f>IFERROR(VLOOKUP($B1591,'Tabelas auxiliares'!$A$67:$C$107,2,FALSE),"")</f>
        <v/>
      </c>
      <c r="H1591" s="19" t="str">
        <f>IFERROR(VLOOKUP($B1591,'Tabelas auxiliares'!$A$67:$C$107,3,FALSE),"")</f>
        <v/>
      </c>
      <c r="Y1591" s="19" t="str">
        <f t="shared" si="48"/>
        <v/>
      </c>
      <c r="Z1591" s="19" t="str">
        <f>IF(T1591="","",IF(AND(T1591&lt;&gt;'Tabelas auxiliares'!$B$241,T1591&lt;&gt;'Tabelas auxiliares'!$B$242,T1591&lt;&gt;'Tabelas auxiliares'!$C$241,T1591&lt;&gt;'Tabelas auxiliares'!$C$242,T1591&lt;&gt;'Tabelas auxiliares'!$D$241),"FOLHA DE PESSOAL",IF(Y1591='Tabelas auxiliares'!$A$242,"CUSTEIO",IF(Y1591='Tabelas auxiliares'!$A$241,"INVESTIMENTO","ERRO - VERIFICAR"))))</f>
        <v/>
      </c>
      <c r="AA1591" s="30" t="str">
        <f t="shared" si="49"/>
        <v/>
      </c>
      <c r="AB1591" s="130"/>
      <c r="AC1591" s="130"/>
      <c r="AD1591" s="37"/>
      <c r="AE1591" s="36"/>
    </row>
    <row r="1592" spans="6:31" x14ac:dyDescent="0.25">
      <c r="F1592" s="19" t="str">
        <f>IFERROR(VLOOKUP(D1592,'Tabelas auxiliares'!$A$3:$B$63,2,FALSE),"")</f>
        <v/>
      </c>
      <c r="G1592" s="19" t="str">
        <f>IFERROR(VLOOKUP($B1592,'Tabelas auxiliares'!$A$67:$C$107,2,FALSE),"")</f>
        <v/>
      </c>
      <c r="H1592" s="19" t="str">
        <f>IFERROR(VLOOKUP($B1592,'Tabelas auxiliares'!$A$67:$C$107,3,FALSE),"")</f>
        <v/>
      </c>
      <c r="Y1592" s="19" t="str">
        <f t="shared" si="48"/>
        <v/>
      </c>
      <c r="Z1592" s="19" t="str">
        <f>IF(T1592="","",IF(AND(T1592&lt;&gt;'Tabelas auxiliares'!$B$241,T1592&lt;&gt;'Tabelas auxiliares'!$B$242,T1592&lt;&gt;'Tabelas auxiliares'!$C$241,T1592&lt;&gt;'Tabelas auxiliares'!$C$242,T1592&lt;&gt;'Tabelas auxiliares'!$D$241),"FOLHA DE PESSOAL",IF(Y1592='Tabelas auxiliares'!$A$242,"CUSTEIO",IF(Y1592='Tabelas auxiliares'!$A$241,"INVESTIMENTO","ERRO - VERIFICAR"))))</f>
        <v/>
      </c>
      <c r="AA1592" s="30" t="str">
        <f t="shared" si="49"/>
        <v/>
      </c>
      <c r="AB1592" s="130"/>
      <c r="AC1592" s="130"/>
      <c r="AD1592" s="37"/>
      <c r="AE1592" s="36"/>
    </row>
    <row r="1593" spans="6:31" x14ac:dyDescent="0.25">
      <c r="F1593" s="19" t="str">
        <f>IFERROR(VLOOKUP(D1593,'Tabelas auxiliares'!$A$3:$B$63,2,FALSE),"")</f>
        <v/>
      </c>
      <c r="G1593" s="19" t="str">
        <f>IFERROR(VLOOKUP($B1593,'Tabelas auxiliares'!$A$67:$C$107,2,FALSE),"")</f>
        <v/>
      </c>
      <c r="H1593" s="19" t="str">
        <f>IFERROR(VLOOKUP($B1593,'Tabelas auxiliares'!$A$67:$C$107,3,FALSE),"")</f>
        <v/>
      </c>
      <c r="Y1593" s="19" t="str">
        <f t="shared" si="48"/>
        <v/>
      </c>
      <c r="Z1593" s="19" t="str">
        <f>IF(T1593="","",IF(AND(T1593&lt;&gt;'Tabelas auxiliares'!$B$241,T1593&lt;&gt;'Tabelas auxiliares'!$B$242,T1593&lt;&gt;'Tabelas auxiliares'!$C$241,T1593&lt;&gt;'Tabelas auxiliares'!$C$242,T1593&lt;&gt;'Tabelas auxiliares'!$D$241),"FOLHA DE PESSOAL",IF(Y1593='Tabelas auxiliares'!$A$242,"CUSTEIO",IF(Y1593='Tabelas auxiliares'!$A$241,"INVESTIMENTO","ERRO - VERIFICAR"))))</f>
        <v/>
      </c>
      <c r="AA1593" s="30" t="str">
        <f t="shared" si="49"/>
        <v/>
      </c>
      <c r="AB1593" s="130"/>
      <c r="AC1593" s="130"/>
      <c r="AD1593" s="37"/>
      <c r="AE1593" s="36"/>
    </row>
    <row r="1594" spans="6:31" x14ac:dyDescent="0.25">
      <c r="F1594" s="19" t="str">
        <f>IFERROR(VLOOKUP(D1594,'Tabelas auxiliares'!$A$3:$B$63,2,FALSE),"")</f>
        <v/>
      </c>
      <c r="G1594" s="19" t="str">
        <f>IFERROR(VLOOKUP($B1594,'Tabelas auxiliares'!$A$67:$C$107,2,FALSE),"")</f>
        <v/>
      </c>
      <c r="H1594" s="19" t="str">
        <f>IFERROR(VLOOKUP($B1594,'Tabelas auxiliares'!$A$67:$C$107,3,FALSE),"")</f>
        <v/>
      </c>
      <c r="Y1594" s="19" t="str">
        <f t="shared" si="48"/>
        <v/>
      </c>
      <c r="Z1594" s="19" t="str">
        <f>IF(T1594="","",IF(AND(T1594&lt;&gt;'Tabelas auxiliares'!$B$241,T1594&lt;&gt;'Tabelas auxiliares'!$B$242,T1594&lt;&gt;'Tabelas auxiliares'!$C$241,T1594&lt;&gt;'Tabelas auxiliares'!$C$242,T1594&lt;&gt;'Tabelas auxiliares'!$D$241),"FOLHA DE PESSOAL",IF(Y1594='Tabelas auxiliares'!$A$242,"CUSTEIO",IF(Y1594='Tabelas auxiliares'!$A$241,"INVESTIMENTO","ERRO - VERIFICAR"))))</f>
        <v/>
      </c>
      <c r="AA1594" s="30" t="str">
        <f t="shared" si="49"/>
        <v/>
      </c>
      <c r="AB1594" s="130"/>
      <c r="AC1594" s="130"/>
      <c r="AD1594" s="37"/>
      <c r="AE1594" s="36"/>
    </row>
    <row r="1595" spans="6:31" x14ac:dyDescent="0.25">
      <c r="F1595" s="19" t="str">
        <f>IFERROR(VLOOKUP(D1595,'Tabelas auxiliares'!$A$3:$B$63,2,FALSE),"")</f>
        <v/>
      </c>
      <c r="G1595" s="19" t="str">
        <f>IFERROR(VLOOKUP($B1595,'Tabelas auxiliares'!$A$67:$C$107,2,FALSE),"")</f>
        <v/>
      </c>
      <c r="H1595" s="19" t="str">
        <f>IFERROR(VLOOKUP($B1595,'Tabelas auxiliares'!$A$67:$C$107,3,FALSE),"")</f>
        <v/>
      </c>
      <c r="Y1595" s="19" t="str">
        <f t="shared" si="48"/>
        <v/>
      </c>
      <c r="Z1595" s="19" t="str">
        <f>IF(T1595="","",IF(AND(T1595&lt;&gt;'Tabelas auxiliares'!$B$241,T1595&lt;&gt;'Tabelas auxiliares'!$B$242,T1595&lt;&gt;'Tabelas auxiliares'!$C$241,T1595&lt;&gt;'Tabelas auxiliares'!$C$242,T1595&lt;&gt;'Tabelas auxiliares'!$D$241),"FOLHA DE PESSOAL",IF(Y1595='Tabelas auxiliares'!$A$242,"CUSTEIO",IF(Y1595='Tabelas auxiliares'!$A$241,"INVESTIMENTO","ERRO - VERIFICAR"))))</f>
        <v/>
      </c>
      <c r="AA1595" s="30" t="str">
        <f t="shared" si="49"/>
        <v/>
      </c>
      <c r="AB1595" s="130"/>
      <c r="AC1595" s="130"/>
      <c r="AD1595" s="37"/>
      <c r="AE1595" s="36"/>
    </row>
    <row r="1596" spans="6:31" x14ac:dyDescent="0.25">
      <c r="F1596" s="19" t="str">
        <f>IFERROR(VLOOKUP(D1596,'Tabelas auxiliares'!$A$3:$B$63,2,FALSE),"")</f>
        <v/>
      </c>
      <c r="G1596" s="19" t="str">
        <f>IFERROR(VLOOKUP($B1596,'Tabelas auxiliares'!$A$67:$C$107,2,FALSE),"")</f>
        <v/>
      </c>
      <c r="H1596" s="19" t="str">
        <f>IFERROR(VLOOKUP($B1596,'Tabelas auxiliares'!$A$67:$C$107,3,FALSE),"")</f>
        <v/>
      </c>
      <c r="Y1596" s="19" t="str">
        <f t="shared" si="48"/>
        <v/>
      </c>
      <c r="Z1596" s="19" t="str">
        <f>IF(T1596="","",IF(AND(T1596&lt;&gt;'Tabelas auxiliares'!$B$241,T1596&lt;&gt;'Tabelas auxiliares'!$B$242,T1596&lt;&gt;'Tabelas auxiliares'!$C$241,T1596&lt;&gt;'Tabelas auxiliares'!$C$242,T1596&lt;&gt;'Tabelas auxiliares'!$D$241),"FOLHA DE PESSOAL",IF(Y1596='Tabelas auxiliares'!$A$242,"CUSTEIO",IF(Y1596='Tabelas auxiliares'!$A$241,"INVESTIMENTO","ERRO - VERIFICAR"))))</f>
        <v/>
      </c>
      <c r="AA1596" s="30" t="str">
        <f t="shared" si="49"/>
        <v/>
      </c>
      <c r="AB1596" s="130"/>
      <c r="AC1596" s="130"/>
      <c r="AD1596" s="37"/>
      <c r="AE1596" s="36"/>
    </row>
    <row r="1597" spans="6:31" x14ac:dyDescent="0.25">
      <c r="F1597" s="19" t="str">
        <f>IFERROR(VLOOKUP(D1597,'Tabelas auxiliares'!$A$3:$B$63,2,FALSE),"")</f>
        <v/>
      </c>
      <c r="G1597" s="19" t="str">
        <f>IFERROR(VLOOKUP($B1597,'Tabelas auxiliares'!$A$67:$C$107,2,FALSE),"")</f>
        <v/>
      </c>
      <c r="H1597" s="19" t="str">
        <f>IFERROR(VLOOKUP($B1597,'Tabelas auxiliares'!$A$67:$C$107,3,FALSE),"")</f>
        <v/>
      </c>
      <c r="Y1597" s="19" t="str">
        <f t="shared" si="48"/>
        <v/>
      </c>
      <c r="Z1597" s="19" t="str">
        <f>IF(T1597="","",IF(AND(T1597&lt;&gt;'Tabelas auxiliares'!$B$241,T1597&lt;&gt;'Tabelas auxiliares'!$B$242,T1597&lt;&gt;'Tabelas auxiliares'!$C$241,T1597&lt;&gt;'Tabelas auxiliares'!$C$242,T1597&lt;&gt;'Tabelas auxiliares'!$D$241),"FOLHA DE PESSOAL",IF(Y1597='Tabelas auxiliares'!$A$242,"CUSTEIO",IF(Y1597='Tabelas auxiliares'!$A$241,"INVESTIMENTO","ERRO - VERIFICAR"))))</f>
        <v/>
      </c>
      <c r="AA1597" s="30" t="str">
        <f t="shared" si="49"/>
        <v/>
      </c>
      <c r="AB1597" s="130"/>
      <c r="AC1597" s="130"/>
      <c r="AD1597" s="37"/>
      <c r="AE1597" s="36"/>
    </row>
    <row r="1598" spans="6:31" x14ac:dyDescent="0.25">
      <c r="F1598" s="19" t="str">
        <f>IFERROR(VLOOKUP(D1598,'Tabelas auxiliares'!$A$3:$B$63,2,FALSE),"")</f>
        <v/>
      </c>
      <c r="G1598" s="19" t="str">
        <f>IFERROR(VLOOKUP($B1598,'Tabelas auxiliares'!$A$67:$C$107,2,FALSE),"")</f>
        <v/>
      </c>
      <c r="H1598" s="19" t="str">
        <f>IFERROR(VLOOKUP($B1598,'Tabelas auxiliares'!$A$67:$C$107,3,FALSE),"")</f>
        <v/>
      </c>
      <c r="Y1598" s="19" t="str">
        <f t="shared" si="48"/>
        <v/>
      </c>
      <c r="Z1598" s="19" t="str">
        <f>IF(T1598="","",IF(AND(T1598&lt;&gt;'Tabelas auxiliares'!$B$241,T1598&lt;&gt;'Tabelas auxiliares'!$B$242,T1598&lt;&gt;'Tabelas auxiliares'!$C$241,T1598&lt;&gt;'Tabelas auxiliares'!$C$242,T1598&lt;&gt;'Tabelas auxiliares'!$D$241),"FOLHA DE PESSOAL",IF(Y1598='Tabelas auxiliares'!$A$242,"CUSTEIO",IF(Y1598='Tabelas auxiliares'!$A$241,"INVESTIMENTO","ERRO - VERIFICAR"))))</f>
        <v/>
      </c>
      <c r="AA1598" s="30" t="str">
        <f t="shared" si="49"/>
        <v/>
      </c>
      <c r="AB1598" s="130"/>
      <c r="AC1598" s="130"/>
      <c r="AD1598" s="37"/>
      <c r="AE1598" s="36"/>
    </row>
    <row r="1599" spans="6:31" x14ac:dyDescent="0.25">
      <c r="F1599" s="19" t="str">
        <f>IFERROR(VLOOKUP(D1599,'Tabelas auxiliares'!$A$3:$B$63,2,FALSE),"")</f>
        <v/>
      </c>
      <c r="G1599" s="19" t="str">
        <f>IFERROR(VLOOKUP($B1599,'Tabelas auxiliares'!$A$67:$C$107,2,FALSE),"")</f>
        <v/>
      </c>
      <c r="H1599" s="19" t="str">
        <f>IFERROR(VLOOKUP($B1599,'Tabelas auxiliares'!$A$67:$C$107,3,FALSE),"")</f>
        <v/>
      </c>
      <c r="Y1599" s="19" t="str">
        <f t="shared" si="48"/>
        <v/>
      </c>
      <c r="Z1599" s="19" t="str">
        <f>IF(T1599="","",IF(AND(T1599&lt;&gt;'Tabelas auxiliares'!$B$241,T1599&lt;&gt;'Tabelas auxiliares'!$B$242,T1599&lt;&gt;'Tabelas auxiliares'!$C$241,T1599&lt;&gt;'Tabelas auxiliares'!$C$242,T1599&lt;&gt;'Tabelas auxiliares'!$D$241),"FOLHA DE PESSOAL",IF(Y1599='Tabelas auxiliares'!$A$242,"CUSTEIO",IF(Y1599='Tabelas auxiliares'!$A$241,"INVESTIMENTO","ERRO - VERIFICAR"))))</f>
        <v/>
      </c>
      <c r="AA1599" s="30" t="str">
        <f t="shared" si="49"/>
        <v/>
      </c>
      <c r="AB1599" s="130"/>
      <c r="AC1599" s="130"/>
      <c r="AD1599" s="37"/>
      <c r="AE1599" s="36"/>
    </row>
    <row r="1600" spans="6:31" x14ac:dyDescent="0.25">
      <c r="F1600" s="19" t="str">
        <f>IFERROR(VLOOKUP(D1600,'Tabelas auxiliares'!$A$3:$B$63,2,FALSE),"")</f>
        <v/>
      </c>
      <c r="G1600" s="19" t="str">
        <f>IFERROR(VLOOKUP($B1600,'Tabelas auxiliares'!$A$67:$C$107,2,FALSE),"")</f>
        <v/>
      </c>
      <c r="H1600" s="19" t="str">
        <f>IFERROR(VLOOKUP($B1600,'Tabelas auxiliares'!$A$67:$C$107,3,FALSE),"")</f>
        <v/>
      </c>
      <c r="Y1600" s="19" t="str">
        <f t="shared" si="48"/>
        <v/>
      </c>
      <c r="Z1600" s="19" t="str">
        <f>IF(T1600="","",IF(AND(T1600&lt;&gt;'Tabelas auxiliares'!$B$241,T1600&lt;&gt;'Tabelas auxiliares'!$B$242,T1600&lt;&gt;'Tabelas auxiliares'!$C$241,T1600&lt;&gt;'Tabelas auxiliares'!$C$242,T1600&lt;&gt;'Tabelas auxiliares'!$D$241),"FOLHA DE PESSOAL",IF(Y1600='Tabelas auxiliares'!$A$242,"CUSTEIO",IF(Y1600='Tabelas auxiliares'!$A$241,"INVESTIMENTO","ERRO - VERIFICAR"))))</f>
        <v/>
      </c>
      <c r="AA1600" s="30" t="str">
        <f t="shared" si="49"/>
        <v/>
      </c>
      <c r="AB1600" s="130"/>
      <c r="AC1600" s="130"/>
      <c r="AD1600" s="37"/>
      <c r="AE1600" s="36"/>
    </row>
    <row r="1601" spans="6:31" x14ac:dyDescent="0.25">
      <c r="F1601" s="19" t="str">
        <f>IFERROR(VLOOKUP(D1601,'Tabelas auxiliares'!$A$3:$B$63,2,FALSE),"")</f>
        <v/>
      </c>
      <c r="G1601" s="19" t="str">
        <f>IFERROR(VLOOKUP($B1601,'Tabelas auxiliares'!$A$67:$C$107,2,FALSE),"")</f>
        <v/>
      </c>
      <c r="H1601" s="19" t="str">
        <f>IFERROR(VLOOKUP($B1601,'Tabelas auxiliares'!$A$67:$C$107,3,FALSE),"")</f>
        <v/>
      </c>
      <c r="Y1601" s="19" t="str">
        <f t="shared" si="48"/>
        <v/>
      </c>
      <c r="Z1601" s="19" t="str">
        <f>IF(T1601="","",IF(AND(T1601&lt;&gt;'Tabelas auxiliares'!$B$241,T1601&lt;&gt;'Tabelas auxiliares'!$B$242,T1601&lt;&gt;'Tabelas auxiliares'!$C$241,T1601&lt;&gt;'Tabelas auxiliares'!$C$242,T1601&lt;&gt;'Tabelas auxiliares'!$D$241),"FOLHA DE PESSOAL",IF(Y1601='Tabelas auxiliares'!$A$242,"CUSTEIO",IF(Y1601='Tabelas auxiliares'!$A$241,"INVESTIMENTO","ERRO - VERIFICAR"))))</f>
        <v/>
      </c>
      <c r="AA1601" s="30" t="str">
        <f t="shared" si="49"/>
        <v/>
      </c>
      <c r="AB1601" s="130"/>
      <c r="AC1601" s="130"/>
      <c r="AD1601" s="37"/>
      <c r="AE1601" s="36"/>
    </row>
    <row r="1602" spans="6:31" x14ac:dyDescent="0.25">
      <c r="F1602" s="19" t="str">
        <f>IFERROR(VLOOKUP(D1602,'Tabelas auxiliares'!$A$3:$B$63,2,FALSE),"")</f>
        <v/>
      </c>
      <c r="G1602" s="19" t="str">
        <f>IFERROR(VLOOKUP($B1602,'Tabelas auxiliares'!$A$67:$C$107,2,FALSE),"")</f>
        <v/>
      </c>
      <c r="H1602" s="19" t="str">
        <f>IFERROR(VLOOKUP($B1602,'Tabelas auxiliares'!$A$67:$C$107,3,FALSE),"")</f>
        <v/>
      </c>
      <c r="Y1602" s="19" t="str">
        <f t="shared" si="48"/>
        <v/>
      </c>
      <c r="Z1602" s="19" t="str">
        <f>IF(T1602="","",IF(AND(T1602&lt;&gt;'Tabelas auxiliares'!$B$241,T1602&lt;&gt;'Tabelas auxiliares'!$B$242,T1602&lt;&gt;'Tabelas auxiliares'!$C$241,T1602&lt;&gt;'Tabelas auxiliares'!$C$242,T1602&lt;&gt;'Tabelas auxiliares'!$D$241),"FOLHA DE PESSOAL",IF(Y1602='Tabelas auxiliares'!$A$242,"CUSTEIO",IF(Y1602='Tabelas auxiliares'!$A$241,"INVESTIMENTO","ERRO - VERIFICAR"))))</f>
        <v/>
      </c>
      <c r="AA1602" s="30" t="str">
        <f t="shared" si="49"/>
        <v/>
      </c>
      <c r="AB1602" s="130"/>
      <c r="AC1602" s="130"/>
      <c r="AD1602" s="37"/>
      <c r="AE1602" s="36"/>
    </row>
    <row r="1603" spans="6:31" x14ac:dyDescent="0.25">
      <c r="F1603" s="19" t="str">
        <f>IFERROR(VLOOKUP(D1603,'Tabelas auxiliares'!$A$3:$B$63,2,FALSE),"")</f>
        <v/>
      </c>
      <c r="G1603" s="19" t="str">
        <f>IFERROR(VLOOKUP($B1603,'Tabelas auxiliares'!$A$67:$C$107,2,FALSE),"")</f>
        <v/>
      </c>
      <c r="H1603" s="19" t="str">
        <f>IFERROR(VLOOKUP($B1603,'Tabelas auxiliares'!$A$67:$C$107,3,FALSE),"")</f>
        <v/>
      </c>
      <c r="Y1603" s="19" t="str">
        <f t="shared" si="48"/>
        <v/>
      </c>
      <c r="Z1603" s="19" t="str">
        <f>IF(T1603="","",IF(AND(T1603&lt;&gt;'Tabelas auxiliares'!$B$241,T1603&lt;&gt;'Tabelas auxiliares'!$B$242,T1603&lt;&gt;'Tabelas auxiliares'!$C$241,T1603&lt;&gt;'Tabelas auxiliares'!$C$242,T1603&lt;&gt;'Tabelas auxiliares'!$D$241),"FOLHA DE PESSOAL",IF(Y1603='Tabelas auxiliares'!$A$242,"CUSTEIO",IF(Y1603='Tabelas auxiliares'!$A$241,"INVESTIMENTO","ERRO - VERIFICAR"))))</f>
        <v/>
      </c>
      <c r="AA1603" s="30" t="str">
        <f t="shared" si="49"/>
        <v/>
      </c>
      <c r="AB1603" s="130"/>
      <c r="AC1603" s="130"/>
      <c r="AD1603" s="37"/>
      <c r="AE1603" s="36"/>
    </row>
    <row r="1604" spans="6:31" x14ac:dyDescent="0.25">
      <c r="F1604" s="19" t="str">
        <f>IFERROR(VLOOKUP(D1604,'Tabelas auxiliares'!$A$3:$B$63,2,FALSE),"")</f>
        <v/>
      </c>
      <c r="G1604" s="19" t="str">
        <f>IFERROR(VLOOKUP($B1604,'Tabelas auxiliares'!$A$67:$C$107,2,FALSE),"")</f>
        <v/>
      </c>
      <c r="H1604" s="19" t="str">
        <f>IFERROR(VLOOKUP($B1604,'Tabelas auxiliares'!$A$67:$C$107,3,FALSE),"")</f>
        <v/>
      </c>
      <c r="Y1604" s="19" t="str">
        <f t="shared" si="48"/>
        <v/>
      </c>
      <c r="Z1604" s="19" t="str">
        <f>IF(T1604="","",IF(AND(T1604&lt;&gt;'Tabelas auxiliares'!$B$241,T1604&lt;&gt;'Tabelas auxiliares'!$B$242,T1604&lt;&gt;'Tabelas auxiliares'!$C$241,T1604&lt;&gt;'Tabelas auxiliares'!$C$242,T1604&lt;&gt;'Tabelas auxiliares'!$D$241),"FOLHA DE PESSOAL",IF(Y1604='Tabelas auxiliares'!$A$242,"CUSTEIO",IF(Y1604='Tabelas auxiliares'!$A$241,"INVESTIMENTO","ERRO - VERIFICAR"))))</f>
        <v/>
      </c>
      <c r="AA1604" s="30" t="str">
        <f t="shared" si="49"/>
        <v/>
      </c>
      <c r="AB1604" s="130"/>
      <c r="AC1604" s="130"/>
      <c r="AD1604" s="37"/>
      <c r="AE1604" s="36"/>
    </row>
    <row r="1605" spans="6:31" x14ac:dyDescent="0.25">
      <c r="F1605" s="19" t="str">
        <f>IFERROR(VLOOKUP(D1605,'Tabelas auxiliares'!$A$3:$B$63,2,FALSE),"")</f>
        <v/>
      </c>
      <c r="G1605" s="19" t="str">
        <f>IFERROR(VLOOKUP($B1605,'Tabelas auxiliares'!$A$67:$C$107,2,FALSE),"")</f>
        <v/>
      </c>
      <c r="H1605" s="19" t="str">
        <f>IFERROR(VLOOKUP($B1605,'Tabelas auxiliares'!$A$67:$C$107,3,FALSE),"")</f>
        <v/>
      </c>
      <c r="Y1605" s="19" t="str">
        <f t="shared" si="48"/>
        <v/>
      </c>
      <c r="Z1605" s="19" t="str">
        <f>IF(T1605="","",IF(AND(T1605&lt;&gt;'Tabelas auxiliares'!$B$241,T1605&lt;&gt;'Tabelas auxiliares'!$B$242,T1605&lt;&gt;'Tabelas auxiliares'!$C$241,T1605&lt;&gt;'Tabelas auxiliares'!$C$242,T1605&lt;&gt;'Tabelas auxiliares'!$D$241),"FOLHA DE PESSOAL",IF(Y1605='Tabelas auxiliares'!$A$242,"CUSTEIO",IF(Y1605='Tabelas auxiliares'!$A$241,"INVESTIMENTO","ERRO - VERIFICAR"))))</f>
        <v/>
      </c>
      <c r="AA1605" s="30" t="str">
        <f t="shared" si="49"/>
        <v/>
      </c>
      <c r="AB1605" s="130"/>
      <c r="AC1605" s="130"/>
      <c r="AD1605" s="37"/>
      <c r="AE1605" s="36"/>
    </row>
    <row r="1606" spans="6:31" x14ac:dyDescent="0.25">
      <c r="F1606" s="19" t="str">
        <f>IFERROR(VLOOKUP(D1606,'Tabelas auxiliares'!$A$3:$B$63,2,FALSE),"")</f>
        <v/>
      </c>
      <c r="G1606" s="19" t="str">
        <f>IFERROR(VLOOKUP($B1606,'Tabelas auxiliares'!$A$67:$C$107,2,FALSE),"")</f>
        <v/>
      </c>
      <c r="H1606" s="19" t="str">
        <f>IFERROR(VLOOKUP($B1606,'Tabelas auxiliares'!$A$67:$C$107,3,FALSE),"")</f>
        <v/>
      </c>
      <c r="Y1606" s="19" t="str">
        <f t="shared" si="48"/>
        <v/>
      </c>
      <c r="Z1606" s="19" t="str">
        <f>IF(T1606="","",IF(AND(T1606&lt;&gt;'Tabelas auxiliares'!$B$241,T1606&lt;&gt;'Tabelas auxiliares'!$B$242,T1606&lt;&gt;'Tabelas auxiliares'!$C$241,T1606&lt;&gt;'Tabelas auxiliares'!$C$242,T1606&lt;&gt;'Tabelas auxiliares'!$D$241),"FOLHA DE PESSOAL",IF(Y1606='Tabelas auxiliares'!$A$242,"CUSTEIO",IF(Y1606='Tabelas auxiliares'!$A$241,"INVESTIMENTO","ERRO - VERIFICAR"))))</f>
        <v/>
      </c>
      <c r="AA1606" s="30" t="str">
        <f t="shared" si="49"/>
        <v/>
      </c>
      <c r="AB1606" s="130"/>
      <c r="AC1606" s="130"/>
      <c r="AD1606" s="37"/>
      <c r="AE1606" s="36"/>
    </row>
    <row r="1607" spans="6:31" x14ac:dyDescent="0.25">
      <c r="F1607" s="19" t="str">
        <f>IFERROR(VLOOKUP(D1607,'Tabelas auxiliares'!$A$3:$B$63,2,FALSE),"")</f>
        <v/>
      </c>
      <c r="G1607" s="19" t="str">
        <f>IFERROR(VLOOKUP($B1607,'Tabelas auxiliares'!$A$67:$C$107,2,FALSE),"")</f>
        <v/>
      </c>
      <c r="H1607" s="19" t="str">
        <f>IFERROR(VLOOKUP($B1607,'Tabelas auxiliares'!$A$67:$C$107,3,FALSE),"")</f>
        <v/>
      </c>
      <c r="Y1607" s="19" t="str">
        <f t="shared" si="48"/>
        <v/>
      </c>
      <c r="Z1607" s="19" t="str">
        <f>IF(T1607="","",IF(AND(T1607&lt;&gt;'Tabelas auxiliares'!$B$241,T1607&lt;&gt;'Tabelas auxiliares'!$B$242,T1607&lt;&gt;'Tabelas auxiliares'!$C$241,T1607&lt;&gt;'Tabelas auxiliares'!$C$242,T1607&lt;&gt;'Tabelas auxiliares'!$D$241),"FOLHA DE PESSOAL",IF(Y1607='Tabelas auxiliares'!$A$242,"CUSTEIO",IF(Y1607='Tabelas auxiliares'!$A$241,"INVESTIMENTO","ERRO - VERIFICAR"))))</f>
        <v/>
      </c>
      <c r="AA1607" s="30" t="str">
        <f t="shared" si="49"/>
        <v/>
      </c>
      <c r="AB1607" s="130"/>
      <c r="AC1607" s="130"/>
      <c r="AD1607" s="37"/>
      <c r="AE1607" s="36"/>
    </row>
    <row r="1608" spans="6:31" x14ac:dyDescent="0.25">
      <c r="F1608" s="19" t="str">
        <f>IFERROR(VLOOKUP(D1608,'Tabelas auxiliares'!$A$3:$B$63,2,FALSE),"")</f>
        <v/>
      </c>
      <c r="G1608" s="19" t="str">
        <f>IFERROR(VLOOKUP($B1608,'Tabelas auxiliares'!$A$67:$C$107,2,FALSE),"")</f>
        <v/>
      </c>
      <c r="H1608" s="19" t="str">
        <f>IFERROR(VLOOKUP($B1608,'Tabelas auxiliares'!$A$67:$C$107,3,FALSE),"")</f>
        <v/>
      </c>
      <c r="Y1608" s="19" t="str">
        <f t="shared" si="48"/>
        <v/>
      </c>
      <c r="Z1608" s="19" t="str">
        <f>IF(T1608="","",IF(AND(T1608&lt;&gt;'Tabelas auxiliares'!$B$241,T1608&lt;&gt;'Tabelas auxiliares'!$B$242,T1608&lt;&gt;'Tabelas auxiliares'!$C$241,T1608&lt;&gt;'Tabelas auxiliares'!$C$242,T1608&lt;&gt;'Tabelas auxiliares'!$D$241),"FOLHA DE PESSOAL",IF(Y1608='Tabelas auxiliares'!$A$242,"CUSTEIO",IF(Y1608='Tabelas auxiliares'!$A$241,"INVESTIMENTO","ERRO - VERIFICAR"))))</f>
        <v/>
      </c>
      <c r="AA1608" s="30" t="str">
        <f t="shared" si="49"/>
        <v/>
      </c>
      <c r="AB1608" s="130"/>
      <c r="AC1608" s="130"/>
      <c r="AD1608" s="37"/>
      <c r="AE1608" s="36"/>
    </row>
    <row r="1609" spans="6:31" x14ac:dyDescent="0.25">
      <c r="F1609" s="19" t="str">
        <f>IFERROR(VLOOKUP(D1609,'Tabelas auxiliares'!$A$3:$B$63,2,FALSE),"")</f>
        <v/>
      </c>
      <c r="G1609" s="19" t="str">
        <f>IFERROR(VLOOKUP($B1609,'Tabelas auxiliares'!$A$67:$C$107,2,FALSE),"")</f>
        <v/>
      </c>
      <c r="H1609" s="19" t="str">
        <f>IFERROR(VLOOKUP($B1609,'Tabelas auxiliares'!$A$67:$C$107,3,FALSE),"")</f>
        <v/>
      </c>
      <c r="Y1609" s="19" t="str">
        <f t="shared" si="48"/>
        <v/>
      </c>
      <c r="Z1609" s="19" t="str">
        <f>IF(T1609="","",IF(AND(T1609&lt;&gt;'Tabelas auxiliares'!$B$241,T1609&lt;&gt;'Tabelas auxiliares'!$B$242,T1609&lt;&gt;'Tabelas auxiliares'!$C$241,T1609&lt;&gt;'Tabelas auxiliares'!$C$242,T1609&lt;&gt;'Tabelas auxiliares'!$D$241),"FOLHA DE PESSOAL",IF(Y1609='Tabelas auxiliares'!$A$242,"CUSTEIO",IF(Y1609='Tabelas auxiliares'!$A$241,"INVESTIMENTO","ERRO - VERIFICAR"))))</f>
        <v/>
      </c>
      <c r="AA1609" s="30" t="str">
        <f t="shared" si="49"/>
        <v/>
      </c>
      <c r="AB1609" s="130"/>
      <c r="AC1609" s="130"/>
      <c r="AD1609" s="37"/>
      <c r="AE1609" s="36"/>
    </row>
    <row r="1610" spans="6:31" x14ac:dyDescent="0.25">
      <c r="F1610" s="19" t="str">
        <f>IFERROR(VLOOKUP(D1610,'Tabelas auxiliares'!$A$3:$B$63,2,FALSE),"")</f>
        <v/>
      </c>
      <c r="G1610" s="19" t="str">
        <f>IFERROR(VLOOKUP($B1610,'Tabelas auxiliares'!$A$67:$C$107,2,FALSE),"")</f>
        <v/>
      </c>
      <c r="H1610" s="19" t="str">
        <f>IFERROR(VLOOKUP($B1610,'Tabelas auxiliares'!$A$67:$C$107,3,FALSE),"")</f>
        <v/>
      </c>
      <c r="Y1610" s="19" t="str">
        <f t="shared" si="48"/>
        <v/>
      </c>
      <c r="Z1610" s="19" t="str">
        <f>IF(T1610="","",IF(AND(T1610&lt;&gt;'Tabelas auxiliares'!$B$241,T1610&lt;&gt;'Tabelas auxiliares'!$B$242,T1610&lt;&gt;'Tabelas auxiliares'!$C$241,T1610&lt;&gt;'Tabelas auxiliares'!$C$242,T1610&lt;&gt;'Tabelas auxiliares'!$D$241),"FOLHA DE PESSOAL",IF(Y1610='Tabelas auxiliares'!$A$242,"CUSTEIO",IF(Y1610='Tabelas auxiliares'!$A$241,"INVESTIMENTO","ERRO - VERIFICAR"))))</f>
        <v/>
      </c>
      <c r="AA1610" s="30" t="str">
        <f t="shared" si="49"/>
        <v/>
      </c>
      <c r="AB1610" s="130"/>
      <c r="AC1610" s="130"/>
      <c r="AD1610" s="37"/>
      <c r="AE1610" s="36"/>
    </row>
    <row r="1611" spans="6:31" x14ac:dyDescent="0.25">
      <c r="F1611" s="19" t="str">
        <f>IFERROR(VLOOKUP(D1611,'Tabelas auxiliares'!$A$3:$B$63,2,FALSE),"")</f>
        <v/>
      </c>
      <c r="G1611" s="19" t="str">
        <f>IFERROR(VLOOKUP($B1611,'Tabelas auxiliares'!$A$67:$C$107,2,FALSE),"")</f>
        <v/>
      </c>
      <c r="H1611" s="19" t="str">
        <f>IFERROR(VLOOKUP($B1611,'Tabelas auxiliares'!$A$67:$C$107,3,FALSE),"")</f>
        <v/>
      </c>
      <c r="Y1611" s="19" t="str">
        <f t="shared" si="48"/>
        <v/>
      </c>
      <c r="Z1611" s="19" t="str">
        <f>IF(T1611="","",IF(AND(T1611&lt;&gt;'Tabelas auxiliares'!$B$241,T1611&lt;&gt;'Tabelas auxiliares'!$B$242,T1611&lt;&gt;'Tabelas auxiliares'!$C$241,T1611&lt;&gt;'Tabelas auxiliares'!$C$242,T1611&lt;&gt;'Tabelas auxiliares'!$D$241),"FOLHA DE PESSOAL",IF(Y1611='Tabelas auxiliares'!$A$242,"CUSTEIO",IF(Y1611='Tabelas auxiliares'!$A$241,"INVESTIMENTO","ERRO - VERIFICAR"))))</f>
        <v/>
      </c>
      <c r="AA1611" s="30" t="str">
        <f t="shared" si="49"/>
        <v/>
      </c>
      <c r="AB1611" s="130"/>
      <c r="AC1611" s="130"/>
      <c r="AD1611" s="37"/>
      <c r="AE1611" s="36"/>
    </row>
    <row r="1612" spans="6:31" x14ac:dyDescent="0.25">
      <c r="F1612" s="19" t="str">
        <f>IFERROR(VLOOKUP(D1612,'Tabelas auxiliares'!$A$3:$B$63,2,FALSE),"")</f>
        <v/>
      </c>
      <c r="G1612" s="19" t="str">
        <f>IFERROR(VLOOKUP($B1612,'Tabelas auxiliares'!$A$67:$C$107,2,FALSE),"")</f>
        <v/>
      </c>
      <c r="H1612" s="19" t="str">
        <f>IFERROR(VLOOKUP($B1612,'Tabelas auxiliares'!$A$67:$C$107,3,FALSE),"")</f>
        <v/>
      </c>
      <c r="Y1612" s="19" t="str">
        <f t="shared" si="48"/>
        <v/>
      </c>
      <c r="Z1612" s="19" t="str">
        <f>IF(T1612="","",IF(AND(T1612&lt;&gt;'Tabelas auxiliares'!$B$241,T1612&lt;&gt;'Tabelas auxiliares'!$B$242,T1612&lt;&gt;'Tabelas auxiliares'!$C$241,T1612&lt;&gt;'Tabelas auxiliares'!$C$242,T1612&lt;&gt;'Tabelas auxiliares'!$D$241),"FOLHA DE PESSOAL",IF(Y1612='Tabelas auxiliares'!$A$242,"CUSTEIO",IF(Y1612='Tabelas auxiliares'!$A$241,"INVESTIMENTO","ERRO - VERIFICAR"))))</f>
        <v/>
      </c>
      <c r="AA1612" s="30" t="str">
        <f t="shared" si="49"/>
        <v/>
      </c>
      <c r="AB1612" s="130"/>
      <c r="AC1612" s="130"/>
      <c r="AD1612" s="37"/>
      <c r="AE1612" s="36"/>
    </row>
    <row r="1613" spans="6:31" x14ac:dyDescent="0.25">
      <c r="F1613" s="19" t="str">
        <f>IFERROR(VLOOKUP(D1613,'Tabelas auxiliares'!$A$3:$B$63,2,FALSE),"")</f>
        <v/>
      </c>
      <c r="G1613" s="19" t="str">
        <f>IFERROR(VLOOKUP($B1613,'Tabelas auxiliares'!$A$67:$C$107,2,FALSE),"")</f>
        <v/>
      </c>
      <c r="H1613" s="19" t="str">
        <f>IFERROR(VLOOKUP($B1613,'Tabelas auxiliares'!$A$67:$C$107,3,FALSE),"")</f>
        <v/>
      </c>
      <c r="Y1613" s="19" t="str">
        <f t="shared" si="48"/>
        <v/>
      </c>
      <c r="Z1613" s="19" t="str">
        <f>IF(T1613="","",IF(AND(T1613&lt;&gt;'Tabelas auxiliares'!$B$241,T1613&lt;&gt;'Tabelas auxiliares'!$B$242,T1613&lt;&gt;'Tabelas auxiliares'!$C$241,T1613&lt;&gt;'Tabelas auxiliares'!$C$242,T1613&lt;&gt;'Tabelas auxiliares'!$D$241),"FOLHA DE PESSOAL",IF(Y1613='Tabelas auxiliares'!$A$242,"CUSTEIO",IF(Y1613='Tabelas auxiliares'!$A$241,"INVESTIMENTO","ERRO - VERIFICAR"))))</f>
        <v/>
      </c>
      <c r="AA1613" s="30" t="str">
        <f t="shared" si="49"/>
        <v/>
      </c>
      <c r="AB1613" s="130"/>
      <c r="AC1613" s="130"/>
      <c r="AD1613" s="37"/>
      <c r="AE1613" s="36"/>
    </row>
    <row r="1614" spans="6:31" x14ac:dyDescent="0.25">
      <c r="F1614" s="19" t="str">
        <f>IFERROR(VLOOKUP(D1614,'Tabelas auxiliares'!$A$3:$B$63,2,FALSE),"")</f>
        <v/>
      </c>
      <c r="G1614" s="19" t="str">
        <f>IFERROR(VLOOKUP($B1614,'Tabelas auxiliares'!$A$67:$C$107,2,FALSE),"")</f>
        <v/>
      </c>
      <c r="H1614" s="19" t="str">
        <f>IFERROR(VLOOKUP($B1614,'Tabelas auxiliares'!$A$67:$C$107,3,FALSE),"")</f>
        <v/>
      </c>
      <c r="Y1614" s="19" t="str">
        <f t="shared" si="48"/>
        <v/>
      </c>
      <c r="Z1614" s="19" t="str">
        <f>IF(T1614="","",IF(AND(T1614&lt;&gt;'Tabelas auxiliares'!$B$241,T1614&lt;&gt;'Tabelas auxiliares'!$B$242,T1614&lt;&gt;'Tabelas auxiliares'!$C$241,T1614&lt;&gt;'Tabelas auxiliares'!$C$242,T1614&lt;&gt;'Tabelas auxiliares'!$D$241),"FOLHA DE PESSOAL",IF(Y1614='Tabelas auxiliares'!$A$242,"CUSTEIO",IF(Y1614='Tabelas auxiliares'!$A$241,"INVESTIMENTO","ERRO - VERIFICAR"))))</f>
        <v/>
      </c>
      <c r="AA1614" s="30" t="str">
        <f t="shared" si="49"/>
        <v/>
      </c>
      <c r="AB1614" s="130"/>
      <c r="AC1614" s="130"/>
      <c r="AD1614" s="37"/>
      <c r="AE1614" s="36"/>
    </row>
    <row r="1615" spans="6:31" x14ac:dyDescent="0.25">
      <c r="F1615" s="19" t="str">
        <f>IFERROR(VLOOKUP(D1615,'Tabelas auxiliares'!$A$3:$B$63,2,FALSE),"")</f>
        <v/>
      </c>
      <c r="G1615" s="19" t="str">
        <f>IFERROR(VLOOKUP($B1615,'Tabelas auxiliares'!$A$67:$C$107,2,FALSE),"")</f>
        <v/>
      </c>
      <c r="H1615" s="19" t="str">
        <f>IFERROR(VLOOKUP($B1615,'Tabelas auxiliares'!$A$67:$C$107,3,FALSE),"")</f>
        <v/>
      </c>
      <c r="Y1615" s="19" t="str">
        <f t="shared" si="48"/>
        <v/>
      </c>
      <c r="Z1615" s="19" t="str">
        <f>IF(T1615="","",IF(AND(T1615&lt;&gt;'Tabelas auxiliares'!$B$241,T1615&lt;&gt;'Tabelas auxiliares'!$B$242,T1615&lt;&gt;'Tabelas auxiliares'!$C$241,T1615&lt;&gt;'Tabelas auxiliares'!$C$242,T1615&lt;&gt;'Tabelas auxiliares'!$D$241),"FOLHA DE PESSOAL",IF(Y1615='Tabelas auxiliares'!$A$242,"CUSTEIO",IF(Y1615='Tabelas auxiliares'!$A$241,"INVESTIMENTO","ERRO - VERIFICAR"))))</f>
        <v/>
      </c>
      <c r="AA1615" s="30" t="str">
        <f t="shared" si="49"/>
        <v/>
      </c>
      <c r="AB1615" s="130"/>
      <c r="AC1615" s="130"/>
      <c r="AD1615" s="37"/>
      <c r="AE1615" s="36"/>
    </row>
    <row r="1616" spans="6:31" x14ac:dyDescent="0.25">
      <c r="F1616" s="19" t="str">
        <f>IFERROR(VLOOKUP(D1616,'Tabelas auxiliares'!$A$3:$B$63,2,FALSE),"")</f>
        <v/>
      </c>
      <c r="G1616" s="19" t="str">
        <f>IFERROR(VLOOKUP($B1616,'Tabelas auxiliares'!$A$67:$C$107,2,FALSE),"")</f>
        <v/>
      </c>
      <c r="H1616" s="19" t="str">
        <f>IFERROR(VLOOKUP($B1616,'Tabelas auxiliares'!$A$67:$C$107,3,FALSE),"")</f>
        <v/>
      </c>
      <c r="Y1616" s="19" t="str">
        <f t="shared" si="48"/>
        <v/>
      </c>
      <c r="Z1616" s="19" t="str">
        <f>IF(T1616="","",IF(AND(T1616&lt;&gt;'Tabelas auxiliares'!$B$241,T1616&lt;&gt;'Tabelas auxiliares'!$B$242,T1616&lt;&gt;'Tabelas auxiliares'!$C$241,T1616&lt;&gt;'Tabelas auxiliares'!$C$242,T1616&lt;&gt;'Tabelas auxiliares'!$D$241),"FOLHA DE PESSOAL",IF(Y1616='Tabelas auxiliares'!$A$242,"CUSTEIO",IF(Y1616='Tabelas auxiliares'!$A$241,"INVESTIMENTO","ERRO - VERIFICAR"))))</f>
        <v/>
      </c>
      <c r="AA1616" s="30" t="str">
        <f t="shared" si="49"/>
        <v/>
      </c>
      <c r="AB1616" s="130"/>
      <c r="AC1616" s="130"/>
      <c r="AD1616" s="37"/>
      <c r="AE1616" s="36"/>
    </row>
    <row r="1617" spans="6:31" x14ac:dyDescent="0.25">
      <c r="F1617" s="19" t="str">
        <f>IFERROR(VLOOKUP(D1617,'Tabelas auxiliares'!$A$3:$B$63,2,FALSE),"")</f>
        <v/>
      </c>
      <c r="G1617" s="19" t="str">
        <f>IFERROR(VLOOKUP($B1617,'Tabelas auxiliares'!$A$67:$C$107,2,FALSE),"")</f>
        <v/>
      </c>
      <c r="H1617" s="19" t="str">
        <f>IFERROR(VLOOKUP($B1617,'Tabelas auxiliares'!$A$67:$C$107,3,FALSE),"")</f>
        <v/>
      </c>
      <c r="Y1617" s="19" t="str">
        <f t="shared" si="48"/>
        <v/>
      </c>
      <c r="Z1617" s="19" t="str">
        <f>IF(T1617="","",IF(AND(T1617&lt;&gt;'Tabelas auxiliares'!$B$241,T1617&lt;&gt;'Tabelas auxiliares'!$B$242,T1617&lt;&gt;'Tabelas auxiliares'!$C$241,T1617&lt;&gt;'Tabelas auxiliares'!$C$242,T1617&lt;&gt;'Tabelas auxiliares'!$D$241),"FOLHA DE PESSOAL",IF(Y1617='Tabelas auxiliares'!$A$242,"CUSTEIO",IF(Y1617='Tabelas auxiliares'!$A$241,"INVESTIMENTO","ERRO - VERIFICAR"))))</f>
        <v/>
      </c>
      <c r="AA1617" s="30" t="str">
        <f t="shared" si="49"/>
        <v/>
      </c>
      <c r="AB1617" s="130"/>
      <c r="AC1617" s="130"/>
      <c r="AD1617" s="37"/>
      <c r="AE1617" s="36"/>
    </row>
    <row r="1618" spans="6:31" x14ac:dyDescent="0.25">
      <c r="F1618" s="19" t="str">
        <f>IFERROR(VLOOKUP(D1618,'Tabelas auxiliares'!$A$3:$B$63,2,FALSE),"")</f>
        <v/>
      </c>
      <c r="G1618" s="19" t="str">
        <f>IFERROR(VLOOKUP($B1618,'Tabelas auxiliares'!$A$67:$C$107,2,FALSE),"")</f>
        <v/>
      </c>
      <c r="H1618" s="19" t="str">
        <f>IFERROR(VLOOKUP($B1618,'Tabelas auxiliares'!$A$67:$C$107,3,FALSE),"")</f>
        <v/>
      </c>
      <c r="Y1618" s="19" t="str">
        <f t="shared" si="48"/>
        <v/>
      </c>
      <c r="Z1618" s="19" t="str">
        <f>IF(T1618="","",IF(AND(T1618&lt;&gt;'Tabelas auxiliares'!$B$241,T1618&lt;&gt;'Tabelas auxiliares'!$B$242,T1618&lt;&gt;'Tabelas auxiliares'!$C$241,T1618&lt;&gt;'Tabelas auxiliares'!$C$242,T1618&lt;&gt;'Tabelas auxiliares'!$D$241),"FOLHA DE PESSOAL",IF(Y1618='Tabelas auxiliares'!$A$242,"CUSTEIO",IF(Y1618='Tabelas auxiliares'!$A$241,"INVESTIMENTO","ERRO - VERIFICAR"))))</f>
        <v/>
      </c>
      <c r="AA1618" s="30" t="str">
        <f t="shared" si="49"/>
        <v/>
      </c>
      <c r="AB1618" s="130"/>
      <c r="AC1618" s="130"/>
      <c r="AD1618" s="37"/>
      <c r="AE1618" s="36"/>
    </row>
    <row r="1619" spans="6:31" x14ac:dyDescent="0.25">
      <c r="F1619" s="19" t="str">
        <f>IFERROR(VLOOKUP(D1619,'Tabelas auxiliares'!$A$3:$B$63,2,FALSE),"")</f>
        <v/>
      </c>
      <c r="G1619" s="19" t="str">
        <f>IFERROR(VLOOKUP($B1619,'Tabelas auxiliares'!$A$67:$C$107,2,FALSE),"")</f>
        <v/>
      </c>
      <c r="H1619" s="19" t="str">
        <f>IFERROR(VLOOKUP($B1619,'Tabelas auxiliares'!$A$67:$C$107,3,FALSE),"")</f>
        <v/>
      </c>
      <c r="Y1619" s="19" t="str">
        <f t="shared" si="48"/>
        <v/>
      </c>
      <c r="Z1619" s="19" t="str">
        <f>IF(T1619="","",IF(AND(T1619&lt;&gt;'Tabelas auxiliares'!$B$241,T1619&lt;&gt;'Tabelas auxiliares'!$B$242,T1619&lt;&gt;'Tabelas auxiliares'!$C$241,T1619&lt;&gt;'Tabelas auxiliares'!$C$242,T1619&lt;&gt;'Tabelas auxiliares'!$D$241),"FOLHA DE PESSOAL",IF(Y1619='Tabelas auxiliares'!$A$242,"CUSTEIO",IF(Y1619='Tabelas auxiliares'!$A$241,"INVESTIMENTO","ERRO - VERIFICAR"))))</f>
        <v/>
      </c>
      <c r="AA1619" s="30" t="str">
        <f t="shared" si="49"/>
        <v/>
      </c>
      <c r="AB1619" s="130"/>
      <c r="AC1619" s="130"/>
      <c r="AD1619" s="37"/>
      <c r="AE1619" s="36"/>
    </row>
    <row r="1620" spans="6:31" x14ac:dyDescent="0.25">
      <c r="F1620" s="19" t="str">
        <f>IFERROR(VLOOKUP(D1620,'Tabelas auxiliares'!$A$3:$B$63,2,FALSE),"")</f>
        <v/>
      </c>
      <c r="G1620" s="19" t="str">
        <f>IFERROR(VLOOKUP($B1620,'Tabelas auxiliares'!$A$67:$C$107,2,FALSE),"")</f>
        <v/>
      </c>
      <c r="H1620" s="19" t="str">
        <f>IFERROR(VLOOKUP($B1620,'Tabelas auxiliares'!$A$67:$C$107,3,FALSE),"")</f>
        <v/>
      </c>
      <c r="Y1620" s="19" t="str">
        <f t="shared" si="48"/>
        <v/>
      </c>
      <c r="Z1620" s="19" t="str">
        <f>IF(T1620="","",IF(AND(T1620&lt;&gt;'Tabelas auxiliares'!$B$241,T1620&lt;&gt;'Tabelas auxiliares'!$B$242,T1620&lt;&gt;'Tabelas auxiliares'!$C$241,T1620&lt;&gt;'Tabelas auxiliares'!$C$242,T1620&lt;&gt;'Tabelas auxiliares'!$D$241),"FOLHA DE PESSOAL",IF(Y1620='Tabelas auxiliares'!$A$242,"CUSTEIO",IF(Y1620='Tabelas auxiliares'!$A$241,"INVESTIMENTO","ERRO - VERIFICAR"))))</f>
        <v/>
      </c>
      <c r="AA1620" s="30" t="str">
        <f t="shared" si="49"/>
        <v/>
      </c>
      <c r="AB1620" s="130"/>
      <c r="AC1620" s="130"/>
      <c r="AD1620" s="37"/>
      <c r="AE1620" s="36"/>
    </row>
    <row r="1621" spans="6:31" x14ac:dyDescent="0.25">
      <c r="F1621" s="19" t="str">
        <f>IFERROR(VLOOKUP(D1621,'Tabelas auxiliares'!$A$3:$B$63,2,FALSE),"")</f>
        <v/>
      </c>
      <c r="G1621" s="19" t="str">
        <f>IFERROR(VLOOKUP($B1621,'Tabelas auxiliares'!$A$67:$C$107,2,FALSE),"")</f>
        <v/>
      </c>
      <c r="H1621" s="19" t="str">
        <f>IFERROR(VLOOKUP($B1621,'Tabelas auxiliares'!$A$67:$C$107,3,FALSE),"")</f>
        <v/>
      </c>
      <c r="Y1621" s="19" t="str">
        <f t="shared" si="48"/>
        <v/>
      </c>
      <c r="Z1621" s="19" t="str">
        <f>IF(T1621="","",IF(AND(T1621&lt;&gt;'Tabelas auxiliares'!$B$241,T1621&lt;&gt;'Tabelas auxiliares'!$B$242,T1621&lt;&gt;'Tabelas auxiliares'!$C$241,T1621&lt;&gt;'Tabelas auxiliares'!$C$242,T1621&lt;&gt;'Tabelas auxiliares'!$D$241),"FOLHA DE PESSOAL",IF(Y1621='Tabelas auxiliares'!$A$242,"CUSTEIO",IF(Y1621='Tabelas auxiliares'!$A$241,"INVESTIMENTO","ERRO - VERIFICAR"))))</f>
        <v/>
      </c>
      <c r="AA1621" s="30" t="str">
        <f t="shared" si="49"/>
        <v/>
      </c>
      <c r="AB1621" s="130"/>
      <c r="AC1621" s="130"/>
      <c r="AD1621" s="37"/>
      <c r="AE1621" s="36"/>
    </row>
    <row r="1622" spans="6:31" x14ac:dyDescent="0.25">
      <c r="F1622" s="19" t="str">
        <f>IFERROR(VLOOKUP(D1622,'Tabelas auxiliares'!$A$3:$B$63,2,FALSE),"")</f>
        <v/>
      </c>
      <c r="G1622" s="19" t="str">
        <f>IFERROR(VLOOKUP($B1622,'Tabelas auxiliares'!$A$67:$C$107,2,FALSE),"")</f>
        <v/>
      </c>
      <c r="H1622" s="19" t="str">
        <f>IFERROR(VLOOKUP($B1622,'Tabelas auxiliares'!$A$67:$C$107,3,FALSE),"")</f>
        <v/>
      </c>
      <c r="Y1622" s="19" t="str">
        <f t="shared" si="48"/>
        <v/>
      </c>
      <c r="Z1622" s="19" t="str">
        <f>IF(T1622="","",IF(AND(T1622&lt;&gt;'Tabelas auxiliares'!$B$241,T1622&lt;&gt;'Tabelas auxiliares'!$B$242,T1622&lt;&gt;'Tabelas auxiliares'!$C$241,T1622&lt;&gt;'Tabelas auxiliares'!$C$242,T1622&lt;&gt;'Tabelas auxiliares'!$D$241),"FOLHA DE PESSOAL",IF(Y1622='Tabelas auxiliares'!$A$242,"CUSTEIO",IF(Y1622='Tabelas auxiliares'!$A$241,"INVESTIMENTO","ERRO - VERIFICAR"))))</f>
        <v/>
      </c>
      <c r="AA1622" s="30" t="str">
        <f t="shared" si="49"/>
        <v/>
      </c>
      <c r="AB1622" s="130"/>
      <c r="AC1622" s="130"/>
      <c r="AD1622" s="37"/>
      <c r="AE1622" s="36"/>
    </row>
    <row r="1623" spans="6:31" x14ac:dyDescent="0.25">
      <c r="F1623" s="19" t="str">
        <f>IFERROR(VLOOKUP(D1623,'Tabelas auxiliares'!$A$3:$B$63,2,FALSE),"")</f>
        <v/>
      </c>
      <c r="G1623" s="19" t="str">
        <f>IFERROR(VLOOKUP($B1623,'Tabelas auxiliares'!$A$67:$C$107,2,FALSE),"")</f>
        <v/>
      </c>
      <c r="H1623" s="19" t="str">
        <f>IFERROR(VLOOKUP($B1623,'Tabelas auxiliares'!$A$67:$C$107,3,FALSE),"")</f>
        <v/>
      </c>
      <c r="Y1623" s="19" t="str">
        <f t="shared" si="48"/>
        <v/>
      </c>
      <c r="Z1623" s="19" t="str">
        <f>IF(T1623="","",IF(AND(T1623&lt;&gt;'Tabelas auxiliares'!$B$241,T1623&lt;&gt;'Tabelas auxiliares'!$B$242,T1623&lt;&gt;'Tabelas auxiliares'!$C$241,T1623&lt;&gt;'Tabelas auxiliares'!$C$242,T1623&lt;&gt;'Tabelas auxiliares'!$D$241),"FOLHA DE PESSOAL",IF(Y1623='Tabelas auxiliares'!$A$242,"CUSTEIO",IF(Y1623='Tabelas auxiliares'!$A$241,"INVESTIMENTO","ERRO - VERIFICAR"))))</f>
        <v/>
      </c>
      <c r="AA1623" s="30" t="str">
        <f t="shared" si="49"/>
        <v/>
      </c>
      <c r="AB1623" s="130"/>
      <c r="AC1623" s="130"/>
      <c r="AD1623" s="37"/>
      <c r="AE1623" s="36"/>
    </row>
    <row r="1624" spans="6:31" x14ac:dyDescent="0.25">
      <c r="F1624" s="19" t="str">
        <f>IFERROR(VLOOKUP(D1624,'Tabelas auxiliares'!$A$3:$B$63,2,FALSE),"")</f>
        <v/>
      </c>
      <c r="G1624" s="19" t="str">
        <f>IFERROR(VLOOKUP($B1624,'Tabelas auxiliares'!$A$67:$C$107,2,FALSE),"")</f>
        <v/>
      </c>
      <c r="H1624" s="19" t="str">
        <f>IFERROR(VLOOKUP($B1624,'Tabelas auxiliares'!$A$67:$C$107,3,FALSE),"")</f>
        <v/>
      </c>
      <c r="Y1624" s="19" t="str">
        <f t="shared" si="48"/>
        <v/>
      </c>
      <c r="Z1624" s="19" t="str">
        <f>IF(T1624="","",IF(AND(T1624&lt;&gt;'Tabelas auxiliares'!$B$241,T1624&lt;&gt;'Tabelas auxiliares'!$B$242,T1624&lt;&gt;'Tabelas auxiliares'!$C$241,T1624&lt;&gt;'Tabelas auxiliares'!$C$242,T1624&lt;&gt;'Tabelas auxiliares'!$D$241),"FOLHA DE PESSOAL",IF(Y1624='Tabelas auxiliares'!$A$242,"CUSTEIO",IF(Y1624='Tabelas auxiliares'!$A$241,"INVESTIMENTO","ERRO - VERIFICAR"))))</f>
        <v/>
      </c>
      <c r="AA1624" s="30" t="str">
        <f t="shared" si="49"/>
        <v/>
      </c>
      <c r="AB1624" s="130"/>
      <c r="AC1624" s="130"/>
      <c r="AD1624" s="37"/>
      <c r="AE1624" s="36"/>
    </row>
    <row r="1625" spans="6:31" x14ac:dyDescent="0.25">
      <c r="F1625" s="19" t="str">
        <f>IFERROR(VLOOKUP(D1625,'Tabelas auxiliares'!$A$3:$B$63,2,FALSE),"")</f>
        <v/>
      </c>
      <c r="G1625" s="19" t="str">
        <f>IFERROR(VLOOKUP($B1625,'Tabelas auxiliares'!$A$67:$C$107,2,FALSE),"")</f>
        <v/>
      </c>
      <c r="H1625" s="19" t="str">
        <f>IFERROR(VLOOKUP($B1625,'Tabelas auxiliares'!$A$67:$C$107,3,FALSE),"")</f>
        <v/>
      </c>
      <c r="Y1625" s="19" t="str">
        <f t="shared" si="48"/>
        <v/>
      </c>
      <c r="Z1625" s="19" t="str">
        <f>IF(T1625="","",IF(AND(T1625&lt;&gt;'Tabelas auxiliares'!$B$241,T1625&lt;&gt;'Tabelas auxiliares'!$B$242,T1625&lt;&gt;'Tabelas auxiliares'!$C$241,T1625&lt;&gt;'Tabelas auxiliares'!$C$242,T1625&lt;&gt;'Tabelas auxiliares'!$D$241),"FOLHA DE PESSOAL",IF(Y1625='Tabelas auxiliares'!$A$242,"CUSTEIO",IF(Y1625='Tabelas auxiliares'!$A$241,"INVESTIMENTO","ERRO - VERIFICAR"))))</f>
        <v/>
      </c>
      <c r="AA1625" s="30" t="str">
        <f t="shared" si="49"/>
        <v/>
      </c>
      <c r="AB1625" s="130"/>
      <c r="AC1625" s="130"/>
      <c r="AD1625" s="37"/>
      <c r="AE1625" s="36"/>
    </row>
    <row r="1626" spans="6:31" x14ac:dyDescent="0.25">
      <c r="F1626" s="19" t="str">
        <f>IFERROR(VLOOKUP(D1626,'Tabelas auxiliares'!$A$3:$B$63,2,FALSE),"")</f>
        <v/>
      </c>
      <c r="G1626" s="19" t="str">
        <f>IFERROR(VLOOKUP($B1626,'Tabelas auxiliares'!$A$67:$C$107,2,FALSE),"")</f>
        <v/>
      </c>
      <c r="H1626" s="19" t="str">
        <f>IFERROR(VLOOKUP($B1626,'Tabelas auxiliares'!$A$67:$C$107,3,FALSE),"")</f>
        <v/>
      </c>
      <c r="Y1626" s="19" t="str">
        <f t="shared" si="48"/>
        <v/>
      </c>
      <c r="Z1626" s="19" t="str">
        <f>IF(T1626="","",IF(AND(T1626&lt;&gt;'Tabelas auxiliares'!$B$241,T1626&lt;&gt;'Tabelas auxiliares'!$B$242,T1626&lt;&gt;'Tabelas auxiliares'!$C$241,T1626&lt;&gt;'Tabelas auxiliares'!$C$242,T1626&lt;&gt;'Tabelas auxiliares'!$D$241),"FOLHA DE PESSOAL",IF(Y1626='Tabelas auxiliares'!$A$242,"CUSTEIO",IF(Y1626='Tabelas auxiliares'!$A$241,"INVESTIMENTO","ERRO - VERIFICAR"))))</f>
        <v/>
      </c>
      <c r="AA1626" s="30" t="str">
        <f t="shared" si="49"/>
        <v/>
      </c>
      <c r="AB1626" s="130"/>
      <c r="AC1626" s="130"/>
      <c r="AD1626" s="37"/>
      <c r="AE1626" s="36"/>
    </row>
    <row r="1627" spans="6:31" x14ac:dyDescent="0.25">
      <c r="F1627" s="19" t="str">
        <f>IFERROR(VLOOKUP(D1627,'Tabelas auxiliares'!$A$3:$B$63,2,FALSE),"")</f>
        <v/>
      </c>
      <c r="G1627" s="19" t="str">
        <f>IFERROR(VLOOKUP($B1627,'Tabelas auxiliares'!$A$67:$C$107,2,FALSE),"")</f>
        <v/>
      </c>
      <c r="H1627" s="19" t="str">
        <f>IFERROR(VLOOKUP($B1627,'Tabelas auxiliares'!$A$67:$C$107,3,FALSE),"")</f>
        <v/>
      </c>
      <c r="Y1627" s="19" t="str">
        <f t="shared" si="48"/>
        <v/>
      </c>
      <c r="Z1627" s="19" t="str">
        <f>IF(T1627="","",IF(AND(T1627&lt;&gt;'Tabelas auxiliares'!$B$241,T1627&lt;&gt;'Tabelas auxiliares'!$B$242,T1627&lt;&gt;'Tabelas auxiliares'!$C$241,T1627&lt;&gt;'Tabelas auxiliares'!$C$242,T1627&lt;&gt;'Tabelas auxiliares'!$D$241),"FOLHA DE PESSOAL",IF(Y1627='Tabelas auxiliares'!$A$242,"CUSTEIO",IF(Y1627='Tabelas auxiliares'!$A$241,"INVESTIMENTO","ERRO - VERIFICAR"))))</f>
        <v/>
      </c>
      <c r="AA1627" s="30" t="str">
        <f t="shared" si="49"/>
        <v/>
      </c>
      <c r="AB1627" s="130"/>
      <c r="AC1627" s="130"/>
      <c r="AD1627" s="37"/>
      <c r="AE1627" s="36"/>
    </row>
    <row r="1628" spans="6:31" x14ac:dyDescent="0.25">
      <c r="F1628" s="19" t="str">
        <f>IFERROR(VLOOKUP(D1628,'Tabelas auxiliares'!$A$3:$B$63,2,FALSE),"")</f>
        <v/>
      </c>
      <c r="G1628" s="19" t="str">
        <f>IFERROR(VLOOKUP($B1628,'Tabelas auxiliares'!$A$67:$C$107,2,FALSE),"")</f>
        <v/>
      </c>
      <c r="H1628" s="19" t="str">
        <f>IFERROR(VLOOKUP($B1628,'Tabelas auxiliares'!$A$67:$C$107,3,FALSE),"")</f>
        <v/>
      </c>
      <c r="Y1628" s="19" t="str">
        <f t="shared" si="48"/>
        <v/>
      </c>
      <c r="Z1628" s="19" t="str">
        <f>IF(T1628="","",IF(AND(T1628&lt;&gt;'Tabelas auxiliares'!$B$241,T1628&lt;&gt;'Tabelas auxiliares'!$B$242,T1628&lt;&gt;'Tabelas auxiliares'!$C$241,T1628&lt;&gt;'Tabelas auxiliares'!$C$242,T1628&lt;&gt;'Tabelas auxiliares'!$D$241),"FOLHA DE PESSOAL",IF(Y1628='Tabelas auxiliares'!$A$242,"CUSTEIO",IF(Y1628='Tabelas auxiliares'!$A$241,"INVESTIMENTO","ERRO - VERIFICAR"))))</f>
        <v/>
      </c>
      <c r="AA1628" s="30" t="str">
        <f t="shared" si="49"/>
        <v/>
      </c>
      <c r="AB1628" s="130"/>
      <c r="AC1628" s="130"/>
      <c r="AD1628" s="37"/>
      <c r="AE1628" s="36"/>
    </row>
    <row r="1629" spans="6:31" x14ac:dyDescent="0.25">
      <c r="F1629" s="19" t="str">
        <f>IFERROR(VLOOKUP(D1629,'Tabelas auxiliares'!$A$3:$B$63,2,FALSE),"")</f>
        <v/>
      </c>
      <c r="G1629" s="19" t="str">
        <f>IFERROR(VLOOKUP($B1629,'Tabelas auxiliares'!$A$67:$C$107,2,FALSE),"")</f>
        <v/>
      </c>
      <c r="H1629" s="19" t="str">
        <f>IFERROR(VLOOKUP($B1629,'Tabelas auxiliares'!$A$67:$C$107,3,FALSE),"")</f>
        <v/>
      </c>
      <c r="Y1629" s="19" t="str">
        <f t="shared" si="48"/>
        <v/>
      </c>
      <c r="Z1629" s="19" t="str">
        <f>IF(T1629="","",IF(AND(T1629&lt;&gt;'Tabelas auxiliares'!$B$241,T1629&lt;&gt;'Tabelas auxiliares'!$B$242,T1629&lt;&gt;'Tabelas auxiliares'!$C$241,T1629&lt;&gt;'Tabelas auxiliares'!$C$242,T1629&lt;&gt;'Tabelas auxiliares'!$D$241),"FOLHA DE PESSOAL",IF(Y1629='Tabelas auxiliares'!$A$242,"CUSTEIO",IF(Y1629='Tabelas auxiliares'!$A$241,"INVESTIMENTO","ERRO - VERIFICAR"))))</f>
        <v/>
      </c>
      <c r="AA1629" s="30" t="str">
        <f t="shared" si="49"/>
        <v/>
      </c>
      <c r="AB1629" s="130"/>
      <c r="AC1629" s="130"/>
      <c r="AD1629" s="37"/>
      <c r="AE1629" s="36"/>
    </row>
    <row r="1630" spans="6:31" x14ac:dyDescent="0.25">
      <c r="F1630" s="19" t="str">
        <f>IFERROR(VLOOKUP(D1630,'Tabelas auxiliares'!$A$3:$B$63,2,FALSE),"")</f>
        <v/>
      </c>
      <c r="G1630" s="19" t="str">
        <f>IFERROR(VLOOKUP($B1630,'Tabelas auxiliares'!$A$67:$C$107,2,FALSE),"")</f>
        <v/>
      </c>
      <c r="H1630" s="19" t="str">
        <f>IFERROR(VLOOKUP($B1630,'Tabelas auxiliares'!$A$67:$C$107,3,FALSE),"")</f>
        <v/>
      </c>
      <c r="Y1630" s="19" t="str">
        <f t="shared" si="48"/>
        <v/>
      </c>
      <c r="Z1630" s="19" t="str">
        <f>IF(T1630="","",IF(AND(T1630&lt;&gt;'Tabelas auxiliares'!$B$241,T1630&lt;&gt;'Tabelas auxiliares'!$B$242,T1630&lt;&gt;'Tabelas auxiliares'!$C$241,T1630&lt;&gt;'Tabelas auxiliares'!$C$242,T1630&lt;&gt;'Tabelas auxiliares'!$D$241),"FOLHA DE PESSOAL",IF(Y1630='Tabelas auxiliares'!$A$242,"CUSTEIO",IF(Y1630='Tabelas auxiliares'!$A$241,"INVESTIMENTO","ERRO - VERIFICAR"))))</f>
        <v/>
      </c>
      <c r="AA1630" s="30" t="str">
        <f t="shared" si="49"/>
        <v/>
      </c>
      <c r="AB1630" s="130"/>
      <c r="AC1630" s="130"/>
      <c r="AD1630" s="37"/>
      <c r="AE1630" s="36"/>
    </row>
    <row r="1631" spans="6:31" x14ac:dyDescent="0.25">
      <c r="F1631" s="19" t="str">
        <f>IFERROR(VLOOKUP(D1631,'Tabelas auxiliares'!$A$3:$B$63,2,FALSE),"")</f>
        <v/>
      </c>
      <c r="G1631" s="19" t="str">
        <f>IFERROR(VLOOKUP($B1631,'Tabelas auxiliares'!$A$67:$C$107,2,FALSE),"")</f>
        <v/>
      </c>
      <c r="H1631" s="19" t="str">
        <f>IFERROR(VLOOKUP($B1631,'Tabelas auxiliares'!$A$67:$C$107,3,FALSE),"")</f>
        <v/>
      </c>
      <c r="Y1631" s="19" t="str">
        <f t="shared" si="48"/>
        <v/>
      </c>
      <c r="Z1631" s="19" t="str">
        <f>IF(T1631="","",IF(AND(T1631&lt;&gt;'Tabelas auxiliares'!$B$241,T1631&lt;&gt;'Tabelas auxiliares'!$B$242,T1631&lt;&gt;'Tabelas auxiliares'!$C$241,T1631&lt;&gt;'Tabelas auxiliares'!$C$242,T1631&lt;&gt;'Tabelas auxiliares'!$D$241),"FOLHA DE PESSOAL",IF(Y1631='Tabelas auxiliares'!$A$242,"CUSTEIO",IF(Y1631='Tabelas auxiliares'!$A$241,"INVESTIMENTO","ERRO - VERIFICAR"))))</f>
        <v/>
      </c>
      <c r="AA1631" s="30" t="str">
        <f t="shared" si="49"/>
        <v/>
      </c>
      <c r="AB1631" s="130"/>
      <c r="AC1631" s="130"/>
      <c r="AD1631" s="37"/>
      <c r="AE1631" s="36"/>
    </row>
    <row r="1632" spans="6:31" x14ac:dyDescent="0.25">
      <c r="F1632" s="19" t="str">
        <f>IFERROR(VLOOKUP(D1632,'Tabelas auxiliares'!$A$3:$B$63,2,FALSE),"")</f>
        <v/>
      </c>
      <c r="G1632" s="19" t="str">
        <f>IFERROR(VLOOKUP($B1632,'Tabelas auxiliares'!$A$67:$C$107,2,FALSE),"")</f>
        <v/>
      </c>
      <c r="H1632" s="19" t="str">
        <f>IFERROR(VLOOKUP($B1632,'Tabelas auxiliares'!$A$67:$C$107,3,FALSE),"")</f>
        <v/>
      </c>
      <c r="Y1632" s="19" t="str">
        <f t="shared" si="48"/>
        <v/>
      </c>
      <c r="Z1632" s="19" t="str">
        <f>IF(T1632="","",IF(AND(T1632&lt;&gt;'Tabelas auxiliares'!$B$241,T1632&lt;&gt;'Tabelas auxiliares'!$B$242,T1632&lt;&gt;'Tabelas auxiliares'!$C$241,T1632&lt;&gt;'Tabelas auxiliares'!$C$242,T1632&lt;&gt;'Tabelas auxiliares'!$D$241),"FOLHA DE PESSOAL",IF(Y1632='Tabelas auxiliares'!$A$242,"CUSTEIO",IF(Y1632='Tabelas auxiliares'!$A$241,"INVESTIMENTO","ERRO - VERIFICAR"))))</f>
        <v/>
      </c>
      <c r="AA1632" s="30" t="str">
        <f t="shared" si="49"/>
        <v/>
      </c>
      <c r="AB1632" s="130"/>
      <c r="AC1632" s="130"/>
      <c r="AD1632" s="37"/>
      <c r="AE1632" s="36"/>
    </row>
    <row r="1633" spans="6:31" x14ac:dyDescent="0.25">
      <c r="F1633" s="19" t="str">
        <f>IFERROR(VLOOKUP(D1633,'Tabelas auxiliares'!$A$3:$B$63,2,FALSE),"")</f>
        <v/>
      </c>
      <c r="G1633" s="19" t="str">
        <f>IFERROR(VLOOKUP($B1633,'Tabelas auxiliares'!$A$67:$C$107,2,FALSE),"")</f>
        <v/>
      </c>
      <c r="H1633" s="19" t="str">
        <f>IFERROR(VLOOKUP($B1633,'Tabelas auxiliares'!$A$67:$C$107,3,FALSE),"")</f>
        <v/>
      </c>
      <c r="Y1633" s="19" t="str">
        <f t="shared" si="48"/>
        <v/>
      </c>
      <c r="Z1633" s="19" t="str">
        <f>IF(T1633="","",IF(AND(T1633&lt;&gt;'Tabelas auxiliares'!$B$241,T1633&lt;&gt;'Tabelas auxiliares'!$B$242,T1633&lt;&gt;'Tabelas auxiliares'!$C$241,T1633&lt;&gt;'Tabelas auxiliares'!$C$242,T1633&lt;&gt;'Tabelas auxiliares'!$D$241),"FOLHA DE PESSOAL",IF(Y1633='Tabelas auxiliares'!$A$242,"CUSTEIO",IF(Y1633='Tabelas auxiliares'!$A$241,"INVESTIMENTO","ERRO - VERIFICAR"))))</f>
        <v/>
      </c>
      <c r="AA1633" s="30" t="str">
        <f t="shared" si="49"/>
        <v/>
      </c>
      <c r="AB1633" s="130"/>
      <c r="AC1633" s="130"/>
      <c r="AD1633" s="37"/>
      <c r="AE1633" s="36"/>
    </row>
    <row r="1634" spans="6:31" x14ac:dyDescent="0.25">
      <c r="F1634" s="19" t="str">
        <f>IFERROR(VLOOKUP(D1634,'Tabelas auxiliares'!$A$3:$B$63,2,FALSE),"")</f>
        <v/>
      </c>
      <c r="G1634" s="19" t="str">
        <f>IFERROR(VLOOKUP($B1634,'Tabelas auxiliares'!$A$67:$C$107,2,FALSE),"")</f>
        <v/>
      </c>
      <c r="H1634" s="19" t="str">
        <f>IFERROR(VLOOKUP($B1634,'Tabelas auxiliares'!$A$67:$C$107,3,FALSE),"")</f>
        <v/>
      </c>
      <c r="Y1634" s="19" t="str">
        <f t="shared" si="48"/>
        <v/>
      </c>
      <c r="Z1634" s="19" t="str">
        <f>IF(T1634="","",IF(AND(T1634&lt;&gt;'Tabelas auxiliares'!$B$241,T1634&lt;&gt;'Tabelas auxiliares'!$B$242,T1634&lt;&gt;'Tabelas auxiliares'!$C$241,T1634&lt;&gt;'Tabelas auxiliares'!$C$242,T1634&lt;&gt;'Tabelas auxiliares'!$D$241),"FOLHA DE PESSOAL",IF(Y1634='Tabelas auxiliares'!$A$242,"CUSTEIO",IF(Y1634='Tabelas auxiliares'!$A$241,"INVESTIMENTO","ERRO - VERIFICAR"))))</f>
        <v/>
      </c>
      <c r="AA1634" s="30" t="str">
        <f t="shared" si="49"/>
        <v/>
      </c>
      <c r="AB1634" s="130"/>
      <c r="AC1634" s="130"/>
      <c r="AD1634" s="37"/>
      <c r="AE1634" s="36"/>
    </row>
    <row r="1635" spans="6:31" x14ac:dyDescent="0.25">
      <c r="F1635" s="19" t="str">
        <f>IFERROR(VLOOKUP(D1635,'Tabelas auxiliares'!$A$3:$B$63,2,FALSE),"")</f>
        <v/>
      </c>
      <c r="G1635" s="19" t="str">
        <f>IFERROR(VLOOKUP($B1635,'Tabelas auxiliares'!$A$67:$C$107,2,FALSE),"")</f>
        <v/>
      </c>
      <c r="H1635" s="19" t="str">
        <f>IFERROR(VLOOKUP($B1635,'Tabelas auxiliares'!$A$67:$C$107,3,FALSE),"")</f>
        <v/>
      </c>
      <c r="Y1635" s="19" t="str">
        <f t="shared" si="48"/>
        <v/>
      </c>
      <c r="Z1635" s="19" t="str">
        <f>IF(T1635="","",IF(AND(T1635&lt;&gt;'Tabelas auxiliares'!$B$241,T1635&lt;&gt;'Tabelas auxiliares'!$B$242,T1635&lt;&gt;'Tabelas auxiliares'!$C$241,T1635&lt;&gt;'Tabelas auxiliares'!$C$242,T1635&lt;&gt;'Tabelas auxiliares'!$D$241),"FOLHA DE PESSOAL",IF(Y1635='Tabelas auxiliares'!$A$242,"CUSTEIO",IF(Y1635='Tabelas auxiliares'!$A$241,"INVESTIMENTO","ERRO - VERIFICAR"))))</f>
        <v/>
      </c>
      <c r="AA1635" s="30" t="str">
        <f t="shared" si="49"/>
        <v/>
      </c>
      <c r="AB1635" s="130"/>
      <c r="AC1635" s="130"/>
      <c r="AD1635" s="37"/>
      <c r="AE1635" s="36"/>
    </row>
    <row r="1636" spans="6:31" x14ac:dyDescent="0.25">
      <c r="F1636" s="19" t="str">
        <f>IFERROR(VLOOKUP(D1636,'Tabelas auxiliares'!$A$3:$B$63,2,FALSE),"")</f>
        <v/>
      </c>
      <c r="G1636" s="19" t="str">
        <f>IFERROR(VLOOKUP($B1636,'Tabelas auxiliares'!$A$67:$C$107,2,FALSE),"")</f>
        <v/>
      </c>
      <c r="H1636" s="19" t="str">
        <f>IFERROR(VLOOKUP($B1636,'Tabelas auxiliares'!$A$67:$C$107,3,FALSE),"")</f>
        <v/>
      </c>
      <c r="Y1636" s="19" t="str">
        <f t="shared" si="48"/>
        <v/>
      </c>
      <c r="Z1636" s="19" t="str">
        <f>IF(T1636="","",IF(AND(T1636&lt;&gt;'Tabelas auxiliares'!$B$241,T1636&lt;&gt;'Tabelas auxiliares'!$B$242,T1636&lt;&gt;'Tabelas auxiliares'!$C$241,T1636&lt;&gt;'Tabelas auxiliares'!$C$242,T1636&lt;&gt;'Tabelas auxiliares'!$D$241),"FOLHA DE PESSOAL",IF(Y1636='Tabelas auxiliares'!$A$242,"CUSTEIO",IF(Y1636='Tabelas auxiliares'!$A$241,"INVESTIMENTO","ERRO - VERIFICAR"))))</f>
        <v/>
      </c>
      <c r="AA1636" s="30" t="str">
        <f t="shared" si="49"/>
        <v/>
      </c>
      <c r="AB1636" s="130"/>
      <c r="AC1636" s="130"/>
      <c r="AD1636" s="37"/>
      <c r="AE1636" s="36"/>
    </row>
    <row r="1637" spans="6:31" x14ac:dyDescent="0.25">
      <c r="F1637" s="19" t="str">
        <f>IFERROR(VLOOKUP(D1637,'Tabelas auxiliares'!$A$3:$B$63,2,FALSE),"")</f>
        <v/>
      </c>
      <c r="G1637" s="19" t="str">
        <f>IFERROR(VLOOKUP($B1637,'Tabelas auxiliares'!$A$67:$C$107,2,FALSE),"")</f>
        <v/>
      </c>
      <c r="H1637" s="19" t="str">
        <f>IFERROR(VLOOKUP($B1637,'Tabelas auxiliares'!$A$67:$C$107,3,FALSE),"")</f>
        <v/>
      </c>
      <c r="Y1637" s="19" t="str">
        <f t="shared" ref="Y1637:Y1666" si="50">LEFT(V1637,1)</f>
        <v/>
      </c>
      <c r="Z1637" s="19" t="str">
        <f>IF(T1637="","",IF(AND(T1637&lt;&gt;'Tabelas auxiliares'!$B$241,T1637&lt;&gt;'Tabelas auxiliares'!$B$242,T1637&lt;&gt;'Tabelas auxiliares'!$C$241,T1637&lt;&gt;'Tabelas auxiliares'!$C$242,T1637&lt;&gt;'Tabelas auxiliares'!$D$241),"FOLHA DE PESSOAL",IF(Y1637='Tabelas auxiliares'!$A$242,"CUSTEIO",IF(Y1637='Tabelas auxiliares'!$A$241,"INVESTIMENTO","ERRO - VERIFICAR"))))</f>
        <v/>
      </c>
      <c r="AA1637" s="30" t="str">
        <f t="shared" si="49"/>
        <v/>
      </c>
      <c r="AB1637" s="130"/>
      <c r="AC1637" s="130"/>
      <c r="AD1637" s="37"/>
      <c r="AE1637" s="36"/>
    </row>
    <row r="1638" spans="6:31" x14ac:dyDescent="0.25">
      <c r="F1638" s="19" t="str">
        <f>IFERROR(VLOOKUP(D1638,'Tabelas auxiliares'!$A$3:$B$63,2,FALSE),"")</f>
        <v/>
      </c>
      <c r="G1638" s="19" t="str">
        <f>IFERROR(VLOOKUP($B1638,'Tabelas auxiliares'!$A$67:$C$107,2,FALSE),"")</f>
        <v/>
      </c>
      <c r="H1638" s="19" t="str">
        <f>IFERROR(VLOOKUP($B1638,'Tabelas auxiliares'!$A$67:$C$107,3,FALSE),"")</f>
        <v/>
      </c>
      <c r="Y1638" s="19" t="str">
        <f t="shared" si="50"/>
        <v/>
      </c>
      <c r="Z1638" s="19" t="str">
        <f>IF(T1638="","",IF(AND(T1638&lt;&gt;'Tabelas auxiliares'!$B$241,T1638&lt;&gt;'Tabelas auxiliares'!$B$242,T1638&lt;&gt;'Tabelas auxiliares'!$C$241,T1638&lt;&gt;'Tabelas auxiliares'!$C$242,T1638&lt;&gt;'Tabelas auxiliares'!$D$241),"FOLHA DE PESSOAL",IF(Y1638='Tabelas auxiliares'!$A$242,"CUSTEIO",IF(Y1638='Tabelas auxiliares'!$A$241,"INVESTIMENTO","ERRO - VERIFICAR"))))</f>
        <v/>
      </c>
      <c r="AA1638" s="30" t="str">
        <f t="shared" ref="AA1638:AA1666" si="51">IF(AB1638+AC1638+AD1638&lt;&gt;0,AB1638+AC1638+AD1638,"")</f>
        <v/>
      </c>
      <c r="AB1638" s="130"/>
      <c r="AC1638" s="130"/>
      <c r="AD1638" s="37"/>
      <c r="AE1638" s="36"/>
    </row>
    <row r="1639" spans="6:31" x14ac:dyDescent="0.25">
      <c r="F1639" s="19" t="str">
        <f>IFERROR(VLOOKUP(D1639,'Tabelas auxiliares'!$A$3:$B$63,2,FALSE),"")</f>
        <v/>
      </c>
      <c r="G1639" s="19" t="str">
        <f>IFERROR(VLOOKUP($B1639,'Tabelas auxiliares'!$A$67:$C$107,2,FALSE),"")</f>
        <v/>
      </c>
      <c r="H1639" s="19" t="str">
        <f>IFERROR(VLOOKUP($B1639,'Tabelas auxiliares'!$A$67:$C$107,3,FALSE),"")</f>
        <v/>
      </c>
      <c r="Y1639" s="19" t="str">
        <f t="shared" si="50"/>
        <v/>
      </c>
      <c r="Z1639" s="19" t="str">
        <f>IF(T1639="","",IF(AND(T1639&lt;&gt;'Tabelas auxiliares'!$B$241,T1639&lt;&gt;'Tabelas auxiliares'!$B$242,T1639&lt;&gt;'Tabelas auxiliares'!$C$241,T1639&lt;&gt;'Tabelas auxiliares'!$C$242,T1639&lt;&gt;'Tabelas auxiliares'!$D$241),"FOLHA DE PESSOAL",IF(Y1639='Tabelas auxiliares'!$A$242,"CUSTEIO",IF(Y1639='Tabelas auxiliares'!$A$241,"INVESTIMENTO","ERRO - VERIFICAR"))))</f>
        <v/>
      </c>
      <c r="AA1639" s="30" t="str">
        <f t="shared" si="51"/>
        <v/>
      </c>
      <c r="AB1639" s="130"/>
      <c r="AC1639" s="130"/>
      <c r="AD1639" s="37"/>
      <c r="AE1639" s="36"/>
    </row>
    <row r="1640" spans="6:31" x14ac:dyDescent="0.25">
      <c r="F1640" s="19" t="str">
        <f>IFERROR(VLOOKUP(D1640,'Tabelas auxiliares'!$A$3:$B$63,2,FALSE),"")</f>
        <v/>
      </c>
      <c r="G1640" s="19" t="str">
        <f>IFERROR(VLOOKUP($B1640,'Tabelas auxiliares'!$A$67:$C$107,2,FALSE),"")</f>
        <v/>
      </c>
      <c r="H1640" s="19" t="str">
        <f>IFERROR(VLOOKUP($B1640,'Tabelas auxiliares'!$A$67:$C$107,3,FALSE),"")</f>
        <v/>
      </c>
      <c r="Y1640" s="19" t="str">
        <f t="shared" si="50"/>
        <v/>
      </c>
      <c r="Z1640" s="19" t="str">
        <f>IF(T1640="","",IF(AND(T1640&lt;&gt;'Tabelas auxiliares'!$B$241,T1640&lt;&gt;'Tabelas auxiliares'!$B$242,T1640&lt;&gt;'Tabelas auxiliares'!$C$241,T1640&lt;&gt;'Tabelas auxiliares'!$C$242,T1640&lt;&gt;'Tabelas auxiliares'!$D$241),"FOLHA DE PESSOAL",IF(Y1640='Tabelas auxiliares'!$A$242,"CUSTEIO",IF(Y1640='Tabelas auxiliares'!$A$241,"INVESTIMENTO","ERRO - VERIFICAR"))))</f>
        <v/>
      </c>
      <c r="AA1640" s="30" t="str">
        <f t="shared" si="51"/>
        <v/>
      </c>
      <c r="AB1640" s="130"/>
      <c r="AC1640" s="130"/>
      <c r="AD1640" s="37"/>
      <c r="AE1640" s="36"/>
    </row>
    <row r="1641" spans="6:31" x14ac:dyDescent="0.25">
      <c r="F1641" s="19" t="str">
        <f>IFERROR(VLOOKUP(D1641,'Tabelas auxiliares'!$A$3:$B$63,2,FALSE),"")</f>
        <v/>
      </c>
      <c r="G1641" s="19" t="str">
        <f>IFERROR(VLOOKUP($B1641,'Tabelas auxiliares'!$A$67:$C$107,2,FALSE),"")</f>
        <v/>
      </c>
      <c r="H1641" s="19" t="str">
        <f>IFERROR(VLOOKUP($B1641,'Tabelas auxiliares'!$A$67:$C$107,3,FALSE),"")</f>
        <v/>
      </c>
      <c r="Y1641" s="19" t="str">
        <f t="shared" si="50"/>
        <v/>
      </c>
      <c r="Z1641" s="19" t="str">
        <f>IF(T1641="","",IF(AND(T1641&lt;&gt;'Tabelas auxiliares'!$B$241,T1641&lt;&gt;'Tabelas auxiliares'!$B$242,T1641&lt;&gt;'Tabelas auxiliares'!$C$241,T1641&lt;&gt;'Tabelas auxiliares'!$C$242,T1641&lt;&gt;'Tabelas auxiliares'!$D$241),"FOLHA DE PESSOAL",IF(Y1641='Tabelas auxiliares'!$A$242,"CUSTEIO",IF(Y1641='Tabelas auxiliares'!$A$241,"INVESTIMENTO","ERRO - VERIFICAR"))))</f>
        <v/>
      </c>
      <c r="AA1641" s="30" t="str">
        <f t="shared" si="51"/>
        <v/>
      </c>
      <c r="AB1641" s="130"/>
      <c r="AC1641" s="130"/>
      <c r="AD1641" s="37"/>
      <c r="AE1641" s="36"/>
    </row>
    <row r="1642" spans="6:31" x14ac:dyDescent="0.25">
      <c r="F1642" s="19" t="str">
        <f>IFERROR(VLOOKUP(D1642,'Tabelas auxiliares'!$A$3:$B$63,2,FALSE),"")</f>
        <v/>
      </c>
      <c r="G1642" s="19" t="str">
        <f>IFERROR(VLOOKUP($B1642,'Tabelas auxiliares'!$A$67:$C$107,2,FALSE),"")</f>
        <v/>
      </c>
      <c r="H1642" s="19" t="str">
        <f>IFERROR(VLOOKUP($B1642,'Tabelas auxiliares'!$A$67:$C$107,3,FALSE),"")</f>
        <v/>
      </c>
      <c r="Y1642" s="19" t="str">
        <f t="shared" si="50"/>
        <v/>
      </c>
      <c r="Z1642" s="19" t="str">
        <f>IF(T1642="","",IF(AND(T1642&lt;&gt;'Tabelas auxiliares'!$B$241,T1642&lt;&gt;'Tabelas auxiliares'!$B$242,T1642&lt;&gt;'Tabelas auxiliares'!$C$241,T1642&lt;&gt;'Tabelas auxiliares'!$C$242,T1642&lt;&gt;'Tabelas auxiliares'!$D$241),"FOLHA DE PESSOAL",IF(Y1642='Tabelas auxiliares'!$A$242,"CUSTEIO",IF(Y1642='Tabelas auxiliares'!$A$241,"INVESTIMENTO","ERRO - VERIFICAR"))))</f>
        <v/>
      </c>
      <c r="AA1642" s="30" t="str">
        <f t="shared" si="51"/>
        <v/>
      </c>
      <c r="AB1642" s="130"/>
      <c r="AC1642" s="130"/>
      <c r="AD1642" s="37"/>
      <c r="AE1642" s="36"/>
    </row>
    <row r="1643" spans="6:31" x14ac:dyDescent="0.25">
      <c r="F1643" s="19" t="str">
        <f>IFERROR(VLOOKUP(D1643,'Tabelas auxiliares'!$A$3:$B$63,2,FALSE),"")</f>
        <v/>
      </c>
      <c r="G1643" s="19" t="str">
        <f>IFERROR(VLOOKUP($B1643,'Tabelas auxiliares'!$A$67:$C$107,2,FALSE),"")</f>
        <v/>
      </c>
      <c r="H1643" s="19" t="str">
        <f>IFERROR(VLOOKUP($B1643,'Tabelas auxiliares'!$A$67:$C$107,3,FALSE),"")</f>
        <v/>
      </c>
      <c r="Y1643" s="19" t="str">
        <f t="shared" si="50"/>
        <v/>
      </c>
      <c r="Z1643" s="19" t="str">
        <f>IF(T1643="","",IF(AND(T1643&lt;&gt;'Tabelas auxiliares'!$B$241,T1643&lt;&gt;'Tabelas auxiliares'!$B$242,T1643&lt;&gt;'Tabelas auxiliares'!$C$241,T1643&lt;&gt;'Tabelas auxiliares'!$C$242,T1643&lt;&gt;'Tabelas auxiliares'!$D$241),"FOLHA DE PESSOAL",IF(Y1643='Tabelas auxiliares'!$A$242,"CUSTEIO",IF(Y1643='Tabelas auxiliares'!$A$241,"INVESTIMENTO","ERRO - VERIFICAR"))))</f>
        <v/>
      </c>
      <c r="AA1643" s="30" t="str">
        <f t="shared" si="51"/>
        <v/>
      </c>
      <c r="AB1643" s="130"/>
      <c r="AC1643" s="130"/>
      <c r="AD1643" s="37"/>
      <c r="AE1643" s="36"/>
    </row>
    <row r="1644" spans="6:31" x14ac:dyDescent="0.25">
      <c r="F1644" s="19" t="str">
        <f>IFERROR(VLOOKUP(D1644,'Tabelas auxiliares'!$A$3:$B$63,2,FALSE),"")</f>
        <v/>
      </c>
      <c r="G1644" s="19" t="str">
        <f>IFERROR(VLOOKUP($B1644,'Tabelas auxiliares'!$A$67:$C$107,2,FALSE),"")</f>
        <v/>
      </c>
      <c r="H1644" s="19" t="str">
        <f>IFERROR(VLOOKUP($B1644,'Tabelas auxiliares'!$A$67:$C$107,3,FALSE),"")</f>
        <v/>
      </c>
      <c r="Y1644" s="19" t="str">
        <f t="shared" si="50"/>
        <v/>
      </c>
      <c r="Z1644" s="19" t="str">
        <f>IF(T1644="","",IF(AND(T1644&lt;&gt;'Tabelas auxiliares'!$B$241,T1644&lt;&gt;'Tabelas auxiliares'!$B$242,T1644&lt;&gt;'Tabelas auxiliares'!$C$241,T1644&lt;&gt;'Tabelas auxiliares'!$C$242,T1644&lt;&gt;'Tabelas auxiliares'!$D$241),"FOLHA DE PESSOAL",IF(Y1644='Tabelas auxiliares'!$A$242,"CUSTEIO",IF(Y1644='Tabelas auxiliares'!$A$241,"INVESTIMENTO","ERRO - VERIFICAR"))))</f>
        <v/>
      </c>
      <c r="AA1644" s="30" t="str">
        <f t="shared" si="51"/>
        <v/>
      </c>
      <c r="AB1644" s="130"/>
      <c r="AC1644" s="130"/>
      <c r="AD1644" s="37"/>
      <c r="AE1644" s="36"/>
    </row>
    <row r="1645" spans="6:31" x14ac:dyDescent="0.25">
      <c r="F1645" s="19" t="str">
        <f>IFERROR(VLOOKUP(D1645,'Tabelas auxiliares'!$A$3:$B$63,2,FALSE),"")</f>
        <v/>
      </c>
      <c r="G1645" s="19" t="str">
        <f>IFERROR(VLOOKUP($B1645,'Tabelas auxiliares'!$A$67:$C$107,2,FALSE),"")</f>
        <v/>
      </c>
      <c r="H1645" s="19" t="str">
        <f>IFERROR(VLOOKUP($B1645,'Tabelas auxiliares'!$A$67:$C$107,3,FALSE),"")</f>
        <v/>
      </c>
      <c r="Y1645" s="19" t="str">
        <f t="shared" si="50"/>
        <v/>
      </c>
      <c r="Z1645" s="19" t="str">
        <f>IF(T1645="","",IF(AND(T1645&lt;&gt;'Tabelas auxiliares'!$B$241,T1645&lt;&gt;'Tabelas auxiliares'!$B$242,T1645&lt;&gt;'Tabelas auxiliares'!$C$241,T1645&lt;&gt;'Tabelas auxiliares'!$C$242,T1645&lt;&gt;'Tabelas auxiliares'!$D$241),"FOLHA DE PESSOAL",IF(Y1645='Tabelas auxiliares'!$A$242,"CUSTEIO",IF(Y1645='Tabelas auxiliares'!$A$241,"INVESTIMENTO","ERRO - VERIFICAR"))))</f>
        <v/>
      </c>
      <c r="AA1645" s="30" t="str">
        <f t="shared" si="51"/>
        <v/>
      </c>
      <c r="AB1645" s="130"/>
      <c r="AC1645" s="130"/>
      <c r="AD1645" s="37"/>
      <c r="AE1645" s="36"/>
    </row>
    <row r="1646" spans="6:31" x14ac:dyDescent="0.25">
      <c r="F1646" s="19" t="str">
        <f>IFERROR(VLOOKUP(D1646,'Tabelas auxiliares'!$A$3:$B$63,2,FALSE),"")</f>
        <v/>
      </c>
      <c r="G1646" s="19" t="str">
        <f>IFERROR(VLOOKUP($B1646,'Tabelas auxiliares'!$A$67:$C$107,2,FALSE),"")</f>
        <v/>
      </c>
      <c r="H1646" s="19" t="str">
        <f>IFERROR(VLOOKUP($B1646,'Tabelas auxiliares'!$A$67:$C$107,3,FALSE),"")</f>
        <v/>
      </c>
      <c r="Y1646" s="19" t="str">
        <f t="shared" si="50"/>
        <v/>
      </c>
      <c r="Z1646" s="19" t="str">
        <f>IF(T1646="","",IF(AND(T1646&lt;&gt;'Tabelas auxiliares'!$B$241,T1646&lt;&gt;'Tabelas auxiliares'!$B$242,T1646&lt;&gt;'Tabelas auxiliares'!$C$241,T1646&lt;&gt;'Tabelas auxiliares'!$C$242,T1646&lt;&gt;'Tabelas auxiliares'!$D$241),"FOLHA DE PESSOAL",IF(Y1646='Tabelas auxiliares'!$A$242,"CUSTEIO",IF(Y1646='Tabelas auxiliares'!$A$241,"INVESTIMENTO","ERRO - VERIFICAR"))))</f>
        <v/>
      </c>
      <c r="AA1646" s="30" t="str">
        <f t="shared" si="51"/>
        <v/>
      </c>
      <c r="AB1646" s="130"/>
      <c r="AC1646" s="130"/>
      <c r="AD1646" s="37"/>
      <c r="AE1646" s="36"/>
    </row>
    <row r="1647" spans="6:31" x14ac:dyDescent="0.25">
      <c r="F1647" s="19" t="str">
        <f>IFERROR(VLOOKUP(D1647,'Tabelas auxiliares'!$A$3:$B$63,2,FALSE),"")</f>
        <v/>
      </c>
      <c r="G1647" s="19" t="str">
        <f>IFERROR(VLOOKUP($B1647,'Tabelas auxiliares'!$A$67:$C$107,2,FALSE),"")</f>
        <v/>
      </c>
      <c r="H1647" s="19" t="str">
        <f>IFERROR(VLOOKUP($B1647,'Tabelas auxiliares'!$A$67:$C$107,3,FALSE),"")</f>
        <v/>
      </c>
      <c r="Y1647" s="19" t="str">
        <f t="shared" si="50"/>
        <v/>
      </c>
      <c r="Z1647" s="19" t="str">
        <f>IF(T1647="","",IF(AND(T1647&lt;&gt;'Tabelas auxiliares'!$B$241,T1647&lt;&gt;'Tabelas auxiliares'!$B$242,T1647&lt;&gt;'Tabelas auxiliares'!$C$241,T1647&lt;&gt;'Tabelas auxiliares'!$C$242,T1647&lt;&gt;'Tabelas auxiliares'!$D$241),"FOLHA DE PESSOAL",IF(Y1647='Tabelas auxiliares'!$A$242,"CUSTEIO",IF(Y1647='Tabelas auxiliares'!$A$241,"INVESTIMENTO","ERRO - VERIFICAR"))))</f>
        <v/>
      </c>
      <c r="AA1647" s="30" t="str">
        <f t="shared" si="51"/>
        <v/>
      </c>
      <c r="AB1647" s="130"/>
      <c r="AC1647" s="130"/>
      <c r="AD1647" s="37"/>
      <c r="AE1647" s="36"/>
    </row>
    <row r="1648" spans="6:31" x14ac:dyDescent="0.25">
      <c r="F1648" s="19" t="str">
        <f>IFERROR(VLOOKUP(D1648,'Tabelas auxiliares'!$A$3:$B$63,2,FALSE),"")</f>
        <v/>
      </c>
      <c r="G1648" s="19" t="str">
        <f>IFERROR(VLOOKUP($B1648,'Tabelas auxiliares'!$A$67:$C$107,2,FALSE),"")</f>
        <v/>
      </c>
      <c r="H1648" s="19" t="str">
        <f>IFERROR(VLOOKUP($B1648,'Tabelas auxiliares'!$A$67:$C$107,3,FALSE),"")</f>
        <v/>
      </c>
      <c r="Y1648" s="19" t="str">
        <f t="shared" si="50"/>
        <v/>
      </c>
      <c r="Z1648" s="19" t="str">
        <f>IF(T1648="","",IF(AND(T1648&lt;&gt;'Tabelas auxiliares'!$B$241,T1648&lt;&gt;'Tabelas auxiliares'!$B$242,T1648&lt;&gt;'Tabelas auxiliares'!$C$241,T1648&lt;&gt;'Tabelas auxiliares'!$C$242,T1648&lt;&gt;'Tabelas auxiliares'!$D$241),"FOLHA DE PESSOAL",IF(Y1648='Tabelas auxiliares'!$A$242,"CUSTEIO",IF(Y1648='Tabelas auxiliares'!$A$241,"INVESTIMENTO","ERRO - VERIFICAR"))))</f>
        <v/>
      </c>
      <c r="AA1648" s="30" t="str">
        <f t="shared" si="51"/>
        <v/>
      </c>
      <c r="AB1648" s="130"/>
      <c r="AC1648" s="130"/>
      <c r="AD1648" s="37"/>
      <c r="AE1648" s="36"/>
    </row>
    <row r="1649" spans="6:31" x14ac:dyDescent="0.25">
      <c r="F1649" s="19" t="str">
        <f>IFERROR(VLOOKUP(D1649,'Tabelas auxiliares'!$A$3:$B$63,2,FALSE),"")</f>
        <v/>
      </c>
      <c r="G1649" s="19" t="str">
        <f>IFERROR(VLOOKUP($B1649,'Tabelas auxiliares'!$A$67:$C$107,2,FALSE),"")</f>
        <v/>
      </c>
      <c r="H1649" s="19" t="str">
        <f>IFERROR(VLOOKUP($B1649,'Tabelas auxiliares'!$A$67:$C$107,3,FALSE),"")</f>
        <v/>
      </c>
      <c r="Y1649" s="19" t="str">
        <f t="shared" si="50"/>
        <v/>
      </c>
      <c r="Z1649" s="19" t="str">
        <f>IF(T1649="","",IF(AND(T1649&lt;&gt;'Tabelas auxiliares'!$B$241,T1649&lt;&gt;'Tabelas auxiliares'!$B$242,T1649&lt;&gt;'Tabelas auxiliares'!$C$241,T1649&lt;&gt;'Tabelas auxiliares'!$C$242,T1649&lt;&gt;'Tabelas auxiliares'!$D$241),"FOLHA DE PESSOAL",IF(Y1649='Tabelas auxiliares'!$A$242,"CUSTEIO",IF(Y1649='Tabelas auxiliares'!$A$241,"INVESTIMENTO","ERRO - VERIFICAR"))))</f>
        <v/>
      </c>
      <c r="AA1649" s="30" t="str">
        <f t="shared" si="51"/>
        <v/>
      </c>
      <c r="AB1649" s="130"/>
      <c r="AC1649" s="130"/>
      <c r="AD1649" s="37"/>
      <c r="AE1649" s="36"/>
    </row>
    <row r="1650" spans="6:31" x14ac:dyDescent="0.25">
      <c r="F1650" s="19" t="str">
        <f>IFERROR(VLOOKUP(D1650,'Tabelas auxiliares'!$A$3:$B$63,2,FALSE),"")</f>
        <v/>
      </c>
      <c r="G1650" s="19" t="str">
        <f>IFERROR(VLOOKUP($B1650,'Tabelas auxiliares'!$A$67:$C$107,2,FALSE),"")</f>
        <v/>
      </c>
      <c r="H1650" s="19" t="str">
        <f>IFERROR(VLOOKUP($B1650,'Tabelas auxiliares'!$A$67:$C$107,3,FALSE),"")</f>
        <v/>
      </c>
      <c r="Y1650" s="19" t="str">
        <f t="shared" si="50"/>
        <v/>
      </c>
      <c r="Z1650" s="19" t="str">
        <f>IF(T1650="","",IF(AND(T1650&lt;&gt;'Tabelas auxiliares'!$B$241,T1650&lt;&gt;'Tabelas auxiliares'!$B$242,T1650&lt;&gt;'Tabelas auxiliares'!$C$241,T1650&lt;&gt;'Tabelas auxiliares'!$C$242,T1650&lt;&gt;'Tabelas auxiliares'!$D$241),"FOLHA DE PESSOAL",IF(Y1650='Tabelas auxiliares'!$A$242,"CUSTEIO",IF(Y1650='Tabelas auxiliares'!$A$241,"INVESTIMENTO","ERRO - VERIFICAR"))))</f>
        <v/>
      </c>
      <c r="AA1650" s="30" t="str">
        <f t="shared" si="51"/>
        <v/>
      </c>
      <c r="AB1650" s="130"/>
      <c r="AC1650" s="130"/>
      <c r="AD1650" s="37"/>
      <c r="AE1650" s="36"/>
    </row>
    <row r="1651" spans="6:31" x14ac:dyDescent="0.25">
      <c r="F1651" s="19" t="str">
        <f>IFERROR(VLOOKUP(D1651,'Tabelas auxiliares'!$A$3:$B$63,2,FALSE),"")</f>
        <v/>
      </c>
      <c r="G1651" s="19" t="str">
        <f>IFERROR(VLOOKUP($B1651,'Tabelas auxiliares'!$A$67:$C$107,2,FALSE),"")</f>
        <v/>
      </c>
      <c r="H1651" s="19" t="str">
        <f>IFERROR(VLOOKUP($B1651,'Tabelas auxiliares'!$A$67:$C$107,3,FALSE),"")</f>
        <v/>
      </c>
      <c r="Y1651" s="19" t="str">
        <f t="shared" si="50"/>
        <v/>
      </c>
      <c r="Z1651" s="19" t="str">
        <f>IF(T1651="","",IF(AND(T1651&lt;&gt;'Tabelas auxiliares'!$B$241,T1651&lt;&gt;'Tabelas auxiliares'!$B$242,T1651&lt;&gt;'Tabelas auxiliares'!$C$241,T1651&lt;&gt;'Tabelas auxiliares'!$C$242,T1651&lt;&gt;'Tabelas auxiliares'!$D$241),"FOLHA DE PESSOAL",IF(Y1651='Tabelas auxiliares'!$A$242,"CUSTEIO",IF(Y1651='Tabelas auxiliares'!$A$241,"INVESTIMENTO","ERRO - VERIFICAR"))))</f>
        <v/>
      </c>
      <c r="AA1651" s="30" t="str">
        <f t="shared" si="51"/>
        <v/>
      </c>
      <c r="AB1651" s="130"/>
      <c r="AC1651" s="130"/>
      <c r="AD1651" s="37"/>
      <c r="AE1651" s="36"/>
    </row>
    <row r="1652" spans="6:31" x14ac:dyDescent="0.25">
      <c r="F1652" s="19" t="str">
        <f>IFERROR(VLOOKUP(D1652,'Tabelas auxiliares'!$A$3:$B$63,2,FALSE),"")</f>
        <v/>
      </c>
      <c r="G1652" s="19" t="str">
        <f>IFERROR(VLOOKUP($B1652,'Tabelas auxiliares'!$A$67:$C$107,2,FALSE),"")</f>
        <v/>
      </c>
      <c r="H1652" s="19" t="str">
        <f>IFERROR(VLOOKUP($B1652,'Tabelas auxiliares'!$A$67:$C$107,3,FALSE),"")</f>
        <v/>
      </c>
      <c r="Y1652" s="19" t="str">
        <f t="shared" si="50"/>
        <v/>
      </c>
      <c r="Z1652" s="19" t="str">
        <f>IF(T1652="","",IF(AND(T1652&lt;&gt;'Tabelas auxiliares'!$B$241,T1652&lt;&gt;'Tabelas auxiliares'!$B$242,T1652&lt;&gt;'Tabelas auxiliares'!$C$241,T1652&lt;&gt;'Tabelas auxiliares'!$C$242,T1652&lt;&gt;'Tabelas auxiliares'!$D$241),"FOLHA DE PESSOAL",IF(Y1652='Tabelas auxiliares'!$A$242,"CUSTEIO",IF(Y1652='Tabelas auxiliares'!$A$241,"INVESTIMENTO","ERRO - VERIFICAR"))))</f>
        <v/>
      </c>
      <c r="AA1652" s="30" t="str">
        <f t="shared" si="51"/>
        <v/>
      </c>
      <c r="AB1652" s="130"/>
      <c r="AC1652" s="130"/>
      <c r="AD1652" s="37"/>
      <c r="AE1652" s="36"/>
    </row>
    <row r="1653" spans="6:31" x14ac:dyDescent="0.25">
      <c r="F1653" s="19" t="str">
        <f>IFERROR(VLOOKUP(D1653,'Tabelas auxiliares'!$A$3:$B$63,2,FALSE),"")</f>
        <v/>
      </c>
      <c r="G1653" s="19" t="str">
        <f>IFERROR(VLOOKUP($B1653,'Tabelas auxiliares'!$A$67:$C$107,2,FALSE),"")</f>
        <v/>
      </c>
      <c r="H1653" s="19" t="str">
        <f>IFERROR(VLOOKUP($B1653,'Tabelas auxiliares'!$A$67:$C$107,3,FALSE),"")</f>
        <v/>
      </c>
      <c r="Y1653" s="19" t="str">
        <f t="shared" si="50"/>
        <v/>
      </c>
      <c r="Z1653" s="19" t="str">
        <f>IF(T1653="","",IF(AND(T1653&lt;&gt;'Tabelas auxiliares'!$B$241,T1653&lt;&gt;'Tabelas auxiliares'!$B$242,T1653&lt;&gt;'Tabelas auxiliares'!$C$241,T1653&lt;&gt;'Tabelas auxiliares'!$C$242,T1653&lt;&gt;'Tabelas auxiliares'!$D$241),"FOLHA DE PESSOAL",IF(Y1653='Tabelas auxiliares'!$A$242,"CUSTEIO",IF(Y1653='Tabelas auxiliares'!$A$241,"INVESTIMENTO","ERRO - VERIFICAR"))))</f>
        <v/>
      </c>
      <c r="AA1653" s="30" t="str">
        <f t="shared" si="51"/>
        <v/>
      </c>
      <c r="AB1653" s="130"/>
      <c r="AC1653" s="130"/>
      <c r="AD1653" s="37"/>
      <c r="AE1653" s="36"/>
    </row>
    <row r="1654" spans="6:31" x14ac:dyDescent="0.25">
      <c r="F1654" s="19" t="str">
        <f>IFERROR(VLOOKUP(D1654,'Tabelas auxiliares'!$A$3:$B$63,2,FALSE),"")</f>
        <v/>
      </c>
      <c r="G1654" s="19" t="str">
        <f>IFERROR(VLOOKUP($B1654,'Tabelas auxiliares'!$A$67:$C$107,2,FALSE),"")</f>
        <v/>
      </c>
      <c r="H1654" s="19" t="str">
        <f>IFERROR(VLOOKUP($B1654,'Tabelas auxiliares'!$A$67:$C$107,3,FALSE),"")</f>
        <v/>
      </c>
      <c r="Y1654" s="19" t="str">
        <f t="shared" si="50"/>
        <v/>
      </c>
      <c r="Z1654" s="19" t="str">
        <f>IF(T1654="","",IF(AND(T1654&lt;&gt;'Tabelas auxiliares'!$B$241,T1654&lt;&gt;'Tabelas auxiliares'!$B$242,T1654&lt;&gt;'Tabelas auxiliares'!$C$241,T1654&lt;&gt;'Tabelas auxiliares'!$C$242,T1654&lt;&gt;'Tabelas auxiliares'!$D$241),"FOLHA DE PESSOAL",IF(Y1654='Tabelas auxiliares'!$A$242,"CUSTEIO",IF(Y1654='Tabelas auxiliares'!$A$241,"INVESTIMENTO","ERRO - VERIFICAR"))))</f>
        <v/>
      </c>
      <c r="AA1654" s="30" t="str">
        <f t="shared" si="51"/>
        <v/>
      </c>
      <c r="AB1654" s="130"/>
      <c r="AC1654" s="130"/>
      <c r="AD1654" s="37"/>
      <c r="AE1654" s="36"/>
    </row>
    <row r="1655" spans="6:31" x14ac:dyDescent="0.25">
      <c r="F1655" s="19" t="str">
        <f>IFERROR(VLOOKUP(D1655,'Tabelas auxiliares'!$A$3:$B$63,2,FALSE),"")</f>
        <v/>
      </c>
      <c r="G1655" s="19" t="str">
        <f>IFERROR(VLOOKUP($B1655,'Tabelas auxiliares'!$A$67:$C$107,2,FALSE),"")</f>
        <v/>
      </c>
      <c r="H1655" s="19" t="str">
        <f>IFERROR(VLOOKUP($B1655,'Tabelas auxiliares'!$A$67:$C$107,3,FALSE),"")</f>
        <v/>
      </c>
      <c r="Y1655" s="19" t="str">
        <f t="shared" si="50"/>
        <v/>
      </c>
      <c r="Z1655" s="19" t="str">
        <f>IF(T1655="","",IF(AND(T1655&lt;&gt;'Tabelas auxiliares'!$B$241,T1655&lt;&gt;'Tabelas auxiliares'!$B$242,T1655&lt;&gt;'Tabelas auxiliares'!$C$241,T1655&lt;&gt;'Tabelas auxiliares'!$C$242,T1655&lt;&gt;'Tabelas auxiliares'!$D$241),"FOLHA DE PESSOAL",IF(Y1655='Tabelas auxiliares'!$A$242,"CUSTEIO",IF(Y1655='Tabelas auxiliares'!$A$241,"INVESTIMENTO","ERRO - VERIFICAR"))))</f>
        <v/>
      </c>
      <c r="AA1655" s="30" t="str">
        <f t="shared" si="51"/>
        <v/>
      </c>
      <c r="AB1655" s="130"/>
      <c r="AC1655" s="130"/>
      <c r="AD1655" s="37"/>
      <c r="AE1655" s="36"/>
    </row>
    <row r="1656" spans="6:31" x14ac:dyDescent="0.25">
      <c r="F1656" s="19" t="str">
        <f>IFERROR(VLOOKUP(D1656,'Tabelas auxiliares'!$A$3:$B$63,2,FALSE),"")</f>
        <v/>
      </c>
      <c r="G1656" s="19" t="str">
        <f>IFERROR(VLOOKUP($B1656,'Tabelas auxiliares'!$A$67:$C$107,2,FALSE),"")</f>
        <v/>
      </c>
      <c r="H1656" s="19" t="str">
        <f>IFERROR(VLOOKUP($B1656,'Tabelas auxiliares'!$A$67:$C$107,3,FALSE),"")</f>
        <v/>
      </c>
      <c r="Y1656" s="19" t="str">
        <f t="shared" si="50"/>
        <v/>
      </c>
      <c r="Z1656" s="19" t="str">
        <f>IF(T1656="","",IF(AND(T1656&lt;&gt;'Tabelas auxiliares'!$B$241,T1656&lt;&gt;'Tabelas auxiliares'!$B$242,T1656&lt;&gt;'Tabelas auxiliares'!$C$241,T1656&lt;&gt;'Tabelas auxiliares'!$C$242,T1656&lt;&gt;'Tabelas auxiliares'!$D$241),"FOLHA DE PESSOAL",IF(Y1656='Tabelas auxiliares'!$A$242,"CUSTEIO",IF(Y1656='Tabelas auxiliares'!$A$241,"INVESTIMENTO","ERRO - VERIFICAR"))))</f>
        <v/>
      </c>
      <c r="AA1656" s="30" t="str">
        <f t="shared" si="51"/>
        <v/>
      </c>
      <c r="AB1656" s="130"/>
      <c r="AC1656" s="130"/>
      <c r="AD1656" s="37"/>
      <c r="AE1656" s="36"/>
    </row>
    <row r="1657" spans="6:31" x14ac:dyDescent="0.25">
      <c r="F1657" s="19" t="str">
        <f>IFERROR(VLOOKUP(D1657,'Tabelas auxiliares'!$A$3:$B$63,2,FALSE),"")</f>
        <v/>
      </c>
      <c r="G1657" s="19" t="str">
        <f>IFERROR(VLOOKUP($B1657,'Tabelas auxiliares'!$A$67:$C$107,2,FALSE),"")</f>
        <v/>
      </c>
      <c r="H1657" s="19" t="str">
        <f>IFERROR(VLOOKUP($B1657,'Tabelas auxiliares'!$A$67:$C$107,3,FALSE),"")</f>
        <v/>
      </c>
      <c r="Y1657" s="19" t="str">
        <f t="shared" si="50"/>
        <v/>
      </c>
      <c r="Z1657" s="19" t="str">
        <f>IF(T1657="","",IF(AND(T1657&lt;&gt;'Tabelas auxiliares'!$B$241,T1657&lt;&gt;'Tabelas auxiliares'!$B$242,T1657&lt;&gt;'Tabelas auxiliares'!$C$241,T1657&lt;&gt;'Tabelas auxiliares'!$C$242,T1657&lt;&gt;'Tabelas auxiliares'!$D$241),"FOLHA DE PESSOAL",IF(Y1657='Tabelas auxiliares'!$A$242,"CUSTEIO",IF(Y1657='Tabelas auxiliares'!$A$241,"INVESTIMENTO","ERRO - VERIFICAR"))))</f>
        <v/>
      </c>
      <c r="AA1657" s="30" t="str">
        <f t="shared" si="51"/>
        <v/>
      </c>
      <c r="AB1657" s="130"/>
      <c r="AC1657" s="130"/>
      <c r="AD1657" s="37"/>
      <c r="AE1657" s="36"/>
    </row>
    <row r="1658" spans="6:31" x14ac:dyDescent="0.25">
      <c r="F1658" s="19" t="str">
        <f>IFERROR(VLOOKUP(D1658,'Tabelas auxiliares'!$A$3:$B$63,2,FALSE),"")</f>
        <v/>
      </c>
      <c r="G1658" s="19" t="str">
        <f>IFERROR(VLOOKUP($B1658,'Tabelas auxiliares'!$A$67:$C$107,2,FALSE),"")</f>
        <v/>
      </c>
      <c r="H1658" s="19" t="str">
        <f>IFERROR(VLOOKUP($B1658,'Tabelas auxiliares'!$A$67:$C$107,3,FALSE),"")</f>
        <v/>
      </c>
      <c r="Y1658" s="19" t="str">
        <f t="shared" si="50"/>
        <v/>
      </c>
      <c r="Z1658" s="19" t="str">
        <f>IF(T1658="","",IF(AND(T1658&lt;&gt;'Tabelas auxiliares'!$B$241,T1658&lt;&gt;'Tabelas auxiliares'!$B$242,T1658&lt;&gt;'Tabelas auxiliares'!$C$241,T1658&lt;&gt;'Tabelas auxiliares'!$C$242,T1658&lt;&gt;'Tabelas auxiliares'!$D$241),"FOLHA DE PESSOAL",IF(Y1658='Tabelas auxiliares'!$A$242,"CUSTEIO",IF(Y1658='Tabelas auxiliares'!$A$241,"INVESTIMENTO","ERRO - VERIFICAR"))))</f>
        <v/>
      </c>
      <c r="AA1658" s="30" t="str">
        <f t="shared" si="51"/>
        <v/>
      </c>
      <c r="AB1658" s="130"/>
      <c r="AC1658" s="130"/>
      <c r="AD1658" s="37"/>
      <c r="AE1658" s="36"/>
    </row>
    <row r="1659" spans="6:31" x14ac:dyDescent="0.25">
      <c r="F1659" s="19" t="str">
        <f>IFERROR(VLOOKUP(D1659,'Tabelas auxiliares'!$A$3:$B$63,2,FALSE),"")</f>
        <v/>
      </c>
      <c r="G1659" s="19" t="str">
        <f>IFERROR(VLOOKUP($B1659,'Tabelas auxiliares'!$A$67:$C$107,2,FALSE),"")</f>
        <v/>
      </c>
      <c r="H1659" s="19" t="str">
        <f>IFERROR(VLOOKUP($B1659,'Tabelas auxiliares'!$A$67:$C$107,3,FALSE),"")</f>
        <v/>
      </c>
      <c r="Y1659" s="19" t="str">
        <f t="shared" si="50"/>
        <v/>
      </c>
      <c r="Z1659" s="19" t="str">
        <f>IF(T1659="","",IF(AND(T1659&lt;&gt;'Tabelas auxiliares'!$B$241,T1659&lt;&gt;'Tabelas auxiliares'!$B$242,T1659&lt;&gt;'Tabelas auxiliares'!$C$241,T1659&lt;&gt;'Tabelas auxiliares'!$C$242,T1659&lt;&gt;'Tabelas auxiliares'!$D$241),"FOLHA DE PESSOAL",IF(Y1659='Tabelas auxiliares'!$A$242,"CUSTEIO",IF(Y1659='Tabelas auxiliares'!$A$241,"INVESTIMENTO","ERRO - VERIFICAR"))))</f>
        <v/>
      </c>
      <c r="AA1659" s="30" t="str">
        <f t="shared" si="51"/>
        <v/>
      </c>
      <c r="AB1659" s="130"/>
      <c r="AC1659" s="130"/>
      <c r="AD1659" s="37"/>
      <c r="AE1659" s="36"/>
    </row>
    <row r="1660" spans="6:31" x14ac:dyDescent="0.25">
      <c r="F1660" s="19" t="str">
        <f>IFERROR(VLOOKUP(D1660,'Tabelas auxiliares'!$A$3:$B$63,2,FALSE),"")</f>
        <v/>
      </c>
      <c r="G1660" s="19" t="str">
        <f>IFERROR(VLOOKUP($B1660,'Tabelas auxiliares'!$A$67:$C$107,2,FALSE),"")</f>
        <v/>
      </c>
      <c r="H1660" s="19" t="str">
        <f>IFERROR(VLOOKUP($B1660,'Tabelas auxiliares'!$A$67:$C$107,3,FALSE),"")</f>
        <v/>
      </c>
      <c r="Y1660" s="19" t="str">
        <f t="shared" si="50"/>
        <v/>
      </c>
      <c r="Z1660" s="19" t="str">
        <f>IF(T1660="","",IF(AND(T1660&lt;&gt;'Tabelas auxiliares'!$B$241,T1660&lt;&gt;'Tabelas auxiliares'!$B$242,T1660&lt;&gt;'Tabelas auxiliares'!$C$241,T1660&lt;&gt;'Tabelas auxiliares'!$C$242,T1660&lt;&gt;'Tabelas auxiliares'!$D$241),"FOLHA DE PESSOAL",IF(Y1660='Tabelas auxiliares'!$A$242,"CUSTEIO",IF(Y1660='Tabelas auxiliares'!$A$241,"INVESTIMENTO","ERRO - VERIFICAR"))))</f>
        <v/>
      </c>
      <c r="AA1660" s="30" t="str">
        <f t="shared" si="51"/>
        <v/>
      </c>
      <c r="AB1660" s="130"/>
      <c r="AC1660" s="130"/>
      <c r="AD1660" s="37"/>
      <c r="AE1660" s="36"/>
    </row>
    <row r="1661" spans="6:31" x14ac:dyDescent="0.25">
      <c r="F1661" s="19" t="str">
        <f>IFERROR(VLOOKUP(D1661,'Tabelas auxiliares'!$A$3:$B$63,2,FALSE),"")</f>
        <v/>
      </c>
      <c r="G1661" s="19" t="str">
        <f>IFERROR(VLOOKUP($B1661,'Tabelas auxiliares'!$A$67:$C$107,2,FALSE),"")</f>
        <v/>
      </c>
      <c r="H1661" s="19" t="str">
        <f>IFERROR(VLOOKUP($B1661,'Tabelas auxiliares'!$A$67:$C$107,3,FALSE),"")</f>
        <v/>
      </c>
      <c r="Y1661" s="19" t="str">
        <f t="shared" si="50"/>
        <v/>
      </c>
      <c r="Z1661" s="19" t="str">
        <f>IF(T1661="","",IF(AND(T1661&lt;&gt;'Tabelas auxiliares'!$B$241,T1661&lt;&gt;'Tabelas auxiliares'!$B$242,T1661&lt;&gt;'Tabelas auxiliares'!$C$241,T1661&lt;&gt;'Tabelas auxiliares'!$C$242,T1661&lt;&gt;'Tabelas auxiliares'!$D$241),"FOLHA DE PESSOAL",IF(Y1661='Tabelas auxiliares'!$A$242,"CUSTEIO",IF(Y1661='Tabelas auxiliares'!$A$241,"INVESTIMENTO","ERRO - VERIFICAR"))))</f>
        <v/>
      </c>
      <c r="AA1661" s="30" t="str">
        <f t="shared" si="51"/>
        <v/>
      </c>
      <c r="AB1661" s="130"/>
      <c r="AC1661" s="130"/>
      <c r="AD1661" s="37"/>
      <c r="AE1661" s="36"/>
    </row>
    <row r="1662" spans="6:31" x14ac:dyDescent="0.25">
      <c r="F1662" s="19" t="str">
        <f>IFERROR(VLOOKUP(D1662,'Tabelas auxiliares'!$A$3:$B$63,2,FALSE),"")</f>
        <v/>
      </c>
      <c r="G1662" s="19" t="str">
        <f>IFERROR(VLOOKUP($B1662,'Tabelas auxiliares'!$A$67:$C$107,2,FALSE),"")</f>
        <v/>
      </c>
      <c r="H1662" s="19" t="str">
        <f>IFERROR(VLOOKUP($B1662,'Tabelas auxiliares'!$A$67:$C$107,3,FALSE),"")</f>
        <v/>
      </c>
      <c r="Y1662" s="19" t="str">
        <f t="shared" si="50"/>
        <v/>
      </c>
      <c r="Z1662" s="19" t="str">
        <f>IF(T1662="","",IF(AND(T1662&lt;&gt;'Tabelas auxiliares'!$B$241,T1662&lt;&gt;'Tabelas auxiliares'!$B$242,T1662&lt;&gt;'Tabelas auxiliares'!$C$241,T1662&lt;&gt;'Tabelas auxiliares'!$C$242,T1662&lt;&gt;'Tabelas auxiliares'!$D$241),"FOLHA DE PESSOAL",IF(Y1662='Tabelas auxiliares'!$A$242,"CUSTEIO",IF(Y1662='Tabelas auxiliares'!$A$241,"INVESTIMENTO","ERRO - VERIFICAR"))))</f>
        <v/>
      </c>
      <c r="AA1662" s="30" t="str">
        <f t="shared" si="51"/>
        <v/>
      </c>
      <c r="AB1662" s="130"/>
      <c r="AC1662" s="130"/>
      <c r="AD1662" s="37"/>
      <c r="AE1662" s="36"/>
    </row>
    <row r="1663" spans="6:31" x14ac:dyDescent="0.25">
      <c r="F1663" s="19" t="str">
        <f>IFERROR(VLOOKUP(D1663,'Tabelas auxiliares'!$A$3:$B$63,2,FALSE),"")</f>
        <v/>
      </c>
      <c r="G1663" s="19" t="str">
        <f>IFERROR(VLOOKUP($B1663,'Tabelas auxiliares'!$A$67:$C$107,2,FALSE),"")</f>
        <v/>
      </c>
      <c r="H1663" s="19" t="str">
        <f>IFERROR(VLOOKUP($B1663,'Tabelas auxiliares'!$A$67:$C$107,3,FALSE),"")</f>
        <v/>
      </c>
      <c r="Y1663" s="19" t="str">
        <f t="shared" si="50"/>
        <v/>
      </c>
      <c r="Z1663" s="19" t="str">
        <f>IF(T1663="","",IF(AND(T1663&lt;&gt;'Tabelas auxiliares'!$B$241,T1663&lt;&gt;'Tabelas auxiliares'!$B$242,T1663&lt;&gt;'Tabelas auxiliares'!$C$241,T1663&lt;&gt;'Tabelas auxiliares'!$C$242,T1663&lt;&gt;'Tabelas auxiliares'!$D$241),"FOLHA DE PESSOAL",IF(Y1663='Tabelas auxiliares'!$A$242,"CUSTEIO",IF(Y1663='Tabelas auxiliares'!$A$241,"INVESTIMENTO","ERRO - VERIFICAR"))))</f>
        <v/>
      </c>
      <c r="AA1663" s="30" t="str">
        <f t="shared" si="51"/>
        <v/>
      </c>
      <c r="AB1663" s="130"/>
      <c r="AC1663" s="130"/>
      <c r="AD1663" s="37"/>
      <c r="AE1663" s="36"/>
    </row>
    <row r="1664" spans="6:31" x14ac:dyDescent="0.25">
      <c r="F1664" s="19" t="str">
        <f>IFERROR(VLOOKUP(D1664,'Tabelas auxiliares'!$A$3:$B$63,2,FALSE),"")</f>
        <v/>
      </c>
      <c r="G1664" s="19" t="str">
        <f>IFERROR(VLOOKUP($B1664,'Tabelas auxiliares'!$A$67:$C$107,2,FALSE),"")</f>
        <v/>
      </c>
      <c r="H1664" s="19" t="str">
        <f>IFERROR(VLOOKUP($B1664,'Tabelas auxiliares'!$A$67:$C$107,3,FALSE),"")</f>
        <v/>
      </c>
      <c r="Y1664" s="19" t="str">
        <f t="shared" si="50"/>
        <v/>
      </c>
      <c r="Z1664" s="19" t="str">
        <f>IF(T1664="","",IF(AND(T1664&lt;&gt;'Tabelas auxiliares'!$B$241,T1664&lt;&gt;'Tabelas auxiliares'!$B$242,T1664&lt;&gt;'Tabelas auxiliares'!$C$241,T1664&lt;&gt;'Tabelas auxiliares'!$C$242,T1664&lt;&gt;'Tabelas auxiliares'!$D$241),"FOLHA DE PESSOAL",IF(Y1664='Tabelas auxiliares'!$A$242,"CUSTEIO",IF(Y1664='Tabelas auxiliares'!$A$241,"INVESTIMENTO","ERRO - VERIFICAR"))))</f>
        <v/>
      </c>
      <c r="AA1664" s="30" t="str">
        <f t="shared" si="51"/>
        <v/>
      </c>
      <c r="AB1664" s="130"/>
      <c r="AC1664" s="130"/>
      <c r="AD1664" s="37"/>
      <c r="AE1664" s="36"/>
    </row>
    <row r="1665" spans="1:31" x14ac:dyDescent="0.25">
      <c r="F1665" s="19" t="str">
        <f>IFERROR(VLOOKUP(D1665,'Tabelas auxiliares'!$A$3:$B$63,2,FALSE),"")</f>
        <v/>
      </c>
      <c r="G1665" s="19" t="str">
        <f>IFERROR(VLOOKUP($B1665,'Tabelas auxiliares'!$A$67:$C$107,2,FALSE),"")</f>
        <v/>
      </c>
      <c r="H1665" s="19" t="str">
        <f>IFERROR(VLOOKUP($B1665,'Tabelas auxiliares'!$A$67:$C$107,3,FALSE),"")</f>
        <v/>
      </c>
      <c r="Y1665" s="19" t="str">
        <f t="shared" si="50"/>
        <v/>
      </c>
      <c r="Z1665" s="19" t="str">
        <f>IF(T1665="","",IF(AND(T1665&lt;&gt;'Tabelas auxiliares'!$B$241,T1665&lt;&gt;'Tabelas auxiliares'!$B$242,T1665&lt;&gt;'Tabelas auxiliares'!$C$241,T1665&lt;&gt;'Tabelas auxiliares'!$C$242,T1665&lt;&gt;'Tabelas auxiliares'!$D$241),"FOLHA DE PESSOAL",IF(Y1665='Tabelas auxiliares'!$A$242,"CUSTEIO",IF(Y1665='Tabelas auxiliares'!$A$241,"INVESTIMENTO","ERRO - VERIFICAR"))))</f>
        <v/>
      </c>
      <c r="AA1665" s="30" t="str">
        <f t="shared" si="51"/>
        <v/>
      </c>
      <c r="AB1665" s="130"/>
      <c r="AC1665" s="130"/>
      <c r="AD1665" s="37"/>
      <c r="AE1665" s="36"/>
    </row>
    <row r="1666" spans="1:31" x14ac:dyDescent="0.25">
      <c r="F1666" s="19" t="str">
        <f>IFERROR(VLOOKUP(D1666,'Tabelas auxiliares'!$A$3:$B$63,2,FALSE),"")</f>
        <v/>
      </c>
      <c r="G1666" s="19" t="str">
        <f>IFERROR(VLOOKUP($B1666,'Tabelas auxiliares'!$A$67:$C$107,2,FALSE),"")</f>
        <v/>
      </c>
      <c r="H1666" s="19" t="str">
        <f>IFERROR(VLOOKUP($B1666,'Tabelas auxiliares'!$A$67:$C$107,3,FALSE),"")</f>
        <v/>
      </c>
      <c r="Y1666" s="19" t="str">
        <f t="shared" si="50"/>
        <v/>
      </c>
      <c r="Z1666" s="19" t="str">
        <f>IF(T1666="","",IF(AND(T1666&lt;&gt;'Tabelas auxiliares'!$B$241,T1666&lt;&gt;'Tabelas auxiliares'!$B$242,T1666&lt;&gt;'Tabelas auxiliares'!$C$241,T1666&lt;&gt;'Tabelas auxiliares'!$C$242,T1666&lt;&gt;'Tabelas auxiliares'!$D$241),"FOLHA DE PESSOAL",IF(Y1666='Tabelas auxiliares'!$A$242,"CUSTEIO",IF(Y1666='Tabelas auxiliares'!$A$241,"INVESTIMENTO","ERRO - VERIFICAR"))))</f>
        <v/>
      </c>
      <c r="AA1666" s="30" t="str">
        <f t="shared" si="51"/>
        <v/>
      </c>
      <c r="AB1666" s="130"/>
      <c r="AC1666" s="130"/>
      <c r="AD1666" s="37"/>
      <c r="AE1666" s="36"/>
    </row>
    <row r="1667" spans="1:31" x14ac:dyDescent="0.25">
      <c r="F1667" s="19" t="str">
        <f>IFERROR(VLOOKUP(D1667,'Tabelas auxiliares'!$A$3:$B$63,2,FALSE),"")</f>
        <v/>
      </c>
      <c r="G1667" s="19" t="str">
        <f>IFERROR(VLOOKUP($B1667,'Tabelas auxiliares'!$A$67:$C$107,2,FALSE),"")</f>
        <v/>
      </c>
      <c r="H1667" s="19" t="str">
        <f>IFERROR(VLOOKUP($B1667,'Tabelas auxiliares'!$A$67:$C$107,3,FALSE),"")</f>
        <v/>
      </c>
      <c r="Y1667" s="19" t="str">
        <f t="shared" si="32"/>
        <v/>
      </c>
      <c r="Z1667" s="19" t="str">
        <f>IF(T1667="","",IF(AND(T1667&lt;&gt;'Tabelas auxiliares'!$B$241,T1667&lt;&gt;'Tabelas auxiliares'!$B$242,T1667&lt;&gt;'Tabelas auxiliares'!$C$241,T1667&lt;&gt;'Tabelas auxiliares'!$C$242,T1667&lt;&gt;'Tabelas auxiliares'!$D$241),"FOLHA DE PESSOAL",IF(Y1667='Tabelas auxiliares'!$A$242,"CUSTEIO",IF(Y1667='Tabelas auxiliares'!$A$241,"INVESTIMENTO","ERRO - VERIFICAR"))))</f>
        <v/>
      </c>
      <c r="AA1667" s="30" t="str">
        <f t="shared" si="33"/>
        <v/>
      </c>
      <c r="AB1667" s="130"/>
      <c r="AC1667" s="130"/>
      <c r="AD1667" s="37"/>
      <c r="AE1667" s="36"/>
    </row>
    <row r="1668" spans="1:31" x14ac:dyDescent="0.25">
      <c r="F1668" s="19" t="str">
        <f>IFERROR(VLOOKUP(D1668,'Tabelas auxiliares'!$A$3:$B$63,2,FALSE),"")</f>
        <v/>
      </c>
      <c r="G1668" s="19" t="str">
        <f>IFERROR(VLOOKUP($B1668,'Tabelas auxiliares'!$A$67:$C$107,2,FALSE),"")</f>
        <v/>
      </c>
      <c r="H1668" s="19" t="str">
        <f>IFERROR(VLOOKUP($B1668,'Tabelas auxiliares'!$A$67:$C$107,3,FALSE),"")</f>
        <v/>
      </c>
      <c r="Y1668" s="19" t="str">
        <f t="shared" si="32"/>
        <v/>
      </c>
      <c r="Z1668" s="19" t="str">
        <f>IF(T1668="","",IF(AND(T1668&lt;&gt;'Tabelas auxiliares'!$B$241,T1668&lt;&gt;'Tabelas auxiliares'!$B$242,T1668&lt;&gt;'Tabelas auxiliares'!$C$241,T1668&lt;&gt;'Tabelas auxiliares'!$C$242,T1668&lt;&gt;'Tabelas auxiliares'!$D$241),"FOLHA DE PESSOAL",IF(Y1668='Tabelas auxiliares'!$A$242,"CUSTEIO",IF(Y1668='Tabelas auxiliares'!$A$241,"INVESTIMENTO","ERRO - VERIFICAR"))))</f>
        <v/>
      </c>
      <c r="AA1668" s="30" t="str">
        <f t="shared" si="33"/>
        <v/>
      </c>
      <c r="AB1668" s="130"/>
      <c r="AC1668" s="130"/>
      <c r="AD1668" s="37"/>
      <c r="AE1668" s="36"/>
    </row>
    <row r="1669" spans="1:31" x14ac:dyDescent="0.25">
      <c r="F1669" s="19" t="str">
        <f>IFERROR(VLOOKUP(D1669,'Tabelas auxiliares'!$A$3:$B$63,2,FALSE),"")</f>
        <v/>
      </c>
      <c r="G1669" s="19" t="str">
        <f>IFERROR(VLOOKUP($B1669,'Tabelas auxiliares'!$A$67:$C$107,2,FALSE),"")</f>
        <v/>
      </c>
      <c r="H1669" s="19" t="str">
        <f>IFERROR(VLOOKUP($B1669,'Tabelas auxiliares'!$A$67:$C$107,3,FALSE),"")</f>
        <v/>
      </c>
      <c r="Y1669" s="19" t="str">
        <f t="shared" si="32"/>
        <v/>
      </c>
      <c r="Z1669" s="19" t="str">
        <f>IF(T1669="","",IF(AND(T1669&lt;&gt;'Tabelas auxiliares'!$B$241,T1669&lt;&gt;'Tabelas auxiliares'!$B$242,T1669&lt;&gt;'Tabelas auxiliares'!$C$241,T1669&lt;&gt;'Tabelas auxiliares'!$C$242,T1669&lt;&gt;'Tabelas auxiliares'!$D$241),"FOLHA DE PESSOAL",IF(Y1669='Tabelas auxiliares'!$A$242,"CUSTEIO",IF(Y1669='Tabelas auxiliares'!$A$241,"INVESTIMENTO","ERRO - VERIFICAR"))))</f>
        <v/>
      </c>
      <c r="AA1669" s="30" t="str">
        <f t="shared" si="33"/>
        <v/>
      </c>
      <c r="AB1669" s="130"/>
      <c r="AC1669" s="130"/>
      <c r="AD1669" s="37"/>
      <c r="AE1669" s="36"/>
    </row>
    <row r="1670" spans="1:31" x14ac:dyDescent="0.25">
      <c r="F1670" s="19" t="str">
        <f>IFERROR(VLOOKUP(D1670,'Tabelas auxiliares'!$A$3:$B$63,2,FALSE),"")</f>
        <v/>
      </c>
      <c r="G1670" s="19" t="str">
        <f>IFERROR(VLOOKUP($B1670,'Tabelas auxiliares'!$A$67:$C$107,2,FALSE),"")</f>
        <v/>
      </c>
      <c r="H1670" s="19" t="str">
        <f>IFERROR(VLOOKUP($B1670,'Tabelas auxiliares'!$A$67:$C$107,3,FALSE),"")</f>
        <v/>
      </c>
      <c r="Y1670" s="19" t="str">
        <f t="shared" si="32"/>
        <v/>
      </c>
      <c r="Z1670" s="19" t="str">
        <f>IF(T1670="","",IF(AND(T1670&lt;&gt;'Tabelas auxiliares'!$B$241,T1670&lt;&gt;'Tabelas auxiliares'!$B$242,T1670&lt;&gt;'Tabelas auxiliares'!$C$241,T1670&lt;&gt;'Tabelas auxiliares'!$C$242,T1670&lt;&gt;'Tabelas auxiliares'!$D$241),"FOLHA DE PESSOAL",IF(Y1670='Tabelas auxiliares'!$A$242,"CUSTEIO",IF(Y1670='Tabelas auxiliares'!$A$241,"INVESTIMENTO","ERRO - VERIFICAR"))))</f>
        <v/>
      </c>
      <c r="AA1670" s="30" t="str">
        <f t="shared" si="33"/>
        <v/>
      </c>
      <c r="AB1670" s="130"/>
      <c r="AC1670" s="130"/>
      <c r="AD1670" s="37"/>
      <c r="AE1670" s="36"/>
    </row>
    <row r="1671" spans="1:31" x14ac:dyDescent="0.25">
      <c r="F1671" s="19" t="str">
        <f>IFERROR(VLOOKUP(D1671,'Tabelas auxiliares'!$A$3:$B$63,2,FALSE),"")</f>
        <v/>
      </c>
      <c r="G1671" s="19" t="str">
        <f>IFERROR(VLOOKUP($B1671,'Tabelas auxiliares'!$A$67:$C$107,2,FALSE),"")</f>
        <v/>
      </c>
      <c r="H1671" s="19" t="str">
        <f>IFERROR(VLOOKUP($B1671,'Tabelas auxiliares'!$A$67:$C$107,3,FALSE),"")</f>
        <v/>
      </c>
      <c r="Y1671" s="19" t="str">
        <f t="shared" si="32"/>
        <v/>
      </c>
      <c r="Z1671" s="19" t="str">
        <f>IF(T1671="","",IF(AND(T1671&lt;&gt;'Tabelas auxiliares'!$B$241,T1671&lt;&gt;'Tabelas auxiliares'!$B$242,T1671&lt;&gt;'Tabelas auxiliares'!$C$241,T1671&lt;&gt;'Tabelas auxiliares'!$C$242,T1671&lt;&gt;'Tabelas auxiliares'!$D$241),"FOLHA DE PESSOAL",IF(Y1671='Tabelas auxiliares'!$A$242,"CUSTEIO",IF(Y1671='Tabelas auxiliares'!$A$241,"INVESTIMENTO","ERRO - VERIFICAR"))))</f>
        <v/>
      </c>
      <c r="AA1671" s="30" t="str">
        <f t="shared" si="33"/>
        <v/>
      </c>
      <c r="AB1671" s="130"/>
      <c r="AC1671" s="130"/>
      <c r="AD1671" s="37"/>
      <c r="AE1671" s="36"/>
    </row>
    <row r="1672" spans="1:31" x14ac:dyDescent="0.25">
      <c r="F1672" s="19" t="str">
        <f>IFERROR(VLOOKUP(D1672,'Tabelas auxiliares'!$A$3:$B$63,2,FALSE),"")</f>
        <v/>
      </c>
      <c r="G1672" s="19" t="str">
        <f>IFERROR(VLOOKUP($B1672,'Tabelas auxiliares'!$A$67:$C$107,2,FALSE),"")</f>
        <v/>
      </c>
      <c r="H1672" s="19" t="str">
        <f>IFERROR(VLOOKUP($B1672,'Tabelas auxiliares'!$A$67:$C$107,3,FALSE),"")</f>
        <v/>
      </c>
      <c r="Y1672" s="19" t="str">
        <f t="shared" si="32"/>
        <v/>
      </c>
      <c r="Z1672" s="19" t="str">
        <f>IF(T1672="","",IF(AND(T1672&lt;&gt;'Tabelas auxiliares'!$B$241,T1672&lt;&gt;'Tabelas auxiliares'!$B$242,T1672&lt;&gt;'Tabelas auxiliares'!$C$241,T1672&lt;&gt;'Tabelas auxiliares'!$C$242,T1672&lt;&gt;'Tabelas auxiliares'!$D$241),"FOLHA DE PESSOAL",IF(Y1672='Tabelas auxiliares'!$A$242,"CUSTEIO",IF(Y1672='Tabelas auxiliares'!$A$241,"INVESTIMENTO","ERRO - VERIFICAR"))))</f>
        <v/>
      </c>
      <c r="AA1672" s="30" t="str">
        <f t="shared" si="33"/>
        <v/>
      </c>
      <c r="AB1672" s="130"/>
      <c r="AC1672" s="130"/>
      <c r="AD1672" s="37"/>
      <c r="AE1672" s="36"/>
    </row>
    <row r="1673" spans="1:31" x14ac:dyDescent="0.25">
      <c r="F1673" s="19" t="str">
        <f>IFERROR(VLOOKUP(D1673,'Tabelas auxiliares'!$A$3:$B$63,2,FALSE),"")</f>
        <v/>
      </c>
      <c r="G1673" s="19" t="str">
        <f>IFERROR(VLOOKUP($B1673,'Tabelas auxiliares'!$A$67:$C$107,2,FALSE),"")</f>
        <v/>
      </c>
      <c r="H1673" s="19" t="str">
        <f>IFERROR(VLOOKUP($B1673,'Tabelas auxiliares'!$A$67:$C$107,3,FALSE),"")</f>
        <v/>
      </c>
      <c r="Y1673" s="19" t="str">
        <f t="shared" si="32"/>
        <v/>
      </c>
      <c r="Z1673" s="19" t="str">
        <f>IF(T1673="","",IF(AND(T1673&lt;&gt;'Tabelas auxiliares'!$B$241,T1673&lt;&gt;'Tabelas auxiliares'!$B$242,T1673&lt;&gt;'Tabelas auxiliares'!$C$241,T1673&lt;&gt;'Tabelas auxiliares'!$C$242,T1673&lt;&gt;'Tabelas auxiliares'!$D$241),"FOLHA DE PESSOAL",IF(Y1673='Tabelas auxiliares'!$A$242,"CUSTEIO",IF(Y1673='Tabelas auxiliares'!$A$241,"INVESTIMENTO","ERRO - VERIFICAR"))))</f>
        <v/>
      </c>
      <c r="AA1673" s="30" t="str">
        <f t="shared" si="33"/>
        <v/>
      </c>
      <c r="AB1673" s="130"/>
      <c r="AC1673" s="130"/>
      <c r="AD1673" s="37"/>
      <c r="AE1673" s="36"/>
    </row>
    <row r="1674" spans="1:31" x14ac:dyDescent="0.25">
      <c r="F1674" s="19" t="str">
        <f>IFERROR(VLOOKUP(D1674,'Tabelas auxiliares'!$A$3:$B$63,2,FALSE),"")</f>
        <v/>
      </c>
      <c r="G1674" s="19" t="str">
        <f>IFERROR(VLOOKUP($B1674,'Tabelas auxiliares'!$A$67:$C$107,2,FALSE),"")</f>
        <v/>
      </c>
      <c r="H1674" s="19" t="str">
        <f>IFERROR(VLOOKUP($B1674,'Tabelas auxiliares'!$A$67:$C$107,3,FALSE),"")</f>
        <v/>
      </c>
      <c r="Y1674" s="19" t="str">
        <f t="shared" si="32"/>
        <v/>
      </c>
      <c r="Z1674" s="19" t="str">
        <f>IF(T1674="","",IF(AND(T1674&lt;&gt;'Tabelas auxiliares'!$B$241,T1674&lt;&gt;'Tabelas auxiliares'!$B$242,T1674&lt;&gt;'Tabelas auxiliares'!$C$241,T1674&lt;&gt;'Tabelas auxiliares'!$C$242,T1674&lt;&gt;'Tabelas auxiliares'!$D$241),"FOLHA DE PESSOAL",IF(Y1674='Tabelas auxiliares'!$A$242,"CUSTEIO",IF(Y1674='Tabelas auxiliares'!$A$241,"INVESTIMENTO","ERRO - VERIFICAR"))))</f>
        <v/>
      </c>
      <c r="AA1674" s="30" t="str">
        <f t="shared" si="33"/>
        <v/>
      </c>
      <c r="AB1674" s="130"/>
      <c r="AC1674" s="130"/>
      <c r="AD1674" s="37"/>
      <c r="AE1674" s="36"/>
    </row>
    <row r="1675" spans="1:31" x14ac:dyDescent="0.25">
      <c r="F1675" s="19" t="str">
        <f>IFERROR(VLOOKUP(D1675,'Tabelas auxiliares'!$A$3:$B$63,2,FALSE),"")</f>
        <v/>
      </c>
      <c r="G1675" s="19" t="str">
        <f>IFERROR(VLOOKUP($B1675,'Tabelas auxiliares'!$A$67:$C$107,2,FALSE),"")</f>
        <v/>
      </c>
      <c r="H1675" s="19" t="str">
        <f>IFERROR(VLOOKUP($B1675,'Tabelas auxiliares'!$A$67:$C$107,3,FALSE),"")</f>
        <v/>
      </c>
      <c r="Y1675" s="19" t="str">
        <f t="shared" si="32"/>
        <v/>
      </c>
      <c r="Z1675" s="19" t="str">
        <f>IF(T1675="","",IF(AND(T1675&lt;&gt;'Tabelas auxiliares'!$B$241,T1675&lt;&gt;'Tabelas auxiliares'!$B$242,T1675&lt;&gt;'Tabelas auxiliares'!$C$241,T1675&lt;&gt;'Tabelas auxiliares'!$C$242,T1675&lt;&gt;'Tabelas auxiliares'!$D$241),"FOLHA DE PESSOAL",IF(Y1675='Tabelas auxiliares'!$A$242,"CUSTEIO",IF(Y1675='Tabelas auxiliares'!$A$241,"INVESTIMENTO","ERRO - VERIFICAR"))))</f>
        <v/>
      </c>
      <c r="AA1675" s="30" t="str">
        <f t="shared" si="33"/>
        <v/>
      </c>
      <c r="AB1675" s="130"/>
      <c r="AC1675" s="130"/>
      <c r="AD1675" s="37"/>
      <c r="AE1675" s="36"/>
    </row>
    <row r="1676" spans="1:31" x14ac:dyDescent="0.25">
      <c r="F1676" s="19" t="str">
        <f>IFERROR(VLOOKUP(D1676,'Tabelas auxiliares'!$A$3:$B$63,2,FALSE),"")</f>
        <v/>
      </c>
      <c r="G1676" s="19" t="str">
        <f>IFERROR(VLOOKUP($B1676,'Tabelas auxiliares'!$A$67:$C$107,2,FALSE),"")</f>
        <v/>
      </c>
      <c r="H1676" s="19" t="str">
        <f>IFERROR(VLOOKUP($B1676,'Tabelas auxiliares'!$A$67:$C$107,3,FALSE),"")</f>
        <v/>
      </c>
      <c r="Y1676" s="19" t="str">
        <f t="shared" si="32"/>
        <v/>
      </c>
      <c r="Z1676" s="19" t="str">
        <f>IF(T1676="","",IF(AND(T1676&lt;&gt;'Tabelas auxiliares'!$B$241,T1676&lt;&gt;'Tabelas auxiliares'!$B$242,T1676&lt;&gt;'Tabelas auxiliares'!$C$241,T1676&lt;&gt;'Tabelas auxiliares'!$C$242,T1676&lt;&gt;'Tabelas auxiliares'!$D$241),"FOLHA DE PESSOAL",IF(Y1676='Tabelas auxiliares'!$A$242,"CUSTEIO",IF(Y1676='Tabelas auxiliares'!$A$241,"INVESTIMENTO","ERRO - VERIFICAR"))))</f>
        <v/>
      </c>
      <c r="AA1676" s="30" t="str">
        <f t="shared" si="33"/>
        <v/>
      </c>
      <c r="AB1676" s="130"/>
      <c r="AC1676" s="130"/>
      <c r="AD1676" s="37"/>
      <c r="AE1676" s="36"/>
    </row>
    <row r="1677" spans="1:31" x14ac:dyDescent="0.25">
      <c r="A1677" s="25"/>
      <c r="B1677" s="25"/>
      <c r="C1677" s="25"/>
      <c r="D1677" s="25"/>
      <c r="E1677" s="25"/>
      <c r="F1677" s="25"/>
      <c r="G1677" s="25"/>
      <c r="H1677" s="25"/>
      <c r="Y1677" s="25"/>
      <c r="Z1677" s="25"/>
      <c r="AA1677" s="24">
        <f>SUBTOTAL(9,AA4:AA1676)</f>
        <v>264079278.64000028</v>
      </c>
      <c r="AB1677" s="24"/>
      <c r="AC1677" s="24"/>
      <c r="AD1677" s="24"/>
      <c r="AE1677" s="36"/>
    </row>
    <row r="1678" spans="1:31" x14ac:dyDescent="0.25">
      <c r="AB1678" s="37"/>
      <c r="AC1678" s="37"/>
      <c r="AD1678" s="37"/>
      <c r="AE1678" s="36"/>
    </row>
    <row r="1679" spans="1:31" x14ac:dyDescent="0.25">
      <c r="AB1679" s="37"/>
      <c r="AC1679" s="37"/>
      <c r="AD1679" s="37"/>
      <c r="AE1679" s="36"/>
    </row>
    <row r="1680" spans="1:31" x14ac:dyDescent="0.25">
      <c r="AB1680" s="37"/>
      <c r="AC1680" s="37"/>
      <c r="AD1680" s="37"/>
      <c r="AE1680" s="36"/>
    </row>
    <row r="1681" spans="28:31" x14ac:dyDescent="0.25">
      <c r="AB1681" s="37"/>
      <c r="AC1681" s="37"/>
      <c r="AD1681" s="37"/>
      <c r="AE1681" s="36"/>
    </row>
    <row r="1682" spans="28:31" x14ac:dyDescent="0.25">
      <c r="AB1682" s="37"/>
      <c r="AC1682" s="37"/>
      <c r="AD1682" s="37"/>
      <c r="AE1682" s="36"/>
    </row>
    <row r="1683" spans="28:31" x14ac:dyDescent="0.25">
      <c r="AB1683" s="37"/>
      <c r="AC1683" s="37"/>
      <c r="AD1683" s="37"/>
      <c r="AE1683" s="36"/>
    </row>
    <row r="1684" spans="28:31" x14ac:dyDescent="0.25">
      <c r="AB1684" s="37"/>
      <c r="AC1684" s="37"/>
      <c r="AD1684" s="37"/>
      <c r="AE1684" s="36"/>
    </row>
    <row r="1685" spans="28:31" x14ac:dyDescent="0.25">
      <c r="AB1685" s="37"/>
      <c r="AC1685" s="37"/>
      <c r="AD1685" s="37"/>
      <c r="AE1685" s="36"/>
    </row>
    <row r="1686" spans="28:31" x14ac:dyDescent="0.25">
      <c r="AB1686" s="37"/>
      <c r="AC1686" s="37"/>
      <c r="AD1686" s="37"/>
      <c r="AE1686" s="36"/>
    </row>
    <row r="1687" spans="28:31" x14ac:dyDescent="0.25">
      <c r="AB1687" s="37"/>
      <c r="AC1687" s="37"/>
      <c r="AD1687" s="37"/>
      <c r="AE1687" s="36"/>
    </row>
    <row r="1688" spans="28:31" x14ac:dyDescent="0.25">
      <c r="AB1688" s="37"/>
      <c r="AC1688" s="37"/>
      <c r="AD1688" s="37"/>
      <c r="AE1688" s="36"/>
    </row>
    <row r="1689" spans="28:31" x14ac:dyDescent="0.25">
      <c r="AB1689" s="37"/>
      <c r="AC1689" s="37"/>
      <c r="AD1689" s="37"/>
      <c r="AE1689" s="36"/>
    </row>
    <row r="1690" spans="28:31" x14ac:dyDescent="0.25">
      <c r="AB1690" s="37"/>
      <c r="AC1690" s="37"/>
      <c r="AD1690" s="37"/>
      <c r="AE1690" s="36"/>
    </row>
    <row r="1691" spans="28:31" x14ac:dyDescent="0.25">
      <c r="AB1691" s="37"/>
      <c r="AC1691" s="37"/>
      <c r="AD1691" s="37"/>
      <c r="AE1691" s="36"/>
    </row>
    <row r="1692" spans="28:31" x14ac:dyDescent="0.25">
      <c r="AB1692" s="37"/>
      <c r="AC1692" s="37"/>
      <c r="AD1692" s="37"/>
      <c r="AE1692" s="36"/>
    </row>
    <row r="1693" spans="28:31" x14ac:dyDescent="0.25">
      <c r="AB1693" s="37"/>
      <c r="AC1693" s="37"/>
      <c r="AD1693" s="37"/>
      <c r="AE1693" s="36"/>
    </row>
    <row r="1694" spans="28:31" x14ac:dyDescent="0.25">
      <c r="AB1694" s="37"/>
      <c r="AC1694" s="37"/>
      <c r="AD1694" s="37"/>
      <c r="AE1694" s="36"/>
    </row>
    <row r="1695" spans="28:31" x14ac:dyDescent="0.25">
      <c r="AB1695" s="37"/>
      <c r="AC1695" s="37"/>
      <c r="AD1695" s="37"/>
      <c r="AE1695" s="36"/>
    </row>
    <row r="1696" spans="28:31" x14ac:dyDescent="0.25">
      <c r="AB1696" s="37"/>
      <c r="AC1696" s="37"/>
      <c r="AD1696" s="37"/>
      <c r="AE1696" s="36"/>
    </row>
    <row r="1697" spans="28:31" x14ac:dyDescent="0.25">
      <c r="AB1697" s="37"/>
      <c r="AC1697" s="37"/>
      <c r="AD1697" s="37"/>
      <c r="AE1697" s="36"/>
    </row>
    <row r="1698" spans="28:31" x14ac:dyDescent="0.25">
      <c r="AB1698" s="37"/>
      <c r="AC1698" s="37"/>
      <c r="AD1698" s="37"/>
      <c r="AE1698" s="36"/>
    </row>
    <row r="1699" spans="28:31" x14ac:dyDescent="0.25">
      <c r="AB1699" s="37"/>
      <c r="AC1699" s="37"/>
      <c r="AD1699" s="37"/>
      <c r="AE1699" s="36"/>
    </row>
    <row r="1700" spans="28:31" x14ac:dyDescent="0.25">
      <c r="AB1700" s="37"/>
      <c r="AC1700" s="37"/>
      <c r="AD1700" s="37"/>
      <c r="AE1700" s="36"/>
    </row>
    <row r="1701" spans="28:31" x14ac:dyDescent="0.25">
      <c r="AB1701" s="37"/>
      <c r="AC1701" s="37"/>
      <c r="AD1701" s="37"/>
      <c r="AE1701" s="36"/>
    </row>
    <row r="1702" spans="28:31" x14ac:dyDescent="0.25">
      <c r="AB1702" s="37"/>
      <c r="AC1702" s="37"/>
      <c r="AD1702" s="37"/>
      <c r="AE1702" s="36"/>
    </row>
    <row r="1703" spans="28:31" x14ac:dyDescent="0.25">
      <c r="AB1703" s="37"/>
      <c r="AC1703" s="37"/>
      <c r="AD1703" s="37"/>
      <c r="AE1703" s="36"/>
    </row>
    <row r="1704" spans="28:31" x14ac:dyDescent="0.25">
      <c r="AB1704" s="37"/>
      <c r="AC1704" s="37"/>
      <c r="AD1704" s="37"/>
      <c r="AE1704" s="36"/>
    </row>
    <row r="1705" spans="28:31" x14ac:dyDescent="0.25">
      <c r="AB1705" s="37"/>
      <c r="AC1705" s="37"/>
      <c r="AD1705" s="37"/>
      <c r="AE1705" s="36"/>
    </row>
    <row r="1706" spans="28:31" x14ac:dyDescent="0.25">
      <c r="AB1706" s="37"/>
      <c r="AC1706" s="37"/>
      <c r="AD1706" s="37"/>
      <c r="AE1706" s="36"/>
    </row>
    <row r="1707" spans="28:31" x14ac:dyDescent="0.25">
      <c r="AB1707" s="37"/>
      <c r="AC1707" s="37"/>
      <c r="AD1707" s="37"/>
      <c r="AE1707" s="36"/>
    </row>
    <row r="1708" spans="28:31" x14ac:dyDescent="0.25">
      <c r="AB1708" s="37"/>
      <c r="AC1708" s="37"/>
      <c r="AD1708" s="37"/>
      <c r="AE1708" s="36"/>
    </row>
    <row r="1709" spans="28:31" x14ac:dyDescent="0.25">
      <c r="AB1709" s="37"/>
      <c r="AC1709" s="37"/>
      <c r="AD1709" s="37"/>
      <c r="AE1709" s="36"/>
    </row>
    <row r="1710" spans="28:31" x14ac:dyDescent="0.25">
      <c r="AB1710" s="37"/>
      <c r="AC1710" s="37"/>
      <c r="AD1710" s="37"/>
      <c r="AE1710" s="36"/>
    </row>
    <row r="1711" spans="28:31" x14ac:dyDescent="0.25">
      <c r="AB1711" s="37"/>
      <c r="AC1711" s="37"/>
      <c r="AD1711" s="37"/>
      <c r="AE1711" s="36"/>
    </row>
    <row r="1712" spans="28:31" x14ac:dyDescent="0.25">
      <c r="AB1712" s="37"/>
      <c r="AC1712" s="37"/>
      <c r="AD1712" s="37"/>
      <c r="AE1712" s="36"/>
    </row>
    <row r="1713" spans="28:31" x14ac:dyDescent="0.25">
      <c r="AB1713" s="37"/>
      <c r="AC1713" s="37"/>
      <c r="AD1713" s="37"/>
      <c r="AE1713" s="36"/>
    </row>
    <row r="1714" spans="28:31" x14ac:dyDescent="0.25">
      <c r="AB1714" s="37"/>
      <c r="AC1714" s="37"/>
      <c r="AD1714" s="37"/>
      <c r="AE1714" s="36"/>
    </row>
    <row r="1715" spans="28:31" x14ac:dyDescent="0.25">
      <c r="AB1715" s="37"/>
      <c r="AC1715" s="37"/>
      <c r="AD1715" s="37"/>
      <c r="AE1715" s="36"/>
    </row>
    <row r="1716" spans="28:31" x14ac:dyDescent="0.25">
      <c r="AB1716" s="37"/>
      <c r="AC1716" s="37"/>
      <c r="AD1716" s="37"/>
      <c r="AE1716" s="36"/>
    </row>
    <row r="1717" spans="28:31" x14ac:dyDescent="0.25">
      <c r="AB1717" s="37"/>
      <c r="AC1717" s="37"/>
      <c r="AD1717" s="37"/>
      <c r="AE1717" s="36"/>
    </row>
    <row r="1718" spans="28:31" x14ac:dyDescent="0.25">
      <c r="AB1718" s="37"/>
      <c r="AC1718" s="37"/>
      <c r="AD1718" s="37"/>
      <c r="AE1718" s="36"/>
    </row>
    <row r="1719" spans="28:31" x14ac:dyDescent="0.25">
      <c r="AB1719" s="37"/>
      <c r="AC1719" s="37"/>
      <c r="AD1719" s="37"/>
      <c r="AE1719" s="36"/>
    </row>
    <row r="1720" spans="28:31" x14ac:dyDescent="0.25">
      <c r="AB1720" s="37"/>
      <c r="AC1720" s="37"/>
      <c r="AD1720" s="37"/>
      <c r="AE1720" s="36"/>
    </row>
    <row r="1721" spans="28:31" x14ac:dyDescent="0.25">
      <c r="AB1721" s="37"/>
      <c r="AC1721" s="37"/>
      <c r="AD1721" s="37"/>
      <c r="AE1721" s="36"/>
    </row>
    <row r="1722" spans="28:31" x14ac:dyDescent="0.25">
      <c r="AB1722" s="37"/>
      <c r="AC1722" s="37"/>
      <c r="AD1722" s="37"/>
      <c r="AE1722" s="36"/>
    </row>
    <row r="1723" spans="28:31" x14ac:dyDescent="0.25">
      <c r="AB1723" s="37"/>
      <c r="AC1723" s="37"/>
      <c r="AD1723" s="37"/>
      <c r="AE1723" s="36"/>
    </row>
    <row r="1724" spans="28:31" x14ac:dyDescent="0.25">
      <c r="AB1724" s="37"/>
      <c r="AC1724" s="37"/>
      <c r="AD1724" s="37"/>
      <c r="AE1724" s="36"/>
    </row>
    <row r="1725" spans="28:31" x14ac:dyDescent="0.25">
      <c r="AB1725" s="37"/>
      <c r="AC1725" s="37"/>
      <c r="AD1725" s="37"/>
      <c r="AE1725" s="36"/>
    </row>
    <row r="1726" spans="28:31" x14ac:dyDescent="0.25">
      <c r="AB1726" s="37"/>
      <c r="AC1726" s="37"/>
      <c r="AD1726" s="37"/>
      <c r="AE1726" s="36"/>
    </row>
    <row r="1727" spans="28:31" x14ac:dyDescent="0.25">
      <c r="AB1727" s="37"/>
      <c r="AC1727" s="37"/>
      <c r="AD1727" s="37"/>
      <c r="AE1727" s="36"/>
    </row>
    <row r="1728" spans="28:31" x14ac:dyDescent="0.25">
      <c r="AB1728" s="37"/>
      <c r="AC1728" s="37"/>
      <c r="AD1728" s="37"/>
      <c r="AE1728" s="36"/>
    </row>
    <row r="1729" spans="28:31" x14ac:dyDescent="0.25">
      <c r="AB1729" s="37"/>
      <c r="AC1729" s="37"/>
      <c r="AD1729" s="37"/>
      <c r="AE1729" s="36"/>
    </row>
    <row r="1730" spans="28:31" x14ac:dyDescent="0.25">
      <c r="AB1730" s="37"/>
      <c r="AC1730" s="37"/>
      <c r="AD1730" s="37"/>
      <c r="AE1730" s="36"/>
    </row>
    <row r="1731" spans="28:31" x14ac:dyDescent="0.25">
      <c r="AB1731" s="37"/>
      <c r="AC1731" s="37"/>
      <c r="AD1731" s="37"/>
      <c r="AE1731" s="36"/>
    </row>
    <row r="1732" spans="28:31" x14ac:dyDescent="0.25">
      <c r="AB1732" s="37"/>
      <c r="AC1732" s="37"/>
      <c r="AD1732" s="37"/>
      <c r="AE1732" s="36"/>
    </row>
    <row r="1733" spans="28:31" x14ac:dyDescent="0.25">
      <c r="AB1733" s="37"/>
      <c r="AC1733" s="37"/>
      <c r="AD1733" s="37"/>
      <c r="AE1733" s="36"/>
    </row>
    <row r="1734" spans="28:31" x14ac:dyDescent="0.25">
      <c r="AB1734" s="37"/>
      <c r="AC1734" s="37"/>
      <c r="AD1734" s="37"/>
      <c r="AE1734" s="36"/>
    </row>
    <row r="1735" spans="28:31" x14ac:dyDescent="0.25">
      <c r="AB1735" s="37"/>
      <c r="AC1735" s="37"/>
      <c r="AD1735" s="37"/>
      <c r="AE1735" s="36"/>
    </row>
    <row r="1736" spans="28:31" x14ac:dyDescent="0.25">
      <c r="AB1736" s="37"/>
      <c r="AC1736" s="37"/>
      <c r="AD1736" s="37"/>
      <c r="AE1736" s="36"/>
    </row>
    <row r="1737" spans="28:31" x14ac:dyDescent="0.25">
      <c r="AB1737" s="37"/>
      <c r="AC1737" s="37"/>
      <c r="AD1737" s="37"/>
      <c r="AE1737" s="36"/>
    </row>
    <row r="1738" spans="28:31" x14ac:dyDescent="0.25">
      <c r="AB1738" s="37"/>
      <c r="AC1738" s="37"/>
      <c r="AD1738" s="37"/>
      <c r="AE1738" s="36"/>
    </row>
    <row r="1739" spans="28:31" x14ac:dyDescent="0.25">
      <c r="AB1739" s="37"/>
      <c r="AC1739" s="37"/>
      <c r="AD1739" s="37"/>
      <c r="AE1739" s="36"/>
    </row>
    <row r="1740" spans="28:31" x14ac:dyDescent="0.25">
      <c r="AB1740" s="37"/>
      <c r="AC1740" s="37"/>
      <c r="AD1740" s="37"/>
      <c r="AE1740" s="36"/>
    </row>
    <row r="1741" spans="28:31" x14ac:dyDescent="0.25">
      <c r="AB1741" s="37"/>
      <c r="AC1741" s="37"/>
      <c r="AD1741" s="37"/>
      <c r="AE1741" s="36"/>
    </row>
    <row r="1742" spans="28:31" x14ac:dyDescent="0.25">
      <c r="AB1742" s="37"/>
      <c r="AC1742" s="37"/>
      <c r="AD1742" s="37"/>
      <c r="AE1742" s="36"/>
    </row>
    <row r="1743" spans="28:31" x14ac:dyDescent="0.25">
      <c r="AB1743" s="37"/>
      <c r="AC1743" s="37"/>
      <c r="AD1743" s="37"/>
      <c r="AE1743" s="36"/>
    </row>
    <row r="1744" spans="28:31" x14ac:dyDescent="0.25">
      <c r="AB1744" s="37"/>
      <c r="AC1744" s="37"/>
      <c r="AD1744" s="37"/>
      <c r="AE1744" s="36"/>
    </row>
    <row r="1745" spans="28:31" x14ac:dyDescent="0.25">
      <c r="AB1745" s="37"/>
      <c r="AC1745" s="37"/>
      <c r="AD1745" s="37"/>
      <c r="AE1745" s="36"/>
    </row>
    <row r="1746" spans="28:31" x14ac:dyDescent="0.25">
      <c r="AB1746" s="37"/>
      <c r="AC1746" s="37"/>
      <c r="AD1746" s="37"/>
      <c r="AE1746" s="36"/>
    </row>
    <row r="1747" spans="28:31" x14ac:dyDescent="0.25">
      <c r="AB1747" s="37"/>
      <c r="AC1747" s="37"/>
      <c r="AD1747" s="37"/>
      <c r="AE1747" s="36"/>
    </row>
    <row r="1748" spans="28:31" x14ac:dyDescent="0.25">
      <c r="AB1748" s="37"/>
      <c r="AC1748" s="37"/>
      <c r="AD1748" s="37"/>
      <c r="AE1748" s="36"/>
    </row>
    <row r="1749" spans="28:31" x14ac:dyDescent="0.25">
      <c r="AB1749" s="37"/>
      <c r="AC1749" s="37"/>
      <c r="AD1749" s="37"/>
      <c r="AE1749" s="36"/>
    </row>
    <row r="1750" spans="28:31" x14ac:dyDescent="0.25">
      <c r="AB1750" s="37"/>
      <c r="AC1750" s="37"/>
      <c r="AD1750" s="37"/>
    </row>
    <row r="1751" spans="28:31" x14ac:dyDescent="0.25">
      <c r="AB1751" s="37"/>
      <c r="AC1751" s="37"/>
      <c r="AD1751" s="37"/>
    </row>
    <row r="1752" spans="28:31" x14ac:dyDescent="0.25">
      <c r="AB1752" s="37"/>
      <c r="AC1752" s="37"/>
      <c r="AD1752" s="37"/>
    </row>
    <row r="1753" spans="28:31" x14ac:dyDescent="0.25">
      <c r="AB1753" s="37"/>
      <c r="AC1753" s="37"/>
      <c r="AD1753" s="37"/>
    </row>
    <row r="1754" spans="28:31" x14ac:dyDescent="0.25">
      <c r="AB1754" s="37"/>
      <c r="AC1754" s="37"/>
      <c r="AD1754" s="37"/>
    </row>
    <row r="1755" spans="28:31" x14ac:dyDescent="0.25">
      <c r="AB1755" s="37"/>
      <c r="AC1755" s="37"/>
      <c r="AD1755" s="37"/>
    </row>
    <row r="1756" spans="28:31" x14ac:dyDescent="0.25">
      <c r="AB1756" s="37"/>
      <c r="AC1756" s="37"/>
      <c r="AD1756" s="37"/>
    </row>
    <row r="1757" spans="28:31" x14ac:dyDescent="0.25">
      <c r="AB1757" s="37"/>
      <c r="AC1757" s="37"/>
      <c r="AD1757" s="37"/>
    </row>
    <row r="1758" spans="28:31" x14ac:dyDescent="0.25">
      <c r="AB1758" s="37"/>
      <c r="AC1758" s="37"/>
      <c r="AD1758" s="37"/>
    </row>
    <row r="1759" spans="28:31" x14ac:dyDescent="0.25">
      <c r="AB1759" s="37"/>
      <c r="AC1759" s="37"/>
      <c r="AD1759" s="37"/>
    </row>
    <row r="1760" spans="28:31" x14ac:dyDescent="0.25">
      <c r="AB1760" s="37"/>
      <c r="AC1760" s="37"/>
      <c r="AD1760" s="37"/>
    </row>
    <row r="1761" spans="28:30" x14ac:dyDescent="0.25">
      <c r="AB1761" s="37"/>
      <c r="AC1761" s="37"/>
      <c r="AD1761" s="37"/>
    </row>
    <row r="1762" spans="28:30" x14ac:dyDescent="0.25">
      <c r="AB1762" s="37"/>
      <c r="AC1762" s="37"/>
      <c r="AD1762" s="37"/>
    </row>
    <row r="1763" spans="28:30" x14ac:dyDescent="0.25">
      <c r="AB1763" s="37"/>
      <c r="AC1763" s="37"/>
      <c r="AD1763" s="37"/>
    </row>
    <row r="1764" spans="28:30" x14ac:dyDescent="0.25">
      <c r="AB1764" s="37"/>
      <c r="AC1764" s="37"/>
      <c r="AD1764" s="37"/>
    </row>
    <row r="1765" spans="28:30" x14ac:dyDescent="0.25">
      <c r="AB1765" s="37"/>
      <c r="AC1765" s="37"/>
      <c r="AD1765" s="37"/>
    </row>
    <row r="1766" spans="28:30" x14ac:dyDescent="0.25">
      <c r="AB1766" s="37"/>
      <c r="AC1766" s="37"/>
      <c r="AD1766" s="37"/>
    </row>
    <row r="1767" spans="28:30" x14ac:dyDescent="0.25">
      <c r="AB1767" s="37"/>
      <c r="AC1767" s="37"/>
      <c r="AD1767" s="37"/>
    </row>
    <row r="1768" spans="28:30" x14ac:dyDescent="0.25">
      <c r="AB1768" s="37"/>
      <c r="AC1768" s="37"/>
      <c r="AD1768" s="37"/>
    </row>
    <row r="1769" spans="28:30" x14ac:dyDescent="0.25">
      <c r="AB1769" s="37"/>
      <c r="AC1769" s="37"/>
      <c r="AD1769" s="37"/>
    </row>
    <row r="1770" spans="28:30" x14ac:dyDescent="0.25">
      <c r="AB1770" s="37"/>
      <c r="AC1770" s="37"/>
      <c r="AD1770" s="37"/>
    </row>
    <row r="1771" spans="28:30" x14ac:dyDescent="0.25">
      <c r="AB1771" s="37"/>
      <c r="AC1771" s="37"/>
      <c r="AD1771" s="37"/>
    </row>
    <row r="1772" spans="28:30" x14ac:dyDescent="0.25">
      <c r="AB1772" s="37"/>
      <c r="AC1772" s="37"/>
      <c r="AD1772" s="37"/>
    </row>
    <row r="1773" spans="28:30" x14ac:dyDescent="0.25">
      <c r="AB1773" s="37"/>
      <c r="AC1773" s="37"/>
      <c r="AD1773" s="37"/>
    </row>
    <row r="1774" spans="28:30" x14ac:dyDescent="0.25">
      <c r="AB1774" s="37"/>
      <c r="AC1774" s="37"/>
      <c r="AD1774" s="37"/>
    </row>
    <row r="1775" spans="28:30" x14ac:dyDescent="0.25">
      <c r="AB1775" s="37"/>
      <c r="AC1775" s="37"/>
      <c r="AD1775" s="37"/>
    </row>
    <row r="1776" spans="28:30" x14ac:dyDescent="0.25">
      <c r="AB1776" s="37"/>
      <c r="AC1776" s="37"/>
      <c r="AD1776" s="37"/>
    </row>
    <row r="1777" spans="28:30" x14ac:dyDescent="0.25">
      <c r="AB1777" s="37"/>
      <c r="AC1777" s="37"/>
      <c r="AD1777" s="37"/>
    </row>
    <row r="1778" spans="28:30" x14ac:dyDescent="0.25">
      <c r="AB1778" s="37"/>
      <c r="AC1778" s="37"/>
      <c r="AD1778" s="37"/>
    </row>
    <row r="1779" spans="28:30" x14ac:dyDescent="0.25">
      <c r="AB1779" s="37"/>
      <c r="AC1779" s="37"/>
      <c r="AD1779" s="37"/>
    </row>
    <row r="1780" spans="28:30" x14ac:dyDescent="0.25">
      <c r="AB1780" s="37"/>
      <c r="AC1780" s="37"/>
      <c r="AD1780" s="37"/>
    </row>
    <row r="1781" spans="28:30" x14ac:dyDescent="0.25">
      <c r="AB1781" s="37"/>
      <c r="AC1781" s="37"/>
      <c r="AD1781" s="37"/>
    </row>
    <row r="1782" spans="28:30" x14ac:dyDescent="0.25">
      <c r="AB1782" s="37"/>
      <c r="AC1782" s="37"/>
      <c r="AD1782" s="37"/>
    </row>
    <row r="1783" spans="28:30" x14ac:dyDescent="0.25">
      <c r="AB1783" s="37"/>
      <c r="AC1783" s="37"/>
      <c r="AD1783" s="37"/>
    </row>
    <row r="1784" spans="28:30" x14ac:dyDescent="0.25">
      <c r="AB1784" s="37"/>
      <c r="AC1784" s="37"/>
      <c r="AD1784" s="37"/>
    </row>
    <row r="1785" spans="28:30" x14ac:dyDescent="0.25">
      <c r="AB1785" s="37"/>
      <c r="AC1785" s="37"/>
      <c r="AD1785" s="37"/>
    </row>
    <row r="1786" spans="28:30" x14ac:dyDescent="0.25">
      <c r="AB1786" s="37"/>
      <c r="AC1786" s="37"/>
      <c r="AD1786" s="37"/>
    </row>
    <row r="1787" spans="28:30" x14ac:dyDescent="0.25">
      <c r="AB1787" s="37"/>
      <c r="AC1787" s="37"/>
      <c r="AD1787" s="37"/>
    </row>
    <row r="1788" spans="28:30" x14ac:dyDescent="0.25">
      <c r="AB1788" s="37"/>
      <c r="AC1788" s="37"/>
      <c r="AD1788" s="37"/>
    </row>
    <row r="1789" spans="28:30" x14ac:dyDescent="0.25">
      <c r="AB1789" s="37"/>
      <c r="AC1789" s="37"/>
      <c r="AD1789" s="37"/>
    </row>
    <row r="1790" spans="28:30" x14ac:dyDescent="0.25">
      <c r="AB1790" s="37"/>
      <c r="AC1790" s="37"/>
      <c r="AD1790" s="37"/>
    </row>
    <row r="1791" spans="28:30" x14ac:dyDescent="0.25">
      <c r="AB1791" s="37"/>
      <c r="AC1791" s="37"/>
      <c r="AD1791" s="37"/>
    </row>
    <row r="1792" spans="28:30" x14ac:dyDescent="0.25">
      <c r="AB1792" s="37"/>
      <c r="AC1792" s="37"/>
      <c r="AD1792" s="37"/>
    </row>
    <row r="1793" spans="28:30" x14ac:dyDescent="0.25">
      <c r="AB1793" s="37"/>
      <c r="AC1793" s="37"/>
      <c r="AD1793" s="37"/>
    </row>
    <row r="1794" spans="28:30" x14ac:dyDescent="0.25">
      <c r="AB1794" s="37"/>
      <c r="AC1794" s="37"/>
      <c r="AD1794" s="37"/>
    </row>
    <row r="1795" spans="28:30" x14ac:dyDescent="0.25">
      <c r="AB1795" s="37"/>
      <c r="AC1795" s="37"/>
      <c r="AD1795" s="37"/>
    </row>
    <row r="1796" spans="28:30" x14ac:dyDescent="0.25">
      <c r="AB1796" s="37"/>
      <c r="AC1796" s="37"/>
      <c r="AD1796" s="37"/>
    </row>
    <row r="1797" spans="28:30" x14ac:dyDescent="0.25">
      <c r="AB1797" s="37"/>
      <c r="AC1797" s="37"/>
      <c r="AD1797" s="37"/>
    </row>
    <row r="1798" spans="28:30" x14ac:dyDescent="0.25">
      <c r="AB1798" s="37"/>
      <c r="AC1798" s="37"/>
      <c r="AD1798" s="37"/>
    </row>
    <row r="1799" spans="28:30" x14ac:dyDescent="0.25">
      <c r="AB1799" s="37"/>
      <c r="AC1799" s="37"/>
      <c r="AD1799" s="37"/>
    </row>
    <row r="1800" spans="28:30" x14ac:dyDescent="0.25">
      <c r="AB1800" s="37"/>
      <c r="AC1800" s="37"/>
      <c r="AD1800" s="37"/>
    </row>
    <row r="1801" spans="28:30" x14ac:dyDescent="0.25">
      <c r="AB1801" s="37"/>
      <c r="AC1801" s="37"/>
      <c r="AD1801" s="37"/>
    </row>
    <row r="1802" spans="28:30" x14ac:dyDescent="0.25">
      <c r="AB1802" s="37"/>
      <c r="AC1802" s="37"/>
      <c r="AD1802" s="37"/>
    </row>
    <row r="1803" spans="28:30" x14ac:dyDescent="0.25">
      <c r="AB1803" s="37"/>
      <c r="AC1803" s="37"/>
      <c r="AD1803" s="37"/>
    </row>
    <row r="1804" spans="28:30" x14ac:dyDescent="0.25">
      <c r="AB1804" s="37"/>
      <c r="AC1804" s="37"/>
      <c r="AD1804" s="37"/>
    </row>
    <row r="1805" spans="28:30" x14ac:dyDescent="0.25">
      <c r="AB1805" s="37"/>
      <c r="AC1805" s="37"/>
      <c r="AD1805" s="37"/>
    </row>
    <row r="1806" spans="28:30" x14ac:dyDescent="0.25">
      <c r="AB1806" s="37"/>
      <c r="AC1806" s="37"/>
      <c r="AD1806" s="37"/>
    </row>
    <row r="1807" spans="28:30" x14ac:dyDescent="0.25">
      <c r="AB1807" s="37"/>
      <c r="AC1807" s="37"/>
      <c r="AD1807" s="37"/>
    </row>
    <row r="1808" spans="28:30" x14ac:dyDescent="0.25">
      <c r="AB1808" s="37"/>
      <c r="AC1808" s="37"/>
      <c r="AD1808" s="37"/>
    </row>
    <row r="1809" spans="28:30" x14ac:dyDescent="0.25">
      <c r="AB1809" s="37"/>
      <c r="AC1809" s="37"/>
      <c r="AD1809" s="37"/>
    </row>
    <row r="1810" spans="28:30" x14ac:dyDescent="0.25">
      <c r="AB1810" s="37"/>
      <c r="AC1810" s="37"/>
      <c r="AD1810" s="37"/>
    </row>
    <row r="1811" spans="28:30" x14ac:dyDescent="0.25">
      <c r="AB1811" s="37"/>
      <c r="AC1811" s="37"/>
      <c r="AD1811" s="37"/>
    </row>
    <row r="1812" spans="28:30" x14ac:dyDescent="0.25">
      <c r="AB1812" s="37"/>
      <c r="AC1812" s="37"/>
      <c r="AD1812" s="37"/>
    </row>
    <row r="1813" spans="28:30" x14ac:dyDescent="0.25">
      <c r="AB1813" s="37"/>
      <c r="AC1813" s="37"/>
      <c r="AD1813" s="37"/>
    </row>
    <row r="1814" spans="28:30" x14ac:dyDescent="0.25">
      <c r="AB1814" s="37"/>
      <c r="AC1814" s="37"/>
      <c r="AD1814" s="37"/>
    </row>
    <row r="1815" spans="28:30" x14ac:dyDescent="0.25">
      <c r="AB1815" s="37"/>
      <c r="AC1815" s="37"/>
      <c r="AD1815" s="37"/>
    </row>
    <row r="1816" spans="28:30" x14ac:dyDescent="0.25">
      <c r="AB1816" s="37"/>
      <c r="AC1816" s="37"/>
      <c r="AD1816" s="37"/>
    </row>
    <row r="1817" spans="28:30" x14ac:dyDescent="0.25">
      <c r="AB1817" s="37"/>
      <c r="AC1817" s="37"/>
      <c r="AD1817" s="37"/>
    </row>
    <row r="1818" spans="28:30" x14ac:dyDescent="0.25">
      <c r="AB1818" s="37"/>
      <c r="AC1818" s="37"/>
      <c r="AD1818" s="37"/>
    </row>
    <row r="1819" spans="28:30" x14ac:dyDescent="0.25">
      <c r="AB1819" s="37"/>
      <c r="AC1819" s="37"/>
      <c r="AD1819" s="37"/>
    </row>
    <row r="1820" spans="28:30" x14ac:dyDescent="0.25">
      <c r="AB1820" s="37"/>
      <c r="AC1820" s="37"/>
      <c r="AD1820" s="37"/>
    </row>
    <row r="1821" spans="28:30" x14ac:dyDescent="0.25">
      <c r="AB1821" s="37"/>
      <c r="AC1821" s="37"/>
      <c r="AD1821" s="37"/>
    </row>
    <row r="1822" spans="28:30" x14ac:dyDescent="0.25">
      <c r="AB1822" s="37"/>
      <c r="AC1822" s="37"/>
      <c r="AD1822" s="37"/>
    </row>
    <row r="1823" spans="28:30" x14ac:dyDescent="0.25">
      <c r="AB1823" s="37"/>
      <c r="AC1823" s="37"/>
      <c r="AD1823" s="37"/>
    </row>
    <row r="1824" spans="28:30" x14ac:dyDescent="0.25">
      <c r="AB1824" s="37"/>
      <c r="AC1824" s="37"/>
      <c r="AD1824" s="37"/>
    </row>
    <row r="1825" spans="28:30" x14ac:dyDescent="0.25">
      <c r="AB1825" s="37"/>
      <c r="AC1825" s="37"/>
      <c r="AD1825" s="37"/>
    </row>
    <row r="1826" spans="28:30" x14ac:dyDescent="0.25">
      <c r="AB1826" s="37"/>
      <c r="AC1826" s="37"/>
      <c r="AD1826" s="37"/>
    </row>
    <row r="1827" spans="28:30" x14ac:dyDescent="0.25">
      <c r="AB1827" s="37"/>
      <c r="AC1827" s="37"/>
      <c r="AD1827" s="37"/>
    </row>
    <row r="1828" spans="28:30" x14ac:dyDescent="0.25">
      <c r="AB1828" s="37"/>
      <c r="AC1828" s="37"/>
      <c r="AD1828" s="37"/>
    </row>
    <row r="1829" spans="28:30" x14ac:dyDescent="0.25">
      <c r="AB1829" s="37"/>
      <c r="AC1829" s="37"/>
      <c r="AD1829" s="37"/>
    </row>
    <row r="1830" spans="28:30" x14ac:dyDescent="0.25">
      <c r="AB1830" s="37"/>
      <c r="AC1830" s="37"/>
      <c r="AD1830" s="37"/>
    </row>
    <row r="1831" spans="28:30" x14ac:dyDescent="0.25">
      <c r="AB1831" s="37"/>
      <c r="AC1831" s="37"/>
      <c r="AD1831" s="37"/>
    </row>
    <row r="1832" spans="28:30" x14ac:dyDescent="0.25">
      <c r="AB1832" s="37"/>
      <c r="AC1832" s="37"/>
      <c r="AD1832" s="37"/>
    </row>
    <row r="1833" spans="28:30" x14ac:dyDescent="0.25">
      <c r="AB1833" s="37"/>
      <c r="AC1833" s="37"/>
      <c r="AD1833" s="37"/>
    </row>
    <row r="1834" spans="28:30" x14ac:dyDescent="0.25">
      <c r="AB1834" s="37"/>
      <c r="AC1834" s="37"/>
      <c r="AD1834" s="37"/>
    </row>
    <row r="1835" spans="28:30" x14ac:dyDescent="0.25">
      <c r="AB1835" s="37"/>
      <c r="AC1835" s="37"/>
      <c r="AD1835" s="37"/>
    </row>
    <row r="1836" spans="28:30" x14ac:dyDescent="0.25">
      <c r="AB1836" s="37"/>
      <c r="AC1836" s="37"/>
      <c r="AD1836" s="37"/>
    </row>
    <row r="1837" spans="28:30" x14ac:dyDescent="0.25">
      <c r="AB1837" s="37"/>
      <c r="AC1837" s="37"/>
      <c r="AD1837" s="37"/>
    </row>
    <row r="1838" spans="28:30" x14ac:dyDescent="0.25">
      <c r="AB1838" s="37"/>
      <c r="AC1838" s="37"/>
      <c r="AD1838" s="37"/>
    </row>
    <row r="1839" spans="28:30" x14ac:dyDescent="0.25">
      <c r="AB1839" s="37"/>
      <c r="AC1839" s="37"/>
      <c r="AD1839" s="37"/>
    </row>
    <row r="1840" spans="28:30" x14ac:dyDescent="0.25">
      <c r="AB1840" s="37"/>
      <c r="AC1840" s="37"/>
      <c r="AD1840" s="37"/>
    </row>
    <row r="1841" spans="28:30" x14ac:dyDescent="0.25">
      <c r="AB1841" s="37"/>
      <c r="AC1841" s="37"/>
      <c r="AD1841" s="37"/>
    </row>
    <row r="1842" spans="28:30" x14ac:dyDescent="0.25">
      <c r="AB1842" s="37"/>
      <c r="AC1842" s="37"/>
      <c r="AD1842" s="37"/>
    </row>
    <row r="1843" spans="28:30" x14ac:dyDescent="0.25">
      <c r="AB1843" s="37"/>
      <c r="AC1843" s="37"/>
      <c r="AD1843" s="37"/>
    </row>
    <row r="1844" spans="28:30" x14ac:dyDescent="0.25">
      <c r="AB1844" s="37"/>
      <c r="AC1844" s="37"/>
      <c r="AD1844" s="37"/>
    </row>
    <row r="1845" spans="28:30" x14ac:dyDescent="0.25">
      <c r="AB1845" s="37"/>
      <c r="AC1845" s="37"/>
      <c r="AD1845" s="37"/>
    </row>
    <row r="1846" spans="28:30" x14ac:dyDescent="0.25">
      <c r="AB1846" s="37"/>
      <c r="AC1846" s="37"/>
      <c r="AD1846" s="37"/>
    </row>
    <row r="1847" spans="28:30" x14ac:dyDescent="0.25">
      <c r="AB1847" s="37"/>
      <c r="AC1847" s="37"/>
      <c r="AD1847" s="37"/>
    </row>
    <row r="1848" spans="28:30" x14ac:dyDescent="0.25">
      <c r="AB1848" s="37"/>
      <c r="AC1848" s="37"/>
      <c r="AD1848" s="37"/>
    </row>
    <row r="1849" spans="28:30" x14ac:dyDescent="0.25">
      <c r="AB1849" s="37"/>
      <c r="AC1849" s="37"/>
      <c r="AD1849" s="37"/>
    </row>
    <row r="1850" spans="28:30" x14ac:dyDescent="0.25">
      <c r="AB1850" s="37"/>
      <c r="AC1850" s="37"/>
      <c r="AD1850" s="37"/>
    </row>
    <row r="1851" spans="28:30" x14ac:dyDescent="0.25">
      <c r="AB1851" s="37"/>
      <c r="AC1851" s="37"/>
      <c r="AD1851" s="37"/>
    </row>
    <row r="1852" spans="28:30" x14ac:dyDescent="0.25">
      <c r="AB1852" s="37"/>
      <c r="AC1852" s="37"/>
      <c r="AD1852" s="37"/>
    </row>
    <row r="1853" spans="28:30" x14ac:dyDescent="0.25">
      <c r="AB1853" s="37"/>
      <c r="AC1853" s="37"/>
      <c r="AD1853" s="37"/>
    </row>
    <row r="1854" spans="28:30" x14ac:dyDescent="0.25">
      <c r="AB1854" s="37"/>
      <c r="AC1854" s="37"/>
      <c r="AD1854" s="37"/>
    </row>
    <row r="1855" spans="28:30" x14ac:dyDescent="0.25">
      <c r="AB1855" s="37"/>
      <c r="AC1855" s="37"/>
      <c r="AD1855" s="37"/>
    </row>
    <row r="1856" spans="28:30" x14ac:dyDescent="0.25">
      <c r="AB1856" s="37"/>
      <c r="AC1856" s="37"/>
      <c r="AD1856" s="37"/>
    </row>
    <row r="1857" spans="28:30" x14ac:dyDescent="0.25">
      <c r="AB1857" s="37"/>
      <c r="AC1857" s="37"/>
      <c r="AD1857" s="37"/>
    </row>
    <row r="1858" spans="28:30" x14ac:dyDescent="0.25">
      <c r="AB1858" s="37"/>
      <c r="AC1858" s="37"/>
      <c r="AD1858" s="37"/>
    </row>
    <row r="1859" spans="28:30" x14ac:dyDescent="0.25">
      <c r="AB1859" s="37"/>
      <c r="AC1859" s="37"/>
      <c r="AD1859" s="37"/>
    </row>
    <row r="1860" spans="28:30" x14ac:dyDescent="0.25">
      <c r="AB1860" s="37"/>
      <c r="AC1860" s="37"/>
      <c r="AD1860" s="37"/>
    </row>
    <row r="1861" spans="28:30" x14ac:dyDescent="0.25">
      <c r="AB1861" s="37"/>
      <c r="AC1861" s="37"/>
      <c r="AD1861" s="37"/>
    </row>
    <row r="1862" spans="28:30" x14ac:dyDescent="0.25">
      <c r="AB1862" s="37"/>
      <c r="AC1862" s="37"/>
      <c r="AD1862" s="37"/>
    </row>
    <row r="1863" spans="28:30" x14ac:dyDescent="0.25">
      <c r="AB1863" s="37"/>
      <c r="AC1863" s="37"/>
      <c r="AD1863" s="37"/>
    </row>
    <row r="1864" spans="28:30" x14ac:dyDescent="0.25">
      <c r="AB1864" s="37"/>
      <c r="AC1864" s="37"/>
      <c r="AD1864" s="37"/>
    </row>
    <row r="1865" spans="28:30" x14ac:dyDescent="0.25">
      <c r="AB1865" s="37"/>
      <c r="AC1865" s="37"/>
      <c r="AD1865" s="37"/>
    </row>
    <row r="1866" spans="28:30" x14ac:dyDescent="0.25">
      <c r="AB1866" s="37"/>
      <c r="AC1866" s="37"/>
      <c r="AD1866" s="37"/>
    </row>
    <row r="1867" spans="28:30" x14ac:dyDescent="0.25">
      <c r="AB1867" s="37"/>
      <c r="AC1867" s="37"/>
      <c r="AD1867" s="37"/>
    </row>
    <row r="1868" spans="28:30" x14ac:dyDescent="0.25">
      <c r="AB1868" s="37"/>
      <c r="AC1868" s="37"/>
      <c r="AD1868" s="37"/>
    </row>
    <row r="1869" spans="28:30" x14ac:dyDescent="0.25">
      <c r="AB1869" s="37"/>
      <c r="AC1869" s="37"/>
      <c r="AD1869" s="37"/>
    </row>
    <row r="1870" spans="28:30" x14ac:dyDescent="0.25">
      <c r="AB1870" s="37"/>
      <c r="AC1870" s="37"/>
      <c r="AD1870" s="37"/>
    </row>
    <row r="1871" spans="28:30" x14ac:dyDescent="0.25">
      <c r="AB1871" s="37"/>
      <c r="AC1871" s="37"/>
      <c r="AD1871" s="37"/>
    </row>
    <row r="1872" spans="28:30" x14ac:dyDescent="0.25">
      <c r="AB1872" s="37"/>
      <c r="AC1872" s="37"/>
      <c r="AD1872" s="37"/>
    </row>
    <row r="1873" spans="28:30" x14ac:dyDescent="0.25">
      <c r="AB1873" s="37"/>
      <c r="AC1873" s="37"/>
      <c r="AD1873" s="37"/>
    </row>
    <row r="1874" spans="28:30" x14ac:dyDescent="0.25">
      <c r="AB1874" s="37"/>
      <c r="AC1874" s="37"/>
      <c r="AD1874" s="37"/>
    </row>
    <row r="1875" spans="28:30" x14ac:dyDescent="0.25">
      <c r="AB1875" s="37"/>
      <c r="AC1875" s="37"/>
      <c r="AD1875" s="37"/>
    </row>
    <row r="1876" spans="28:30" x14ac:dyDescent="0.25">
      <c r="AB1876" s="37"/>
      <c r="AC1876" s="37"/>
      <c r="AD1876" s="37"/>
    </row>
    <row r="1877" spans="28:30" x14ac:dyDescent="0.25">
      <c r="AB1877" s="37"/>
      <c r="AC1877" s="37"/>
      <c r="AD1877" s="37"/>
    </row>
    <row r="1878" spans="28:30" x14ac:dyDescent="0.25">
      <c r="AB1878" s="37"/>
      <c r="AC1878" s="37"/>
      <c r="AD1878" s="37"/>
    </row>
    <row r="1879" spans="28:30" x14ac:dyDescent="0.25">
      <c r="AB1879" s="37"/>
      <c r="AC1879" s="37"/>
      <c r="AD1879" s="37"/>
    </row>
    <row r="1880" spans="28:30" x14ac:dyDescent="0.25">
      <c r="AB1880" s="37"/>
      <c r="AC1880" s="37"/>
      <c r="AD1880" s="37"/>
    </row>
    <row r="1881" spans="28:30" x14ac:dyDescent="0.25">
      <c r="AB1881" s="37"/>
      <c r="AC1881" s="37"/>
      <c r="AD1881" s="37"/>
    </row>
    <row r="1882" spans="28:30" x14ac:dyDescent="0.25">
      <c r="AB1882" s="37"/>
      <c r="AC1882" s="37"/>
      <c r="AD1882" s="37"/>
    </row>
    <row r="1883" spans="28:30" x14ac:dyDescent="0.25">
      <c r="AB1883" s="37"/>
      <c r="AC1883" s="37"/>
      <c r="AD1883" s="37"/>
    </row>
    <row r="1884" spans="28:30" x14ac:dyDescent="0.25">
      <c r="AB1884" s="37"/>
      <c r="AC1884" s="37"/>
      <c r="AD1884" s="37"/>
    </row>
    <row r="1885" spans="28:30" x14ac:dyDescent="0.25">
      <c r="AB1885" s="37"/>
      <c r="AC1885" s="37"/>
      <c r="AD1885" s="37"/>
    </row>
    <row r="1886" spans="28:30" x14ac:dyDescent="0.25">
      <c r="AB1886" s="37"/>
      <c r="AC1886" s="37"/>
      <c r="AD1886" s="37"/>
    </row>
    <row r="1887" spans="28:30" x14ac:dyDescent="0.25">
      <c r="AB1887" s="37"/>
      <c r="AC1887" s="37"/>
      <c r="AD1887" s="37"/>
    </row>
    <row r="1888" spans="28:30" x14ac:dyDescent="0.25">
      <c r="AB1888" s="37"/>
      <c r="AC1888" s="37"/>
      <c r="AD1888" s="37"/>
    </row>
    <row r="1889" spans="28:30" x14ac:dyDescent="0.25">
      <c r="AB1889" s="37"/>
      <c r="AC1889" s="37"/>
      <c r="AD1889" s="37"/>
    </row>
    <row r="1890" spans="28:30" x14ac:dyDescent="0.25">
      <c r="AB1890" s="37"/>
      <c r="AC1890" s="37"/>
      <c r="AD1890" s="37"/>
    </row>
    <row r="1891" spans="28:30" x14ac:dyDescent="0.25">
      <c r="AB1891" s="37"/>
      <c r="AC1891" s="37"/>
      <c r="AD1891" s="37"/>
    </row>
    <row r="1892" spans="28:30" x14ac:dyDescent="0.25">
      <c r="AB1892" s="37"/>
      <c r="AC1892" s="37"/>
      <c r="AD1892" s="37"/>
    </row>
    <row r="1893" spans="28:30" x14ac:dyDescent="0.25">
      <c r="AB1893" s="37"/>
      <c r="AC1893" s="37"/>
      <c r="AD1893" s="37"/>
    </row>
    <row r="1894" spans="28:30" x14ac:dyDescent="0.25">
      <c r="AB1894" s="37"/>
      <c r="AC1894" s="37"/>
      <c r="AD1894" s="37"/>
    </row>
    <row r="1895" spans="28:30" x14ac:dyDescent="0.25">
      <c r="AB1895" s="37"/>
      <c r="AC1895" s="37"/>
      <c r="AD1895" s="37"/>
    </row>
    <row r="1896" spans="28:30" x14ac:dyDescent="0.25">
      <c r="AB1896" s="37"/>
      <c r="AC1896" s="37"/>
      <c r="AD1896" s="37"/>
    </row>
    <row r="1897" spans="28:30" x14ac:dyDescent="0.25">
      <c r="AB1897" s="37"/>
      <c r="AC1897" s="37"/>
      <c r="AD1897" s="37"/>
    </row>
    <row r="1898" spans="28:30" x14ac:dyDescent="0.25">
      <c r="AB1898" s="37"/>
      <c r="AC1898" s="37"/>
      <c r="AD1898" s="37"/>
    </row>
    <row r="1899" spans="28:30" x14ac:dyDescent="0.25">
      <c r="AB1899" s="37"/>
      <c r="AC1899" s="37"/>
      <c r="AD1899" s="37"/>
    </row>
    <row r="1900" spans="28:30" x14ac:dyDescent="0.25">
      <c r="AB1900" s="37"/>
      <c r="AC1900" s="37"/>
      <c r="AD1900" s="37"/>
    </row>
    <row r="1901" spans="28:30" x14ac:dyDescent="0.25">
      <c r="AB1901" s="37"/>
      <c r="AC1901" s="37"/>
      <c r="AD1901" s="37"/>
    </row>
    <row r="1902" spans="28:30" x14ac:dyDescent="0.25">
      <c r="AB1902" s="37"/>
      <c r="AC1902" s="37"/>
      <c r="AD1902" s="37"/>
    </row>
    <row r="1903" spans="28:30" x14ac:dyDescent="0.25">
      <c r="AB1903" s="37"/>
      <c r="AC1903" s="37"/>
      <c r="AD1903" s="37"/>
    </row>
    <row r="1904" spans="28:30" x14ac:dyDescent="0.25">
      <c r="AB1904" s="37"/>
      <c r="AC1904" s="37"/>
      <c r="AD1904" s="37"/>
    </row>
    <row r="1905" spans="28:30" x14ac:dyDescent="0.25">
      <c r="AB1905" s="37"/>
      <c r="AC1905" s="37"/>
      <c r="AD1905" s="37"/>
    </row>
    <row r="1906" spans="28:30" x14ac:dyDescent="0.25">
      <c r="AB1906" s="37"/>
      <c r="AC1906" s="37"/>
      <c r="AD1906" s="37"/>
    </row>
    <row r="1907" spans="28:30" x14ac:dyDescent="0.25">
      <c r="AB1907" s="37"/>
      <c r="AC1907" s="37"/>
      <c r="AD1907" s="37"/>
    </row>
    <row r="1908" spans="28:30" x14ac:dyDescent="0.25">
      <c r="AB1908" s="37"/>
      <c r="AC1908" s="37"/>
      <c r="AD1908" s="37"/>
    </row>
    <row r="1909" spans="28:30" x14ac:dyDescent="0.25">
      <c r="AB1909" s="37"/>
      <c r="AC1909" s="37"/>
      <c r="AD1909" s="37"/>
    </row>
    <row r="1910" spans="28:30" x14ac:dyDescent="0.25">
      <c r="AB1910" s="37"/>
      <c r="AC1910" s="37"/>
      <c r="AD1910" s="37"/>
    </row>
    <row r="1911" spans="28:30" x14ac:dyDescent="0.25">
      <c r="AB1911" s="37"/>
      <c r="AC1911" s="37"/>
      <c r="AD1911" s="37"/>
    </row>
    <row r="1912" spans="28:30" x14ac:dyDescent="0.25">
      <c r="AB1912" s="37"/>
      <c r="AC1912" s="37"/>
      <c r="AD1912" s="37"/>
    </row>
    <row r="1913" spans="28:30" x14ac:dyDescent="0.25">
      <c r="AB1913" s="37"/>
      <c r="AC1913" s="37"/>
      <c r="AD1913" s="37"/>
    </row>
    <row r="1914" spans="28:30" x14ac:dyDescent="0.25">
      <c r="AB1914" s="37"/>
      <c r="AC1914" s="37"/>
      <c r="AD1914" s="37"/>
    </row>
    <row r="1915" spans="28:30" x14ac:dyDescent="0.25">
      <c r="AB1915" s="37"/>
      <c r="AC1915" s="37"/>
      <c r="AD1915" s="37"/>
    </row>
    <row r="1916" spans="28:30" x14ac:dyDescent="0.25">
      <c r="AB1916" s="37"/>
      <c r="AC1916" s="37"/>
      <c r="AD1916" s="37"/>
    </row>
    <row r="1917" spans="28:30" x14ac:dyDescent="0.25">
      <c r="AB1917" s="37"/>
      <c r="AC1917" s="37"/>
      <c r="AD1917" s="37"/>
    </row>
    <row r="1918" spans="28:30" x14ac:dyDescent="0.25">
      <c r="AB1918" s="37"/>
      <c r="AC1918" s="37"/>
      <c r="AD1918" s="37"/>
    </row>
    <row r="1919" spans="28:30" x14ac:dyDescent="0.25">
      <c r="AB1919" s="37"/>
      <c r="AC1919" s="37"/>
      <c r="AD1919" s="37"/>
    </row>
    <row r="1920" spans="28:30" x14ac:dyDescent="0.25">
      <c r="AB1920" s="37"/>
      <c r="AC1920" s="37"/>
      <c r="AD1920" s="37"/>
    </row>
    <row r="1921" spans="28:30" x14ac:dyDescent="0.25">
      <c r="AB1921" s="37"/>
      <c r="AC1921" s="37"/>
      <c r="AD1921" s="37"/>
    </row>
    <row r="1922" spans="28:30" x14ac:dyDescent="0.25">
      <c r="AB1922" s="37"/>
      <c r="AC1922" s="37"/>
      <c r="AD1922" s="37"/>
    </row>
    <row r="1923" spans="28:30" x14ac:dyDescent="0.25">
      <c r="AB1923" s="37"/>
      <c r="AC1923" s="37"/>
      <c r="AD1923" s="37"/>
    </row>
    <row r="1924" spans="28:30" x14ac:dyDescent="0.25">
      <c r="AB1924" s="37"/>
      <c r="AC1924" s="37"/>
      <c r="AD1924" s="37"/>
    </row>
    <row r="1925" spans="28:30" x14ac:dyDescent="0.25">
      <c r="AB1925" s="37"/>
      <c r="AC1925" s="37"/>
      <c r="AD1925" s="37"/>
    </row>
  </sheetData>
  <sheetProtection algorithmName="SHA-512" hashValue="MXnbhZAycfKVfAhmg6REpUmafoAm3mWyHAJONLNDcXfDMeV9fP0L1EgnMpkp9t8gQX0svzLgDVNSaOwjyyD2MQ==" saltValue="X1VgV8pAntAnpqyjPxxQcg==" spinCount="100000" sheet="1" autoFilter="0"/>
  <autoFilter ref="A3:AE1749" xr:uid="{00000000-0009-0000-0000-000008000000}"/>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2AACE-77CB-48DE-9782-ECC432FFA182}">
  <dimension ref="A1:M10"/>
  <sheetViews>
    <sheetView workbookViewId="0">
      <selection activeCell="F11" sqref="F11"/>
    </sheetView>
  </sheetViews>
  <sheetFormatPr defaultRowHeight="15" x14ac:dyDescent="0.25"/>
  <cols>
    <col min="4" max="4" width="25.140625" customWidth="1"/>
    <col min="5" max="5" width="26.42578125" customWidth="1"/>
    <col min="6" max="6" width="24.7109375" customWidth="1"/>
    <col min="7" max="7" width="30.7109375" customWidth="1"/>
    <col min="8" max="8" width="0.5703125" customWidth="1"/>
    <col min="9" max="9" width="24.42578125" customWidth="1"/>
    <col min="10" max="10" width="28.42578125" customWidth="1"/>
    <col min="11" max="11" width="28.85546875" customWidth="1"/>
    <col min="12" max="12" width="35" customWidth="1"/>
  </cols>
  <sheetData>
    <row r="1" spans="1:13" ht="18.75" x14ac:dyDescent="0.3">
      <c r="A1" s="205"/>
      <c r="B1" s="205"/>
      <c r="C1" s="205"/>
      <c r="D1" s="241" t="s">
        <v>1349</v>
      </c>
      <c r="E1" s="241"/>
      <c r="F1" s="241"/>
      <c r="G1" s="241"/>
      <c r="H1" s="200"/>
      <c r="I1" s="241" t="s">
        <v>1350</v>
      </c>
      <c r="J1" s="241"/>
      <c r="K1" s="241"/>
      <c r="L1" s="241"/>
      <c r="M1" s="205"/>
    </row>
    <row r="2" spans="1:13" ht="18.75" x14ac:dyDescent="0.3">
      <c r="A2" s="205"/>
      <c r="D2" s="239" t="s">
        <v>1345</v>
      </c>
      <c r="E2" s="239"/>
      <c r="F2" s="240" t="s">
        <v>1346</v>
      </c>
      <c r="G2" s="240"/>
      <c r="H2" s="203"/>
      <c r="I2" s="239" t="s">
        <v>1345</v>
      </c>
      <c r="J2" s="239"/>
      <c r="K2" s="240" t="s">
        <v>1346</v>
      </c>
      <c r="L2" s="240"/>
      <c r="M2" s="205"/>
    </row>
    <row r="3" spans="1:13" ht="18.75" x14ac:dyDescent="0.3">
      <c r="A3" s="205"/>
      <c r="B3" s="204" t="s">
        <v>1351</v>
      </c>
      <c r="C3" s="204" t="s">
        <v>1352</v>
      </c>
      <c r="D3" s="202" t="s">
        <v>1347</v>
      </c>
      <c r="E3" s="202" t="s">
        <v>1348</v>
      </c>
      <c r="F3" s="202" t="s">
        <v>1347</v>
      </c>
      <c r="G3" s="202" t="s">
        <v>1348</v>
      </c>
      <c r="H3" s="203"/>
      <c r="I3" s="202" t="s">
        <v>1347</v>
      </c>
      <c r="J3" s="202" t="s">
        <v>1348</v>
      </c>
      <c r="K3" s="202" t="s">
        <v>1347</v>
      </c>
      <c r="L3" s="202" t="s">
        <v>1348</v>
      </c>
      <c r="M3" s="205"/>
    </row>
    <row r="4" spans="1:13" x14ac:dyDescent="0.25">
      <c r="A4" s="205"/>
      <c r="B4" s="17">
        <v>1050</v>
      </c>
      <c r="C4" s="17">
        <v>2023</v>
      </c>
      <c r="D4" s="199">
        <v>1692936.52</v>
      </c>
      <c r="E4" s="199">
        <v>82700</v>
      </c>
      <c r="F4" s="199">
        <v>819114.02</v>
      </c>
      <c r="G4" s="207">
        <v>0</v>
      </c>
      <c r="H4" s="201"/>
      <c r="I4" s="199">
        <v>1618522.72</v>
      </c>
      <c r="J4" s="199">
        <v>82700</v>
      </c>
      <c r="K4" s="199"/>
      <c r="L4" s="207">
        <v>0</v>
      </c>
      <c r="M4" s="205"/>
    </row>
    <row r="5" spans="1:13" x14ac:dyDescent="0.25">
      <c r="A5" s="205"/>
      <c r="B5" s="17">
        <v>150</v>
      </c>
      <c r="C5" s="17">
        <v>2022</v>
      </c>
      <c r="D5" s="199">
        <v>776000.76</v>
      </c>
      <c r="E5" s="199">
        <v>66000</v>
      </c>
      <c r="F5" s="199">
        <v>578243.17000000004</v>
      </c>
      <c r="G5" s="207">
        <v>0</v>
      </c>
      <c r="H5" s="201"/>
      <c r="I5" s="199">
        <v>693321.76</v>
      </c>
      <c r="J5" s="199">
        <v>58500</v>
      </c>
      <c r="K5" s="199">
        <v>161604.82</v>
      </c>
      <c r="L5" s="207">
        <v>0</v>
      </c>
      <c r="M5" s="205"/>
    </row>
    <row r="6" spans="1:13" x14ac:dyDescent="0.25">
      <c r="A6" s="205"/>
      <c r="B6" s="17">
        <v>150</v>
      </c>
      <c r="C6" s="17">
        <v>2021</v>
      </c>
      <c r="D6" s="199">
        <v>1287533.73</v>
      </c>
      <c r="E6" s="207">
        <v>0</v>
      </c>
      <c r="F6" s="199">
        <v>32143.18</v>
      </c>
      <c r="G6" s="207">
        <v>0</v>
      </c>
      <c r="H6" s="201"/>
      <c r="I6" s="199">
        <v>1287518.56</v>
      </c>
      <c r="J6" s="207">
        <v>0</v>
      </c>
      <c r="K6" s="207">
        <v>0</v>
      </c>
      <c r="L6" s="207">
        <v>0</v>
      </c>
      <c r="M6" s="205"/>
    </row>
    <row r="7" spans="1:13" x14ac:dyDescent="0.25">
      <c r="A7" s="205"/>
      <c r="B7" s="17">
        <v>250</v>
      </c>
      <c r="C7" s="17">
        <v>2020</v>
      </c>
      <c r="D7" s="199">
        <v>1796757.29</v>
      </c>
      <c r="E7" s="37">
        <v>70000</v>
      </c>
      <c r="F7" s="199">
        <v>261328.58</v>
      </c>
      <c r="G7" s="207">
        <v>0</v>
      </c>
      <c r="H7" s="201"/>
      <c r="I7" s="199">
        <v>1796757.29</v>
      </c>
      <c r="J7" s="37">
        <v>70000</v>
      </c>
      <c r="K7" s="199">
        <v>5205.71</v>
      </c>
      <c r="L7" s="207">
        <v>0</v>
      </c>
      <c r="M7" s="205"/>
    </row>
    <row r="8" spans="1:13" x14ac:dyDescent="0.25">
      <c r="A8" s="205"/>
      <c r="B8" s="17">
        <v>250</v>
      </c>
      <c r="C8" s="17">
        <v>2019</v>
      </c>
      <c r="D8" s="199">
        <v>844168.76</v>
      </c>
      <c r="E8" s="199">
        <v>14491.18</v>
      </c>
      <c r="F8" s="199">
        <v>38067.56</v>
      </c>
      <c r="G8" s="207">
        <v>0</v>
      </c>
      <c r="H8" s="201"/>
      <c r="I8" s="199">
        <v>833727.56</v>
      </c>
      <c r="J8" s="199">
        <v>14491.18</v>
      </c>
      <c r="K8" s="199">
        <v>11474</v>
      </c>
      <c r="L8" s="207">
        <v>0</v>
      </c>
      <c r="M8" s="205"/>
    </row>
    <row r="9" spans="1:13" x14ac:dyDescent="0.25">
      <c r="A9" s="205"/>
      <c r="B9" s="17">
        <v>250</v>
      </c>
      <c r="C9" s="17">
        <v>2018</v>
      </c>
      <c r="D9" s="199">
        <v>908605.56</v>
      </c>
      <c r="E9" s="207">
        <v>0</v>
      </c>
      <c r="F9" s="199">
        <v>64104.76</v>
      </c>
      <c r="G9" s="207">
        <v>0</v>
      </c>
      <c r="H9" s="201"/>
      <c r="I9" s="199">
        <v>900565.25</v>
      </c>
      <c r="J9" s="207">
        <v>0</v>
      </c>
      <c r="K9" s="207">
        <v>0</v>
      </c>
      <c r="L9" s="207">
        <v>0</v>
      </c>
      <c r="M9" s="205"/>
    </row>
    <row r="10" spans="1:13" x14ac:dyDescent="0.25">
      <c r="A10" s="205"/>
      <c r="B10" s="205"/>
      <c r="C10" s="205"/>
      <c r="D10" s="206"/>
      <c r="E10" s="206"/>
      <c r="F10" s="206"/>
      <c r="G10" s="206"/>
      <c r="H10" s="201"/>
      <c r="I10" s="206"/>
      <c r="J10" s="206"/>
      <c r="K10" s="206"/>
      <c r="L10" s="206"/>
      <c r="M10" s="205"/>
    </row>
  </sheetData>
  <mergeCells count="6">
    <mergeCell ref="D2:E2"/>
    <mergeCell ref="F2:G2"/>
    <mergeCell ref="D1:G1"/>
    <mergeCell ref="I1:L1"/>
    <mergeCell ref="I2:J2"/>
    <mergeCell ref="K2:L2"/>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Y1001"/>
  <sheetViews>
    <sheetView topLeftCell="N1" workbookViewId="0">
      <selection activeCell="V8" sqref="V8"/>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36" t="s">
        <v>354</v>
      </c>
      <c r="B1" s="236"/>
      <c r="M1" s="22"/>
      <c r="N1" s="22"/>
      <c r="O1" s="22"/>
      <c r="P1" s="22"/>
      <c r="Q1" s="22"/>
      <c r="R1" s="22"/>
      <c r="U1" s="242" t="s">
        <v>353</v>
      </c>
    </row>
    <row r="2" spans="1:25" ht="47.25" customHeight="1" x14ac:dyDescent="0.25">
      <c r="A2" s="236"/>
      <c r="B2" s="236"/>
      <c r="O2" s="22"/>
      <c r="P2" s="22"/>
      <c r="Q2" s="22"/>
      <c r="R2" s="22"/>
      <c r="U2" s="242"/>
      <c r="W2" t="s">
        <v>470</v>
      </c>
      <c r="X2" t="s">
        <v>469</v>
      </c>
    </row>
    <row r="3" spans="1:25" s="64" customFormat="1" ht="47.25" customHeight="1" x14ac:dyDescent="0.25">
      <c r="A3" s="63" t="s">
        <v>151</v>
      </c>
      <c r="B3" s="63" t="s">
        <v>152</v>
      </c>
      <c r="C3" s="63" t="s">
        <v>149</v>
      </c>
      <c r="D3" s="63" t="s">
        <v>0</v>
      </c>
      <c r="E3" s="63" t="s">
        <v>137</v>
      </c>
      <c r="F3" s="63" t="s">
        <v>1</v>
      </c>
      <c r="G3" s="63" t="s">
        <v>138</v>
      </c>
      <c r="H3" s="62" t="s">
        <v>139</v>
      </c>
      <c r="I3" s="62" t="s">
        <v>140</v>
      </c>
      <c r="J3" s="62" t="s">
        <v>141</v>
      </c>
      <c r="K3" s="63" t="s">
        <v>103</v>
      </c>
      <c r="L3" s="62" t="s">
        <v>99</v>
      </c>
      <c r="M3" s="62" t="s">
        <v>144</v>
      </c>
      <c r="N3" s="62" t="s">
        <v>102</v>
      </c>
      <c r="O3" s="62" t="s">
        <v>324</v>
      </c>
      <c r="P3" s="63" t="s">
        <v>325</v>
      </c>
      <c r="Q3" s="63" t="s">
        <v>467</v>
      </c>
      <c r="R3" s="62" t="s">
        <v>125</v>
      </c>
      <c r="S3" s="63" t="s">
        <v>126</v>
      </c>
      <c r="T3" s="63"/>
      <c r="U3" s="63" t="s">
        <v>190</v>
      </c>
      <c r="V3" s="63" t="s">
        <v>195</v>
      </c>
      <c r="W3" s="63" t="s">
        <v>146</v>
      </c>
      <c r="X3" s="63" t="s">
        <v>147</v>
      </c>
      <c r="Y3" s="63" t="s">
        <v>148</v>
      </c>
    </row>
    <row r="4" spans="1:25" x14ac:dyDescent="0.25">
      <c r="A4" t="s">
        <v>3756</v>
      </c>
      <c r="B4" t="s">
        <v>3757</v>
      </c>
      <c r="C4" t="s">
        <v>1513</v>
      </c>
      <c r="D4" t="s">
        <v>3758</v>
      </c>
      <c r="E4" t="s">
        <v>3759</v>
      </c>
      <c r="F4" t="s">
        <v>3760</v>
      </c>
      <c r="G4" t="s">
        <v>3761</v>
      </c>
      <c r="H4" t="s">
        <v>3762</v>
      </c>
      <c r="I4" t="s">
        <v>614</v>
      </c>
      <c r="J4" t="s">
        <v>3763</v>
      </c>
      <c r="K4" t="s">
        <v>3764</v>
      </c>
      <c r="L4" t="s">
        <v>3765</v>
      </c>
      <c r="M4" t="s">
        <v>145</v>
      </c>
      <c r="N4" t="s">
        <v>3766</v>
      </c>
      <c r="O4" t="s">
        <v>863</v>
      </c>
      <c r="P4" t="s">
        <v>864</v>
      </c>
      <c r="Q4" t="s">
        <v>3767</v>
      </c>
      <c r="R4" s="19" t="str">
        <f>LEFT(O4,1)</f>
        <v>3</v>
      </c>
      <c r="S4" s="19" t="str">
        <f>IF(M4="","",IF(AND(M4&lt;&gt;'Tabelas auxiliares'!$B$241,M4&lt;&gt;'Tabelas auxiliares'!$B$242,M4&lt;&gt;'Tabelas auxiliares'!$C$241,M4&lt;&gt;'Tabelas auxiliares'!$C$242,M4&lt;&gt;'Tabelas auxiliares'!$D$241,M4&lt;&gt;'Tabelas auxiliares'!$D$242),"FOLHA DE PESSOAL",IF(R4='Tabelas auxiliares'!$A$242,"CUSTEIO",IF(R4='Tabelas auxiliares'!$A$241,"INVESTIMENTO","ERRO - VERIFICAR"))))</f>
        <v>CUSTEIO</v>
      </c>
      <c r="T4" s="30">
        <f t="shared" ref="T4:T32" si="0">IF(SUM(U4:Y4)=0,"",SUM(U4:Y4))</f>
        <v>408348.69</v>
      </c>
      <c r="U4" s="37"/>
      <c r="W4">
        <v>386856</v>
      </c>
      <c r="X4" s="37"/>
      <c r="Y4">
        <v>21492.69</v>
      </c>
    </row>
    <row r="5" spans="1:25" x14ac:dyDescent="0.25">
      <c r="A5" t="s">
        <v>3756</v>
      </c>
      <c r="B5" t="s">
        <v>3757</v>
      </c>
      <c r="C5" t="s">
        <v>1556</v>
      </c>
      <c r="D5" t="s">
        <v>3758</v>
      </c>
      <c r="E5" t="s">
        <v>3768</v>
      </c>
      <c r="F5" t="s">
        <v>3760</v>
      </c>
      <c r="G5" t="s">
        <v>3761</v>
      </c>
      <c r="H5" t="s">
        <v>3762</v>
      </c>
      <c r="I5" t="s">
        <v>614</v>
      </c>
      <c r="J5" t="s">
        <v>3763</v>
      </c>
      <c r="K5" t="s">
        <v>3764</v>
      </c>
      <c r="L5" t="s">
        <v>3765</v>
      </c>
      <c r="M5" t="s">
        <v>145</v>
      </c>
      <c r="N5" t="s">
        <v>3766</v>
      </c>
      <c r="O5" t="s">
        <v>863</v>
      </c>
      <c r="P5" t="s">
        <v>864</v>
      </c>
      <c r="Q5" t="s">
        <v>3769</v>
      </c>
      <c r="R5" s="19" t="str">
        <f>LEFT(O5,1)</f>
        <v>3</v>
      </c>
      <c r="S5" s="19" t="str">
        <f>IF(M5="","",IF(AND(M5&lt;&gt;'Tabelas auxiliares'!$B$241,M5&lt;&gt;'Tabelas auxiliares'!$B$242,M5&lt;&gt;'Tabelas auxiliares'!$C$241,M5&lt;&gt;'Tabelas auxiliares'!$C$242,M5&lt;&gt;'Tabelas auxiliares'!$D$241,M5&lt;&gt;'Tabelas auxiliares'!$D$242),"FOLHA DE PESSOAL",IF(R5='Tabelas auxiliares'!$A$242,"CUSTEIO",IF(R5='Tabelas auxiliares'!$A$241,"INVESTIMENTO","ERRO - VERIFICAR"))))</f>
        <v>CUSTEIO</v>
      </c>
      <c r="T5" s="30">
        <f t="shared" si="0"/>
        <v>2364650.86</v>
      </c>
      <c r="U5" s="37"/>
      <c r="X5" s="37"/>
      <c r="Y5">
        <v>2364650.86</v>
      </c>
    </row>
    <row r="6" spans="1:25" x14ac:dyDescent="0.25">
      <c r="A6" t="s">
        <v>3770</v>
      </c>
      <c r="B6" t="s">
        <v>3771</v>
      </c>
      <c r="C6" t="s">
        <v>598</v>
      </c>
      <c r="D6" t="s">
        <v>599</v>
      </c>
      <c r="E6" t="s">
        <v>599</v>
      </c>
      <c r="F6" t="s">
        <v>598</v>
      </c>
      <c r="G6" t="s">
        <v>598</v>
      </c>
      <c r="H6" t="s">
        <v>3772</v>
      </c>
      <c r="I6" t="s">
        <v>614</v>
      </c>
      <c r="J6" t="s">
        <v>3773</v>
      </c>
      <c r="K6" t="s">
        <v>3774</v>
      </c>
      <c r="L6" t="s">
        <v>3775</v>
      </c>
      <c r="M6" t="s">
        <v>127</v>
      </c>
      <c r="N6" t="s">
        <v>3776</v>
      </c>
      <c r="O6" t="s">
        <v>1861</v>
      </c>
      <c r="P6" t="s">
        <v>598</v>
      </c>
      <c r="Q6" t="s">
        <v>3777</v>
      </c>
      <c r="R6" s="19" t="str">
        <f>LEFT(O6,1)</f>
        <v>4</v>
      </c>
      <c r="S6" s="19" t="str">
        <f>IF(M6="","",IF(AND(M6&lt;&gt;'Tabelas auxiliares'!$B$241,M6&lt;&gt;'Tabelas auxiliares'!$B$242,M6&lt;&gt;'Tabelas auxiliares'!$C$241,M6&lt;&gt;'Tabelas auxiliares'!$C$242,M6&lt;&gt;'Tabelas auxiliares'!$D$241,M6&lt;&gt;'Tabelas auxiliares'!$D$242),"FOLHA DE PESSOAL",IF(R6='Tabelas auxiliares'!$A$242,"CUSTEIO",IF(R6='Tabelas auxiliares'!$A$241,"INVESTIMENTO","ERRO - VERIFICAR"))))</f>
        <v>INVESTIMENTO</v>
      </c>
      <c r="T6" s="30">
        <f t="shared" si="0"/>
        <v>311465.59000000003</v>
      </c>
      <c r="U6" s="37">
        <v>311465.59000000003</v>
      </c>
      <c r="X6" s="37"/>
    </row>
    <row r="7" spans="1:25" x14ac:dyDescent="0.25">
      <c r="A7" t="s">
        <v>3778</v>
      </c>
      <c r="B7" t="s">
        <v>3779</v>
      </c>
      <c r="C7" t="s">
        <v>598</v>
      </c>
      <c r="D7" t="s">
        <v>599</v>
      </c>
      <c r="E7" t="s">
        <v>599</v>
      </c>
      <c r="F7" t="s">
        <v>598</v>
      </c>
      <c r="G7" t="s">
        <v>598</v>
      </c>
      <c r="H7" t="s">
        <v>1374</v>
      </c>
      <c r="I7" t="s">
        <v>614</v>
      </c>
      <c r="J7" t="s">
        <v>3780</v>
      </c>
      <c r="K7" t="s">
        <v>3781</v>
      </c>
      <c r="L7" t="s">
        <v>3782</v>
      </c>
      <c r="M7" t="s">
        <v>127</v>
      </c>
      <c r="N7" t="s">
        <v>3783</v>
      </c>
      <c r="O7" t="s">
        <v>3784</v>
      </c>
      <c r="P7" t="s">
        <v>598</v>
      </c>
      <c r="Q7" t="s">
        <v>3785</v>
      </c>
      <c r="R7" s="19" t="str">
        <f>LEFT(O7,1)</f>
        <v>4</v>
      </c>
      <c r="S7" s="19" t="str">
        <f>IF(M7="","",IF(AND(M7&lt;&gt;'Tabelas auxiliares'!$B$241,M7&lt;&gt;'Tabelas auxiliares'!$B$242,M7&lt;&gt;'Tabelas auxiliares'!$C$241,M7&lt;&gt;'Tabelas auxiliares'!$C$242,M7&lt;&gt;'Tabelas auxiliares'!$D$241,M7&lt;&gt;'Tabelas auxiliares'!$D$242),"FOLHA DE PESSOAL",IF(R7='Tabelas auxiliares'!$A$242,"CUSTEIO",IF(R7='Tabelas auxiliares'!$A$241,"INVESTIMENTO","ERRO - VERIFICAR"))))</f>
        <v>INVESTIMENTO</v>
      </c>
      <c r="T7" s="30">
        <f t="shared" si="0"/>
        <v>610.66999999999996</v>
      </c>
      <c r="U7" s="37">
        <v>610.66999999999996</v>
      </c>
      <c r="X7" s="37"/>
    </row>
    <row r="8" spans="1:25" x14ac:dyDescent="0.25">
      <c r="A8" t="s">
        <v>3778</v>
      </c>
      <c r="B8" t="s">
        <v>3779</v>
      </c>
      <c r="C8" t="s">
        <v>598</v>
      </c>
      <c r="D8" t="s">
        <v>599</v>
      </c>
      <c r="E8" t="s">
        <v>599</v>
      </c>
      <c r="F8" t="s">
        <v>598</v>
      </c>
      <c r="G8" t="s">
        <v>598</v>
      </c>
      <c r="H8" t="s">
        <v>1374</v>
      </c>
      <c r="I8" t="s">
        <v>614</v>
      </c>
      <c r="J8" t="s">
        <v>3780</v>
      </c>
      <c r="K8" t="s">
        <v>3781</v>
      </c>
      <c r="L8" t="s">
        <v>3786</v>
      </c>
      <c r="M8" t="s">
        <v>127</v>
      </c>
      <c r="N8" t="s">
        <v>3783</v>
      </c>
      <c r="O8" t="s">
        <v>3784</v>
      </c>
      <c r="P8" t="s">
        <v>598</v>
      </c>
      <c r="Q8" t="s">
        <v>3787</v>
      </c>
      <c r="R8" s="19" t="str">
        <f>LEFT(O8,1)</f>
        <v>4</v>
      </c>
      <c r="S8" s="19" t="str">
        <f>IF(M8="","",IF(AND(M8&lt;&gt;'Tabelas auxiliares'!$B$241,M8&lt;&gt;'Tabelas auxiliares'!$B$242,M8&lt;&gt;'Tabelas auxiliares'!$C$241,M8&lt;&gt;'Tabelas auxiliares'!$C$242,M8&lt;&gt;'Tabelas auxiliares'!$D$241,M8&lt;&gt;'Tabelas auxiliares'!$D$242),"FOLHA DE PESSOAL",IF(R8='Tabelas auxiliares'!$A$242,"CUSTEIO",IF(R8='Tabelas auxiliares'!$A$241,"INVESTIMENTO","ERRO - VERIFICAR"))))</f>
        <v>INVESTIMENTO</v>
      </c>
      <c r="T8" s="30">
        <f t="shared" si="0"/>
        <v>2200000</v>
      </c>
      <c r="U8" s="37">
        <v>2200000</v>
      </c>
      <c r="X8" s="37"/>
    </row>
    <row r="9" spans="1:25" x14ac:dyDescent="0.25">
      <c r="A9" t="s">
        <v>3778</v>
      </c>
      <c r="B9" t="s">
        <v>3779</v>
      </c>
      <c r="C9" t="s">
        <v>2660</v>
      </c>
      <c r="D9" t="s">
        <v>3788</v>
      </c>
      <c r="E9" t="s">
        <v>3789</v>
      </c>
      <c r="F9" t="s">
        <v>3790</v>
      </c>
      <c r="G9" t="s">
        <v>3791</v>
      </c>
      <c r="H9" t="s">
        <v>3792</v>
      </c>
      <c r="I9" t="s">
        <v>781</v>
      </c>
      <c r="J9" t="s">
        <v>3793</v>
      </c>
      <c r="K9" t="s">
        <v>3781</v>
      </c>
      <c r="L9" t="s">
        <v>3794</v>
      </c>
      <c r="M9" t="s">
        <v>145</v>
      </c>
      <c r="N9" t="s">
        <v>3795</v>
      </c>
      <c r="O9" t="s">
        <v>863</v>
      </c>
      <c r="P9" t="s">
        <v>864</v>
      </c>
      <c r="Q9" t="s">
        <v>3796</v>
      </c>
      <c r="R9" s="19" t="str">
        <f t="shared" ref="R9:R67" si="1">LEFT(O9,1)</f>
        <v>3</v>
      </c>
      <c r="S9" s="19" t="str">
        <f>IF(M9="","",IF(AND(M9&lt;&gt;'Tabelas auxiliares'!$B$241,M9&lt;&gt;'Tabelas auxiliares'!$B$242,M9&lt;&gt;'Tabelas auxiliares'!$C$241,M9&lt;&gt;'Tabelas auxiliares'!$C$242,M9&lt;&gt;'Tabelas auxiliares'!$D$241,M9&lt;&gt;'Tabelas auxiliares'!$D$242),"FOLHA DE PESSOAL",IF(R9='Tabelas auxiliares'!$A$242,"CUSTEIO",IF(R9='Tabelas auxiliares'!$A$241,"INVESTIMENTO","ERRO - VERIFICAR"))))</f>
        <v>CUSTEIO</v>
      </c>
      <c r="T9" s="30">
        <f t="shared" si="0"/>
        <v>1720000</v>
      </c>
      <c r="U9" s="37"/>
      <c r="X9" s="37"/>
      <c r="Y9">
        <v>1720000</v>
      </c>
    </row>
    <row r="10" spans="1:25" x14ac:dyDescent="0.25">
      <c r="A10" t="s">
        <v>3778</v>
      </c>
      <c r="B10" t="s">
        <v>3779</v>
      </c>
      <c r="C10" t="s">
        <v>1479</v>
      </c>
      <c r="D10" t="s">
        <v>3797</v>
      </c>
      <c r="E10" t="s">
        <v>3798</v>
      </c>
      <c r="F10" t="s">
        <v>3799</v>
      </c>
      <c r="G10" t="s">
        <v>3800</v>
      </c>
      <c r="H10" t="s">
        <v>1374</v>
      </c>
      <c r="I10" t="s">
        <v>614</v>
      </c>
      <c r="J10" t="s">
        <v>3780</v>
      </c>
      <c r="K10" t="s">
        <v>3781</v>
      </c>
      <c r="L10" t="s">
        <v>3782</v>
      </c>
      <c r="M10" t="s">
        <v>127</v>
      </c>
      <c r="N10" t="s">
        <v>3783</v>
      </c>
      <c r="O10" t="s">
        <v>3801</v>
      </c>
      <c r="P10" t="s">
        <v>3802</v>
      </c>
      <c r="Q10" t="s">
        <v>3803</v>
      </c>
      <c r="R10" s="19" t="str">
        <f t="shared" si="1"/>
        <v>4</v>
      </c>
      <c r="S10" s="19" t="str">
        <f>IF(M10="","",IF(AND(M10&lt;&gt;'Tabelas auxiliares'!$B$241,M10&lt;&gt;'Tabelas auxiliares'!$B$242,M10&lt;&gt;'Tabelas auxiliares'!$C$241,M10&lt;&gt;'Tabelas auxiliares'!$C$242,M10&lt;&gt;'Tabelas auxiliares'!$D$241,M10&lt;&gt;'Tabelas auxiliares'!$D$242),"FOLHA DE PESSOAL",IF(R10='Tabelas auxiliares'!$A$242,"CUSTEIO",IF(R10='Tabelas auxiliares'!$A$241,"INVESTIMENTO","ERRO - VERIFICAR"))))</f>
        <v>INVESTIMENTO</v>
      </c>
      <c r="T10" s="30">
        <f t="shared" si="0"/>
        <v>1499738.28</v>
      </c>
      <c r="U10" s="37"/>
      <c r="W10">
        <v>1499738.28</v>
      </c>
      <c r="X10" s="37"/>
    </row>
    <row r="11" spans="1:25" x14ac:dyDescent="0.25">
      <c r="A11" t="s">
        <v>3778</v>
      </c>
      <c r="B11" t="s">
        <v>3779</v>
      </c>
      <c r="C11" t="s">
        <v>1905</v>
      </c>
      <c r="D11" t="s">
        <v>3797</v>
      </c>
      <c r="E11" t="s">
        <v>3804</v>
      </c>
      <c r="F11" t="s">
        <v>3805</v>
      </c>
      <c r="G11" t="s">
        <v>3800</v>
      </c>
      <c r="H11" t="s">
        <v>1374</v>
      </c>
      <c r="I11" t="s">
        <v>614</v>
      </c>
      <c r="J11" t="s">
        <v>3780</v>
      </c>
      <c r="K11" t="s">
        <v>3781</v>
      </c>
      <c r="L11" t="s">
        <v>3782</v>
      </c>
      <c r="M11" t="s">
        <v>127</v>
      </c>
      <c r="N11" t="s">
        <v>3783</v>
      </c>
      <c r="O11" t="s">
        <v>3801</v>
      </c>
      <c r="P11" t="s">
        <v>3802</v>
      </c>
      <c r="Q11" t="s">
        <v>3806</v>
      </c>
      <c r="R11" s="19" t="str">
        <f t="shared" si="1"/>
        <v>4</v>
      </c>
      <c r="S11" s="19" t="str">
        <f>IF(M11="","",IF(AND(M11&lt;&gt;'Tabelas auxiliares'!$B$241,M11&lt;&gt;'Tabelas auxiliares'!$B$242,M11&lt;&gt;'Tabelas auxiliares'!$C$241,M11&lt;&gt;'Tabelas auxiliares'!$C$242,M11&lt;&gt;'Tabelas auxiliares'!$D$241,M11&lt;&gt;'Tabelas auxiliares'!$D$242),"FOLHA DE PESSOAL",IF(R11='Tabelas auxiliares'!$A$242,"CUSTEIO",IF(R11='Tabelas auxiliares'!$A$241,"INVESTIMENTO","ERRO - VERIFICAR"))))</f>
        <v>INVESTIMENTO</v>
      </c>
      <c r="T11" s="30">
        <f t="shared" si="0"/>
        <v>1999651.05</v>
      </c>
      <c r="U11" s="37"/>
      <c r="W11">
        <v>1999651.05</v>
      </c>
      <c r="X11" s="37"/>
    </row>
    <row r="12" spans="1:25" x14ac:dyDescent="0.25">
      <c r="A12" t="s">
        <v>3807</v>
      </c>
      <c r="B12" t="s">
        <v>3808</v>
      </c>
      <c r="C12" t="s">
        <v>3809</v>
      </c>
      <c r="D12" t="s">
        <v>3810</v>
      </c>
      <c r="E12" t="s">
        <v>3811</v>
      </c>
      <c r="F12" t="s">
        <v>3812</v>
      </c>
      <c r="G12" t="s">
        <v>604</v>
      </c>
      <c r="H12" t="s">
        <v>638</v>
      </c>
      <c r="I12" t="s">
        <v>614</v>
      </c>
      <c r="J12" t="s">
        <v>639</v>
      </c>
      <c r="K12" t="s">
        <v>605</v>
      </c>
      <c r="L12" t="s">
        <v>3813</v>
      </c>
      <c r="M12" t="s">
        <v>145</v>
      </c>
      <c r="N12" t="s">
        <v>3814</v>
      </c>
      <c r="O12" t="s">
        <v>903</v>
      </c>
      <c r="P12" t="s">
        <v>904</v>
      </c>
      <c r="Q12" t="s">
        <v>3815</v>
      </c>
      <c r="R12" s="19" t="str">
        <f t="shared" si="1"/>
        <v>3</v>
      </c>
      <c r="S12" s="19" t="str">
        <f>IF(M12="","",IF(AND(M12&lt;&gt;'Tabelas auxiliares'!$B$241,M12&lt;&gt;'Tabelas auxiliares'!$B$242,M12&lt;&gt;'Tabelas auxiliares'!$C$241,M12&lt;&gt;'Tabelas auxiliares'!$C$242,M12&lt;&gt;'Tabelas auxiliares'!$D$241,M12&lt;&gt;'Tabelas auxiliares'!$D$242),"FOLHA DE PESSOAL",IF(R12='Tabelas auxiliares'!$A$242,"CUSTEIO",IF(R12='Tabelas auxiliares'!$A$241,"INVESTIMENTO","ERRO - VERIFICAR"))))</f>
        <v>CUSTEIO</v>
      </c>
      <c r="T12" s="30">
        <f t="shared" si="0"/>
        <v>6397.38</v>
      </c>
      <c r="U12" s="37"/>
      <c r="X12" s="37">
        <v>6397.38</v>
      </c>
    </row>
    <row r="13" spans="1:25" x14ac:dyDescent="0.25">
      <c r="A13" t="s">
        <v>3816</v>
      </c>
      <c r="B13" t="s">
        <v>3817</v>
      </c>
      <c r="C13" t="s">
        <v>598</v>
      </c>
      <c r="D13" t="s">
        <v>599</v>
      </c>
      <c r="E13" t="s">
        <v>599</v>
      </c>
      <c r="F13" t="s">
        <v>598</v>
      </c>
      <c r="G13" t="s">
        <v>598</v>
      </c>
      <c r="H13" t="s">
        <v>638</v>
      </c>
      <c r="I13" t="s">
        <v>614</v>
      </c>
      <c r="J13" t="s">
        <v>639</v>
      </c>
      <c r="K13" t="s">
        <v>605</v>
      </c>
      <c r="L13" t="s">
        <v>3818</v>
      </c>
      <c r="M13" t="s">
        <v>145</v>
      </c>
      <c r="N13" t="s">
        <v>3819</v>
      </c>
      <c r="O13" t="s">
        <v>902</v>
      </c>
      <c r="P13" t="s">
        <v>598</v>
      </c>
      <c r="Q13" t="s">
        <v>3820</v>
      </c>
      <c r="R13" s="19" t="str">
        <f t="shared" si="1"/>
        <v>3</v>
      </c>
      <c r="S13" s="19" t="str">
        <f>IF(M13="","",IF(AND(M13&lt;&gt;'Tabelas auxiliares'!$B$241,M13&lt;&gt;'Tabelas auxiliares'!$B$242,M13&lt;&gt;'Tabelas auxiliares'!$C$241,M13&lt;&gt;'Tabelas auxiliares'!$C$242,M13&lt;&gt;'Tabelas auxiliares'!$D$241,M13&lt;&gt;'Tabelas auxiliares'!$D$242),"FOLHA DE PESSOAL",IF(R13='Tabelas auxiliares'!$A$242,"CUSTEIO",IF(R13='Tabelas auxiliares'!$A$241,"INVESTIMENTO","ERRO - VERIFICAR"))))</f>
        <v>CUSTEIO</v>
      </c>
      <c r="T13" s="30">
        <f t="shared" si="0"/>
        <v>706.47</v>
      </c>
      <c r="U13" s="37">
        <v>706.47</v>
      </c>
      <c r="X13" s="37"/>
    </row>
    <row r="14" spans="1:25" x14ac:dyDescent="0.25">
      <c r="A14" t="s">
        <v>3816</v>
      </c>
      <c r="B14" t="s">
        <v>3817</v>
      </c>
      <c r="C14" t="s">
        <v>1796</v>
      </c>
      <c r="D14" t="s">
        <v>3821</v>
      </c>
      <c r="E14" t="s">
        <v>3822</v>
      </c>
      <c r="F14" t="s">
        <v>3823</v>
      </c>
      <c r="G14" t="s">
        <v>604</v>
      </c>
      <c r="H14" t="s">
        <v>638</v>
      </c>
      <c r="I14" t="s">
        <v>614</v>
      </c>
      <c r="J14" t="s">
        <v>639</v>
      </c>
      <c r="K14" t="s">
        <v>605</v>
      </c>
      <c r="L14" t="s">
        <v>3818</v>
      </c>
      <c r="M14" t="s">
        <v>145</v>
      </c>
      <c r="N14" t="s">
        <v>3819</v>
      </c>
      <c r="O14" t="s">
        <v>903</v>
      </c>
      <c r="P14" t="s">
        <v>904</v>
      </c>
      <c r="Q14" t="s">
        <v>3824</v>
      </c>
      <c r="R14" s="19" t="str">
        <f t="shared" si="1"/>
        <v>3</v>
      </c>
      <c r="S14" s="19" t="str">
        <f>IF(M14="","",IF(AND(M14&lt;&gt;'Tabelas auxiliares'!$B$241,M14&lt;&gt;'Tabelas auxiliares'!$B$242,M14&lt;&gt;'Tabelas auxiliares'!$C$241,M14&lt;&gt;'Tabelas auxiliares'!$C$242,M14&lt;&gt;'Tabelas auxiliares'!$D$241,M14&lt;&gt;'Tabelas auxiliares'!$D$242),"FOLHA DE PESSOAL",IF(R14='Tabelas auxiliares'!$A$242,"CUSTEIO",IF(R14='Tabelas auxiliares'!$A$241,"INVESTIMENTO","ERRO - VERIFICAR"))))</f>
        <v>CUSTEIO</v>
      </c>
      <c r="T14" s="30">
        <f t="shared" si="0"/>
        <v>3291.48</v>
      </c>
      <c r="U14" s="37"/>
      <c r="X14" s="37">
        <v>3291.48</v>
      </c>
    </row>
    <row r="15" spans="1:25" x14ac:dyDescent="0.25">
      <c r="A15" t="s">
        <v>3825</v>
      </c>
      <c r="B15" t="s">
        <v>3826</v>
      </c>
      <c r="C15" t="s">
        <v>1977</v>
      </c>
      <c r="D15" t="s">
        <v>3827</v>
      </c>
      <c r="E15" t="s">
        <v>3828</v>
      </c>
      <c r="F15" t="s">
        <v>3829</v>
      </c>
      <c r="G15" t="s">
        <v>604</v>
      </c>
      <c r="H15" t="s">
        <v>638</v>
      </c>
      <c r="I15" t="s">
        <v>614</v>
      </c>
      <c r="J15" t="s">
        <v>1357</v>
      </c>
      <c r="K15" t="s">
        <v>3830</v>
      </c>
      <c r="L15" t="s">
        <v>3831</v>
      </c>
      <c r="M15" t="s">
        <v>145</v>
      </c>
      <c r="N15" t="s">
        <v>3832</v>
      </c>
      <c r="O15" t="s">
        <v>3833</v>
      </c>
      <c r="P15" t="s">
        <v>3834</v>
      </c>
      <c r="Q15" t="s">
        <v>3835</v>
      </c>
      <c r="R15" s="19" t="str">
        <f t="shared" si="1"/>
        <v>3</v>
      </c>
      <c r="S15" s="19" t="str">
        <f>IF(M15="","",IF(AND(M15&lt;&gt;'Tabelas auxiliares'!$B$241,M15&lt;&gt;'Tabelas auxiliares'!$B$242,M15&lt;&gt;'Tabelas auxiliares'!$C$241,M15&lt;&gt;'Tabelas auxiliares'!$C$242,M15&lt;&gt;'Tabelas auxiliares'!$D$241,M15&lt;&gt;'Tabelas auxiliares'!$D$242),"FOLHA DE PESSOAL",IF(R15='Tabelas auxiliares'!$A$242,"CUSTEIO",IF(R15='Tabelas auxiliares'!$A$241,"INVESTIMENTO","ERRO - VERIFICAR"))))</f>
        <v>CUSTEIO</v>
      </c>
      <c r="T15" s="30">
        <f t="shared" si="0"/>
        <v>18057.7</v>
      </c>
      <c r="U15" s="37"/>
      <c r="X15" s="37"/>
      <c r="Y15">
        <v>18057.7</v>
      </c>
    </row>
    <row r="16" spans="1:25" x14ac:dyDescent="0.25">
      <c r="A16" t="s">
        <v>3836</v>
      </c>
      <c r="B16" t="s">
        <v>3837</v>
      </c>
      <c r="C16" t="s">
        <v>598</v>
      </c>
      <c r="D16" t="s">
        <v>599</v>
      </c>
      <c r="E16" t="s">
        <v>599</v>
      </c>
      <c r="F16" t="s">
        <v>598</v>
      </c>
      <c r="G16" t="s">
        <v>598</v>
      </c>
      <c r="H16" t="s">
        <v>3838</v>
      </c>
      <c r="I16" t="s">
        <v>620</v>
      </c>
      <c r="J16" t="s">
        <v>3839</v>
      </c>
      <c r="K16" t="s">
        <v>3840</v>
      </c>
      <c r="L16" t="s">
        <v>3841</v>
      </c>
      <c r="M16" t="s">
        <v>145</v>
      </c>
      <c r="N16" t="s">
        <v>3842</v>
      </c>
      <c r="O16" t="s">
        <v>698</v>
      </c>
      <c r="P16" t="s">
        <v>598</v>
      </c>
      <c r="Q16" t="s">
        <v>3843</v>
      </c>
      <c r="R16" s="19" t="str">
        <f t="shared" si="1"/>
        <v>3</v>
      </c>
      <c r="S16" s="19" t="str">
        <f>IF(M16="","",IF(AND(M16&lt;&gt;'Tabelas auxiliares'!$B$241,M16&lt;&gt;'Tabelas auxiliares'!$B$242,M16&lt;&gt;'Tabelas auxiliares'!$C$241,M16&lt;&gt;'Tabelas auxiliares'!$C$242,M16&lt;&gt;'Tabelas auxiliares'!$D$241,M16&lt;&gt;'Tabelas auxiliares'!$D$242),"FOLHA DE PESSOAL",IF(R16='Tabelas auxiliares'!$A$242,"CUSTEIO",IF(R16='Tabelas auxiliares'!$A$241,"INVESTIMENTO","ERRO - VERIFICAR"))))</f>
        <v>CUSTEIO</v>
      </c>
      <c r="T16" s="30">
        <f t="shared" si="0"/>
        <v>600000</v>
      </c>
      <c r="U16" s="37">
        <v>600000</v>
      </c>
      <c r="X16" s="37"/>
    </row>
    <row r="17" spans="1:25" x14ac:dyDescent="0.25">
      <c r="A17" t="s">
        <v>3836</v>
      </c>
      <c r="B17" t="s">
        <v>3837</v>
      </c>
      <c r="C17" t="s">
        <v>598</v>
      </c>
      <c r="D17" t="s">
        <v>599</v>
      </c>
      <c r="E17" t="s">
        <v>599</v>
      </c>
      <c r="F17" t="s">
        <v>598</v>
      </c>
      <c r="G17" t="s">
        <v>598</v>
      </c>
      <c r="H17" t="s">
        <v>3838</v>
      </c>
      <c r="I17" t="s">
        <v>620</v>
      </c>
      <c r="J17" t="s">
        <v>3839</v>
      </c>
      <c r="K17" t="s">
        <v>3840</v>
      </c>
      <c r="L17" t="s">
        <v>3841</v>
      </c>
      <c r="M17" t="s">
        <v>145</v>
      </c>
      <c r="N17" t="s">
        <v>3842</v>
      </c>
      <c r="O17" t="s">
        <v>2179</v>
      </c>
      <c r="P17" t="s">
        <v>598</v>
      </c>
      <c r="Q17" t="s">
        <v>3844</v>
      </c>
      <c r="R17" s="19" t="str">
        <f t="shared" si="1"/>
        <v>3</v>
      </c>
      <c r="S17" s="19" t="str">
        <f>IF(M17="","",IF(AND(M17&lt;&gt;'Tabelas auxiliares'!$B$241,M17&lt;&gt;'Tabelas auxiliares'!$B$242,M17&lt;&gt;'Tabelas auxiliares'!$C$241,M17&lt;&gt;'Tabelas auxiliares'!$C$242,M17&lt;&gt;'Tabelas auxiliares'!$D$241,M17&lt;&gt;'Tabelas auxiliares'!$D$242),"FOLHA DE PESSOAL",IF(R17='Tabelas auxiliares'!$A$242,"CUSTEIO",IF(R17='Tabelas auxiliares'!$A$241,"INVESTIMENTO","ERRO - VERIFICAR"))))</f>
        <v>CUSTEIO</v>
      </c>
      <c r="T17" s="30">
        <f t="shared" si="0"/>
        <v>150000</v>
      </c>
      <c r="U17" s="37">
        <v>150000</v>
      </c>
      <c r="X17" s="37"/>
    </row>
    <row r="18" spans="1:25" x14ac:dyDescent="0.25">
      <c r="A18" t="s">
        <v>3836</v>
      </c>
      <c r="B18" t="s">
        <v>3837</v>
      </c>
      <c r="C18" t="s">
        <v>598</v>
      </c>
      <c r="D18" t="s">
        <v>599</v>
      </c>
      <c r="E18" t="s">
        <v>599</v>
      </c>
      <c r="F18" t="s">
        <v>598</v>
      </c>
      <c r="G18" t="s">
        <v>598</v>
      </c>
      <c r="H18" t="s">
        <v>3838</v>
      </c>
      <c r="I18" t="s">
        <v>620</v>
      </c>
      <c r="J18" t="s">
        <v>3839</v>
      </c>
      <c r="K18" t="s">
        <v>3840</v>
      </c>
      <c r="L18" t="s">
        <v>3841</v>
      </c>
      <c r="M18" t="s">
        <v>145</v>
      </c>
      <c r="N18" t="s">
        <v>3842</v>
      </c>
      <c r="O18" t="s">
        <v>1911</v>
      </c>
      <c r="P18" t="s">
        <v>598</v>
      </c>
      <c r="Q18" t="s">
        <v>3845</v>
      </c>
      <c r="R18" s="19" t="str">
        <f t="shared" si="1"/>
        <v>3</v>
      </c>
      <c r="S18" s="19" t="str">
        <f>IF(M18="","",IF(AND(M18&lt;&gt;'Tabelas auxiliares'!$B$241,M18&lt;&gt;'Tabelas auxiliares'!$B$242,M18&lt;&gt;'Tabelas auxiliares'!$C$241,M18&lt;&gt;'Tabelas auxiliares'!$C$242,M18&lt;&gt;'Tabelas auxiliares'!$D$241,M18&lt;&gt;'Tabelas auxiliares'!$D$242),"FOLHA DE PESSOAL",IF(R18='Tabelas auxiliares'!$A$242,"CUSTEIO",IF(R18='Tabelas auxiliares'!$A$241,"INVESTIMENTO","ERRO - VERIFICAR"))))</f>
        <v>CUSTEIO</v>
      </c>
      <c r="T18" s="30">
        <f t="shared" si="0"/>
        <v>15000</v>
      </c>
      <c r="U18" s="37">
        <v>15000</v>
      </c>
      <c r="X18" s="37"/>
    </row>
    <row r="19" spans="1:25" x14ac:dyDescent="0.25">
      <c r="A19" t="s">
        <v>3836</v>
      </c>
      <c r="B19" t="s">
        <v>3837</v>
      </c>
      <c r="C19" t="s">
        <v>598</v>
      </c>
      <c r="D19" t="s">
        <v>599</v>
      </c>
      <c r="E19" t="s">
        <v>599</v>
      </c>
      <c r="F19" t="s">
        <v>598</v>
      </c>
      <c r="G19" t="s">
        <v>598</v>
      </c>
      <c r="H19" t="s">
        <v>3838</v>
      </c>
      <c r="I19" t="s">
        <v>620</v>
      </c>
      <c r="J19" t="s">
        <v>3839</v>
      </c>
      <c r="K19" t="s">
        <v>3840</v>
      </c>
      <c r="L19" t="s">
        <v>3841</v>
      </c>
      <c r="M19" t="s">
        <v>145</v>
      </c>
      <c r="N19" t="s">
        <v>3842</v>
      </c>
      <c r="O19" t="s">
        <v>3632</v>
      </c>
      <c r="P19" t="s">
        <v>598</v>
      </c>
      <c r="Q19" t="s">
        <v>3846</v>
      </c>
      <c r="R19" s="19" t="str">
        <f t="shared" si="1"/>
        <v>3</v>
      </c>
      <c r="S19" s="19" t="str">
        <f>IF(M19="","",IF(AND(M19&lt;&gt;'Tabelas auxiliares'!$B$241,M19&lt;&gt;'Tabelas auxiliares'!$B$242,M19&lt;&gt;'Tabelas auxiliares'!$C$241,M19&lt;&gt;'Tabelas auxiliares'!$C$242,M19&lt;&gt;'Tabelas auxiliares'!$D$241,M19&lt;&gt;'Tabelas auxiliares'!$D$242),"FOLHA DE PESSOAL",IF(R19='Tabelas auxiliares'!$A$242,"CUSTEIO",IF(R19='Tabelas auxiliares'!$A$241,"INVESTIMENTO","ERRO - VERIFICAR"))))</f>
        <v>CUSTEIO</v>
      </c>
      <c r="T19" s="30">
        <f t="shared" si="0"/>
        <v>167688</v>
      </c>
      <c r="U19" s="37">
        <v>167688</v>
      </c>
      <c r="X19" s="37"/>
    </row>
    <row r="20" spans="1:25" x14ac:dyDescent="0.25">
      <c r="A20" t="s">
        <v>3836</v>
      </c>
      <c r="B20" t="s">
        <v>3837</v>
      </c>
      <c r="C20" t="s">
        <v>598</v>
      </c>
      <c r="D20" t="s">
        <v>599</v>
      </c>
      <c r="E20" t="s">
        <v>599</v>
      </c>
      <c r="F20" t="s">
        <v>598</v>
      </c>
      <c r="G20" t="s">
        <v>598</v>
      </c>
      <c r="H20" t="s">
        <v>3838</v>
      </c>
      <c r="I20" t="s">
        <v>620</v>
      </c>
      <c r="J20" t="s">
        <v>3839</v>
      </c>
      <c r="K20" t="s">
        <v>3840</v>
      </c>
      <c r="L20" t="s">
        <v>3841</v>
      </c>
      <c r="M20" t="s">
        <v>145</v>
      </c>
      <c r="N20" t="s">
        <v>3842</v>
      </c>
      <c r="O20" t="s">
        <v>2055</v>
      </c>
      <c r="P20" t="s">
        <v>598</v>
      </c>
      <c r="Q20" t="s">
        <v>3847</v>
      </c>
      <c r="R20" s="19" t="str">
        <f t="shared" si="1"/>
        <v>3</v>
      </c>
      <c r="S20" s="19" t="str">
        <f>IF(M20="","",IF(AND(M20&lt;&gt;'Tabelas auxiliares'!$B$241,M20&lt;&gt;'Tabelas auxiliares'!$B$242,M20&lt;&gt;'Tabelas auxiliares'!$C$241,M20&lt;&gt;'Tabelas auxiliares'!$C$242,M20&lt;&gt;'Tabelas auxiliares'!$D$241,M20&lt;&gt;'Tabelas auxiliares'!$D$242),"FOLHA DE PESSOAL",IF(R20='Tabelas auxiliares'!$A$242,"CUSTEIO",IF(R20='Tabelas auxiliares'!$A$241,"INVESTIMENTO","ERRO - VERIFICAR"))))</f>
        <v>CUSTEIO</v>
      </c>
      <c r="T20" s="30">
        <f t="shared" si="0"/>
        <v>5000</v>
      </c>
      <c r="U20" s="37">
        <v>5000</v>
      </c>
      <c r="X20" s="37"/>
    </row>
    <row r="21" spans="1:25" x14ac:dyDescent="0.25">
      <c r="A21" t="s">
        <v>3836</v>
      </c>
      <c r="B21" t="s">
        <v>3837</v>
      </c>
      <c r="C21" t="s">
        <v>598</v>
      </c>
      <c r="D21" t="s">
        <v>599</v>
      </c>
      <c r="E21" t="s">
        <v>599</v>
      </c>
      <c r="F21" t="s">
        <v>598</v>
      </c>
      <c r="G21" t="s">
        <v>598</v>
      </c>
      <c r="H21" t="s">
        <v>3792</v>
      </c>
      <c r="I21" t="s">
        <v>617</v>
      </c>
      <c r="J21" t="s">
        <v>3848</v>
      </c>
      <c r="K21" t="s">
        <v>3849</v>
      </c>
      <c r="L21" t="s">
        <v>3850</v>
      </c>
      <c r="M21" t="s">
        <v>145</v>
      </c>
      <c r="N21" t="s">
        <v>3851</v>
      </c>
      <c r="O21" t="s">
        <v>698</v>
      </c>
      <c r="P21" t="s">
        <v>598</v>
      </c>
      <c r="Q21" t="s">
        <v>3852</v>
      </c>
      <c r="R21" s="19" t="str">
        <f t="shared" si="1"/>
        <v>3</v>
      </c>
      <c r="S21" s="19" t="str">
        <f>IF(M21="","",IF(AND(M21&lt;&gt;'Tabelas auxiliares'!$B$241,M21&lt;&gt;'Tabelas auxiliares'!$B$242,M21&lt;&gt;'Tabelas auxiliares'!$C$241,M21&lt;&gt;'Tabelas auxiliares'!$C$242,M21&lt;&gt;'Tabelas auxiliares'!$D$241,M21&lt;&gt;'Tabelas auxiliares'!$D$242),"FOLHA DE PESSOAL",IF(R21='Tabelas auxiliares'!$A$242,"CUSTEIO",IF(R21='Tabelas auxiliares'!$A$241,"INVESTIMENTO","ERRO - VERIFICAR"))))</f>
        <v>CUSTEIO</v>
      </c>
      <c r="T21" s="30">
        <f t="shared" si="0"/>
        <v>7600</v>
      </c>
      <c r="U21" s="37">
        <v>7600</v>
      </c>
      <c r="X21" s="37"/>
    </row>
    <row r="22" spans="1:25" x14ac:dyDescent="0.25">
      <c r="A22" t="s">
        <v>3836</v>
      </c>
      <c r="B22" t="s">
        <v>3837</v>
      </c>
      <c r="C22" t="s">
        <v>598</v>
      </c>
      <c r="D22" t="s">
        <v>599</v>
      </c>
      <c r="E22" t="s">
        <v>599</v>
      </c>
      <c r="F22" t="s">
        <v>598</v>
      </c>
      <c r="G22" t="s">
        <v>598</v>
      </c>
      <c r="H22" t="s">
        <v>3792</v>
      </c>
      <c r="I22" t="s">
        <v>617</v>
      </c>
      <c r="J22" t="s">
        <v>3848</v>
      </c>
      <c r="K22" t="s">
        <v>3849</v>
      </c>
      <c r="L22" t="s">
        <v>3850</v>
      </c>
      <c r="M22" t="s">
        <v>145</v>
      </c>
      <c r="N22" t="s">
        <v>3851</v>
      </c>
      <c r="O22" t="s">
        <v>2055</v>
      </c>
      <c r="P22" t="s">
        <v>598</v>
      </c>
      <c r="Q22" t="s">
        <v>3853</v>
      </c>
      <c r="R22" s="19" t="str">
        <f t="shared" si="1"/>
        <v>3</v>
      </c>
      <c r="S22" s="19" t="str">
        <f>IF(M22="","",IF(AND(M22&lt;&gt;'Tabelas auxiliares'!$B$241,M22&lt;&gt;'Tabelas auxiliares'!$B$242,M22&lt;&gt;'Tabelas auxiliares'!$C$241,M22&lt;&gt;'Tabelas auxiliares'!$C$242,M22&lt;&gt;'Tabelas auxiliares'!$D$241,M22&lt;&gt;'Tabelas auxiliares'!$D$242),"FOLHA DE PESSOAL",IF(R22='Tabelas auxiliares'!$A$242,"CUSTEIO",IF(R22='Tabelas auxiliares'!$A$241,"INVESTIMENTO","ERRO - VERIFICAR"))))</f>
        <v>CUSTEIO</v>
      </c>
      <c r="T22" s="30">
        <f t="shared" si="0"/>
        <v>24800</v>
      </c>
      <c r="U22" s="37">
        <v>24800</v>
      </c>
      <c r="X22" s="37"/>
    </row>
    <row r="23" spans="1:25" x14ac:dyDescent="0.25">
      <c r="A23" t="s">
        <v>3836</v>
      </c>
      <c r="B23" t="s">
        <v>3837</v>
      </c>
      <c r="C23" t="s">
        <v>598</v>
      </c>
      <c r="D23" t="s">
        <v>599</v>
      </c>
      <c r="E23" t="s">
        <v>599</v>
      </c>
      <c r="F23" t="s">
        <v>598</v>
      </c>
      <c r="G23" t="s">
        <v>598</v>
      </c>
      <c r="H23" t="s">
        <v>3792</v>
      </c>
      <c r="I23" t="s">
        <v>781</v>
      </c>
      <c r="J23" t="s">
        <v>3854</v>
      </c>
      <c r="K23" t="s">
        <v>3855</v>
      </c>
      <c r="L23" t="s">
        <v>3856</v>
      </c>
      <c r="M23" t="s">
        <v>145</v>
      </c>
      <c r="N23" t="s">
        <v>3857</v>
      </c>
      <c r="O23" t="s">
        <v>2055</v>
      </c>
      <c r="P23" t="s">
        <v>598</v>
      </c>
      <c r="Q23" t="s">
        <v>3858</v>
      </c>
      <c r="R23" s="19" t="str">
        <f t="shared" si="1"/>
        <v>3</v>
      </c>
      <c r="S23" s="19" t="str">
        <f>IF(M23="","",IF(AND(M23&lt;&gt;'Tabelas auxiliares'!$B$241,M23&lt;&gt;'Tabelas auxiliares'!$B$242,M23&lt;&gt;'Tabelas auxiliares'!$C$241,M23&lt;&gt;'Tabelas auxiliares'!$C$242,M23&lt;&gt;'Tabelas auxiliares'!$D$241,M23&lt;&gt;'Tabelas auxiliares'!$D$242),"FOLHA DE PESSOAL",IF(R23='Tabelas auxiliares'!$A$242,"CUSTEIO",IF(R23='Tabelas auxiliares'!$A$241,"INVESTIMENTO","ERRO - VERIFICAR"))))</f>
        <v>CUSTEIO</v>
      </c>
      <c r="T23" s="30">
        <f t="shared" si="0"/>
        <v>10000</v>
      </c>
      <c r="U23" s="37">
        <v>10000</v>
      </c>
      <c r="X23" s="37"/>
    </row>
    <row r="24" spans="1:25" x14ac:dyDescent="0.25">
      <c r="A24" t="s">
        <v>3836</v>
      </c>
      <c r="B24" t="s">
        <v>3837</v>
      </c>
      <c r="C24" t="s">
        <v>3709</v>
      </c>
      <c r="D24" t="s">
        <v>3697</v>
      </c>
      <c r="E24" t="s">
        <v>3859</v>
      </c>
      <c r="F24" t="s">
        <v>3699</v>
      </c>
      <c r="G24" t="s">
        <v>604</v>
      </c>
      <c r="H24" t="s">
        <v>3792</v>
      </c>
      <c r="I24" t="s">
        <v>617</v>
      </c>
      <c r="J24" t="s">
        <v>3848</v>
      </c>
      <c r="K24" t="s">
        <v>3849</v>
      </c>
      <c r="L24" t="s">
        <v>3850</v>
      </c>
      <c r="M24" t="s">
        <v>145</v>
      </c>
      <c r="N24" t="s">
        <v>3851</v>
      </c>
      <c r="O24" t="s">
        <v>1313</v>
      </c>
      <c r="P24" t="s">
        <v>1314</v>
      </c>
      <c r="Q24" t="s">
        <v>3860</v>
      </c>
      <c r="R24" s="19" t="str">
        <f t="shared" si="1"/>
        <v>3</v>
      </c>
      <c r="S24" s="19" t="str">
        <f>IF(M24="","",IF(AND(M24&lt;&gt;'Tabelas auxiliares'!$B$241,M24&lt;&gt;'Tabelas auxiliares'!$B$242,M24&lt;&gt;'Tabelas auxiliares'!$C$241,M24&lt;&gt;'Tabelas auxiliares'!$C$242,M24&lt;&gt;'Tabelas auxiliares'!$D$241,M24&lt;&gt;'Tabelas auxiliares'!$D$242),"FOLHA DE PESSOAL",IF(R24='Tabelas auxiliares'!$A$242,"CUSTEIO",IF(R24='Tabelas auxiliares'!$A$241,"INVESTIMENTO","ERRO - VERIFICAR"))))</f>
        <v>CUSTEIO</v>
      </c>
      <c r="T24" s="30">
        <f t="shared" si="0"/>
        <v>32450</v>
      </c>
      <c r="U24" s="37"/>
      <c r="W24">
        <v>15633.9</v>
      </c>
      <c r="X24" s="37"/>
      <c r="Y24">
        <v>16816.099999999999</v>
      </c>
    </row>
    <row r="25" spans="1:25" x14ac:dyDescent="0.25">
      <c r="A25" t="s">
        <v>3836</v>
      </c>
      <c r="B25" t="s">
        <v>3837</v>
      </c>
      <c r="C25" t="s">
        <v>3709</v>
      </c>
      <c r="D25" t="s">
        <v>3697</v>
      </c>
      <c r="E25" t="s">
        <v>3861</v>
      </c>
      <c r="F25" t="s">
        <v>3699</v>
      </c>
      <c r="G25" t="s">
        <v>604</v>
      </c>
      <c r="H25" t="s">
        <v>3792</v>
      </c>
      <c r="I25" t="s">
        <v>617</v>
      </c>
      <c r="J25" t="s">
        <v>3848</v>
      </c>
      <c r="K25" t="s">
        <v>3849</v>
      </c>
      <c r="L25" t="s">
        <v>3850</v>
      </c>
      <c r="M25" t="s">
        <v>145</v>
      </c>
      <c r="N25" t="s">
        <v>3851</v>
      </c>
      <c r="O25" t="s">
        <v>1315</v>
      </c>
      <c r="P25" t="s">
        <v>1316</v>
      </c>
      <c r="Q25" t="s">
        <v>3862</v>
      </c>
      <c r="R25" s="19" t="str">
        <f t="shared" si="1"/>
        <v>3</v>
      </c>
      <c r="S25" s="19" t="str">
        <f>IF(M25="","",IF(AND(M25&lt;&gt;'Tabelas auxiliares'!$B$241,M25&lt;&gt;'Tabelas auxiliares'!$B$242,M25&lt;&gt;'Tabelas auxiliares'!$C$241,M25&lt;&gt;'Tabelas auxiliares'!$C$242,M25&lt;&gt;'Tabelas auxiliares'!$D$241,M25&lt;&gt;'Tabelas auxiliares'!$D$242),"FOLHA DE PESSOAL",IF(R25='Tabelas auxiliares'!$A$242,"CUSTEIO",IF(R25='Tabelas auxiliares'!$A$241,"INVESTIMENTO","ERRO - VERIFICAR"))))</f>
        <v>CUSTEIO</v>
      </c>
      <c r="T25" s="30">
        <f t="shared" si="0"/>
        <v>33950</v>
      </c>
      <c r="U25" s="37"/>
      <c r="W25">
        <v>14355</v>
      </c>
      <c r="X25" s="37"/>
      <c r="Y25">
        <v>19595</v>
      </c>
    </row>
    <row r="26" spans="1:25" x14ac:dyDescent="0.25">
      <c r="A26" t="s">
        <v>3836</v>
      </c>
      <c r="B26" t="s">
        <v>3837</v>
      </c>
      <c r="C26" t="s">
        <v>1761</v>
      </c>
      <c r="D26" t="s">
        <v>3863</v>
      </c>
      <c r="E26" t="s">
        <v>3864</v>
      </c>
      <c r="F26" t="s">
        <v>3865</v>
      </c>
      <c r="G26" t="s">
        <v>604</v>
      </c>
      <c r="H26" t="s">
        <v>3838</v>
      </c>
      <c r="I26" t="s">
        <v>620</v>
      </c>
      <c r="J26" t="s">
        <v>3839</v>
      </c>
      <c r="K26" t="s">
        <v>3840</v>
      </c>
      <c r="L26" t="s">
        <v>3841</v>
      </c>
      <c r="M26" t="s">
        <v>145</v>
      </c>
      <c r="N26" t="s">
        <v>3842</v>
      </c>
      <c r="O26" t="s">
        <v>1313</v>
      </c>
      <c r="P26" t="s">
        <v>1314</v>
      </c>
      <c r="Q26" t="s">
        <v>3866</v>
      </c>
      <c r="R26" s="19" t="str">
        <f t="shared" si="1"/>
        <v>3</v>
      </c>
      <c r="S26" s="19" t="str">
        <f>IF(M26="","",IF(AND(M26&lt;&gt;'Tabelas auxiliares'!$B$241,M26&lt;&gt;'Tabelas auxiliares'!$B$242,M26&lt;&gt;'Tabelas auxiliares'!$C$241,M26&lt;&gt;'Tabelas auxiliares'!$C$242,M26&lt;&gt;'Tabelas auxiliares'!$D$241,M26&lt;&gt;'Tabelas auxiliares'!$D$242),"FOLHA DE PESSOAL",IF(R26='Tabelas auxiliares'!$A$242,"CUSTEIO",IF(R26='Tabelas auxiliares'!$A$241,"INVESTIMENTO","ERRO - VERIFICAR"))))</f>
        <v>CUSTEIO</v>
      </c>
      <c r="T26" s="30">
        <f t="shared" si="0"/>
        <v>100000</v>
      </c>
      <c r="U26" s="37"/>
      <c r="W26">
        <v>100000</v>
      </c>
      <c r="X26" s="37"/>
    </row>
    <row r="27" spans="1:25" x14ac:dyDescent="0.25">
      <c r="A27" t="s">
        <v>3836</v>
      </c>
      <c r="B27" t="s">
        <v>3837</v>
      </c>
      <c r="C27" t="s">
        <v>1761</v>
      </c>
      <c r="D27" t="s">
        <v>3863</v>
      </c>
      <c r="E27" t="s">
        <v>3867</v>
      </c>
      <c r="F27" t="s">
        <v>3868</v>
      </c>
      <c r="G27" t="s">
        <v>604</v>
      </c>
      <c r="H27" t="s">
        <v>3838</v>
      </c>
      <c r="I27" t="s">
        <v>620</v>
      </c>
      <c r="J27" t="s">
        <v>3839</v>
      </c>
      <c r="K27" t="s">
        <v>3840</v>
      </c>
      <c r="L27" t="s">
        <v>3841</v>
      </c>
      <c r="M27" t="s">
        <v>145</v>
      </c>
      <c r="N27" t="s">
        <v>3842</v>
      </c>
      <c r="O27" t="s">
        <v>1066</v>
      </c>
      <c r="P27" t="s">
        <v>1067</v>
      </c>
      <c r="Q27" t="s">
        <v>3869</v>
      </c>
      <c r="R27" s="19" t="str">
        <f t="shared" si="1"/>
        <v>3</v>
      </c>
      <c r="S27" s="19" t="str">
        <f>IF(M27="","",IF(AND(M27&lt;&gt;'Tabelas auxiliares'!$B$241,M27&lt;&gt;'Tabelas auxiliares'!$B$242,M27&lt;&gt;'Tabelas auxiliares'!$C$241,M27&lt;&gt;'Tabelas auxiliares'!$C$242,M27&lt;&gt;'Tabelas auxiliares'!$D$241,M27&lt;&gt;'Tabelas auxiliares'!$D$242),"FOLHA DE PESSOAL",IF(R27='Tabelas auxiliares'!$A$242,"CUSTEIO",IF(R27='Tabelas auxiliares'!$A$241,"INVESTIMENTO","ERRO - VERIFICAR"))))</f>
        <v>CUSTEIO</v>
      </c>
      <c r="T27" s="30">
        <f t="shared" si="0"/>
        <v>150000</v>
      </c>
      <c r="U27" s="37"/>
      <c r="W27">
        <v>150000</v>
      </c>
      <c r="X27" s="37"/>
    </row>
    <row r="28" spans="1:25" x14ac:dyDescent="0.25">
      <c r="A28" t="s">
        <v>3836</v>
      </c>
      <c r="B28" t="s">
        <v>3837</v>
      </c>
      <c r="C28" t="s">
        <v>1761</v>
      </c>
      <c r="D28" t="s">
        <v>3863</v>
      </c>
      <c r="E28" t="s">
        <v>3870</v>
      </c>
      <c r="F28" t="s">
        <v>3871</v>
      </c>
      <c r="G28" t="s">
        <v>604</v>
      </c>
      <c r="H28" t="s">
        <v>3838</v>
      </c>
      <c r="I28" t="s">
        <v>620</v>
      </c>
      <c r="J28" t="s">
        <v>3839</v>
      </c>
      <c r="K28" t="s">
        <v>3840</v>
      </c>
      <c r="L28" t="s">
        <v>3841</v>
      </c>
      <c r="M28" t="s">
        <v>145</v>
      </c>
      <c r="N28" t="s">
        <v>3842</v>
      </c>
      <c r="O28" t="s">
        <v>1315</v>
      </c>
      <c r="P28" t="s">
        <v>1316</v>
      </c>
      <c r="Q28" t="s">
        <v>3872</v>
      </c>
      <c r="R28" s="19" t="str">
        <f t="shared" si="1"/>
        <v>3</v>
      </c>
      <c r="S28" s="19" t="str">
        <f>IF(M28="","",IF(AND(M28&lt;&gt;'Tabelas auxiliares'!$B$241,M28&lt;&gt;'Tabelas auxiliares'!$B$242,M28&lt;&gt;'Tabelas auxiliares'!$C$241,M28&lt;&gt;'Tabelas auxiliares'!$C$242,M28&lt;&gt;'Tabelas auxiliares'!$D$241,M28&lt;&gt;'Tabelas auxiliares'!$D$242),"FOLHA DE PESSOAL",IF(R28='Tabelas auxiliares'!$A$242,"CUSTEIO",IF(R28='Tabelas auxiliares'!$A$241,"INVESTIMENTO","ERRO - VERIFICAR"))))</f>
        <v>CUSTEIO</v>
      </c>
      <c r="T28" s="30">
        <f t="shared" si="0"/>
        <v>15000</v>
      </c>
      <c r="U28" s="37"/>
      <c r="W28">
        <v>15000</v>
      </c>
      <c r="X28" s="37"/>
    </row>
    <row r="29" spans="1:25" x14ac:dyDescent="0.25">
      <c r="A29" t="s">
        <v>3836</v>
      </c>
      <c r="B29" t="s">
        <v>3837</v>
      </c>
      <c r="C29" t="s">
        <v>1796</v>
      </c>
      <c r="D29" t="s">
        <v>1033</v>
      </c>
      <c r="E29" t="s">
        <v>3873</v>
      </c>
      <c r="F29" t="s">
        <v>3874</v>
      </c>
      <c r="G29" t="s">
        <v>3875</v>
      </c>
      <c r="H29" t="s">
        <v>3792</v>
      </c>
      <c r="I29" t="s">
        <v>617</v>
      </c>
      <c r="J29" t="s">
        <v>3848</v>
      </c>
      <c r="K29" t="s">
        <v>3849</v>
      </c>
      <c r="L29" t="s">
        <v>3850</v>
      </c>
      <c r="M29" t="s">
        <v>145</v>
      </c>
      <c r="N29" t="s">
        <v>3851</v>
      </c>
      <c r="O29" t="s">
        <v>672</v>
      </c>
      <c r="P29" t="s">
        <v>673</v>
      </c>
      <c r="Q29" t="s">
        <v>3876</v>
      </c>
      <c r="R29" s="19" t="str">
        <f t="shared" si="1"/>
        <v>3</v>
      </c>
      <c r="S29" s="19" t="str">
        <f>IF(M29="","",IF(AND(M29&lt;&gt;'Tabelas auxiliares'!$B$241,M29&lt;&gt;'Tabelas auxiliares'!$B$242,M29&lt;&gt;'Tabelas auxiliares'!$C$241,M29&lt;&gt;'Tabelas auxiliares'!$C$242,M29&lt;&gt;'Tabelas auxiliares'!$D$241,M29&lt;&gt;'Tabelas auxiliares'!$D$242),"FOLHA DE PESSOAL",IF(R29='Tabelas auxiliares'!$A$242,"CUSTEIO",IF(R29='Tabelas auxiliares'!$A$241,"INVESTIMENTO","ERRO - VERIFICAR"))))</f>
        <v>CUSTEIO</v>
      </c>
      <c r="T29" s="30">
        <f t="shared" si="0"/>
        <v>9200</v>
      </c>
      <c r="U29" s="37"/>
      <c r="X29" s="37"/>
      <c r="Y29">
        <v>9200</v>
      </c>
    </row>
    <row r="30" spans="1:25" x14ac:dyDescent="0.25">
      <c r="A30" t="s">
        <v>3877</v>
      </c>
      <c r="B30" t="s">
        <v>3878</v>
      </c>
      <c r="C30" t="s">
        <v>1977</v>
      </c>
      <c r="D30" t="s">
        <v>3879</v>
      </c>
      <c r="E30" t="s">
        <v>3880</v>
      </c>
      <c r="F30" t="s">
        <v>3881</v>
      </c>
      <c r="G30" t="s">
        <v>604</v>
      </c>
      <c r="H30" t="s">
        <v>3882</v>
      </c>
      <c r="I30" t="s">
        <v>614</v>
      </c>
      <c r="J30" t="s">
        <v>3883</v>
      </c>
      <c r="K30" t="s">
        <v>605</v>
      </c>
      <c r="L30" t="s">
        <v>3884</v>
      </c>
      <c r="M30" t="s">
        <v>145</v>
      </c>
      <c r="N30" t="s">
        <v>3885</v>
      </c>
      <c r="O30" t="s">
        <v>3833</v>
      </c>
      <c r="P30" t="s">
        <v>3834</v>
      </c>
      <c r="Q30" t="s">
        <v>3886</v>
      </c>
      <c r="R30" s="19" t="str">
        <f t="shared" si="1"/>
        <v>3</v>
      </c>
      <c r="S30" s="19" t="str">
        <f>IF(M30="","",IF(AND(M30&lt;&gt;'Tabelas auxiliares'!$B$241,M30&lt;&gt;'Tabelas auxiliares'!$B$242,M30&lt;&gt;'Tabelas auxiliares'!$C$241,M30&lt;&gt;'Tabelas auxiliares'!$C$242,M30&lt;&gt;'Tabelas auxiliares'!$D$241,M30&lt;&gt;'Tabelas auxiliares'!$D$242),"FOLHA DE PESSOAL",IF(R30='Tabelas auxiliares'!$A$242,"CUSTEIO",IF(R30='Tabelas auxiliares'!$A$241,"INVESTIMENTO","ERRO - VERIFICAR"))))</f>
        <v>CUSTEIO</v>
      </c>
      <c r="T30" s="30">
        <f t="shared" si="0"/>
        <v>268.10000000000002</v>
      </c>
      <c r="U30" s="37"/>
      <c r="X30" s="37"/>
      <c r="Y30">
        <v>268.10000000000002</v>
      </c>
    </row>
    <row r="31" spans="1:25" x14ac:dyDescent="0.25">
      <c r="A31" t="s">
        <v>3877</v>
      </c>
      <c r="B31" t="s">
        <v>3878</v>
      </c>
      <c r="C31" t="s">
        <v>1977</v>
      </c>
      <c r="D31" t="s">
        <v>3879</v>
      </c>
      <c r="E31" t="s">
        <v>3887</v>
      </c>
      <c r="F31" t="s">
        <v>3881</v>
      </c>
      <c r="G31" t="s">
        <v>604</v>
      </c>
      <c r="H31" t="s">
        <v>3882</v>
      </c>
      <c r="I31" t="s">
        <v>614</v>
      </c>
      <c r="J31" t="s">
        <v>3883</v>
      </c>
      <c r="K31" t="s">
        <v>605</v>
      </c>
      <c r="L31" t="s">
        <v>3884</v>
      </c>
      <c r="M31" t="s">
        <v>145</v>
      </c>
      <c r="N31" t="s">
        <v>3885</v>
      </c>
      <c r="O31" t="s">
        <v>3833</v>
      </c>
      <c r="P31" t="s">
        <v>3834</v>
      </c>
      <c r="Q31" t="s">
        <v>3888</v>
      </c>
      <c r="R31" s="19" t="str">
        <f t="shared" si="1"/>
        <v>3</v>
      </c>
      <c r="S31" s="19" t="str">
        <f>IF(M31="","",IF(AND(M31&lt;&gt;'Tabelas auxiliares'!$B$241,M31&lt;&gt;'Tabelas auxiliares'!$B$242,M31&lt;&gt;'Tabelas auxiliares'!$C$241,M31&lt;&gt;'Tabelas auxiliares'!$C$242,M31&lt;&gt;'Tabelas auxiliares'!$D$241,M31&lt;&gt;'Tabelas auxiliares'!$D$242),"FOLHA DE PESSOAL",IF(R31='Tabelas auxiliares'!$A$242,"CUSTEIO",IF(R31='Tabelas auxiliares'!$A$241,"INVESTIMENTO","ERRO - VERIFICAR"))))</f>
        <v>CUSTEIO</v>
      </c>
      <c r="T31" s="30">
        <f t="shared" si="0"/>
        <v>428.96</v>
      </c>
      <c r="U31" s="37"/>
      <c r="X31" s="37"/>
      <c r="Y31">
        <v>428.96</v>
      </c>
    </row>
    <row r="32" spans="1:25" x14ac:dyDescent="0.25">
      <c r="A32" t="s">
        <v>3889</v>
      </c>
      <c r="B32" t="s">
        <v>3890</v>
      </c>
      <c r="C32" t="s">
        <v>598</v>
      </c>
      <c r="D32" t="s">
        <v>599</v>
      </c>
      <c r="E32" t="s">
        <v>599</v>
      </c>
      <c r="F32" t="s">
        <v>598</v>
      </c>
      <c r="G32" t="s">
        <v>598</v>
      </c>
      <c r="H32" t="s">
        <v>3891</v>
      </c>
      <c r="I32" t="s">
        <v>614</v>
      </c>
      <c r="J32" t="s">
        <v>3892</v>
      </c>
      <c r="K32" t="s">
        <v>3893</v>
      </c>
      <c r="L32" t="s">
        <v>3894</v>
      </c>
      <c r="M32" t="s">
        <v>145</v>
      </c>
      <c r="N32" t="s">
        <v>3895</v>
      </c>
      <c r="O32" t="s">
        <v>2055</v>
      </c>
      <c r="P32" t="s">
        <v>598</v>
      </c>
      <c r="Q32" t="s">
        <v>3896</v>
      </c>
      <c r="R32" s="19" t="str">
        <f t="shared" si="1"/>
        <v>3</v>
      </c>
      <c r="S32" s="19" t="str">
        <f>IF(M32="","",IF(AND(M32&lt;&gt;'Tabelas auxiliares'!$B$241,M32&lt;&gt;'Tabelas auxiliares'!$B$242,M32&lt;&gt;'Tabelas auxiliares'!$C$241,M32&lt;&gt;'Tabelas auxiliares'!$C$242,M32&lt;&gt;'Tabelas auxiliares'!$D$241,M32&lt;&gt;'Tabelas auxiliares'!$D$242),"FOLHA DE PESSOAL",IF(R32='Tabelas auxiliares'!$A$242,"CUSTEIO",IF(R32='Tabelas auxiliares'!$A$241,"INVESTIMENTO","ERRO - VERIFICAR"))))</f>
        <v>CUSTEIO</v>
      </c>
      <c r="T32" s="30">
        <f t="shared" si="0"/>
        <v>656053.66</v>
      </c>
      <c r="U32" s="37">
        <v>656053.66</v>
      </c>
      <c r="X32" s="37"/>
    </row>
    <row r="33" spans="1:25" x14ac:dyDescent="0.25">
      <c r="A33" t="s">
        <v>3897</v>
      </c>
      <c r="B33" t="s">
        <v>3898</v>
      </c>
      <c r="C33" t="s">
        <v>1761</v>
      </c>
      <c r="D33" t="s">
        <v>3899</v>
      </c>
      <c r="E33" t="s">
        <v>3900</v>
      </c>
      <c r="F33" t="s">
        <v>3901</v>
      </c>
      <c r="G33" t="s">
        <v>3761</v>
      </c>
      <c r="H33" t="s">
        <v>3902</v>
      </c>
      <c r="I33" t="s">
        <v>615</v>
      </c>
      <c r="J33" t="s">
        <v>3903</v>
      </c>
      <c r="K33" t="s">
        <v>3904</v>
      </c>
      <c r="L33" t="s">
        <v>3765</v>
      </c>
      <c r="M33" t="s">
        <v>145</v>
      </c>
      <c r="N33" t="s">
        <v>3905</v>
      </c>
      <c r="O33" t="s">
        <v>863</v>
      </c>
      <c r="P33" t="s">
        <v>864</v>
      </c>
      <c r="Q33" t="s">
        <v>3906</v>
      </c>
      <c r="R33" s="19" t="str">
        <f t="shared" si="1"/>
        <v>3</v>
      </c>
      <c r="S33" s="19" t="str">
        <f>IF(M33="","",IF(AND(M33&lt;&gt;'Tabelas auxiliares'!$B$241,M33&lt;&gt;'Tabelas auxiliares'!$B$242,M33&lt;&gt;'Tabelas auxiliares'!$C$241,M33&lt;&gt;'Tabelas auxiliares'!$C$242,M33&lt;&gt;'Tabelas auxiliares'!$D$241,M33&lt;&gt;'Tabelas auxiliares'!$D$242),"FOLHA DE PESSOAL",IF(R33='Tabelas auxiliares'!$A$242,"CUSTEIO",IF(R33='Tabelas auxiliares'!$A$241,"INVESTIMENTO","ERRO - VERIFICAR"))))</f>
        <v>CUSTEIO</v>
      </c>
      <c r="T33" s="30">
        <f t="shared" ref="T33:T35" si="2">IF(SUM(U33:Y33)=0,"",SUM(U33:Y33))</f>
        <v>66891.11</v>
      </c>
      <c r="U33" s="37"/>
      <c r="W33">
        <v>66891.11</v>
      </c>
      <c r="X33" s="37"/>
      <c r="Y33" s="37"/>
    </row>
    <row r="34" spans="1:25" x14ac:dyDescent="0.25">
      <c r="A34" t="s">
        <v>3897</v>
      </c>
      <c r="B34" t="s">
        <v>3898</v>
      </c>
      <c r="C34" t="s">
        <v>3171</v>
      </c>
      <c r="D34" t="s">
        <v>3899</v>
      </c>
      <c r="E34" t="s">
        <v>3907</v>
      </c>
      <c r="F34" t="s">
        <v>3908</v>
      </c>
      <c r="G34" t="s">
        <v>3761</v>
      </c>
      <c r="H34" t="s">
        <v>3902</v>
      </c>
      <c r="I34" t="s">
        <v>615</v>
      </c>
      <c r="J34" t="s">
        <v>3903</v>
      </c>
      <c r="K34" t="s">
        <v>3904</v>
      </c>
      <c r="L34" t="s">
        <v>3765</v>
      </c>
      <c r="M34" t="s">
        <v>145</v>
      </c>
      <c r="N34" t="s">
        <v>3905</v>
      </c>
      <c r="O34" t="s">
        <v>863</v>
      </c>
      <c r="P34" t="s">
        <v>864</v>
      </c>
      <c r="Q34" t="s">
        <v>3909</v>
      </c>
      <c r="R34" s="19" t="str">
        <f t="shared" si="1"/>
        <v>3</v>
      </c>
      <c r="S34" s="19" t="str">
        <f>IF(M34="","",IF(AND(M34&lt;&gt;'Tabelas auxiliares'!$B$241,M34&lt;&gt;'Tabelas auxiliares'!$B$242,M34&lt;&gt;'Tabelas auxiliares'!$C$241,M34&lt;&gt;'Tabelas auxiliares'!$C$242,M34&lt;&gt;'Tabelas auxiliares'!$D$241,M34&lt;&gt;'Tabelas auxiliares'!$D$242),"FOLHA DE PESSOAL",IF(R34='Tabelas auxiliares'!$A$242,"CUSTEIO",IF(R34='Tabelas auxiliares'!$A$241,"INVESTIMENTO","ERRO - VERIFICAR"))))</f>
        <v>CUSTEIO</v>
      </c>
      <c r="T34" s="30">
        <f t="shared" si="2"/>
        <v>602020.52</v>
      </c>
      <c r="U34" s="37"/>
      <c r="W34">
        <v>602020.52</v>
      </c>
      <c r="X34" s="37"/>
      <c r="Y34" s="37"/>
    </row>
    <row r="35" spans="1:25" x14ac:dyDescent="0.25">
      <c r="R35" s="19" t="str">
        <f t="shared" si="1"/>
        <v/>
      </c>
      <c r="S35" s="19" t="str">
        <f>IF(M35="","",IF(AND(M35&lt;&gt;'Tabelas auxiliares'!$B$241,M35&lt;&gt;'Tabelas auxiliares'!$B$242,M35&lt;&gt;'Tabelas auxiliares'!$C$241,M35&lt;&gt;'Tabelas auxiliares'!$C$242,M35&lt;&gt;'Tabelas auxiliares'!$D$241,M35&lt;&gt;'Tabelas auxiliares'!$D$242),"FOLHA DE PESSOAL",IF(R35='Tabelas auxiliares'!$A$242,"CUSTEIO",IF(R35='Tabelas auxiliares'!$A$241,"INVESTIMENTO","ERRO - VERIFICAR"))))</f>
        <v/>
      </c>
      <c r="T35" s="30" t="str">
        <f t="shared" si="2"/>
        <v/>
      </c>
      <c r="U35" s="37"/>
      <c r="X35" s="37"/>
      <c r="Y35" s="37"/>
    </row>
    <row r="36" spans="1:25" x14ac:dyDescent="0.25">
      <c r="R36" s="19" t="str">
        <f t="shared" si="1"/>
        <v/>
      </c>
      <c r="S36" s="19" t="str">
        <f>IF(M36="","",IF(AND(M36&lt;&gt;'Tabelas auxiliares'!$B$241,M36&lt;&gt;'Tabelas auxiliares'!$B$242,M36&lt;&gt;'Tabelas auxiliares'!$C$241,M36&lt;&gt;'Tabelas auxiliares'!$C$242,M36&lt;&gt;'Tabelas auxiliares'!$D$241,M36&lt;&gt;'Tabelas auxiliares'!$D$242),"FOLHA DE PESSOAL",IF(R36='Tabelas auxiliares'!$A$242,"CUSTEIO",IF(R36='Tabelas auxiliares'!$A$241,"INVESTIMENTO","ERRO - VERIFICAR"))))</f>
        <v/>
      </c>
      <c r="T36" s="30" t="str">
        <f t="shared" ref="T36:T67" si="3">IF(SUM(U36:Y36)=0,"",SUM(U36:Y36))</f>
        <v/>
      </c>
      <c r="U36" s="37"/>
      <c r="X36" s="37"/>
      <c r="Y36" s="37"/>
    </row>
    <row r="37" spans="1:25" x14ac:dyDescent="0.25">
      <c r="R37" s="19" t="str">
        <f t="shared" si="1"/>
        <v/>
      </c>
      <c r="S37" s="19" t="str">
        <f>IF(M37="","",IF(AND(M37&lt;&gt;'Tabelas auxiliares'!$B$241,M37&lt;&gt;'Tabelas auxiliares'!$B$242,M37&lt;&gt;'Tabelas auxiliares'!$C$241,M37&lt;&gt;'Tabelas auxiliares'!$C$242,M37&lt;&gt;'Tabelas auxiliares'!$D$241,M37&lt;&gt;'Tabelas auxiliares'!$D$242),"FOLHA DE PESSOAL",IF(R37='Tabelas auxiliares'!$A$242,"CUSTEIO",IF(R37='Tabelas auxiliares'!$A$241,"INVESTIMENTO","ERRO - VERIFICAR"))))</f>
        <v/>
      </c>
      <c r="T37" s="30" t="str">
        <f t="shared" si="3"/>
        <v/>
      </c>
      <c r="U37" s="37"/>
      <c r="W37" s="37"/>
      <c r="Y37" s="37"/>
    </row>
    <row r="38" spans="1:25" x14ac:dyDescent="0.25">
      <c r="R38" s="19" t="str">
        <f t="shared" si="1"/>
        <v/>
      </c>
      <c r="S38" s="19" t="str">
        <f>IF(M38="","",IF(AND(M38&lt;&gt;'Tabelas auxiliares'!$B$241,M38&lt;&gt;'Tabelas auxiliares'!$B$242,M38&lt;&gt;'Tabelas auxiliares'!$C$241,M38&lt;&gt;'Tabelas auxiliares'!$C$242,M38&lt;&gt;'Tabelas auxiliares'!$D$241,M38&lt;&gt;'Tabelas auxiliares'!$D$242),"FOLHA DE PESSOAL",IF(R38='Tabelas auxiliares'!$A$242,"CUSTEIO",IF(R38='Tabelas auxiliares'!$A$241,"INVESTIMENTO","ERRO - VERIFICAR"))))</f>
        <v/>
      </c>
      <c r="T38" s="30" t="str">
        <f t="shared" si="3"/>
        <v/>
      </c>
      <c r="U38" s="37"/>
      <c r="W38" s="37"/>
      <c r="Y38" s="37"/>
    </row>
    <row r="39" spans="1:25" x14ac:dyDescent="0.25">
      <c r="R39" s="19" t="str">
        <f t="shared" si="1"/>
        <v/>
      </c>
      <c r="S39" s="19" t="str">
        <f>IF(M39="","",IF(AND(M39&lt;&gt;'Tabelas auxiliares'!$B$241,M39&lt;&gt;'Tabelas auxiliares'!$B$242,M39&lt;&gt;'Tabelas auxiliares'!$C$241,M39&lt;&gt;'Tabelas auxiliares'!$C$242,M39&lt;&gt;'Tabelas auxiliares'!$D$241,M39&lt;&gt;'Tabelas auxiliares'!$D$242),"FOLHA DE PESSOAL",IF(R39='Tabelas auxiliares'!$A$242,"CUSTEIO",IF(R39='Tabelas auxiliares'!$A$241,"INVESTIMENTO","ERRO - VERIFICAR"))))</f>
        <v/>
      </c>
      <c r="T39" s="30" t="str">
        <f t="shared" si="3"/>
        <v/>
      </c>
      <c r="U39" s="37"/>
      <c r="W39" s="37"/>
      <c r="Y39" s="37"/>
    </row>
    <row r="40" spans="1:25" x14ac:dyDescent="0.25">
      <c r="R40" s="19" t="str">
        <f t="shared" si="1"/>
        <v/>
      </c>
      <c r="S40" s="19" t="str">
        <f>IF(M40="","",IF(AND(M40&lt;&gt;'Tabelas auxiliares'!$B$241,M40&lt;&gt;'Tabelas auxiliares'!$B$242,M40&lt;&gt;'Tabelas auxiliares'!$C$241,M40&lt;&gt;'Tabelas auxiliares'!$C$242,M40&lt;&gt;'Tabelas auxiliares'!$D$241,M40&lt;&gt;'Tabelas auxiliares'!$D$242),"FOLHA DE PESSOAL",IF(R40='Tabelas auxiliares'!$A$242,"CUSTEIO",IF(R40='Tabelas auxiliares'!$A$241,"INVESTIMENTO","ERRO - VERIFICAR"))))</f>
        <v/>
      </c>
      <c r="T40" s="30" t="str">
        <f t="shared" si="3"/>
        <v/>
      </c>
      <c r="U40" s="37"/>
      <c r="W40" s="37"/>
      <c r="Y40" s="37"/>
    </row>
    <row r="41" spans="1:25" x14ac:dyDescent="0.25">
      <c r="R41" s="19" t="str">
        <f t="shared" si="1"/>
        <v/>
      </c>
      <c r="S41" s="19" t="str">
        <f>IF(M41="","",IF(AND(M41&lt;&gt;'Tabelas auxiliares'!$B$241,M41&lt;&gt;'Tabelas auxiliares'!$B$242,M41&lt;&gt;'Tabelas auxiliares'!$C$241,M41&lt;&gt;'Tabelas auxiliares'!$C$242,M41&lt;&gt;'Tabelas auxiliares'!$D$241,M41&lt;&gt;'Tabelas auxiliares'!$D$242),"FOLHA DE PESSOAL",IF(R41='Tabelas auxiliares'!$A$242,"CUSTEIO",IF(R41='Tabelas auxiliares'!$A$241,"INVESTIMENTO","ERRO - VERIFICAR"))))</f>
        <v/>
      </c>
      <c r="T41" s="30" t="str">
        <f t="shared" si="3"/>
        <v/>
      </c>
      <c r="U41" s="37"/>
      <c r="W41" s="37"/>
      <c r="Y41" s="37"/>
    </row>
    <row r="42" spans="1:25" x14ac:dyDescent="0.25">
      <c r="R42" s="19" t="str">
        <f t="shared" si="1"/>
        <v/>
      </c>
      <c r="S42" s="19" t="str">
        <f>IF(M42="","",IF(AND(M42&lt;&gt;'Tabelas auxiliares'!$B$241,M42&lt;&gt;'Tabelas auxiliares'!$B$242,M42&lt;&gt;'Tabelas auxiliares'!$C$241,M42&lt;&gt;'Tabelas auxiliares'!$C$242,M42&lt;&gt;'Tabelas auxiliares'!$D$241,M42&lt;&gt;'Tabelas auxiliares'!$D$242),"FOLHA DE PESSOAL",IF(R42='Tabelas auxiliares'!$A$242,"CUSTEIO",IF(R42='Tabelas auxiliares'!$A$241,"INVESTIMENTO","ERRO - VERIFICAR"))))</f>
        <v/>
      </c>
      <c r="T42" s="30" t="str">
        <f t="shared" si="3"/>
        <v/>
      </c>
      <c r="U42" s="37"/>
      <c r="W42" s="37"/>
      <c r="Y42" s="37"/>
    </row>
    <row r="43" spans="1:25" x14ac:dyDescent="0.25">
      <c r="R43" s="19" t="str">
        <f t="shared" si="1"/>
        <v/>
      </c>
      <c r="S43" s="19" t="str">
        <f>IF(M43="","",IF(AND(M43&lt;&gt;'Tabelas auxiliares'!$B$241,M43&lt;&gt;'Tabelas auxiliares'!$B$242,M43&lt;&gt;'Tabelas auxiliares'!$C$241,M43&lt;&gt;'Tabelas auxiliares'!$C$242,M43&lt;&gt;'Tabelas auxiliares'!$D$241,M43&lt;&gt;'Tabelas auxiliares'!$D$242),"FOLHA DE PESSOAL",IF(R43='Tabelas auxiliares'!$A$242,"CUSTEIO",IF(R43='Tabelas auxiliares'!$A$241,"INVESTIMENTO","ERRO - VERIFICAR"))))</f>
        <v/>
      </c>
      <c r="T43" s="30" t="str">
        <f t="shared" si="3"/>
        <v/>
      </c>
      <c r="U43" s="37"/>
      <c r="W43" s="37"/>
      <c r="Y43" s="37"/>
    </row>
    <row r="44" spans="1:25" x14ac:dyDescent="0.25">
      <c r="R44" s="19" t="str">
        <f t="shared" si="1"/>
        <v/>
      </c>
      <c r="S44" s="19" t="str">
        <f>IF(M44="","",IF(AND(M44&lt;&gt;'Tabelas auxiliares'!$B$241,M44&lt;&gt;'Tabelas auxiliares'!$B$242,M44&lt;&gt;'Tabelas auxiliares'!$C$241,M44&lt;&gt;'Tabelas auxiliares'!$C$242,M44&lt;&gt;'Tabelas auxiliares'!$D$241,M44&lt;&gt;'Tabelas auxiliares'!$D$242),"FOLHA DE PESSOAL",IF(R44='Tabelas auxiliares'!$A$242,"CUSTEIO",IF(R44='Tabelas auxiliares'!$A$241,"INVESTIMENTO","ERRO - VERIFICAR"))))</f>
        <v/>
      </c>
      <c r="T44" s="30" t="str">
        <f t="shared" si="3"/>
        <v/>
      </c>
      <c r="U44" s="37"/>
      <c r="W44" s="37"/>
      <c r="Y44" s="37"/>
    </row>
    <row r="45" spans="1:25" x14ac:dyDescent="0.25">
      <c r="R45" s="19" t="str">
        <f t="shared" si="1"/>
        <v/>
      </c>
      <c r="S45" s="19" t="str">
        <f>IF(M45="","",IF(AND(M45&lt;&gt;'Tabelas auxiliares'!$B$241,M45&lt;&gt;'Tabelas auxiliares'!$B$242,M45&lt;&gt;'Tabelas auxiliares'!$C$241,M45&lt;&gt;'Tabelas auxiliares'!$C$242,M45&lt;&gt;'Tabelas auxiliares'!$D$241,M45&lt;&gt;'Tabelas auxiliares'!$D$242),"FOLHA DE PESSOAL",IF(R45='Tabelas auxiliares'!$A$242,"CUSTEIO",IF(R45='Tabelas auxiliares'!$A$241,"INVESTIMENTO","ERRO - VERIFICAR"))))</f>
        <v/>
      </c>
      <c r="T45" s="30" t="str">
        <f t="shared" si="3"/>
        <v/>
      </c>
      <c r="U45" s="37"/>
      <c r="W45" s="37"/>
      <c r="Y45" s="37"/>
    </row>
    <row r="46" spans="1:25" x14ac:dyDescent="0.25">
      <c r="R46" s="19" t="str">
        <f t="shared" si="1"/>
        <v/>
      </c>
      <c r="S46" s="19" t="str">
        <f>IF(M46="","",IF(AND(M46&lt;&gt;'Tabelas auxiliares'!$B$241,M46&lt;&gt;'Tabelas auxiliares'!$B$242,M46&lt;&gt;'Tabelas auxiliares'!$C$241,M46&lt;&gt;'Tabelas auxiliares'!$C$242,M46&lt;&gt;'Tabelas auxiliares'!$D$241,M46&lt;&gt;'Tabelas auxiliares'!$D$242),"FOLHA DE PESSOAL",IF(R46='Tabelas auxiliares'!$A$242,"CUSTEIO",IF(R46='Tabelas auxiliares'!$A$241,"INVESTIMENTO","ERRO - VERIFICAR"))))</f>
        <v/>
      </c>
      <c r="T46" s="30" t="str">
        <f t="shared" si="3"/>
        <v/>
      </c>
      <c r="U46" s="37"/>
      <c r="W46" s="37"/>
      <c r="Y46" s="37"/>
    </row>
    <row r="47" spans="1:25" x14ac:dyDescent="0.25">
      <c r="R47" s="19" t="str">
        <f t="shared" si="1"/>
        <v/>
      </c>
      <c r="S47" s="19" t="str">
        <f>IF(M47="","",IF(AND(M47&lt;&gt;'Tabelas auxiliares'!$B$241,M47&lt;&gt;'Tabelas auxiliares'!$B$242,M47&lt;&gt;'Tabelas auxiliares'!$C$241,M47&lt;&gt;'Tabelas auxiliares'!$C$242,M47&lt;&gt;'Tabelas auxiliares'!$D$241,M47&lt;&gt;'Tabelas auxiliares'!$D$242),"FOLHA DE PESSOAL",IF(R47='Tabelas auxiliares'!$A$242,"CUSTEIO",IF(R47='Tabelas auxiliares'!$A$241,"INVESTIMENTO","ERRO - VERIFICAR"))))</f>
        <v/>
      </c>
      <c r="T47" s="30" t="str">
        <f t="shared" si="3"/>
        <v/>
      </c>
      <c r="U47" s="37"/>
      <c r="W47" s="37"/>
      <c r="Y47" s="37"/>
    </row>
    <row r="48" spans="1:25" x14ac:dyDescent="0.25">
      <c r="R48" s="19" t="str">
        <f t="shared" si="1"/>
        <v/>
      </c>
      <c r="S48" s="19" t="str">
        <f>IF(M48="","",IF(AND(M48&lt;&gt;'Tabelas auxiliares'!$B$241,M48&lt;&gt;'Tabelas auxiliares'!$B$242,M48&lt;&gt;'Tabelas auxiliares'!$C$241,M48&lt;&gt;'Tabelas auxiliares'!$C$242,M48&lt;&gt;'Tabelas auxiliares'!$D$241,M48&lt;&gt;'Tabelas auxiliares'!$D$242),"FOLHA DE PESSOAL",IF(R48='Tabelas auxiliares'!$A$242,"CUSTEIO",IF(R48='Tabelas auxiliares'!$A$241,"INVESTIMENTO","ERRO - VERIFICAR"))))</f>
        <v/>
      </c>
      <c r="T48" s="30" t="str">
        <f t="shared" si="3"/>
        <v/>
      </c>
      <c r="U48" s="37"/>
      <c r="W48" s="37"/>
      <c r="Y48" s="37"/>
    </row>
    <row r="49" spans="18:25" x14ac:dyDescent="0.25">
      <c r="R49" s="19" t="str">
        <f t="shared" si="1"/>
        <v/>
      </c>
      <c r="S49" s="19" t="str">
        <f>IF(M49="","",IF(AND(M49&lt;&gt;'Tabelas auxiliares'!$B$241,M49&lt;&gt;'Tabelas auxiliares'!$B$242,M49&lt;&gt;'Tabelas auxiliares'!$C$241,M49&lt;&gt;'Tabelas auxiliares'!$C$242,M49&lt;&gt;'Tabelas auxiliares'!$D$241,M49&lt;&gt;'Tabelas auxiliares'!$D$242),"FOLHA DE PESSOAL",IF(R49='Tabelas auxiliares'!$A$242,"CUSTEIO",IF(R49='Tabelas auxiliares'!$A$241,"INVESTIMENTO","ERRO - VERIFICAR"))))</f>
        <v/>
      </c>
      <c r="T49" s="30" t="str">
        <f t="shared" si="3"/>
        <v/>
      </c>
      <c r="U49" s="37"/>
      <c r="W49" s="37"/>
      <c r="Y49" s="37"/>
    </row>
    <row r="50" spans="18:25" x14ac:dyDescent="0.25">
      <c r="R50" s="19" t="str">
        <f t="shared" si="1"/>
        <v/>
      </c>
      <c r="S50" s="19" t="str">
        <f>IF(M50="","",IF(AND(M50&lt;&gt;'Tabelas auxiliares'!$B$241,M50&lt;&gt;'Tabelas auxiliares'!$B$242,M50&lt;&gt;'Tabelas auxiliares'!$C$241,M50&lt;&gt;'Tabelas auxiliares'!$C$242,M50&lt;&gt;'Tabelas auxiliares'!$D$241,M50&lt;&gt;'Tabelas auxiliares'!$D$242),"FOLHA DE PESSOAL",IF(R50='Tabelas auxiliares'!$A$242,"CUSTEIO",IF(R50='Tabelas auxiliares'!$A$241,"INVESTIMENTO","ERRO - VERIFICAR"))))</f>
        <v/>
      </c>
      <c r="T50" s="30" t="str">
        <f t="shared" si="3"/>
        <v/>
      </c>
      <c r="U50" s="37"/>
      <c r="W50" s="37"/>
      <c r="Y50" s="37"/>
    </row>
    <row r="51" spans="18:25" x14ac:dyDescent="0.25">
      <c r="R51" s="19" t="str">
        <f t="shared" si="1"/>
        <v/>
      </c>
      <c r="S51" s="19" t="str">
        <f>IF(M51="","",IF(AND(M51&lt;&gt;'Tabelas auxiliares'!$B$241,M51&lt;&gt;'Tabelas auxiliares'!$B$242,M51&lt;&gt;'Tabelas auxiliares'!$C$241,M51&lt;&gt;'Tabelas auxiliares'!$C$242,M51&lt;&gt;'Tabelas auxiliares'!$D$241,M51&lt;&gt;'Tabelas auxiliares'!$D$242),"FOLHA DE PESSOAL",IF(R51='Tabelas auxiliares'!$A$242,"CUSTEIO",IF(R51='Tabelas auxiliares'!$A$241,"INVESTIMENTO","ERRO - VERIFICAR"))))</f>
        <v/>
      </c>
      <c r="T51" s="30" t="str">
        <f t="shared" si="3"/>
        <v/>
      </c>
      <c r="U51" s="37"/>
      <c r="W51" s="37"/>
      <c r="Y51" s="37"/>
    </row>
    <row r="52" spans="18:25" x14ac:dyDescent="0.25">
      <c r="R52" s="19" t="str">
        <f t="shared" si="1"/>
        <v/>
      </c>
      <c r="S52" s="19" t="str">
        <f>IF(M52="","",IF(AND(M52&lt;&gt;'Tabelas auxiliares'!$B$241,M52&lt;&gt;'Tabelas auxiliares'!$B$242,M52&lt;&gt;'Tabelas auxiliares'!$C$241,M52&lt;&gt;'Tabelas auxiliares'!$C$242,M52&lt;&gt;'Tabelas auxiliares'!$D$241,M52&lt;&gt;'Tabelas auxiliares'!$D$242),"FOLHA DE PESSOAL",IF(R52='Tabelas auxiliares'!$A$242,"CUSTEIO",IF(R52='Tabelas auxiliares'!$A$241,"INVESTIMENTO","ERRO - VERIFICAR"))))</f>
        <v/>
      </c>
      <c r="T52" s="30" t="str">
        <f t="shared" si="3"/>
        <v/>
      </c>
      <c r="U52" s="37"/>
      <c r="W52" s="37"/>
      <c r="Y52" s="37"/>
    </row>
    <row r="53" spans="18:25" x14ac:dyDescent="0.25">
      <c r="R53" s="19" t="str">
        <f t="shared" si="1"/>
        <v/>
      </c>
      <c r="S53" s="19" t="str">
        <f>IF(M53="","",IF(AND(M53&lt;&gt;'Tabelas auxiliares'!$B$241,M53&lt;&gt;'Tabelas auxiliares'!$B$242,M53&lt;&gt;'Tabelas auxiliares'!$C$241,M53&lt;&gt;'Tabelas auxiliares'!$C$242,M53&lt;&gt;'Tabelas auxiliares'!$D$241,M53&lt;&gt;'Tabelas auxiliares'!$D$242),"FOLHA DE PESSOAL",IF(R53='Tabelas auxiliares'!$A$242,"CUSTEIO",IF(R53='Tabelas auxiliares'!$A$241,"INVESTIMENTO","ERRO - VERIFICAR"))))</f>
        <v/>
      </c>
      <c r="T53" s="30" t="str">
        <f t="shared" si="3"/>
        <v/>
      </c>
      <c r="U53" s="37"/>
      <c r="W53" s="37"/>
      <c r="Y53" s="37"/>
    </row>
    <row r="54" spans="18:25" x14ac:dyDescent="0.25">
      <c r="R54" s="19" t="str">
        <f t="shared" si="1"/>
        <v/>
      </c>
      <c r="S54" s="19" t="str">
        <f>IF(M54="","",IF(AND(M54&lt;&gt;'Tabelas auxiliares'!$B$241,M54&lt;&gt;'Tabelas auxiliares'!$B$242,M54&lt;&gt;'Tabelas auxiliares'!$C$241,M54&lt;&gt;'Tabelas auxiliares'!$C$242,M54&lt;&gt;'Tabelas auxiliares'!$D$241,M54&lt;&gt;'Tabelas auxiliares'!$D$242),"FOLHA DE PESSOAL",IF(R54='Tabelas auxiliares'!$A$242,"CUSTEIO",IF(R54='Tabelas auxiliares'!$A$241,"INVESTIMENTO","ERRO - VERIFICAR"))))</f>
        <v/>
      </c>
      <c r="T54" s="30" t="str">
        <f t="shared" si="3"/>
        <v/>
      </c>
      <c r="U54" s="37"/>
      <c r="W54" s="37"/>
      <c r="Y54" s="37"/>
    </row>
    <row r="55" spans="18:25" x14ac:dyDescent="0.25">
      <c r="R55" s="19" t="str">
        <f t="shared" si="1"/>
        <v/>
      </c>
      <c r="S55" s="19" t="str">
        <f>IF(M55="","",IF(AND(M55&lt;&gt;'Tabelas auxiliares'!$B$241,M55&lt;&gt;'Tabelas auxiliares'!$B$242,M55&lt;&gt;'Tabelas auxiliares'!$C$241,M55&lt;&gt;'Tabelas auxiliares'!$C$242,M55&lt;&gt;'Tabelas auxiliares'!$D$241,M55&lt;&gt;'Tabelas auxiliares'!$D$242),"FOLHA DE PESSOAL",IF(R55='Tabelas auxiliares'!$A$242,"CUSTEIO",IF(R55='Tabelas auxiliares'!$A$241,"INVESTIMENTO","ERRO - VERIFICAR"))))</f>
        <v/>
      </c>
      <c r="T55" s="30" t="str">
        <f t="shared" si="3"/>
        <v/>
      </c>
      <c r="U55" s="37"/>
      <c r="W55" s="37"/>
      <c r="Y55" s="37"/>
    </row>
    <row r="56" spans="18:25" x14ac:dyDescent="0.25">
      <c r="R56" s="19" t="str">
        <f t="shared" si="1"/>
        <v/>
      </c>
      <c r="S56" s="19" t="str">
        <f>IF(M56="","",IF(AND(M56&lt;&gt;'Tabelas auxiliares'!$B$241,M56&lt;&gt;'Tabelas auxiliares'!$B$242,M56&lt;&gt;'Tabelas auxiliares'!$C$241,M56&lt;&gt;'Tabelas auxiliares'!$C$242,M56&lt;&gt;'Tabelas auxiliares'!$D$241,M56&lt;&gt;'Tabelas auxiliares'!$D$242),"FOLHA DE PESSOAL",IF(R56='Tabelas auxiliares'!$A$242,"CUSTEIO",IF(R56='Tabelas auxiliares'!$A$241,"INVESTIMENTO","ERRO - VERIFICAR"))))</f>
        <v/>
      </c>
      <c r="T56" s="30" t="str">
        <f t="shared" si="3"/>
        <v/>
      </c>
      <c r="U56" s="37"/>
      <c r="W56" s="37"/>
      <c r="Y56" s="37"/>
    </row>
    <row r="57" spans="18:25" x14ac:dyDescent="0.25">
      <c r="R57" s="19" t="str">
        <f t="shared" si="1"/>
        <v/>
      </c>
      <c r="S57" s="19" t="str">
        <f>IF(M57="","",IF(AND(M57&lt;&gt;'Tabelas auxiliares'!$B$241,M57&lt;&gt;'Tabelas auxiliares'!$B$242,M57&lt;&gt;'Tabelas auxiliares'!$C$241,M57&lt;&gt;'Tabelas auxiliares'!$C$242,M57&lt;&gt;'Tabelas auxiliares'!$D$241,M57&lt;&gt;'Tabelas auxiliares'!$D$242),"FOLHA DE PESSOAL",IF(R57='Tabelas auxiliares'!$A$242,"CUSTEIO",IF(R57='Tabelas auxiliares'!$A$241,"INVESTIMENTO","ERRO - VERIFICAR"))))</f>
        <v/>
      </c>
      <c r="T57" s="30" t="str">
        <f t="shared" si="3"/>
        <v/>
      </c>
      <c r="U57" s="37"/>
      <c r="W57" s="37"/>
      <c r="Y57" s="37"/>
    </row>
    <row r="58" spans="18:25" x14ac:dyDescent="0.25">
      <c r="R58" s="19" t="str">
        <f t="shared" si="1"/>
        <v/>
      </c>
      <c r="S58" s="19" t="str">
        <f>IF(M58="","",IF(AND(M58&lt;&gt;'Tabelas auxiliares'!$B$241,M58&lt;&gt;'Tabelas auxiliares'!$B$242,M58&lt;&gt;'Tabelas auxiliares'!$C$241,M58&lt;&gt;'Tabelas auxiliares'!$C$242,M58&lt;&gt;'Tabelas auxiliares'!$D$241,M58&lt;&gt;'Tabelas auxiliares'!$D$242),"FOLHA DE PESSOAL",IF(R58='Tabelas auxiliares'!$A$242,"CUSTEIO",IF(R58='Tabelas auxiliares'!$A$241,"INVESTIMENTO","ERRO - VERIFICAR"))))</f>
        <v/>
      </c>
      <c r="T58" s="30" t="str">
        <f t="shared" si="3"/>
        <v/>
      </c>
      <c r="U58" s="37"/>
      <c r="W58" s="37"/>
      <c r="Y58" s="37"/>
    </row>
    <row r="59" spans="18:25" x14ac:dyDescent="0.25">
      <c r="R59" s="19" t="str">
        <f t="shared" si="1"/>
        <v/>
      </c>
      <c r="S59" s="19" t="str">
        <f>IF(M59="","",IF(AND(M59&lt;&gt;'Tabelas auxiliares'!$B$241,M59&lt;&gt;'Tabelas auxiliares'!$B$242,M59&lt;&gt;'Tabelas auxiliares'!$C$241,M59&lt;&gt;'Tabelas auxiliares'!$C$242,M59&lt;&gt;'Tabelas auxiliares'!$D$241,M59&lt;&gt;'Tabelas auxiliares'!$D$242),"FOLHA DE PESSOAL",IF(R59='Tabelas auxiliares'!$A$242,"CUSTEIO",IF(R59='Tabelas auxiliares'!$A$241,"INVESTIMENTO","ERRO - VERIFICAR"))))</f>
        <v/>
      </c>
      <c r="T59" s="30" t="str">
        <f t="shared" si="3"/>
        <v/>
      </c>
      <c r="U59" s="37"/>
      <c r="W59" s="37"/>
      <c r="Y59" s="37"/>
    </row>
    <row r="60" spans="18:25" x14ac:dyDescent="0.25">
      <c r="R60" s="19" t="str">
        <f t="shared" si="1"/>
        <v/>
      </c>
      <c r="S60" s="19" t="str">
        <f>IF(M60="","",IF(AND(M60&lt;&gt;'Tabelas auxiliares'!$B$241,M60&lt;&gt;'Tabelas auxiliares'!$B$242,M60&lt;&gt;'Tabelas auxiliares'!$C$241,M60&lt;&gt;'Tabelas auxiliares'!$C$242,M60&lt;&gt;'Tabelas auxiliares'!$D$241,M60&lt;&gt;'Tabelas auxiliares'!$D$242),"FOLHA DE PESSOAL",IF(R60='Tabelas auxiliares'!$A$242,"CUSTEIO",IF(R60='Tabelas auxiliares'!$A$241,"INVESTIMENTO","ERRO - VERIFICAR"))))</f>
        <v/>
      </c>
      <c r="T60" s="30" t="str">
        <f t="shared" si="3"/>
        <v/>
      </c>
      <c r="U60" s="37"/>
      <c r="X60" s="37"/>
      <c r="Y60" s="37"/>
    </row>
    <row r="61" spans="18:25" x14ac:dyDescent="0.25">
      <c r="R61" s="19" t="str">
        <f t="shared" si="1"/>
        <v/>
      </c>
      <c r="S61" s="19" t="str">
        <f>IF(M61="","",IF(AND(M61&lt;&gt;'Tabelas auxiliares'!$B$241,M61&lt;&gt;'Tabelas auxiliares'!$B$242,M61&lt;&gt;'Tabelas auxiliares'!$C$241,M61&lt;&gt;'Tabelas auxiliares'!$C$242,M61&lt;&gt;'Tabelas auxiliares'!$D$241,M61&lt;&gt;'Tabelas auxiliares'!$D$242),"FOLHA DE PESSOAL",IF(R61='Tabelas auxiliares'!$A$242,"CUSTEIO",IF(R61='Tabelas auxiliares'!$A$241,"INVESTIMENTO","ERRO - VERIFICAR"))))</f>
        <v/>
      </c>
      <c r="T61" s="30" t="str">
        <f t="shared" si="3"/>
        <v/>
      </c>
      <c r="U61" s="37"/>
      <c r="X61" s="37"/>
      <c r="Y61" s="37"/>
    </row>
    <row r="62" spans="18:25" x14ac:dyDescent="0.25">
      <c r="R62" s="19" t="str">
        <f t="shared" si="1"/>
        <v/>
      </c>
      <c r="S62" s="19" t="str">
        <f>IF(M62="","",IF(AND(M62&lt;&gt;'Tabelas auxiliares'!$B$241,M62&lt;&gt;'Tabelas auxiliares'!$B$242,M62&lt;&gt;'Tabelas auxiliares'!$C$241,M62&lt;&gt;'Tabelas auxiliares'!$C$242,M62&lt;&gt;'Tabelas auxiliares'!$D$241,M62&lt;&gt;'Tabelas auxiliares'!$D$242),"FOLHA DE PESSOAL",IF(R62='Tabelas auxiliares'!$A$242,"CUSTEIO",IF(R62='Tabelas auxiliares'!$A$241,"INVESTIMENTO","ERRO - VERIFICAR"))))</f>
        <v/>
      </c>
      <c r="T62" s="30" t="str">
        <f t="shared" si="3"/>
        <v/>
      </c>
      <c r="U62" s="37"/>
      <c r="X62" s="37"/>
      <c r="Y62" s="37"/>
    </row>
    <row r="63" spans="18:25" x14ac:dyDescent="0.25">
      <c r="R63" s="19" t="str">
        <f t="shared" si="1"/>
        <v/>
      </c>
      <c r="S63" s="19" t="str">
        <f>IF(M63="","",IF(AND(M63&lt;&gt;'Tabelas auxiliares'!$B$241,M63&lt;&gt;'Tabelas auxiliares'!$B$242,M63&lt;&gt;'Tabelas auxiliares'!$C$241,M63&lt;&gt;'Tabelas auxiliares'!$C$242,M63&lt;&gt;'Tabelas auxiliares'!$D$241,M63&lt;&gt;'Tabelas auxiliares'!$D$242),"FOLHA DE PESSOAL",IF(R63='Tabelas auxiliares'!$A$242,"CUSTEIO",IF(R63='Tabelas auxiliares'!$A$241,"INVESTIMENTO","ERRO - VERIFICAR"))))</f>
        <v/>
      </c>
      <c r="T63" s="30" t="str">
        <f t="shared" si="3"/>
        <v/>
      </c>
      <c r="U63" s="37"/>
      <c r="X63" s="37"/>
      <c r="Y63" s="37"/>
    </row>
    <row r="64" spans="18:25" x14ac:dyDescent="0.25">
      <c r="R64" s="19" t="str">
        <f t="shared" si="1"/>
        <v/>
      </c>
      <c r="S64" s="19" t="str">
        <f>IF(M64="","",IF(AND(M64&lt;&gt;'Tabelas auxiliares'!$B$241,M64&lt;&gt;'Tabelas auxiliares'!$B$242,M64&lt;&gt;'Tabelas auxiliares'!$C$241,M64&lt;&gt;'Tabelas auxiliares'!$C$242,M64&lt;&gt;'Tabelas auxiliares'!$D$241,M64&lt;&gt;'Tabelas auxiliares'!$D$242),"FOLHA DE PESSOAL",IF(R64='Tabelas auxiliares'!$A$242,"CUSTEIO",IF(R64='Tabelas auxiliares'!$A$241,"INVESTIMENTO","ERRO - VERIFICAR"))))</f>
        <v/>
      </c>
      <c r="T64" s="30" t="str">
        <f t="shared" si="3"/>
        <v/>
      </c>
      <c r="U64" s="37"/>
      <c r="X64" s="37"/>
      <c r="Y64" s="37"/>
    </row>
    <row r="65" spans="18:25" x14ac:dyDescent="0.25">
      <c r="R65" s="19" t="str">
        <f t="shared" si="1"/>
        <v/>
      </c>
      <c r="S65" s="19" t="str">
        <f>IF(M65="","",IF(AND(M65&lt;&gt;'Tabelas auxiliares'!$B$241,M65&lt;&gt;'Tabelas auxiliares'!$B$242,M65&lt;&gt;'Tabelas auxiliares'!$C$241,M65&lt;&gt;'Tabelas auxiliares'!$C$242,M65&lt;&gt;'Tabelas auxiliares'!$D$241,M65&lt;&gt;'Tabelas auxiliares'!$D$242),"FOLHA DE PESSOAL",IF(R65='Tabelas auxiliares'!$A$242,"CUSTEIO",IF(R65='Tabelas auxiliares'!$A$241,"INVESTIMENTO","ERRO - VERIFICAR"))))</f>
        <v/>
      </c>
      <c r="T65" s="30" t="str">
        <f t="shared" si="3"/>
        <v/>
      </c>
      <c r="U65" s="37"/>
      <c r="X65" s="37"/>
      <c r="Y65" s="37"/>
    </row>
    <row r="66" spans="18:25" x14ac:dyDescent="0.25">
      <c r="R66" s="19" t="str">
        <f t="shared" si="1"/>
        <v/>
      </c>
      <c r="S66" s="19" t="str">
        <f>IF(M66="","",IF(AND(M66&lt;&gt;'Tabelas auxiliares'!$B$241,M66&lt;&gt;'Tabelas auxiliares'!$B$242,M66&lt;&gt;'Tabelas auxiliares'!$C$241,M66&lt;&gt;'Tabelas auxiliares'!$C$242,M66&lt;&gt;'Tabelas auxiliares'!$D$241,M66&lt;&gt;'Tabelas auxiliares'!$D$242),"FOLHA DE PESSOAL",IF(R66='Tabelas auxiliares'!$A$242,"CUSTEIO",IF(R66='Tabelas auxiliares'!$A$241,"INVESTIMENTO","ERRO - VERIFICAR"))))</f>
        <v/>
      </c>
      <c r="T66" s="30" t="str">
        <f t="shared" si="3"/>
        <v/>
      </c>
      <c r="U66" s="37"/>
      <c r="X66" s="37"/>
      <c r="Y66" s="37"/>
    </row>
    <row r="67" spans="18:25" x14ac:dyDescent="0.25">
      <c r="R67" s="19" t="str">
        <f t="shared" si="1"/>
        <v/>
      </c>
      <c r="S67" s="19" t="str">
        <f>IF(M67="","",IF(AND(M67&lt;&gt;'Tabelas auxiliares'!$B$241,M67&lt;&gt;'Tabelas auxiliares'!$B$242,M67&lt;&gt;'Tabelas auxiliares'!$C$241,M67&lt;&gt;'Tabelas auxiliares'!$C$242,M67&lt;&gt;'Tabelas auxiliares'!$D$241,M67&lt;&gt;'Tabelas auxiliares'!$D$242),"FOLHA DE PESSOAL",IF(R67='Tabelas auxiliares'!$A$242,"CUSTEIO",IF(R67='Tabelas auxiliares'!$A$241,"INVESTIMENTO","ERRO - VERIFICAR"))))</f>
        <v/>
      </c>
      <c r="T67" s="30" t="str">
        <f t="shared" si="3"/>
        <v/>
      </c>
      <c r="U67" s="37"/>
      <c r="X67" s="37"/>
      <c r="Y67" s="37"/>
    </row>
    <row r="68" spans="18:25" x14ac:dyDescent="0.25">
      <c r="R68" s="19" t="str">
        <f t="shared" ref="R68:R131" si="4">LEFT(O68,1)</f>
        <v/>
      </c>
      <c r="S68" s="19" t="str">
        <f>IF(M68="","",IF(AND(M68&lt;&gt;'Tabelas auxiliares'!$B$241,M68&lt;&gt;'Tabelas auxiliares'!$B$242,M68&lt;&gt;'Tabelas auxiliares'!$C$241,M68&lt;&gt;'Tabelas auxiliares'!$C$242,M68&lt;&gt;'Tabelas auxiliares'!$D$241,M68&lt;&gt;'Tabelas auxiliares'!$D$242),"FOLHA DE PESSOAL",IF(R68='Tabelas auxiliares'!$A$242,"CUSTEIO",IF(R68='Tabelas auxiliares'!$A$241,"INVESTIMENTO","ERRO - VERIFICAR"))))</f>
        <v/>
      </c>
      <c r="T68" s="30" t="str">
        <f t="shared" ref="T68:T71" si="5">IF(SUM(U68:Y68)=0,"",SUM(U68:Y68))</f>
        <v/>
      </c>
      <c r="U68" s="37"/>
      <c r="X68" s="37"/>
      <c r="Y68" s="37"/>
    </row>
    <row r="69" spans="18:25" x14ac:dyDescent="0.25">
      <c r="R69" s="19" t="str">
        <f t="shared" si="4"/>
        <v/>
      </c>
      <c r="S69" s="19" t="str">
        <f>IF(M69="","",IF(AND(M69&lt;&gt;'Tabelas auxiliares'!$B$241,M69&lt;&gt;'Tabelas auxiliares'!$B$242,M69&lt;&gt;'Tabelas auxiliares'!$C$241,M69&lt;&gt;'Tabelas auxiliares'!$C$242,M69&lt;&gt;'Tabelas auxiliares'!$D$241,M69&lt;&gt;'Tabelas auxiliares'!$D$242),"FOLHA DE PESSOAL",IF(R69='Tabelas auxiliares'!$A$242,"CUSTEIO",IF(R69='Tabelas auxiliares'!$A$241,"INVESTIMENTO","ERRO - VERIFICAR"))))</f>
        <v/>
      </c>
      <c r="T69" s="30" t="str">
        <f t="shared" si="5"/>
        <v/>
      </c>
      <c r="U69" s="37"/>
      <c r="X69" s="37"/>
      <c r="Y69" s="37"/>
    </row>
    <row r="70" spans="18:25" x14ac:dyDescent="0.25">
      <c r="R70" s="19" t="str">
        <f t="shared" si="4"/>
        <v/>
      </c>
      <c r="S70" s="19" t="str">
        <f>IF(M70="","",IF(AND(M70&lt;&gt;'Tabelas auxiliares'!$B$241,M70&lt;&gt;'Tabelas auxiliares'!$B$242,M70&lt;&gt;'Tabelas auxiliares'!$C$241,M70&lt;&gt;'Tabelas auxiliares'!$C$242,M70&lt;&gt;'Tabelas auxiliares'!$D$241,M70&lt;&gt;'Tabelas auxiliares'!$D$242),"FOLHA DE PESSOAL",IF(R70='Tabelas auxiliares'!$A$242,"CUSTEIO",IF(R70='Tabelas auxiliares'!$A$241,"INVESTIMENTO","ERRO - VERIFICAR"))))</f>
        <v/>
      </c>
      <c r="T70" s="30" t="str">
        <f t="shared" si="5"/>
        <v/>
      </c>
      <c r="U70" s="37"/>
      <c r="X70" s="37"/>
      <c r="Y70" s="37"/>
    </row>
    <row r="71" spans="18:25" x14ac:dyDescent="0.25">
      <c r="R71" s="19" t="str">
        <f t="shared" si="4"/>
        <v/>
      </c>
      <c r="S71" s="19" t="str">
        <f>IF(M71="","",IF(AND(M71&lt;&gt;'Tabelas auxiliares'!$B$241,M71&lt;&gt;'Tabelas auxiliares'!$B$242,M71&lt;&gt;'Tabelas auxiliares'!$C$241,M71&lt;&gt;'Tabelas auxiliares'!$C$242,M71&lt;&gt;'Tabelas auxiliares'!$D$241,M71&lt;&gt;'Tabelas auxiliares'!$D$242),"FOLHA DE PESSOAL",IF(R71='Tabelas auxiliares'!$A$242,"CUSTEIO",IF(R71='Tabelas auxiliares'!$A$241,"INVESTIMENTO","ERRO - VERIFICAR"))))</f>
        <v/>
      </c>
      <c r="T71" s="30" t="str">
        <f t="shared" si="5"/>
        <v/>
      </c>
      <c r="U71" s="37"/>
      <c r="X71" s="37"/>
      <c r="Y71" s="37"/>
    </row>
    <row r="72" spans="18:25" x14ac:dyDescent="0.25">
      <c r="R72" s="19" t="str">
        <f t="shared" si="4"/>
        <v/>
      </c>
      <c r="S72" s="19" t="str">
        <f>IF(M72="","",IF(AND(M72&lt;&gt;'Tabelas auxiliares'!$B$241,M72&lt;&gt;'Tabelas auxiliares'!$B$242,M72&lt;&gt;'Tabelas auxiliares'!$C$241,M72&lt;&gt;'Tabelas auxiliares'!$C$242,M72&lt;&gt;'Tabelas auxiliares'!$D$241,M72&lt;&gt;'Tabelas auxiliares'!$D$242),"FOLHA DE PESSOAL",IF(R72='Tabelas auxiliares'!$A$242,"CUSTEIO",IF(R72='Tabelas auxiliares'!$A$241,"INVESTIMENTO","ERRO - VERIFICAR"))))</f>
        <v/>
      </c>
      <c r="T72" s="30" t="str">
        <f t="shared" ref="T72:T131" si="6">IF(SUM(U72:Y72)=0,"",SUM(U72:Y72))</f>
        <v/>
      </c>
      <c r="U72" s="37"/>
      <c r="V72" s="37"/>
      <c r="W72" s="37"/>
      <c r="X72" s="37"/>
      <c r="Y72" s="37"/>
    </row>
    <row r="73" spans="18:25" x14ac:dyDescent="0.25">
      <c r="R73" s="19" t="str">
        <f t="shared" si="4"/>
        <v/>
      </c>
      <c r="S73" s="19" t="str">
        <f>IF(M73="","",IF(AND(M73&lt;&gt;'Tabelas auxiliares'!$B$241,M73&lt;&gt;'Tabelas auxiliares'!$B$242,M73&lt;&gt;'Tabelas auxiliares'!$C$241,M73&lt;&gt;'Tabelas auxiliares'!$C$242,M73&lt;&gt;'Tabelas auxiliares'!$D$241,M73&lt;&gt;'Tabelas auxiliares'!$D$242),"FOLHA DE PESSOAL",IF(R73='Tabelas auxiliares'!$A$242,"CUSTEIO",IF(R73='Tabelas auxiliares'!$A$241,"INVESTIMENTO","ERRO - VERIFICAR"))))</f>
        <v/>
      </c>
      <c r="T73" s="30" t="str">
        <f t="shared" si="6"/>
        <v/>
      </c>
      <c r="U73" s="37"/>
      <c r="V73" s="37"/>
      <c r="W73" s="37"/>
      <c r="X73" s="37"/>
      <c r="Y73" s="37"/>
    </row>
    <row r="74" spans="18:25" x14ac:dyDescent="0.25">
      <c r="R74" s="19" t="str">
        <f t="shared" si="4"/>
        <v/>
      </c>
      <c r="S74" s="19" t="str">
        <f>IF(M74="","",IF(AND(M74&lt;&gt;'Tabelas auxiliares'!$B$241,M74&lt;&gt;'Tabelas auxiliares'!$B$242,M74&lt;&gt;'Tabelas auxiliares'!$C$241,M74&lt;&gt;'Tabelas auxiliares'!$C$242,M74&lt;&gt;'Tabelas auxiliares'!$D$241,M74&lt;&gt;'Tabelas auxiliares'!$D$242),"FOLHA DE PESSOAL",IF(R74='Tabelas auxiliares'!$A$242,"CUSTEIO",IF(R74='Tabelas auxiliares'!$A$241,"INVESTIMENTO","ERRO - VERIFICAR"))))</f>
        <v/>
      </c>
      <c r="T74" s="30" t="str">
        <f t="shared" si="6"/>
        <v/>
      </c>
      <c r="U74" s="37"/>
      <c r="V74" s="37"/>
      <c r="W74" s="37"/>
      <c r="X74" s="37"/>
      <c r="Y74" s="37"/>
    </row>
    <row r="75" spans="18:25" x14ac:dyDescent="0.25">
      <c r="R75" s="19" t="str">
        <f t="shared" si="4"/>
        <v/>
      </c>
      <c r="S75" s="19" t="str">
        <f>IF(M75="","",IF(AND(M75&lt;&gt;'Tabelas auxiliares'!$B$241,M75&lt;&gt;'Tabelas auxiliares'!$B$242,M75&lt;&gt;'Tabelas auxiliares'!$C$241,M75&lt;&gt;'Tabelas auxiliares'!$C$242,M75&lt;&gt;'Tabelas auxiliares'!$D$241,M75&lt;&gt;'Tabelas auxiliares'!$D$242),"FOLHA DE PESSOAL",IF(R75='Tabelas auxiliares'!$A$242,"CUSTEIO",IF(R75='Tabelas auxiliares'!$A$241,"INVESTIMENTO","ERRO - VERIFICAR"))))</f>
        <v/>
      </c>
      <c r="T75" s="30" t="str">
        <f t="shared" si="6"/>
        <v/>
      </c>
      <c r="U75" s="37"/>
      <c r="V75" s="37"/>
      <c r="W75" s="37"/>
      <c r="X75" s="37"/>
      <c r="Y75" s="37"/>
    </row>
    <row r="76" spans="18:25" x14ac:dyDescent="0.25">
      <c r="R76" s="19" t="str">
        <f t="shared" si="4"/>
        <v/>
      </c>
      <c r="S76" s="19" t="str">
        <f>IF(M76="","",IF(AND(M76&lt;&gt;'Tabelas auxiliares'!$B$241,M76&lt;&gt;'Tabelas auxiliares'!$B$242,M76&lt;&gt;'Tabelas auxiliares'!$C$241,M76&lt;&gt;'Tabelas auxiliares'!$C$242,M76&lt;&gt;'Tabelas auxiliares'!$D$241,M76&lt;&gt;'Tabelas auxiliares'!$D$242),"FOLHA DE PESSOAL",IF(R76='Tabelas auxiliares'!$A$242,"CUSTEIO",IF(R76='Tabelas auxiliares'!$A$241,"INVESTIMENTO","ERRO - VERIFICAR"))))</f>
        <v/>
      </c>
      <c r="T76" s="30" t="str">
        <f t="shared" si="6"/>
        <v/>
      </c>
      <c r="U76" s="37"/>
      <c r="V76" s="37"/>
      <c r="W76" s="37"/>
      <c r="X76" s="37"/>
      <c r="Y76" s="37"/>
    </row>
    <row r="77" spans="18:25" x14ac:dyDescent="0.25">
      <c r="R77" s="19" t="str">
        <f t="shared" si="4"/>
        <v/>
      </c>
      <c r="S77" s="19" t="str">
        <f>IF(M77="","",IF(AND(M77&lt;&gt;'Tabelas auxiliares'!$B$241,M77&lt;&gt;'Tabelas auxiliares'!$B$242,M77&lt;&gt;'Tabelas auxiliares'!$C$241,M77&lt;&gt;'Tabelas auxiliares'!$C$242,M77&lt;&gt;'Tabelas auxiliares'!$D$241,M77&lt;&gt;'Tabelas auxiliares'!$D$242),"FOLHA DE PESSOAL",IF(R77='Tabelas auxiliares'!$A$242,"CUSTEIO",IF(R77='Tabelas auxiliares'!$A$241,"INVESTIMENTO","ERRO - VERIFICAR"))))</f>
        <v/>
      </c>
      <c r="T77" s="30" t="str">
        <f t="shared" si="6"/>
        <v/>
      </c>
      <c r="U77" s="37"/>
      <c r="V77" s="37"/>
      <c r="W77" s="37"/>
      <c r="X77" s="37"/>
      <c r="Y77" s="37"/>
    </row>
    <row r="78" spans="18:25" x14ac:dyDescent="0.25">
      <c r="R78" s="19" t="str">
        <f t="shared" si="4"/>
        <v/>
      </c>
      <c r="S78" s="19" t="str">
        <f>IF(M78="","",IF(AND(M78&lt;&gt;'Tabelas auxiliares'!$B$241,M78&lt;&gt;'Tabelas auxiliares'!$B$242,M78&lt;&gt;'Tabelas auxiliares'!$C$241,M78&lt;&gt;'Tabelas auxiliares'!$C$242,M78&lt;&gt;'Tabelas auxiliares'!$D$241,M78&lt;&gt;'Tabelas auxiliares'!$D$242),"FOLHA DE PESSOAL",IF(R78='Tabelas auxiliares'!$A$242,"CUSTEIO",IF(R78='Tabelas auxiliares'!$A$241,"INVESTIMENTO","ERRO - VERIFICAR"))))</f>
        <v/>
      </c>
      <c r="T78" s="30" t="str">
        <f t="shared" si="6"/>
        <v/>
      </c>
      <c r="U78" s="37"/>
      <c r="V78" s="37"/>
      <c r="W78" s="37"/>
      <c r="X78" s="37"/>
      <c r="Y78" s="37"/>
    </row>
    <row r="79" spans="18:25" x14ac:dyDescent="0.25">
      <c r="R79" s="19" t="str">
        <f t="shared" si="4"/>
        <v/>
      </c>
      <c r="S79" s="19" t="str">
        <f>IF(M79="","",IF(AND(M79&lt;&gt;'Tabelas auxiliares'!$B$241,M79&lt;&gt;'Tabelas auxiliares'!$B$242,M79&lt;&gt;'Tabelas auxiliares'!$C$241,M79&lt;&gt;'Tabelas auxiliares'!$C$242,M79&lt;&gt;'Tabelas auxiliares'!$D$241,M79&lt;&gt;'Tabelas auxiliares'!$D$242),"FOLHA DE PESSOAL",IF(R79='Tabelas auxiliares'!$A$242,"CUSTEIO",IF(R79='Tabelas auxiliares'!$A$241,"INVESTIMENTO","ERRO - VERIFICAR"))))</f>
        <v/>
      </c>
      <c r="T79" s="30" t="str">
        <f t="shared" si="6"/>
        <v/>
      </c>
      <c r="U79" s="37"/>
      <c r="V79" s="37"/>
      <c r="W79" s="37"/>
      <c r="X79" s="37"/>
      <c r="Y79" s="37"/>
    </row>
    <row r="80" spans="18:25" x14ac:dyDescent="0.25">
      <c r="R80" s="19" t="str">
        <f t="shared" si="4"/>
        <v/>
      </c>
      <c r="S80" s="19" t="str">
        <f>IF(M80="","",IF(AND(M80&lt;&gt;'Tabelas auxiliares'!$B$241,M80&lt;&gt;'Tabelas auxiliares'!$B$242,M80&lt;&gt;'Tabelas auxiliares'!$C$241,M80&lt;&gt;'Tabelas auxiliares'!$C$242,M80&lt;&gt;'Tabelas auxiliares'!$D$241,M80&lt;&gt;'Tabelas auxiliares'!$D$242),"FOLHA DE PESSOAL",IF(R80='Tabelas auxiliares'!$A$242,"CUSTEIO",IF(R80='Tabelas auxiliares'!$A$241,"INVESTIMENTO","ERRO - VERIFICAR"))))</f>
        <v/>
      </c>
      <c r="T80" s="30" t="str">
        <f t="shared" si="6"/>
        <v/>
      </c>
      <c r="U80" s="37"/>
      <c r="V80" s="37"/>
      <c r="W80" s="37"/>
      <c r="X80" s="37"/>
      <c r="Y80" s="37"/>
    </row>
    <row r="81" spans="18:25" x14ac:dyDescent="0.25">
      <c r="R81" s="19" t="str">
        <f t="shared" si="4"/>
        <v/>
      </c>
      <c r="S81" s="19" t="str">
        <f>IF(M81="","",IF(AND(M81&lt;&gt;'Tabelas auxiliares'!$B$241,M81&lt;&gt;'Tabelas auxiliares'!$B$242,M81&lt;&gt;'Tabelas auxiliares'!$C$241,M81&lt;&gt;'Tabelas auxiliares'!$C$242,M81&lt;&gt;'Tabelas auxiliares'!$D$241,M81&lt;&gt;'Tabelas auxiliares'!$D$242),"FOLHA DE PESSOAL",IF(R81='Tabelas auxiliares'!$A$242,"CUSTEIO",IF(R81='Tabelas auxiliares'!$A$241,"INVESTIMENTO","ERRO - VERIFICAR"))))</f>
        <v/>
      </c>
      <c r="T81" s="30" t="str">
        <f t="shared" si="6"/>
        <v/>
      </c>
      <c r="U81" s="37"/>
      <c r="V81" s="37"/>
      <c r="W81" s="37"/>
      <c r="X81" s="37"/>
      <c r="Y81" s="37"/>
    </row>
    <row r="82" spans="18:25" x14ac:dyDescent="0.25">
      <c r="R82" s="19" t="str">
        <f t="shared" si="4"/>
        <v/>
      </c>
      <c r="S82" s="19" t="str">
        <f>IF(M82="","",IF(AND(M82&lt;&gt;'Tabelas auxiliares'!$B$241,M82&lt;&gt;'Tabelas auxiliares'!$B$242,M82&lt;&gt;'Tabelas auxiliares'!$C$241,M82&lt;&gt;'Tabelas auxiliares'!$C$242,M82&lt;&gt;'Tabelas auxiliares'!$D$241,M82&lt;&gt;'Tabelas auxiliares'!$D$242),"FOLHA DE PESSOAL",IF(R82='Tabelas auxiliares'!$A$242,"CUSTEIO",IF(R82='Tabelas auxiliares'!$A$241,"INVESTIMENTO","ERRO - VERIFICAR"))))</f>
        <v/>
      </c>
      <c r="T82" s="30" t="str">
        <f t="shared" si="6"/>
        <v/>
      </c>
      <c r="U82" s="37"/>
      <c r="V82" s="37"/>
      <c r="W82" s="37"/>
      <c r="X82" s="37"/>
      <c r="Y82" s="37"/>
    </row>
    <row r="83" spans="18:25" x14ac:dyDescent="0.25">
      <c r="R83" s="19" t="str">
        <f t="shared" si="4"/>
        <v/>
      </c>
      <c r="S83" s="19" t="str">
        <f>IF(M83="","",IF(AND(M83&lt;&gt;'Tabelas auxiliares'!$B$241,M83&lt;&gt;'Tabelas auxiliares'!$B$242,M83&lt;&gt;'Tabelas auxiliares'!$C$241,M83&lt;&gt;'Tabelas auxiliares'!$C$242,M83&lt;&gt;'Tabelas auxiliares'!$D$241,M83&lt;&gt;'Tabelas auxiliares'!$D$242),"FOLHA DE PESSOAL",IF(R83='Tabelas auxiliares'!$A$242,"CUSTEIO",IF(R83='Tabelas auxiliares'!$A$241,"INVESTIMENTO","ERRO - VERIFICAR"))))</f>
        <v/>
      </c>
      <c r="T83" s="30" t="str">
        <f t="shared" si="6"/>
        <v/>
      </c>
      <c r="U83" s="37"/>
      <c r="V83" s="37"/>
      <c r="W83" s="37"/>
      <c r="X83" s="37"/>
      <c r="Y83" s="37"/>
    </row>
    <row r="84" spans="18:25" x14ac:dyDescent="0.25">
      <c r="R84" s="19" t="str">
        <f t="shared" si="4"/>
        <v/>
      </c>
      <c r="S84" s="19" t="str">
        <f>IF(M84="","",IF(AND(M84&lt;&gt;'Tabelas auxiliares'!$B$241,M84&lt;&gt;'Tabelas auxiliares'!$B$242,M84&lt;&gt;'Tabelas auxiliares'!$C$241,M84&lt;&gt;'Tabelas auxiliares'!$C$242,M84&lt;&gt;'Tabelas auxiliares'!$D$241,M84&lt;&gt;'Tabelas auxiliares'!$D$242),"FOLHA DE PESSOAL",IF(R84='Tabelas auxiliares'!$A$242,"CUSTEIO",IF(R84='Tabelas auxiliares'!$A$241,"INVESTIMENTO","ERRO - VERIFICAR"))))</f>
        <v/>
      </c>
      <c r="T84" s="30" t="str">
        <f t="shared" si="6"/>
        <v/>
      </c>
      <c r="U84" s="37"/>
      <c r="V84" s="37"/>
      <c r="W84" s="37"/>
      <c r="X84" s="37"/>
      <c r="Y84" s="37"/>
    </row>
    <row r="85" spans="18:25" x14ac:dyDescent="0.25">
      <c r="R85" s="19" t="str">
        <f t="shared" si="4"/>
        <v/>
      </c>
      <c r="S85" s="19" t="str">
        <f>IF(M85="","",IF(AND(M85&lt;&gt;'Tabelas auxiliares'!$B$241,M85&lt;&gt;'Tabelas auxiliares'!$B$242,M85&lt;&gt;'Tabelas auxiliares'!$C$241,M85&lt;&gt;'Tabelas auxiliares'!$C$242,M85&lt;&gt;'Tabelas auxiliares'!$D$241,M85&lt;&gt;'Tabelas auxiliares'!$D$242),"FOLHA DE PESSOAL",IF(R85='Tabelas auxiliares'!$A$242,"CUSTEIO",IF(R85='Tabelas auxiliares'!$A$241,"INVESTIMENTO","ERRO - VERIFICAR"))))</f>
        <v/>
      </c>
      <c r="T85" s="30" t="str">
        <f t="shared" si="6"/>
        <v/>
      </c>
      <c r="U85" s="37"/>
      <c r="V85" s="37"/>
      <c r="W85" s="37"/>
      <c r="X85" s="37"/>
      <c r="Y85" s="37"/>
    </row>
    <row r="86" spans="18:25" x14ac:dyDescent="0.25">
      <c r="R86" s="19" t="str">
        <f t="shared" si="4"/>
        <v/>
      </c>
      <c r="S86" s="19" t="str">
        <f>IF(M86="","",IF(AND(M86&lt;&gt;'Tabelas auxiliares'!$B$241,M86&lt;&gt;'Tabelas auxiliares'!$B$242,M86&lt;&gt;'Tabelas auxiliares'!$C$241,M86&lt;&gt;'Tabelas auxiliares'!$C$242,M86&lt;&gt;'Tabelas auxiliares'!$D$241,M86&lt;&gt;'Tabelas auxiliares'!$D$242),"FOLHA DE PESSOAL",IF(R86='Tabelas auxiliares'!$A$242,"CUSTEIO",IF(R86='Tabelas auxiliares'!$A$241,"INVESTIMENTO","ERRO - VERIFICAR"))))</f>
        <v/>
      </c>
      <c r="T86" s="30" t="str">
        <f t="shared" si="6"/>
        <v/>
      </c>
      <c r="U86" s="37"/>
      <c r="V86" s="37"/>
      <c r="W86" s="37"/>
      <c r="X86" s="37"/>
      <c r="Y86" s="37"/>
    </row>
    <row r="87" spans="18:25" x14ac:dyDescent="0.25">
      <c r="R87" s="19" t="str">
        <f t="shared" si="4"/>
        <v/>
      </c>
      <c r="S87" s="19" t="str">
        <f>IF(M87="","",IF(AND(M87&lt;&gt;'Tabelas auxiliares'!$B$241,M87&lt;&gt;'Tabelas auxiliares'!$B$242,M87&lt;&gt;'Tabelas auxiliares'!$C$241,M87&lt;&gt;'Tabelas auxiliares'!$C$242,M87&lt;&gt;'Tabelas auxiliares'!$D$241,M87&lt;&gt;'Tabelas auxiliares'!$D$242),"FOLHA DE PESSOAL",IF(R87='Tabelas auxiliares'!$A$242,"CUSTEIO",IF(R87='Tabelas auxiliares'!$A$241,"INVESTIMENTO","ERRO - VERIFICAR"))))</f>
        <v/>
      </c>
      <c r="T87" s="30" t="str">
        <f t="shared" si="6"/>
        <v/>
      </c>
      <c r="U87" s="37"/>
      <c r="V87" s="37"/>
      <c r="W87" s="37"/>
      <c r="X87" s="37"/>
      <c r="Y87" s="37"/>
    </row>
    <row r="88" spans="18:25" x14ac:dyDescent="0.25">
      <c r="R88" s="19" t="str">
        <f t="shared" si="4"/>
        <v/>
      </c>
      <c r="S88" s="19" t="str">
        <f>IF(M88="","",IF(AND(M88&lt;&gt;'Tabelas auxiliares'!$B$241,M88&lt;&gt;'Tabelas auxiliares'!$B$242,M88&lt;&gt;'Tabelas auxiliares'!$C$241,M88&lt;&gt;'Tabelas auxiliares'!$C$242,M88&lt;&gt;'Tabelas auxiliares'!$D$241,M88&lt;&gt;'Tabelas auxiliares'!$D$242),"FOLHA DE PESSOAL",IF(R88='Tabelas auxiliares'!$A$242,"CUSTEIO",IF(R88='Tabelas auxiliares'!$A$241,"INVESTIMENTO","ERRO - VERIFICAR"))))</f>
        <v/>
      </c>
      <c r="T88" s="30" t="str">
        <f t="shared" si="6"/>
        <v/>
      </c>
      <c r="U88" s="37"/>
      <c r="V88" s="37"/>
      <c r="W88" s="37"/>
      <c r="X88" s="37"/>
      <c r="Y88" s="37"/>
    </row>
    <row r="89" spans="18:25" x14ac:dyDescent="0.25">
      <c r="R89" s="19" t="str">
        <f t="shared" si="4"/>
        <v/>
      </c>
      <c r="S89" s="19" t="str">
        <f>IF(M89="","",IF(AND(M89&lt;&gt;'Tabelas auxiliares'!$B$241,M89&lt;&gt;'Tabelas auxiliares'!$B$242,M89&lt;&gt;'Tabelas auxiliares'!$C$241,M89&lt;&gt;'Tabelas auxiliares'!$C$242,M89&lt;&gt;'Tabelas auxiliares'!$D$241,M89&lt;&gt;'Tabelas auxiliares'!$D$242),"FOLHA DE PESSOAL",IF(R89='Tabelas auxiliares'!$A$242,"CUSTEIO",IF(R89='Tabelas auxiliares'!$A$241,"INVESTIMENTO","ERRO - VERIFICAR"))))</f>
        <v/>
      </c>
      <c r="T89" s="30" t="str">
        <f t="shared" si="6"/>
        <v/>
      </c>
      <c r="U89" s="37"/>
      <c r="V89" s="37"/>
      <c r="W89" s="37"/>
      <c r="X89" s="37"/>
      <c r="Y89" s="37"/>
    </row>
    <row r="90" spans="18:25" x14ac:dyDescent="0.25">
      <c r="R90" s="19" t="str">
        <f t="shared" si="4"/>
        <v/>
      </c>
      <c r="S90" s="19" t="str">
        <f>IF(M90="","",IF(AND(M90&lt;&gt;'Tabelas auxiliares'!$B$241,M90&lt;&gt;'Tabelas auxiliares'!$B$242,M90&lt;&gt;'Tabelas auxiliares'!$C$241,M90&lt;&gt;'Tabelas auxiliares'!$C$242,M90&lt;&gt;'Tabelas auxiliares'!$D$241,M90&lt;&gt;'Tabelas auxiliares'!$D$242),"FOLHA DE PESSOAL",IF(R90='Tabelas auxiliares'!$A$242,"CUSTEIO",IF(R90='Tabelas auxiliares'!$A$241,"INVESTIMENTO","ERRO - VERIFICAR"))))</f>
        <v/>
      </c>
      <c r="T90" s="30" t="str">
        <f t="shared" si="6"/>
        <v/>
      </c>
      <c r="U90" s="37"/>
      <c r="V90" s="37"/>
      <c r="W90" s="37"/>
      <c r="X90" s="37"/>
      <c r="Y90" s="37"/>
    </row>
    <row r="91" spans="18:25" x14ac:dyDescent="0.25">
      <c r="R91" s="19" t="str">
        <f t="shared" si="4"/>
        <v/>
      </c>
      <c r="S91" s="19" t="str">
        <f>IF(M91="","",IF(AND(M91&lt;&gt;'Tabelas auxiliares'!$B$241,M91&lt;&gt;'Tabelas auxiliares'!$B$242,M91&lt;&gt;'Tabelas auxiliares'!$C$241,M91&lt;&gt;'Tabelas auxiliares'!$C$242,M91&lt;&gt;'Tabelas auxiliares'!$D$241,M91&lt;&gt;'Tabelas auxiliares'!$D$242),"FOLHA DE PESSOAL",IF(R91='Tabelas auxiliares'!$A$242,"CUSTEIO",IF(R91='Tabelas auxiliares'!$A$241,"INVESTIMENTO","ERRO - VERIFICAR"))))</f>
        <v/>
      </c>
      <c r="T91" s="30" t="str">
        <f t="shared" si="6"/>
        <v/>
      </c>
      <c r="U91" s="37"/>
      <c r="V91" s="37"/>
      <c r="W91" s="37"/>
      <c r="X91" s="37"/>
      <c r="Y91" s="37"/>
    </row>
    <row r="92" spans="18:25" x14ac:dyDescent="0.25">
      <c r="R92" s="19" t="str">
        <f t="shared" si="4"/>
        <v/>
      </c>
      <c r="S92" s="19" t="str">
        <f>IF(M92="","",IF(AND(M92&lt;&gt;'Tabelas auxiliares'!$B$241,M92&lt;&gt;'Tabelas auxiliares'!$B$242,M92&lt;&gt;'Tabelas auxiliares'!$C$241,M92&lt;&gt;'Tabelas auxiliares'!$C$242,M92&lt;&gt;'Tabelas auxiliares'!$D$241,M92&lt;&gt;'Tabelas auxiliares'!$D$242),"FOLHA DE PESSOAL",IF(R92='Tabelas auxiliares'!$A$242,"CUSTEIO",IF(R92='Tabelas auxiliares'!$A$241,"INVESTIMENTO","ERRO - VERIFICAR"))))</f>
        <v/>
      </c>
      <c r="T92" s="30" t="str">
        <f t="shared" si="6"/>
        <v/>
      </c>
      <c r="U92" s="37"/>
      <c r="V92" s="37"/>
      <c r="W92" s="37"/>
      <c r="X92" s="37"/>
      <c r="Y92" s="37"/>
    </row>
    <row r="93" spans="18:25" x14ac:dyDescent="0.25">
      <c r="R93" s="19" t="str">
        <f t="shared" si="4"/>
        <v/>
      </c>
      <c r="S93" s="19" t="str">
        <f>IF(M93="","",IF(AND(M93&lt;&gt;'Tabelas auxiliares'!$B$241,M93&lt;&gt;'Tabelas auxiliares'!$B$242,M93&lt;&gt;'Tabelas auxiliares'!$C$241,M93&lt;&gt;'Tabelas auxiliares'!$C$242,M93&lt;&gt;'Tabelas auxiliares'!$D$241,M93&lt;&gt;'Tabelas auxiliares'!$D$242),"FOLHA DE PESSOAL",IF(R93='Tabelas auxiliares'!$A$242,"CUSTEIO",IF(R93='Tabelas auxiliares'!$A$241,"INVESTIMENTO","ERRO - VERIFICAR"))))</f>
        <v/>
      </c>
      <c r="T93" s="30" t="str">
        <f t="shared" si="6"/>
        <v/>
      </c>
      <c r="U93" s="37"/>
      <c r="V93" s="37"/>
      <c r="W93" s="37"/>
      <c r="X93" s="37"/>
      <c r="Y93" s="37"/>
    </row>
    <row r="94" spans="18:25" x14ac:dyDescent="0.25">
      <c r="R94" s="19" t="str">
        <f t="shared" si="4"/>
        <v/>
      </c>
      <c r="S94" s="19" t="str">
        <f>IF(M94="","",IF(AND(M94&lt;&gt;'Tabelas auxiliares'!$B$241,M94&lt;&gt;'Tabelas auxiliares'!$B$242,M94&lt;&gt;'Tabelas auxiliares'!$C$241,M94&lt;&gt;'Tabelas auxiliares'!$C$242,M94&lt;&gt;'Tabelas auxiliares'!$D$241,M94&lt;&gt;'Tabelas auxiliares'!$D$242),"FOLHA DE PESSOAL",IF(R94='Tabelas auxiliares'!$A$242,"CUSTEIO",IF(R94='Tabelas auxiliares'!$A$241,"INVESTIMENTO","ERRO - VERIFICAR"))))</f>
        <v/>
      </c>
      <c r="T94" s="30" t="str">
        <f t="shared" si="6"/>
        <v/>
      </c>
      <c r="U94" s="37"/>
      <c r="V94" s="37"/>
      <c r="W94" s="37"/>
      <c r="X94" s="37"/>
      <c r="Y94" s="37"/>
    </row>
    <row r="95" spans="18:25" x14ac:dyDescent="0.25">
      <c r="R95" s="19" t="str">
        <f t="shared" si="4"/>
        <v/>
      </c>
      <c r="S95" s="19" t="str">
        <f>IF(M95="","",IF(AND(M95&lt;&gt;'Tabelas auxiliares'!$B$241,M95&lt;&gt;'Tabelas auxiliares'!$B$242,M95&lt;&gt;'Tabelas auxiliares'!$C$241,M95&lt;&gt;'Tabelas auxiliares'!$C$242,M95&lt;&gt;'Tabelas auxiliares'!$D$241,M95&lt;&gt;'Tabelas auxiliares'!$D$242),"FOLHA DE PESSOAL",IF(R95='Tabelas auxiliares'!$A$242,"CUSTEIO",IF(R95='Tabelas auxiliares'!$A$241,"INVESTIMENTO","ERRO - VERIFICAR"))))</f>
        <v/>
      </c>
      <c r="T95" s="30" t="str">
        <f t="shared" si="6"/>
        <v/>
      </c>
      <c r="U95" s="37"/>
      <c r="V95" s="37"/>
      <c r="W95" s="37"/>
      <c r="X95" s="37"/>
      <c r="Y95" s="37"/>
    </row>
    <row r="96" spans="18:25" x14ac:dyDescent="0.25">
      <c r="R96" s="19" t="str">
        <f t="shared" si="4"/>
        <v/>
      </c>
      <c r="S96" s="19" t="str">
        <f>IF(M96="","",IF(AND(M96&lt;&gt;'Tabelas auxiliares'!$B$241,M96&lt;&gt;'Tabelas auxiliares'!$B$242,M96&lt;&gt;'Tabelas auxiliares'!$C$241,M96&lt;&gt;'Tabelas auxiliares'!$C$242,M96&lt;&gt;'Tabelas auxiliares'!$D$241,M96&lt;&gt;'Tabelas auxiliares'!$D$242),"FOLHA DE PESSOAL",IF(R96='Tabelas auxiliares'!$A$242,"CUSTEIO",IF(R96='Tabelas auxiliares'!$A$241,"INVESTIMENTO","ERRO - VERIFICAR"))))</f>
        <v/>
      </c>
      <c r="T96" s="30" t="str">
        <f t="shared" si="6"/>
        <v/>
      </c>
      <c r="U96" s="37"/>
      <c r="V96" s="37"/>
      <c r="W96" s="37"/>
      <c r="X96" s="37"/>
      <c r="Y96" s="37"/>
    </row>
    <row r="97" spans="18:25" x14ac:dyDescent="0.25">
      <c r="R97" s="19" t="str">
        <f t="shared" si="4"/>
        <v/>
      </c>
      <c r="S97" s="19" t="str">
        <f>IF(M97="","",IF(AND(M97&lt;&gt;'Tabelas auxiliares'!$B$241,M97&lt;&gt;'Tabelas auxiliares'!$B$242,M97&lt;&gt;'Tabelas auxiliares'!$C$241,M97&lt;&gt;'Tabelas auxiliares'!$C$242,M97&lt;&gt;'Tabelas auxiliares'!$D$241,M97&lt;&gt;'Tabelas auxiliares'!$D$242),"FOLHA DE PESSOAL",IF(R97='Tabelas auxiliares'!$A$242,"CUSTEIO",IF(R97='Tabelas auxiliares'!$A$241,"INVESTIMENTO","ERRO - VERIFICAR"))))</f>
        <v/>
      </c>
      <c r="T97" s="30" t="str">
        <f t="shared" si="6"/>
        <v/>
      </c>
      <c r="U97" s="37"/>
      <c r="V97" s="37"/>
      <c r="W97" s="37"/>
      <c r="X97" s="37"/>
      <c r="Y97" s="37"/>
    </row>
    <row r="98" spans="18:25" x14ac:dyDescent="0.25">
      <c r="R98" s="19" t="str">
        <f t="shared" si="4"/>
        <v/>
      </c>
      <c r="S98" s="19" t="str">
        <f>IF(M98="","",IF(AND(M98&lt;&gt;'Tabelas auxiliares'!$B$241,M98&lt;&gt;'Tabelas auxiliares'!$B$242,M98&lt;&gt;'Tabelas auxiliares'!$C$241,M98&lt;&gt;'Tabelas auxiliares'!$C$242,M98&lt;&gt;'Tabelas auxiliares'!$D$241,M98&lt;&gt;'Tabelas auxiliares'!$D$242),"FOLHA DE PESSOAL",IF(R98='Tabelas auxiliares'!$A$242,"CUSTEIO",IF(R98='Tabelas auxiliares'!$A$241,"INVESTIMENTO","ERRO - VERIFICAR"))))</f>
        <v/>
      </c>
      <c r="T98" s="30" t="str">
        <f t="shared" si="6"/>
        <v/>
      </c>
      <c r="U98" s="37"/>
      <c r="V98" s="37"/>
      <c r="W98" s="37"/>
      <c r="X98" s="37"/>
      <c r="Y98" s="37"/>
    </row>
    <row r="99" spans="18:25" x14ac:dyDescent="0.25">
      <c r="R99" s="19" t="str">
        <f t="shared" si="4"/>
        <v/>
      </c>
      <c r="S99" s="19" t="str">
        <f>IF(M99="","",IF(AND(M99&lt;&gt;'Tabelas auxiliares'!$B$241,M99&lt;&gt;'Tabelas auxiliares'!$B$242,M99&lt;&gt;'Tabelas auxiliares'!$C$241,M99&lt;&gt;'Tabelas auxiliares'!$C$242,M99&lt;&gt;'Tabelas auxiliares'!$D$241,M99&lt;&gt;'Tabelas auxiliares'!$D$242),"FOLHA DE PESSOAL",IF(R99='Tabelas auxiliares'!$A$242,"CUSTEIO",IF(R99='Tabelas auxiliares'!$A$241,"INVESTIMENTO","ERRO - VERIFICAR"))))</f>
        <v/>
      </c>
      <c r="T99" s="30" t="str">
        <f t="shared" si="6"/>
        <v/>
      </c>
      <c r="U99" s="37"/>
      <c r="V99" s="37"/>
      <c r="W99" s="37"/>
      <c r="X99" s="37"/>
      <c r="Y99" s="37"/>
    </row>
    <row r="100" spans="18:25" x14ac:dyDescent="0.25">
      <c r="R100" s="19" t="str">
        <f t="shared" si="4"/>
        <v/>
      </c>
      <c r="S100" s="19" t="str">
        <f>IF(M100="","",IF(AND(M100&lt;&gt;'Tabelas auxiliares'!$B$241,M100&lt;&gt;'Tabelas auxiliares'!$B$242,M100&lt;&gt;'Tabelas auxiliares'!$C$241,M100&lt;&gt;'Tabelas auxiliares'!$C$242,M100&lt;&gt;'Tabelas auxiliares'!$D$241,M100&lt;&gt;'Tabelas auxiliares'!$D$242),"FOLHA DE PESSOAL",IF(R100='Tabelas auxiliares'!$A$242,"CUSTEIO",IF(R100='Tabelas auxiliares'!$A$241,"INVESTIMENTO","ERRO - VERIFICAR"))))</f>
        <v/>
      </c>
      <c r="T100" s="30" t="str">
        <f t="shared" si="6"/>
        <v/>
      </c>
      <c r="U100" s="37"/>
      <c r="V100" s="37"/>
      <c r="W100" s="37"/>
      <c r="X100" s="37"/>
      <c r="Y100" s="37"/>
    </row>
    <row r="101" spans="18:25" x14ac:dyDescent="0.25">
      <c r="R101" s="19" t="str">
        <f t="shared" si="4"/>
        <v/>
      </c>
      <c r="S101" s="19" t="str">
        <f>IF(M101="","",IF(AND(M101&lt;&gt;'Tabelas auxiliares'!$B$241,M101&lt;&gt;'Tabelas auxiliares'!$B$242,M101&lt;&gt;'Tabelas auxiliares'!$C$241,M101&lt;&gt;'Tabelas auxiliares'!$C$242,M101&lt;&gt;'Tabelas auxiliares'!$D$241,M101&lt;&gt;'Tabelas auxiliares'!$D$242),"FOLHA DE PESSOAL",IF(R101='Tabelas auxiliares'!$A$242,"CUSTEIO",IF(R101='Tabelas auxiliares'!$A$241,"INVESTIMENTO","ERRO - VERIFICAR"))))</f>
        <v/>
      </c>
      <c r="T101" s="30" t="str">
        <f t="shared" si="6"/>
        <v/>
      </c>
      <c r="U101" s="37"/>
      <c r="V101" s="37"/>
      <c r="W101" s="37"/>
      <c r="X101" s="37"/>
      <c r="Y101" s="37"/>
    </row>
    <row r="102" spans="18:25" x14ac:dyDescent="0.25">
      <c r="R102" s="19" t="str">
        <f t="shared" si="4"/>
        <v/>
      </c>
      <c r="S102" s="19" t="str">
        <f>IF(M102="","",IF(AND(M102&lt;&gt;'Tabelas auxiliares'!$B$241,M102&lt;&gt;'Tabelas auxiliares'!$B$242,M102&lt;&gt;'Tabelas auxiliares'!$C$241,M102&lt;&gt;'Tabelas auxiliares'!$C$242,M102&lt;&gt;'Tabelas auxiliares'!$D$241,M102&lt;&gt;'Tabelas auxiliares'!$D$242),"FOLHA DE PESSOAL",IF(R102='Tabelas auxiliares'!$A$242,"CUSTEIO",IF(R102='Tabelas auxiliares'!$A$241,"INVESTIMENTO","ERRO - VERIFICAR"))))</f>
        <v/>
      </c>
      <c r="T102" s="30" t="str">
        <f t="shared" si="6"/>
        <v/>
      </c>
      <c r="U102" s="37"/>
      <c r="V102" s="37"/>
      <c r="W102" s="37"/>
      <c r="X102" s="37"/>
      <c r="Y102" s="37"/>
    </row>
    <row r="103" spans="18:25" x14ac:dyDescent="0.25">
      <c r="R103" s="19" t="str">
        <f t="shared" si="4"/>
        <v/>
      </c>
      <c r="S103" s="19" t="str">
        <f>IF(M103="","",IF(AND(M103&lt;&gt;'Tabelas auxiliares'!$B$241,M103&lt;&gt;'Tabelas auxiliares'!$B$242,M103&lt;&gt;'Tabelas auxiliares'!$C$241,M103&lt;&gt;'Tabelas auxiliares'!$C$242,M103&lt;&gt;'Tabelas auxiliares'!$D$241,M103&lt;&gt;'Tabelas auxiliares'!$D$242),"FOLHA DE PESSOAL",IF(R103='Tabelas auxiliares'!$A$242,"CUSTEIO",IF(R103='Tabelas auxiliares'!$A$241,"INVESTIMENTO","ERRO - VERIFICAR"))))</f>
        <v/>
      </c>
      <c r="T103" s="30" t="str">
        <f t="shared" si="6"/>
        <v/>
      </c>
      <c r="U103" s="37"/>
      <c r="V103" s="37"/>
      <c r="W103" s="37"/>
      <c r="X103" s="37"/>
      <c r="Y103" s="37"/>
    </row>
    <row r="104" spans="18:25" x14ac:dyDescent="0.25">
      <c r="R104" s="19" t="str">
        <f t="shared" si="4"/>
        <v/>
      </c>
      <c r="S104" s="19" t="str">
        <f>IF(M104="","",IF(AND(M104&lt;&gt;'Tabelas auxiliares'!$B$241,M104&lt;&gt;'Tabelas auxiliares'!$B$242,M104&lt;&gt;'Tabelas auxiliares'!$C$241,M104&lt;&gt;'Tabelas auxiliares'!$C$242,M104&lt;&gt;'Tabelas auxiliares'!$D$241,M104&lt;&gt;'Tabelas auxiliares'!$D$242),"FOLHA DE PESSOAL",IF(R104='Tabelas auxiliares'!$A$242,"CUSTEIO",IF(R104='Tabelas auxiliares'!$A$241,"INVESTIMENTO","ERRO - VERIFICAR"))))</f>
        <v/>
      </c>
      <c r="T104" s="30" t="str">
        <f t="shared" si="6"/>
        <v/>
      </c>
      <c r="U104" s="37"/>
      <c r="V104" s="37"/>
      <c r="W104" s="37"/>
      <c r="X104" s="37"/>
      <c r="Y104" s="37"/>
    </row>
    <row r="105" spans="18:25" x14ac:dyDescent="0.25">
      <c r="R105" s="19" t="str">
        <f t="shared" si="4"/>
        <v/>
      </c>
      <c r="S105" s="19" t="str">
        <f>IF(M105="","",IF(AND(M105&lt;&gt;'Tabelas auxiliares'!$B$241,M105&lt;&gt;'Tabelas auxiliares'!$B$242,M105&lt;&gt;'Tabelas auxiliares'!$C$241,M105&lt;&gt;'Tabelas auxiliares'!$C$242,M105&lt;&gt;'Tabelas auxiliares'!$D$241,M105&lt;&gt;'Tabelas auxiliares'!$D$242),"FOLHA DE PESSOAL",IF(R105='Tabelas auxiliares'!$A$242,"CUSTEIO",IF(R105='Tabelas auxiliares'!$A$241,"INVESTIMENTO","ERRO - VERIFICAR"))))</f>
        <v/>
      </c>
      <c r="T105" s="30" t="str">
        <f t="shared" si="6"/>
        <v/>
      </c>
      <c r="U105" s="37"/>
      <c r="V105" s="37"/>
      <c r="W105" s="37"/>
      <c r="X105" s="37"/>
      <c r="Y105" s="37"/>
    </row>
    <row r="106" spans="18:25" x14ac:dyDescent="0.25">
      <c r="R106" s="19" t="str">
        <f t="shared" si="4"/>
        <v/>
      </c>
      <c r="S106" s="19" t="str">
        <f>IF(M106="","",IF(AND(M106&lt;&gt;'Tabelas auxiliares'!$B$241,M106&lt;&gt;'Tabelas auxiliares'!$B$242,M106&lt;&gt;'Tabelas auxiliares'!$C$241,M106&lt;&gt;'Tabelas auxiliares'!$C$242,M106&lt;&gt;'Tabelas auxiliares'!$D$241,M106&lt;&gt;'Tabelas auxiliares'!$D$242),"FOLHA DE PESSOAL",IF(R106='Tabelas auxiliares'!$A$242,"CUSTEIO",IF(R106='Tabelas auxiliares'!$A$241,"INVESTIMENTO","ERRO - VERIFICAR"))))</f>
        <v/>
      </c>
      <c r="T106" s="30" t="str">
        <f t="shared" si="6"/>
        <v/>
      </c>
      <c r="U106" s="37"/>
      <c r="V106" s="37"/>
      <c r="W106" s="37"/>
      <c r="X106" s="37"/>
      <c r="Y106" s="37"/>
    </row>
    <row r="107" spans="18:25" x14ac:dyDescent="0.25">
      <c r="R107" s="19" t="str">
        <f t="shared" si="4"/>
        <v/>
      </c>
      <c r="S107" s="19" t="str">
        <f>IF(M107="","",IF(AND(M107&lt;&gt;'Tabelas auxiliares'!$B$241,M107&lt;&gt;'Tabelas auxiliares'!$B$242,M107&lt;&gt;'Tabelas auxiliares'!$C$241,M107&lt;&gt;'Tabelas auxiliares'!$C$242,M107&lt;&gt;'Tabelas auxiliares'!$D$241,M107&lt;&gt;'Tabelas auxiliares'!$D$242),"FOLHA DE PESSOAL",IF(R107='Tabelas auxiliares'!$A$242,"CUSTEIO",IF(R107='Tabelas auxiliares'!$A$241,"INVESTIMENTO","ERRO - VERIFICAR"))))</f>
        <v/>
      </c>
      <c r="T107" s="30" t="str">
        <f t="shared" si="6"/>
        <v/>
      </c>
      <c r="U107" s="37"/>
      <c r="V107" s="37"/>
      <c r="W107" s="37"/>
      <c r="X107" s="37"/>
      <c r="Y107" s="37"/>
    </row>
    <row r="108" spans="18:25" x14ac:dyDescent="0.25">
      <c r="R108" s="19" t="str">
        <f t="shared" si="4"/>
        <v/>
      </c>
      <c r="S108" s="19" t="str">
        <f>IF(M108="","",IF(AND(M108&lt;&gt;'Tabelas auxiliares'!$B$241,M108&lt;&gt;'Tabelas auxiliares'!$B$242,M108&lt;&gt;'Tabelas auxiliares'!$C$241,M108&lt;&gt;'Tabelas auxiliares'!$C$242,M108&lt;&gt;'Tabelas auxiliares'!$D$241,M108&lt;&gt;'Tabelas auxiliares'!$D$242),"FOLHA DE PESSOAL",IF(R108='Tabelas auxiliares'!$A$242,"CUSTEIO",IF(R108='Tabelas auxiliares'!$A$241,"INVESTIMENTO","ERRO - VERIFICAR"))))</f>
        <v/>
      </c>
      <c r="T108" s="30" t="str">
        <f t="shared" si="6"/>
        <v/>
      </c>
      <c r="U108" s="37"/>
      <c r="V108" s="37"/>
      <c r="W108" s="37"/>
      <c r="X108" s="37"/>
      <c r="Y108" s="37"/>
    </row>
    <row r="109" spans="18:25" x14ac:dyDescent="0.25">
      <c r="R109" s="19" t="str">
        <f t="shared" si="4"/>
        <v/>
      </c>
      <c r="S109" s="19" t="str">
        <f>IF(M109="","",IF(AND(M109&lt;&gt;'Tabelas auxiliares'!$B$241,M109&lt;&gt;'Tabelas auxiliares'!$B$242,M109&lt;&gt;'Tabelas auxiliares'!$C$241,M109&lt;&gt;'Tabelas auxiliares'!$C$242,M109&lt;&gt;'Tabelas auxiliares'!$D$241,M109&lt;&gt;'Tabelas auxiliares'!$D$242),"FOLHA DE PESSOAL",IF(R109='Tabelas auxiliares'!$A$242,"CUSTEIO",IF(R109='Tabelas auxiliares'!$A$241,"INVESTIMENTO","ERRO - VERIFICAR"))))</f>
        <v/>
      </c>
      <c r="T109" s="30" t="str">
        <f t="shared" si="6"/>
        <v/>
      </c>
      <c r="U109" s="37"/>
      <c r="V109" s="37"/>
      <c r="W109" s="37"/>
      <c r="X109" s="37"/>
      <c r="Y109" s="37"/>
    </row>
    <row r="110" spans="18:25" x14ac:dyDescent="0.25">
      <c r="R110" s="19" t="str">
        <f t="shared" si="4"/>
        <v/>
      </c>
      <c r="S110" s="19" t="str">
        <f>IF(M110="","",IF(AND(M110&lt;&gt;'Tabelas auxiliares'!$B$241,M110&lt;&gt;'Tabelas auxiliares'!$B$242,M110&lt;&gt;'Tabelas auxiliares'!$C$241,M110&lt;&gt;'Tabelas auxiliares'!$C$242,M110&lt;&gt;'Tabelas auxiliares'!$D$241,M110&lt;&gt;'Tabelas auxiliares'!$D$242),"FOLHA DE PESSOAL",IF(R110='Tabelas auxiliares'!$A$242,"CUSTEIO",IF(R110='Tabelas auxiliares'!$A$241,"INVESTIMENTO","ERRO - VERIFICAR"))))</f>
        <v/>
      </c>
      <c r="T110" s="30" t="str">
        <f t="shared" si="6"/>
        <v/>
      </c>
      <c r="U110" s="37"/>
      <c r="V110" s="37"/>
      <c r="W110" s="37"/>
      <c r="X110" s="37"/>
      <c r="Y110" s="37"/>
    </row>
    <row r="111" spans="18:25" x14ac:dyDescent="0.25">
      <c r="R111" s="19" t="str">
        <f t="shared" si="4"/>
        <v/>
      </c>
      <c r="S111" s="19" t="str">
        <f>IF(M111="","",IF(AND(M111&lt;&gt;'Tabelas auxiliares'!$B$241,M111&lt;&gt;'Tabelas auxiliares'!$B$242,M111&lt;&gt;'Tabelas auxiliares'!$C$241,M111&lt;&gt;'Tabelas auxiliares'!$C$242,M111&lt;&gt;'Tabelas auxiliares'!$D$241,M111&lt;&gt;'Tabelas auxiliares'!$D$242),"FOLHA DE PESSOAL",IF(R111='Tabelas auxiliares'!$A$242,"CUSTEIO",IF(R111='Tabelas auxiliares'!$A$241,"INVESTIMENTO","ERRO - VERIFICAR"))))</f>
        <v/>
      </c>
      <c r="T111" s="30" t="str">
        <f t="shared" si="6"/>
        <v/>
      </c>
      <c r="U111" s="37"/>
      <c r="V111" s="37"/>
      <c r="W111" s="37"/>
      <c r="X111" s="37"/>
      <c r="Y111" s="37"/>
    </row>
    <row r="112" spans="18:25" x14ac:dyDescent="0.25">
      <c r="R112" s="19" t="str">
        <f t="shared" si="4"/>
        <v/>
      </c>
      <c r="S112" s="19" t="str">
        <f>IF(M112="","",IF(AND(M112&lt;&gt;'Tabelas auxiliares'!$B$241,M112&lt;&gt;'Tabelas auxiliares'!$B$242,M112&lt;&gt;'Tabelas auxiliares'!$C$241,M112&lt;&gt;'Tabelas auxiliares'!$C$242,M112&lt;&gt;'Tabelas auxiliares'!$D$241,M112&lt;&gt;'Tabelas auxiliares'!$D$242),"FOLHA DE PESSOAL",IF(R112='Tabelas auxiliares'!$A$242,"CUSTEIO",IF(R112='Tabelas auxiliares'!$A$241,"INVESTIMENTO","ERRO - VERIFICAR"))))</f>
        <v/>
      </c>
      <c r="T112" s="30" t="str">
        <f t="shared" si="6"/>
        <v/>
      </c>
      <c r="U112" s="37"/>
      <c r="V112" s="37"/>
      <c r="W112" s="37"/>
      <c r="X112" s="37"/>
      <c r="Y112" s="37"/>
    </row>
    <row r="113" spans="18:25" x14ac:dyDescent="0.25">
      <c r="R113" s="19" t="str">
        <f t="shared" si="4"/>
        <v/>
      </c>
      <c r="S113" s="19" t="str">
        <f>IF(M113="","",IF(AND(M113&lt;&gt;'Tabelas auxiliares'!$B$241,M113&lt;&gt;'Tabelas auxiliares'!$B$242,M113&lt;&gt;'Tabelas auxiliares'!$C$241,M113&lt;&gt;'Tabelas auxiliares'!$C$242,M113&lt;&gt;'Tabelas auxiliares'!$D$241,M113&lt;&gt;'Tabelas auxiliares'!$D$242),"FOLHA DE PESSOAL",IF(R113='Tabelas auxiliares'!$A$242,"CUSTEIO",IF(R113='Tabelas auxiliares'!$A$241,"INVESTIMENTO","ERRO - VERIFICAR"))))</f>
        <v/>
      </c>
      <c r="T113" s="30" t="str">
        <f t="shared" si="6"/>
        <v/>
      </c>
      <c r="U113" s="37"/>
      <c r="V113" s="37"/>
      <c r="W113" s="37"/>
      <c r="X113" s="37"/>
      <c r="Y113" s="37"/>
    </row>
    <row r="114" spans="18:25" x14ac:dyDescent="0.25">
      <c r="R114" s="19" t="str">
        <f t="shared" si="4"/>
        <v/>
      </c>
      <c r="S114" s="19" t="str">
        <f>IF(M114="","",IF(AND(M114&lt;&gt;'Tabelas auxiliares'!$B$241,M114&lt;&gt;'Tabelas auxiliares'!$B$242,M114&lt;&gt;'Tabelas auxiliares'!$C$241,M114&lt;&gt;'Tabelas auxiliares'!$C$242,M114&lt;&gt;'Tabelas auxiliares'!$D$241,M114&lt;&gt;'Tabelas auxiliares'!$D$242),"FOLHA DE PESSOAL",IF(R114='Tabelas auxiliares'!$A$242,"CUSTEIO",IF(R114='Tabelas auxiliares'!$A$241,"INVESTIMENTO","ERRO - VERIFICAR"))))</f>
        <v/>
      </c>
      <c r="T114" s="30" t="str">
        <f t="shared" si="6"/>
        <v/>
      </c>
      <c r="U114" s="37"/>
      <c r="V114" s="37"/>
      <c r="W114" s="37"/>
      <c r="X114" s="37"/>
      <c r="Y114" s="37"/>
    </row>
    <row r="115" spans="18:25" x14ac:dyDescent="0.25">
      <c r="R115" s="19" t="str">
        <f t="shared" si="4"/>
        <v/>
      </c>
      <c r="S115" s="19" t="str">
        <f>IF(M115="","",IF(AND(M115&lt;&gt;'Tabelas auxiliares'!$B$241,M115&lt;&gt;'Tabelas auxiliares'!$B$242,M115&lt;&gt;'Tabelas auxiliares'!$C$241,M115&lt;&gt;'Tabelas auxiliares'!$C$242,M115&lt;&gt;'Tabelas auxiliares'!$D$241,M115&lt;&gt;'Tabelas auxiliares'!$D$242),"FOLHA DE PESSOAL",IF(R115='Tabelas auxiliares'!$A$242,"CUSTEIO",IF(R115='Tabelas auxiliares'!$A$241,"INVESTIMENTO","ERRO - VERIFICAR"))))</f>
        <v/>
      </c>
      <c r="T115" s="30" t="str">
        <f t="shared" si="6"/>
        <v/>
      </c>
      <c r="U115" s="37"/>
      <c r="V115" s="37"/>
      <c r="W115" s="37"/>
      <c r="X115" s="37"/>
      <c r="Y115" s="37"/>
    </row>
    <row r="116" spans="18:25" x14ac:dyDescent="0.25">
      <c r="R116" s="19" t="str">
        <f t="shared" si="4"/>
        <v/>
      </c>
      <c r="S116" s="19" t="str">
        <f>IF(M116="","",IF(AND(M116&lt;&gt;'Tabelas auxiliares'!$B$241,M116&lt;&gt;'Tabelas auxiliares'!$B$242,M116&lt;&gt;'Tabelas auxiliares'!$C$241,M116&lt;&gt;'Tabelas auxiliares'!$C$242,M116&lt;&gt;'Tabelas auxiliares'!$D$241,M116&lt;&gt;'Tabelas auxiliares'!$D$242),"FOLHA DE PESSOAL",IF(R116='Tabelas auxiliares'!$A$242,"CUSTEIO",IF(R116='Tabelas auxiliares'!$A$241,"INVESTIMENTO","ERRO - VERIFICAR"))))</f>
        <v/>
      </c>
      <c r="T116" s="30" t="str">
        <f t="shared" si="6"/>
        <v/>
      </c>
      <c r="U116" s="37"/>
      <c r="V116" s="37"/>
      <c r="W116" s="37"/>
      <c r="X116" s="37"/>
      <c r="Y116" s="37"/>
    </row>
    <row r="117" spans="18:25" x14ac:dyDescent="0.25">
      <c r="R117" s="19" t="str">
        <f t="shared" si="4"/>
        <v/>
      </c>
      <c r="S117" s="19" t="str">
        <f>IF(M117="","",IF(AND(M117&lt;&gt;'Tabelas auxiliares'!$B$241,M117&lt;&gt;'Tabelas auxiliares'!$B$242,M117&lt;&gt;'Tabelas auxiliares'!$C$241,M117&lt;&gt;'Tabelas auxiliares'!$C$242,M117&lt;&gt;'Tabelas auxiliares'!$D$241,M117&lt;&gt;'Tabelas auxiliares'!$D$242),"FOLHA DE PESSOAL",IF(R117='Tabelas auxiliares'!$A$242,"CUSTEIO",IF(R117='Tabelas auxiliares'!$A$241,"INVESTIMENTO","ERRO - VERIFICAR"))))</f>
        <v/>
      </c>
      <c r="T117" s="30" t="str">
        <f t="shared" si="6"/>
        <v/>
      </c>
      <c r="U117" s="37"/>
      <c r="V117" s="37"/>
      <c r="W117" s="37"/>
      <c r="X117" s="37"/>
      <c r="Y117" s="37"/>
    </row>
    <row r="118" spans="18:25" x14ac:dyDescent="0.25">
      <c r="R118" s="19" t="str">
        <f t="shared" si="4"/>
        <v/>
      </c>
      <c r="S118" s="19" t="str">
        <f>IF(M118="","",IF(AND(M118&lt;&gt;'Tabelas auxiliares'!$B$241,M118&lt;&gt;'Tabelas auxiliares'!$B$242,M118&lt;&gt;'Tabelas auxiliares'!$C$241,M118&lt;&gt;'Tabelas auxiliares'!$C$242,M118&lt;&gt;'Tabelas auxiliares'!$D$241,M118&lt;&gt;'Tabelas auxiliares'!$D$242),"FOLHA DE PESSOAL",IF(R118='Tabelas auxiliares'!$A$242,"CUSTEIO",IF(R118='Tabelas auxiliares'!$A$241,"INVESTIMENTO","ERRO - VERIFICAR"))))</f>
        <v/>
      </c>
      <c r="T118" s="30" t="str">
        <f t="shared" si="6"/>
        <v/>
      </c>
      <c r="U118" s="37"/>
      <c r="V118" s="37"/>
      <c r="W118" s="37"/>
      <c r="X118" s="37"/>
      <c r="Y118" s="37"/>
    </row>
    <row r="119" spans="18:25" x14ac:dyDescent="0.25">
      <c r="R119" s="19" t="str">
        <f t="shared" si="4"/>
        <v/>
      </c>
      <c r="S119" s="19" t="str">
        <f>IF(M119="","",IF(AND(M119&lt;&gt;'Tabelas auxiliares'!$B$241,M119&lt;&gt;'Tabelas auxiliares'!$B$242,M119&lt;&gt;'Tabelas auxiliares'!$C$241,M119&lt;&gt;'Tabelas auxiliares'!$C$242,M119&lt;&gt;'Tabelas auxiliares'!$D$241,M119&lt;&gt;'Tabelas auxiliares'!$D$242),"FOLHA DE PESSOAL",IF(R119='Tabelas auxiliares'!$A$242,"CUSTEIO",IF(R119='Tabelas auxiliares'!$A$241,"INVESTIMENTO","ERRO - VERIFICAR"))))</f>
        <v/>
      </c>
      <c r="T119" s="30" t="str">
        <f t="shared" si="6"/>
        <v/>
      </c>
      <c r="U119" s="37"/>
      <c r="V119" s="37"/>
      <c r="W119" s="37"/>
      <c r="X119" s="37"/>
      <c r="Y119" s="37"/>
    </row>
    <row r="120" spans="18:25" x14ac:dyDescent="0.25">
      <c r="R120" s="19" t="str">
        <f t="shared" si="4"/>
        <v/>
      </c>
      <c r="S120" s="19" t="str">
        <f>IF(M120="","",IF(AND(M120&lt;&gt;'Tabelas auxiliares'!$B$241,M120&lt;&gt;'Tabelas auxiliares'!$B$242,M120&lt;&gt;'Tabelas auxiliares'!$C$241,M120&lt;&gt;'Tabelas auxiliares'!$C$242,M120&lt;&gt;'Tabelas auxiliares'!$D$241,M120&lt;&gt;'Tabelas auxiliares'!$D$242),"FOLHA DE PESSOAL",IF(R120='Tabelas auxiliares'!$A$242,"CUSTEIO",IF(R120='Tabelas auxiliares'!$A$241,"INVESTIMENTO","ERRO - VERIFICAR"))))</f>
        <v/>
      </c>
      <c r="T120" s="30" t="str">
        <f t="shared" si="6"/>
        <v/>
      </c>
      <c r="U120" s="37"/>
      <c r="V120" s="37"/>
      <c r="W120" s="37"/>
      <c r="X120" s="37"/>
      <c r="Y120" s="37"/>
    </row>
    <row r="121" spans="18:25" x14ac:dyDescent="0.25">
      <c r="R121" s="19" t="str">
        <f t="shared" si="4"/>
        <v/>
      </c>
      <c r="S121" s="19" t="str">
        <f>IF(M121="","",IF(AND(M121&lt;&gt;'Tabelas auxiliares'!$B$241,M121&lt;&gt;'Tabelas auxiliares'!$B$242,M121&lt;&gt;'Tabelas auxiliares'!$C$241,M121&lt;&gt;'Tabelas auxiliares'!$C$242,M121&lt;&gt;'Tabelas auxiliares'!$D$241,M121&lt;&gt;'Tabelas auxiliares'!$D$242),"FOLHA DE PESSOAL",IF(R121='Tabelas auxiliares'!$A$242,"CUSTEIO",IF(R121='Tabelas auxiliares'!$A$241,"INVESTIMENTO","ERRO - VERIFICAR"))))</f>
        <v/>
      </c>
      <c r="T121" s="30" t="str">
        <f t="shared" si="6"/>
        <v/>
      </c>
      <c r="U121" s="37"/>
      <c r="V121" s="37"/>
      <c r="W121" s="37"/>
      <c r="X121" s="37"/>
      <c r="Y121" s="37"/>
    </row>
    <row r="122" spans="18:25" x14ac:dyDescent="0.25">
      <c r="R122" s="19" t="str">
        <f t="shared" si="4"/>
        <v/>
      </c>
      <c r="S122" s="19" t="str">
        <f>IF(M122="","",IF(AND(M122&lt;&gt;'Tabelas auxiliares'!$B$241,M122&lt;&gt;'Tabelas auxiliares'!$B$242,M122&lt;&gt;'Tabelas auxiliares'!$C$241,M122&lt;&gt;'Tabelas auxiliares'!$C$242,M122&lt;&gt;'Tabelas auxiliares'!$D$241,M122&lt;&gt;'Tabelas auxiliares'!$D$242),"FOLHA DE PESSOAL",IF(R122='Tabelas auxiliares'!$A$242,"CUSTEIO",IF(R122='Tabelas auxiliares'!$A$241,"INVESTIMENTO","ERRO - VERIFICAR"))))</f>
        <v/>
      </c>
      <c r="T122" s="30" t="str">
        <f t="shared" si="6"/>
        <v/>
      </c>
      <c r="U122" s="37"/>
      <c r="V122" s="37"/>
      <c r="W122" s="37"/>
      <c r="X122" s="37"/>
      <c r="Y122" s="37"/>
    </row>
    <row r="123" spans="18:25" x14ac:dyDescent="0.25">
      <c r="R123" s="19" t="str">
        <f t="shared" si="4"/>
        <v/>
      </c>
      <c r="S123" s="19" t="str">
        <f>IF(M123="","",IF(AND(M123&lt;&gt;'Tabelas auxiliares'!$B$241,M123&lt;&gt;'Tabelas auxiliares'!$B$242,M123&lt;&gt;'Tabelas auxiliares'!$C$241,M123&lt;&gt;'Tabelas auxiliares'!$C$242,M123&lt;&gt;'Tabelas auxiliares'!$D$241,M123&lt;&gt;'Tabelas auxiliares'!$D$242),"FOLHA DE PESSOAL",IF(R123='Tabelas auxiliares'!$A$242,"CUSTEIO",IF(R123='Tabelas auxiliares'!$A$241,"INVESTIMENTO","ERRO - VERIFICAR"))))</f>
        <v/>
      </c>
      <c r="T123" s="30" t="str">
        <f t="shared" si="6"/>
        <v/>
      </c>
      <c r="U123" s="37"/>
      <c r="V123" s="37"/>
      <c r="W123" s="37"/>
      <c r="X123" s="37"/>
      <c r="Y123" s="37"/>
    </row>
    <row r="124" spans="18:25" x14ac:dyDescent="0.25">
      <c r="R124" s="19" t="str">
        <f t="shared" si="4"/>
        <v/>
      </c>
      <c r="S124" s="19" t="str">
        <f>IF(M124="","",IF(AND(M124&lt;&gt;'Tabelas auxiliares'!$B$241,M124&lt;&gt;'Tabelas auxiliares'!$B$242,M124&lt;&gt;'Tabelas auxiliares'!$C$241,M124&lt;&gt;'Tabelas auxiliares'!$C$242,M124&lt;&gt;'Tabelas auxiliares'!$D$241,M124&lt;&gt;'Tabelas auxiliares'!$D$242),"FOLHA DE PESSOAL",IF(R124='Tabelas auxiliares'!$A$242,"CUSTEIO",IF(R124='Tabelas auxiliares'!$A$241,"INVESTIMENTO","ERRO - VERIFICAR"))))</f>
        <v/>
      </c>
      <c r="T124" s="30" t="str">
        <f t="shared" si="6"/>
        <v/>
      </c>
      <c r="U124" s="37"/>
      <c r="V124" s="37"/>
      <c r="W124" s="37"/>
      <c r="X124" s="37"/>
      <c r="Y124" s="37"/>
    </row>
    <row r="125" spans="18:25" x14ac:dyDescent="0.25">
      <c r="R125" s="19" t="str">
        <f t="shared" si="4"/>
        <v/>
      </c>
      <c r="S125" s="19" t="str">
        <f>IF(M125="","",IF(AND(M125&lt;&gt;'Tabelas auxiliares'!$B$241,M125&lt;&gt;'Tabelas auxiliares'!$B$242,M125&lt;&gt;'Tabelas auxiliares'!$C$241,M125&lt;&gt;'Tabelas auxiliares'!$C$242,M125&lt;&gt;'Tabelas auxiliares'!$D$241,M125&lt;&gt;'Tabelas auxiliares'!$D$242),"FOLHA DE PESSOAL",IF(R125='Tabelas auxiliares'!$A$242,"CUSTEIO",IF(R125='Tabelas auxiliares'!$A$241,"INVESTIMENTO","ERRO - VERIFICAR"))))</f>
        <v/>
      </c>
      <c r="T125" s="30" t="str">
        <f t="shared" si="6"/>
        <v/>
      </c>
      <c r="U125" s="37"/>
      <c r="V125" s="37"/>
      <c r="W125" s="37"/>
      <c r="X125" s="37"/>
      <c r="Y125" s="37"/>
    </row>
    <row r="126" spans="18:25" x14ac:dyDescent="0.25">
      <c r="R126" s="19" t="str">
        <f t="shared" si="4"/>
        <v/>
      </c>
      <c r="S126" s="19" t="str">
        <f>IF(M126="","",IF(AND(M126&lt;&gt;'Tabelas auxiliares'!$B$241,M126&lt;&gt;'Tabelas auxiliares'!$B$242,M126&lt;&gt;'Tabelas auxiliares'!$C$241,M126&lt;&gt;'Tabelas auxiliares'!$C$242,M126&lt;&gt;'Tabelas auxiliares'!$D$241,M126&lt;&gt;'Tabelas auxiliares'!$D$242),"FOLHA DE PESSOAL",IF(R126='Tabelas auxiliares'!$A$242,"CUSTEIO",IF(R126='Tabelas auxiliares'!$A$241,"INVESTIMENTO","ERRO - VERIFICAR"))))</f>
        <v/>
      </c>
      <c r="T126" s="30" t="str">
        <f t="shared" si="6"/>
        <v/>
      </c>
      <c r="U126" s="37"/>
      <c r="V126" s="37"/>
      <c r="W126" s="37"/>
      <c r="X126" s="37"/>
      <c r="Y126" s="37"/>
    </row>
    <row r="127" spans="18:25" x14ac:dyDescent="0.25">
      <c r="R127" s="19" t="str">
        <f t="shared" si="4"/>
        <v/>
      </c>
      <c r="S127" s="19" t="str">
        <f>IF(M127="","",IF(AND(M127&lt;&gt;'Tabelas auxiliares'!$B$241,M127&lt;&gt;'Tabelas auxiliares'!$B$242,M127&lt;&gt;'Tabelas auxiliares'!$C$241,M127&lt;&gt;'Tabelas auxiliares'!$C$242,M127&lt;&gt;'Tabelas auxiliares'!$D$241,M127&lt;&gt;'Tabelas auxiliares'!$D$242),"FOLHA DE PESSOAL",IF(R127='Tabelas auxiliares'!$A$242,"CUSTEIO",IF(R127='Tabelas auxiliares'!$A$241,"INVESTIMENTO","ERRO - VERIFICAR"))))</f>
        <v/>
      </c>
      <c r="T127" s="30" t="str">
        <f t="shared" si="6"/>
        <v/>
      </c>
      <c r="U127" s="37"/>
      <c r="V127" s="37"/>
      <c r="W127" s="37"/>
      <c r="X127" s="37"/>
      <c r="Y127" s="37"/>
    </row>
    <row r="128" spans="18:25" x14ac:dyDescent="0.25">
      <c r="R128" s="19" t="str">
        <f t="shared" si="4"/>
        <v/>
      </c>
      <c r="S128" s="19" t="str">
        <f>IF(M128="","",IF(AND(M128&lt;&gt;'Tabelas auxiliares'!$B$241,M128&lt;&gt;'Tabelas auxiliares'!$B$242,M128&lt;&gt;'Tabelas auxiliares'!$C$241,M128&lt;&gt;'Tabelas auxiliares'!$C$242,M128&lt;&gt;'Tabelas auxiliares'!$D$241,M128&lt;&gt;'Tabelas auxiliares'!$D$242),"FOLHA DE PESSOAL",IF(R128='Tabelas auxiliares'!$A$242,"CUSTEIO",IF(R128='Tabelas auxiliares'!$A$241,"INVESTIMENTO","ERRO - VERIFICAR"))))</f>
        <v/>
      </c>
      <c r="T128" s="30" t="str">
        <f t="shared" si="6"/>
        <v/>
      </c>
      <c r="U128" s="37"/>
      <c r="V128" s="37"/>
      <c r="W128" s="37"/>
      <c r="X128" s="37"/>
      <c r="Y128" s="37"/>
    </row>
    <row r="129" spans="18:25" x14ac:dyDescent="0.25">
      <c r="R129" s="19" t="str">
        <f t="shared" si="4"/>
        <v/>
      </c>
      <c r="S129" s="19" t="str">
        <f>IF(M129="","",IF(AND(M129&lt;&gt;'Tabelas auxiliares'!$B$241,M129&lt;&gt;'Tabelas auxiliares'!$B$242,M129&lt;&gt;'Tabelas auxiliares'!$C$241,M129&lt;&gt;'Tabelas auxiliares'!$C$242,M129&lt;&gt;'Tabelas auxiliares'!$D$241,M129&lt;&gt;'Tabelas auxiliares'!$D$242),"FOLHA DE PESSOAL",IF(R129='Tabelas auxiliares'!$A$242,"CUSTEIO",IF(R129='Tabelas auxiliares'!$A$241,"INVESTIMENTO","ERRO - VERIFICAR"))))</f>
        <v/>
      </c>
      <c r="T129" s="30" t="str">
        <f t="shared" si="6"/>
        <v/>
      </c>
      <c r="U129" s="37"/>
      <c r="V129" s="37"/>
      <c r="W129" s="37"/>
      <c r="X129" s="37"/>
      <c r="Y129" s="37"/>
    </row>
    <row r="130" spans="18:25" x14ac:dyDescent="0.25">
      <c r="R130" s="19" t="str">
        <f t="shared" si="4"/>
        <v/>
      </c>
      <c r="S130" s="19" t="str">
        <f>IF(M130="","",IF(AND(M130&lt;&gt;'Tabelas auxiliares'!$B$241,M130&lt;&gt;'Tabelas auxiliares'!$B$242,M130&lt;&gt;'Tabelas auxiliares'!$C$241,M130&lt;&gt;'Tabelas auxiliares'!$C$242,M130&lt;&gt;'Tabelas auxiliares'!$D$241,M130&lt;&gt;'Tabelas auxiliares'!$D$242),"FOLHA DE PESSOAL",IF(R130='Tabelas auxiliares'!$A$242,"CUSTEIO",IF(R130='Tabelas auxiliares'!$A$241,"INVESTIMENTO","ERRO - VERIFICAR"))))</f>
        <v/>
      </c>
      <c r="T130" s="30" t="str">
        <f t="shared" si="6"/>
        <v/>
      </c>
      <c r="U130" s="37"/>
      <c r="V130" s="37"/>
      <c r="W130" s="37"/>
      <c r="X130" s="37"/>
      <c r="Y130" s="37"/>
    </row>
    <row r="131" spans="18:25" x14ac:dyDescent="0.25">
      <c r="R131" s="19" t="str">
        <f t="shared" si="4"/>
        <v/>
      </c>
      <c r="S131" s="19" t="str">
        <f>IF(M131="","",IF(AND(M131&lt;&gt;'Tabelas auxiliares'!$B$241,M131&lt;&gt;'Tabelas auxiliares'!$B$242,M131&lt;&gt;'Tabelas auxiliares'!$C$241,M131&lt;&gt;'Tabelas auxiliares'!$C$242,M131&lt;&gt;'Tabelas auxiliares'!$D$241,M131&lt;&gt;'Tabelas auxiliares'!$D$242),"FOLHA DE PESSOAL",IF(R131='Tabelas auxiliares'!$A$242,"CUSTEIO",IF(R131='Tabelas auxiliares'!$A$241,"INVESTIMENTO","ERRO - VERIFICAR"))))</f>
        <v/>
      </c>
      <c r="T131" s="30" t="str">
        <f t="shared" si="6"/>
        <v/>
      </c>
      <c r="U131" s="37"/>
      <c r="V131" s="37"/>
      <c r="W131" s="37"/>
      <c r="X131" s="37"/>
      <c r="Y131" s="37"/>
    </row>
    <row r="132" spans="18:25" x14ac:dyDescent="0.25">
      <c r="R132" s="19" t="str">
        <f t="shared" ref="R132:R195" si="7">LEFT(O132,1)</f>
        <v/>
      </c>
      <c r="S132" s="19" t="str">
        <f>IF(M132="","",IF(AND(M132&lt;&gt;'Tabelas auxiliares'!$B$241,M132&lt;&gt;'Tabelas auxiliares'!$B$242,M132&lt;&gt;'Tabelas auxiliares'!$C$241,M132&lt;&gt;'Tabelas auxiliares'!$C$242,M132&lt;&gt;'Tabelas auxiliares'!$D$241,M132&lt;&gt;'Tabelas auxiliares'!$D$242),"FOLHA DE PESSOAL",IF(R132='Tabelas auxiliares'!$A$242,"CUSTEIO",IF(R132='Tabelas auxiliares'!$A$241,"INVESTIMENTO","ERRO - VERIFICAR"))))</f>
        <v/>
      </c>
      <c r="T132" s="30" t="str">
        <f t="shared" ref="T132:T195" si="8">IF(SUM(U132:Y132)=0,"",SUM(U132:Y132))</f>
        <v/>
      </c>
      <c r="U132" s="37"/>
      <c r="V132" s="37"/>
      <c r="W132" s="37"/>
      <c r="X132" s="37"/>
      <c r="Y132" s="37"/>
    </row>
    <row r="133" spans="18:25" x14ac:dyDescent="0.25">
      <c r="R133" s="19" t="str">
        <f t="shared" si="7"/>
        <v/>
      </c>
      <c r="S133" s="19" t="str">
        <f>IF(M133="","",IF(AND(M133&lt;&gt;'Tabelas auxiliares'!$B$241,M133&lt;&gt;'Tabelas auxiliares'!$B$242,M133&lt;&gt;'Tabelas auxiliares'!$C$241,M133&lt;&gt;'Tabelas auxiliares'!$C$242,M133&lt;&gt;'Tabelas auxiliares'!$D$241,M133&lt;&gt;'Tabelas auxiliares'!$D$242),"FOLHA DE PESSOAL",IF(R133='Tabelas auxiliares'!$A$242,"CUSTEIO",IF(R133='Tabelas auxiliares'!$A$241,"INVESTIMENTO","ERRO - VERIFICAR"))))</f>
        <v/>
      </c>
      <c r="T133" s="30" t="str">
        <f t="shared" si="8"/>
        <v/>
      </c>
      <c r="U133" s="37"/>
      <c r="V133" s="37"/>
      <c r="W133" s="37"/>
      <c r="X133" s="37"/>
      <c r="Y133" s="37"/>
    </row>
    <row r="134" spans="18:25" x14ac:dyDescent="0.25">
      <c r="R134" s="19" t="str">
        <f t="shared" si="7"/>
        <v/>
      </c>
      <c r="S134" s="19" t="str">
        <f>IF(M134="","",IF(AND(M134&lt;&gt;'Tabelas auxiliares'!$B$241,M134&lt;&gt;'Tabelas auxiliares'!$B$242,M134&lt;&gt;'Tabelas auxiliares'!$C$241,M134&lt;&gt;'Tabelas auxiliares'!$C$242,M134&lt;&gt;'Tabelas auxiliares'!$D$241,M134&lt;&gt;'Tabelas auxiliares'!$D$242),"FOLHA DE PESSOAL",IF(R134='Tabelas auxiliares'!$A$242,"CUSTEIO",IF(R134='Tabelas auxiliares'!$A$241,"INVESTIMENTO","ERRO - VERIFICAR"))))</f>
        <v/>
      </c>
      <c r="T134" s="30" t="str">
        <f t="shared" si="8"/>
        <v/>
      </c>
      <c r="U134" s="37"/>
      <c r="V134" s="37"/>
      <c r="W134" s="37"/>
      <c r="X134" s="37"/>
      <c r="Y134" s="37"/>
    </row>
    <row r="135" spans="18:25" x14ac:dyDescent="0.25">
      <c r="R135" s="19" t="str">
        <f t="shared" si="7"/>
        <v/>
      </c>
      <c r="S135" s="19" t="str">
        <f>IF(M135="","",IF(AND(M135&lt;&gt;'Tabelas auxiliares'!$B$241,M135&lt;&gt;'Tabelas auxiliares'!$B$242,M135&lt;&gt;'Tabelas auxiliares'!$C$241,M135&lt;&gt;'Tabelas auxiliares'!$C$242,M135&lt;&gt;'Tabelas auxiliares'!$D$241,M135&lt;&gt;'Tabelas auxiliares'!$D$242),"FOLHA DE PESSOAL",IF(R135='Tabelas auxiliares'!$A$242,"CUSTEIO",IF(R135='Tabelas auxiliares'!$A$241,"INVESTIMENTO","ERRO - VERIFICAR"))))</f>
        <v/>
      </c>
      <c r="T135" s="30" t="str">
        <f t="shared" si="8"/>
        <v/>
      </c>
      <c r="U135" s="37"/>
      <c r="V135" s="37"/>
      <c r="W135" s="37"/>
      <c r="X135" s="37"/>
      <c r="Y135" s="37"/>
    </row>
    <row r="136" spans="18:25" x14ac:dyDescent="0.25">
      <c r="R136" s="19" t="str">
        <f t="shared" si="7"/>
        <v/>
      </c>
      <c r="S136" s="19" t="str">
        <f>IF(M136="","",IF(AND(M136&lt;&gt;'Tabelas auxiliares'!$B$241,M136&lt;&gt;'Tabelas auxiliares'!$B$242,M136&lt;&gt;'Tabelas auxiliares'!$C$241,M136&lt;&gt;'Tabelas auxiliares'!$C$242,M136&lt;&gt;'Tabelas auxiliares'!$D$241,M136&lt;&gt;'Tabelas auxiliares'!$D$242),"FOLHA DE PESSOAL",IF(R136='Tabelas auxiliares'!$A$242,"CUSTEIO",IF(R136='Tabelas auxiliares'!$A$241,"INVESTIMENTO","ERRO - VERIFICAR"))))</f>
        <v/>
      </c>
      <c r="T136" s="30" t="str">
        <f t="shared" si="8"/>
        <v/>
      </c>
      <c r="U136" s="37"/>
      <c r="V136" s="37"/>
      <c r="W136" s="37"/>
      <c r="X136" s="37"/>
      <c r="Y136" s="37"/>
    </row>
    <row r="137" spans="18:25" x14ac:dyDescent="0.25">
      <c r="R137" s="19" t="str">
        <f t="shared" si="7"/>
        <v/>
      </c>
      <c r="S137" s="19" t="str">
        <f>IF(M137="","",IF(AND(M137&lt;&gt;'Tabelas auxiliares'!$B$241,M137&lt;&gt;'Tabelas auxiliares'!$B$242,M137&lt;&gt;'Tabelas auxiliares'!$C$241,M137&lt;&gt;'Tabelas auxiliares'!$C$242,M137&lt;&gt;'Tabelas auxiliares'!$D$241,M137&lt;&gt;'Tabelas auxiliares'!$D$242),"FOLHA DE PESSOAL",IF(R137='Tabelas auxiliares'!$A$242,"CUSTEIO",IF(R137='Tabelas auxiliares'!$A$241,"INVESTIMENTO","ERRO - VERIFICAR"))))</f>
        <v/>
      </c>
      <c r="T137" s="30" t="str">
        <f t="shared" si="8"/>
        <v/>
      </c>
      <c r="U137" s="37"/>
      <c r="V137" s="37"/>
      <c r="W137" s="37"/>
      <c r="X137" s="37"/>
      <c r="Y137" s="37"/>
    </row>
    <row r="138" spans="18:25" x14ac:dyDescent="0.25">
      <c r="R138" s="19" t="str">
        <f t="shared" si="7"/>
        <v/>
      </c>
      <c r="S138" s="19" t="str">
        <f>IF(M138="","",IF(AND(M138&lt;&gt;'Tabelas auxiliares'!$B$241,M138&lt;&gt;'Tabelas auxiliares'!$B$242,M138&lt;&gt;'Tabelas auxiliares'!$C$241,M138&lt;&gt;'Tabelas auxiliares'!$C$242,M138&lt;&gt;'Tabelas auxiliares'!$D$241,M138&lt;&gt;'Tabelas auxiliares'!$D$242),"FOLHA DE PESSOAL",IF(R138='Tabelas auxiliares'!$A$242,"CUSTEIO",IF(R138='Tabelas auxiliares'!$A$241,"INVESTIMENTO","ERRO - VERIFICAR"))))</f>
        <v/>
      </c>
      <c r="T138" s="30" t="str">
        <f t="shared" si="8"/>
        <v/>
      </c>
      <c r="U138" s="37"/>
      <c r="V138" s="37"/>
      <c r="W138" s="37"/>
      <c r="X138" s="37"/>
      <c r="Y138" s="37"/>
    </row>
    <row r="139" spans="18:25" x14ac:dyDescent="0.25">
      <c r="R139" s="19" t="str">
        <f t="shared" si="7"/>
        <v/>
      </c>
      <c r="S139" s="19" t="str">
        <f>IF(M139="","",IF(AND(M139&lt;&gt;'Tabelas auxiliares'!$B$241,M139&lt;&gt;'Tabelas auxiliares'!$B$242,M139&lt;&gt;'Tabelas auxiliares'!$C$241,M139&lt;&gt;'Tabelas auxiliares'!$C$242,M139&lt;&gt;'Tabelas auxiliares'!$D$241,M139&lt;&gt;'Tabelas auxiliares'!$D$242),"FOLHA DE PESSOAL",IF(R139='Tabelas auxiliares'!$A$242,"CUSTEIO",IF(R139='Tabelas auxiliares'!$A$241,"INVESTIMENTO","ERRO - VERIFICAR"))))</f>
        <v/>
      </c>
      <c r="T139" s="30" t="str">
        <f t="shared" si="8"/>
        <v/>
      </c>
      <c r="U139" s="37"/>
      <c r="V139" s="37"/>
      <c r="W139" s="37"/>
      <c r="X139" s="37"/>
      <c r="Y139" s="37"/>
    </row>
    <row r="140" spans="18:25" x14ac:dyDescent="0.25">
      <c r="R140" s="19" t="str">
        <f t="shared" si="7"/>
        <v/>
      </c>
      <c r="S140" s="19" t="str">
        <f>IF(M140="","",IF(AND(M140&lt;&gt;'Tabelas auxiliares'!$B$241,M140&lt;&gt;'Tabelas auxiliares'!$B$242,M140&lt;&gt;'Tabelas auxiliares'!$C$241,M140&lt;&gt;'Tabelas auxiliares'!$C$242,M140&lt;&gt;'Tabelas auxiliares'!$D$241,M140&lt;&gt;'Tabelas auxiliares'!$D$242),"FOLHA DE PESSOAL",IF(R140='Tabelas auxiliares'!$A$242,"CUSTEIO",IF(R140='Tabelas auxiliares'!$A$241,"INVESTIMENTO","ERRO - VERIFICAR"))))</f>
        <v/>
      </c>
      <c r="T140" s="30" t="str">
        <f t="shared" si="8"/>
        <v/>
      </c>
      <c r="U140" s="37"/>
      <c r="V140" s="37"/>
      <c r="W140" s="37"/>
      <c r="X140" s="37"/>
      <c r="Y140" s="37"/>
    </row>
    <row r="141" spans="18:25" x14ac:dyDescent="0.25">
      <c r="R141" s="19" t="str">
        <f t="shared" si="7"/>
        <v/>
      </c>
      <c r="S141" s="19" t="str">
        <f>IF(M141="","",IF(AND(M141&lt;&gt;'Tabelas auxiliares'!$B$241,M141&lt;&gt;'Tabelas auxiliares'!$B$242,M141&lt;&gt;'Tabelas auxiliares'!$C$241,M141&lt;&gt;'Tabelas auxiliares'!$C$242,M141&lt;&gt;'Tabelas auxiliares'!$D$241,M141&lt;&gt;'Tabelas auxiliares'!$D$242),"FOLHA DE PESSOAL",IF(R141='Tabelas auxiliares'!$A$242,"CUSTEIO",IF(R141='Tabelas auxiliares'!$A$241,"INVESTIMENTO","ERRO - VERIFICAR"))))</f>
        <v/>
      </c>
      <c r="T141" s="30" t="str">
        <f t="shared" si="8"/>
        <v/>
      </c>
      <c r="U141" s="37"/>
      <c r="V141" s="37"/>
      <c r="W141" s="37"/>
      <c r="X141" s="37"/>
      <c r="Y141" s="37"/>
    </row>
    <row r="142" spans="18:25" x14ac:dyDescent="0.25">
      <c r="R142" s="19" t="str">
        <f t="shared" si="7"/>
        <v/>
      </c>
      <c r="S142" s="19" t="str">
        <f>IF(M142="","",IF(AND(M142&lt;&gt;'Tabelas auxiliares'!$B$241,M142&lt;&gt;'Tabelas auxiliares'!$B$242,M142&lt;&gt;'Tabelas auxiliares'!$C$241,M142&lt;&gt;'Tabelas auxiliares'!$C$242,M142&lt;&gt;'Tabelas auxiliares'!$D$241,M142&lt;&gt;'Tabelas auxiliares'!$D$242),"FOLHA DE PESSOAL",IF(R142='Tabelas auxiliares'!$A$242,"CUSTEIO",IF(R142='Tabelas auxiliares'!$A$241,"INVESTIMENTO","ERRO - VERIFICAR"))))</f>
        <v/>
      </c>
      <c r="T142" s="30" t="str">
        <f t="shared" si="8"/>
        <v/>
      </c>
      <c r="U142" s="37"/>
      <c r="V142" s="37"/>
      <c r="W142" s="37"/>
      <c r="X142" s="37"/>
      <c r="Y142" s="37"/>
    </row>
    <row r="143" spans="18:25" x14ac:dyDescent="0.25">
      <c r="R143" s="19" t="str">
        <f t="shared" si="7"/>
        <v/>
      </c>
      <c r="S143" s="19" t="str">
        <f>IF(M143="","",IF(AND(M143&lt;&gt;'Tabelas auxiliares'!$B$241,M143&lt;&gt;'Tabelas auxiliares'!$B$242,M143&lt;&gt;'Tabelas auxiliares'!$C$241,M143&lt;&gt;'Tabelas auxiliares'!$C$242,M143&lt;&gt;'Tabelas auxiliares'!$D$241,M143&lt;&gt;'Tabelas auxiliares'!$D$242),"FOLHA DE PESSOAL",IF(R143='Tabelas auxiliares'!$A$242,"CUSTEIO",IF(R143='Tabelas auxiliares'!$A$241,"INVESTIMENTO","ERRO - VERIFICAR"))))</f>
        <v/>
      </c>
      <c r="T143" s="30" t="str">
        <f t="shared" si="8"/>
        <v/>
      </c>
      <c r="U143" s="37"/>
      <c r="V143" s="37"/>
      <c r="W143" s="37"/>
      <c r="X143" s="37"/>
      <c r="Y143" s="37"/>
    </row>
    <row r="144" spans="18:25" x14ac:dyDescent="0.25">
      <c r="R144" s="19" t="str">
        <f t="shared" si="7"/>
        <v/>
      </c>
      <c r="S144" s="19" t="str">
        <f>IF(M144="","",IF(AND(M144&lt;&gt;'Tabelas auxiliares'!$B$241,M144&lt;&gt;'Tabelas auxiliares'!$B$242,M144&lt;&gt;'Tabelas auxiliares'!$C$241,M144&lt;&gt;'Tabelas auxiliares'!$C$242,M144&lt;&gt;'Tabelas auxiliares'!$D$241,M144&lt;&gt;'Tabelas auxiliares'!$D$242),"FOLHA DE PESSOAL",IF(R144='Tabelas auxiliares'!$A$242,"CUSTEIO",IF(R144='Tabelas auxiliares'!$A$241,"INVESTIMENTO","ERRO - VERIFICAR"))))</f>
        <v/>
      </c>
      <c r="T144" s="30" t="str">
        <f t="shared" si="8"/>
        <v/>
      </c>
      <c r="U144" s="37"/>
      <c r="V144" s="37"/>
      <c r="W144" s="37"/>
      <c r="X144" s="37"/>
      <c r="Y144" s="37"/>
    </row>
    <row r="145" spans="18:25" x14ac:dyDescent="0.25">
      <c r="R145" s="19" t="str">
        <f t="shared" si="7"/>
        <v/>
      </c>
      <c r="S145" s="19" t="str">
        <f>IF(M145="","",IF(AND(M145&lt;&gt;'Tabelas auxiliares'!$B$241,M145&lt;&gt;'Tabelas auxiliares'!$B$242,M145&lt;&gt;'Tabelas auxiliares'!$C$241,M145&lt;&gt;'Tabelas auxiliares'!$C$242,M145&lt;&gt;'Tabelas auxiliares'!$D$241,M145&lt;&gt;'Tabelas auxiliares'!$D$242),"FOLHA DE PESSOAL",IF(R145='Tabelas auxiliares'!$A$242,"CUSTEIO",IF(R145='Tabelas auxiliares'!$A$241,"INVESTIMENTO","ERRO - VERIFICAR"))))</f>
        <v/>
      </c>
      <c r="T145" s="30" t="str">
        <f t="shared" si="8"/>
        <v/>
      </c>
      <c r="U145" s="37"/>
      <c r="V145" s="37"/>
      <c r="W145" s="37"/>
      <c r="X145" s="37"/>
      <c r="Y145" s="37"/>
    </row>
    <row r="146" spans="18:25" x14ac:dyDescent="0.25">
      <c r="R146" s="19" t="str">
        <f t="shared" si="7"/>
        <v/>
      </c>
      <c r="S146" s="19" t="str">
        <f>IF(M146="","",IF(AND(M146&lt;&gt;'Tabelas auxiliares'!$B$241,M146&lt;&gt;'Tabelas auxiliares'!$B$242,M146&lt;&gt;'Tabelas auxiliares'!$C$241,M146&lt;&gt;'Tabelas auxiliares'!$C$242,M146&lt;&gt;'Tabelas auxiliares'!$D$241,M146&lt;&gt;'Tabelas auxiliares'!$D$242),"FOLHA DE PESSOAL",IF(R146='Tabelas auxiliares'!$A$242,"CUSTEIO",IF(R146='Tabelas auxiliares'!$A$241,"INVESTIMENTO","ERRO - VERIFICAR"))))</f>
        <v/>
      </c>
      <c r="T146" s="30" t="str">
        <f t="shared" si="8"/>
        <v/>
      </c>
      <c r="U146" s="37"/>
      <c r="V146" s="37"/>
      <c r="W146" s="37"/>
      <c r="X146" s="37"/>
      <c r="Y146" s="37"/>
    </row>
    <row r="147" spans="18:25" x14ac:dyDescent="0.25">
      <c r="R147" s="19" t="str">
        <f t="shared" si="7"/>
        <v/>
      </c>
      <c r="S147" s="19" t="str">
        <f>IF(M147="","",IF(AND(M147&lt;&gt;'Tabelas auxiliares'!$B$241,M147&lt;&gt;'Tabelas auxiliares'!$B$242,M147&lt;&gt;'Tabelas auxiliares'!$C$241,M147&lt;&gt;'Tabelas auxiliares'!$C$242,M147&lt;&gt;'Tabelas auxiliares'!$D$241,M147&lt;&gt;'Tabelas auxiliares'!$D$242),"FOLHA DE PESSOAL",IF(R147='Tabelas auxiliares'!$A$242,"CUSTEIO",IF(R147='Tabelas auxiliares'!$A$241,"INVESTIMENTO","ERRO - VERIFICAR"))))</f>
        <v/>
      </c>
      <c r="T147" s="30" t="str">
        <f t="shared" si="8"/>
        <v/>
      </c>
      <c r="U147" s="37"/>
      <c r="V147" s="37"/>
      <c r="W147" s="37"/>
      <c r="X147" s="37"/>
      <c r="Y147" s="37"/>
    </row>
    <row r="148" spans="18:25" x14ac:dyDescent="0.25">
      <c r="R148" s="19" t="str">
        <f t="shared" si="7"/>
        <v/>
      </c>
      <c r="S148" s="19" t="str">
        <f>IF(M148="","",IF(AND(M148&lt;&gt;'Tabelas auxiliares'!$B$241,M148&lt;&gt;'Tabelas auxiliares'!$B$242,M148&lt;&gt;'Tabelas auxiliares'!$C$241,M148&lt;&gt;'Tabelas auxiliares'!$C$242,M148&lt;&gt;'Tabelas auxiliares'!$D$241,M148&lt;&gt;'Tabelas auxiliares'!$D$242),"FOLHA DE PESSOAL",IF(R148='Tabelas auxiliares'!$A$242,"CUSTEIO",IF(R148='Tabelas auxiliares'!$A$241,"INVESTIMENTO","ERRO - VERIFICAR"))))</f>
        <v/>
      </c>
      <c r="T148" s="30" t="str">
        <f t="shared" si="8"/>
        <v/>
      </c>
      <c r="U148" s="37"/>
      <c r="V148" s="37"/>
      <c r="W148" s="37"/>
      <c r="X148" s="37"/>
      <c r="Y148" s="37"/>
    </row>
    <row r="149" spans="18:25" x14ac:dyDescent="0.25">
      <c r="R149" s="19" t="str">
        <f t="shared" si="7"/>
        <v/>
      </c>
      <c r="S149" s="19" t="str">
        <f>IF(M149="","",IF(AND(M149&lt;&gt;'Tabelas auxiliares'!$B$241,M149&lt;&gt;'Tabelas auxiliares'!$B$242,M149&lt;&gt;'Tabelas auxiliares'!$C$241,M149&lt;&gt;'Tabelas auxiliares'!$C$242,M149&lt;&gt;'Tabelas auxiliares'!$D$241,M149&lt;&gt;'Tabelas auxiliares'!$D$242),"FOLHA DE PESSOAL",IF(R149='Tabelas auxiliares'!$A$242,"CUSTEIO",IF(R149='Tabelas auxiliares'!$A$241,"INVESTIMENTO","ERRO - VERIFICAR"))))</f>
        <v/>
      </c>
      <c r="T149" s="30" t="str">
        <f t="shared" si="8"/>
        <v/>
      </c>
      <c r="U149" s="37"/>
      <c r="V149" s="37"/>
      <c r="W149" s="37"/>
      <c r="X149" s="37"/>
      <c r="Y149" s="37"/>
    </row>
    <row r="150" spans="18:25" x14ac:dyDescent="0.25">
      <c r="R150" s="19" t="str">
        <f t="shared" si="7"/>
        <v/>
      </c>
      <c r="S150" s="19" t="str">
        <f>IF(M150="","",IF(AND(M150&lt;&gt;'Tabelas auxiliares'!$B$241,M150&lt;&gt;'Tabelas auxiliares'!$B$242,M150&lt;&gt;'Tabelas auxiliares'!$C$241,M150&lt;&gt;'Tabelas auxiliares'!$C$242,M150&lt;&gt;'Tabelas auxiliares'!$D$241,M150&lt;&gt;'Tabelas auxiliares'!$D$242),"FOLHA DE PESSOAL",IF(R150='Tabelas auxiliares'!$A$242,"CUSTEIO",IF(R150='Tabelas auxiliares'!$A$241,"INVESTIMENTO","ERRO - VERIFICAR"))))</f>
        <v/>
      </c>
      <c r="T150" s="30" t="str">
        <f t="shared" si="8"/>
        <v/>
      </c>
      <c r="U150" s="37"/>
      <c r="V150" s="37"/>
      <c r="W150" s="37"/>
      <c r="X150" s="37"/>
      <c r="Y150" s="37"/>
    </row>
    <row r="151" spans="18:25" x14ac:dyDescent="0.25">
      <c r="R151" s="19" t="str">
        <f t="shared" si="7"/>
        <v/>
      </c>
      <c r="S151" s="19" t="str">
        <f>IF(M151="","",IF(AND(M151&lt;&gt;'Tabelas auxiliares'!$B$241,M151&lt;&gt;'Tabelas auxiliares'!$B$242,M151&lt;&gt;'Tabelas auxiliares'!$C$241,M151&lt;&gt;'Tabelas auxiliares'!$C$242,M151&lt;&gt;'Tabelas auxiliares'!$D$241,M151&lt;&gt;'Tabelas auxiliares'!$D$242),"FOLHA DE PESSOAL",IF(R151='Tabelas auxiliares'!$A$242,"CUSTEIO",IF(R151='Tabelas auxiliares'!$A$241,"INVESTIMENTO","ERRO - VERIFICAR"))))</f>
        <v/>
      </c>
      <c r="T151" s="30" t="str">
        <f t="shared" si="8"/>
        <v/>
      </c>
      <c r="U151" s="37"/>
      <c r="V151" s="37"/>
      <c r="W151" s="37"/>
      <c r="X151" s="37"/>
      <c r="Y151" s="37"/>
    </row>
    <row r="152" spans="18:25" x14ac:dyDescent="0.25">
      <c r="R152" s="19" t="str">
        <f t="shared" si="7"/>
        <v/>
      </c>
      <c r="S152" s="19" t="str">
        <f>IF(M152="","",IF(AND(M152&lt;&gt;'Tabelas auxiliares'!$B$241,M152&lt;&gt;'Tabelas auxiliares'!$B$242,M152&lt;&gt;'Tabelas auxiliares'!$C$241,M152&lt;&gt;'Tabelas auxiliares'!$C$242,M152&lt;&gt;'Tabelas auxiliares'!$D$241,M152&lt;&gt;'Tabelas auxiliares'!$D$242),"FOLHA DE PESSOAL",IF(R152='Tabelas auxiliares'!$A$242,"CUSTEIO",IF(R152='Tabelas auxiliares'!$A$241,"INVESTIMENTO","ERRO - VERIFICAR"))))</f>
        <v/>
      </c>
      <c r="T152" s="30" t="str">
        <f t="shared" si="8"/>
        <v/>
      </c>
      <c r="U152" s="37"/>
      <c r="V152" s="37"/>
      <c r="W152" s="37"/>
      <c r="X152" s="37"/>
      <c r="Y152" s="37"/>
    </row>
    <row r="153" spans="18:25" x14ac:dyDescent="0.25">
      <c r="R153" s="19" t="str">
        <f t="shared" si="7"/>
        <v/>
      </c>
      <c r="S153" s="19" t="str">
        <f>IF(M153="","",IF(AND(M153&lt;&gt;'Tabelas auxiliares'!$B$241,M153&lt;&gt;'Tabelas auxiliares'!$B$242,M153&lt;&gt;'Tabelas auxiliares'!$C$241,M153&lt;&gt;'Tabelas auxiliares'!$C$242,M153&lt;&gt;'Tabelas auxiliares'!$D$241,M153&lt;&gt;'Tabelas auxiliares'!$D$242),"FOLHA DE PESSOAL",IF(R153='Tabelas auxiliares'!$A$242,"CUSTEIO",IF(R153='Tabelas auxiliares'!$A$241,"INVESTIMENTO","ERRO - VERIFICAR"))))</f>
        <v/>
      </c>
      <c r="T153" s="30" t="str">
        <f t="shared" si="8"/>
        <v/>
      </c>
      <c r="U153" s="37"/>
      <c r="V153" s="37"/>
      <c r="W153" s="37"/>
      <c r="X153" s="37"/>
      <c r="Y153" s="37"/>
    </row>
    <row r="154" spans="18:25" x14ac:dyDescent="0.25">
      <c r="R154" s="19" t="str">
        <f t="shared" si="7"/>
        <v/>
      </c>
      <c r="S154" s="19" t="str">
        <f>IF(M154="","",IF(AND(M154&lt;&gt;'Tabelas auxiliares'!$B$241,M154&lt;&gt;'Tabelas auxiliares'!$B$242,M154&lt;&gt;'Tabelas auxiliares'!$C$241,M154&lt;&gt;'Tabelas auxiliares'!$C$242,M154&lt;&gt;'Tabelas auxiliares'!$D$241,M154&lt;&gt;'Tabelas auxiliares'!$D$242),"FOLHA DE PESSOAL",IF(R154='Tabelas auxiliares'!$A$242,"CUSTEIO",IF(R154='Tabelas auxiliares'!$A$241,"INVESTIMENTO","ERRO - VERIFICAR"))))</f>
        <v/>
      </c>
      <c r="T154" s="30" t="str">
        <f t="shared" si="8"/>
        <v/>
      </c>
      <c r="U154" s="37"/>
      <c r="V154" s="37"/>
      <c r="W154" s="37"/>
      <c r="X154" s="37"/>
      <c r="Y154" s="37"/>
    </row>
    <row r="155" spans="18:25" x14ac:dyDescent="0.25">
      <c r="R155" s="19" t="str">
        <f t="shared" si="7"/>
        <v/>
      </c>
      <c r="S155" s="19" t="str">
        <f>IF(M155="","",IF(AND(M155&lt;&gt;'Tabelas auxiliares'!$B$241,M155&lt;&gt;'Tabelas auxiliares'!$B$242,M155&lt;&gt;'Tabelas auxiliares'!$C$241,M155&lt;&gt;'Tabelas auxiliares'!$C$242,M155&lt;&gt;'Tabelas auxiliares'!$D$241,M155&lt;&gt;'Tabelas auxiliares'!$D$242),"FOLHA DE PESSOAL",IF(R155='Tabelas auxiliares'!$A$242,"CUSTEIO",IF(R155='Tabelas auxiliares'!$A$241,"INVESTIMENTO","ERRO - VERIFICAR"))))</f>
        <v/>
      </c>
      <c r="T155" s="30" t="str">
        <f t="shared" si="8"/>
        <v/>
      </c>
      <c r="U155" s="37"/>
      <c r="V155" s="37"/>
      <c r="W155" s="37"/>
      <c r="X155" s="37"/>
      <c r="Y155" s="37"/>
    </row>
    <row r="156" spans="18:25" x14ac:dyDescent="0.25">
      <c r="R156" s="19" t="str">
        <f t="shared" si="7"/>
        <v/>
      </c>
      <c r="S156" s="19" t="str">
        <f>IF(M156="","",IF(AND(M156&lt;&gt;'Tabelas auxiliares'!$B$241,M156&lt;&gt;'Tabelas auxiliares'!$B$242,M156&lt;&gt;'Tabelas auxiliares'!$C$241,M156&lt;&gt;'Tabelas auxiliares'!$C$242,M156&lt;&gt;'Tabelas auxiliares'!$D$241,M156&lt;&gt;'Tabelas auxiliares'!$D$242),"FOLHA DE PESSOAL",IF(R156='Tabelas auxiliares'!$A$242,"CUSTEIO",IF(R156='Tabelas auxiliares'!$A$241,"INVESTIMENTO","ERRO - VERIFICAR"))))</f>
        <v/>
      </c>
      <c r="T156" s="30" t="str">
        <f t="shared" si="8"/>
        <v/>
      </c>
      <c r="U156" s="37"/>
      <c r="V156" s="37"/>
      <c r="W156" s="37"/>
      <c r="X156" s="37"/>
      <c r="Y156" s="37"/>
    </row>
    <row r="157" spans="18:25" x14ac:dyDescent="0.25">
      <c r="R157" s="19" t="str">
        <f t="shared" si="7"/>
        <v/>
      </c>
      <c r="S157" s="19" t="str">
        <f>IF(M157="","",IF(AND(M157&lt;&gt;'Tabelas auxiliares'!$B$241,M157&lt;&gt;'Tabelas auxiliares'!$B$242,M157&lt;&gt;'Tabelas auxiliares'!$C$241,M157&lt;&gt;'Tabelas auxiliares'!$C$242,M157&lt;&gt;'Tabelas auxiliares'!$D$241,M157&lt;&gt;'Tabelas auxiliares'!$D$242),"FOLHA DE PESSOAL",IF(R157='Tabelas auxiliares'!$A$242,"CUSTEIO",IF(R157='Tabelas auxiliares'!$A$241,"INVESTIMENTO","ERRO - VERIFICAR"))))</f>
        <v/>
      </c>
      <c r="T157" s="30" t="str">
        <f t="shared" si="8"/>
        <v/>
      </c>
      <c r="U157" s="37"/>
      <c r="V157" s="37"/>
      <c r="W157" s="37"/>
      <c r="X157" s="37"/>
      <c r="Y157" s="37"/>
    </row>
    <row r="158" spans="18:25" x14ac:dyDescent="0.25">
      <c r="R158" s="19" t="str">
        <f t="shared" si="7"/>
        <v/>
      </c>
      <c r="S158" s="19" t="str">
        <f>IF(M158="","",IF(AND(M158&lt;&gt;'Tabelas auxiliares'!$B$241,M158&lt;&gt;'Tabelas auxiliares'!$B$242,M158&lt;&gt;'Tabelas auxiliares'!$C$241,M158&lt;&gt;'Tabelas auxiliares'!$C$242,M158&lt;&gt;'Tabelas auxiliares'!$D$241,M158&lt;&gt;'Tabelas auxiliares'!$D$242),"FOLHA DE PESSOAL",IF(R158='Tabelas auxiliares'!$A$242,"CUSTEIO",IF(R158='Tabelas auxiliares'!$A$241,"INVESTIMENTO","ERRO - VERIFICAR"))))</f>
        <v/>
      </c>
      <c r="T158" s="30" t="str">
        <f t="shared" si="8"/>
        <v/>
      </c>
      <c r="U158" s="37"/>
      <c r="V158" s="37"/>
      <c r="W158" s="37"/>
      <c r="X158" s="37"/>
      <c r="Y158" s="37"/>
    </row>
    <row r="159" spans="18:25" x14ac:dyDescent="0.25">
      <c r="R159" s="19" t="str">
        <f t="shared" si="7"/>
        <v/>
      </c>
      <c r="S159" s="19" t="str">
        <f>IF(M159="","",IF(AND(M159&lt;&gt;'Tabelas auxiliares'!$B$241,M159&lt;&gt;'Tabelas auxiliares'!$B$242,M159&lt;&gt;'Tabelas auxiliares'!$C$241,M159&lt;&gt;'Tabelas auxiliares'!$C$242,M159&lt;&gt;'Tabelas auxiliares'!$D$241,M159&lt;&gt;'Tabelas auxiliares'!$D$242),"FOLHA DE PESSOAL",IF(R159='Tabelas auxiliares'!$A$242,"CUSTEIO",IF(R159='Tabelas auxiliares'!$A$241,"INVESTIMENTO","ERRO - VERIFICAR"))))</f>
        <v/>
      </c>
      <c r="T159" s="30" t="str">
        <f t="shared" si="8"/>
        <v/>
      </c>
      <c r="U159" s="37"/>
      <c r="V159" s="37"/>
      <c r="W159" s="37"/>
      <c r="X159" s="37"/>
      <c r="Y159" s="37"/>
    </row>
    <row r="160" spans="18:25" x14ac:dyDescent="0.25">
      <c r="R160" s="19" t="str">
        <f t="shared" si="7"/>
        <v/>
      </c>
      <c r="S160" s="19" t="str">
        <f>IF(M160="","",IF(AND(M160&lt;&gt;'Tabelas auxiliares'!$B$241,M160&lt;&gt;'Tabelas auxiliares'!$B$242,M160&lt;&gt;'Tabelas auxiliares'!$C$241,M160&lt;&gt;'Tabelas auxiliares'!$C$242,M160&lt;&gt;'Tabelas auxiliares'!$D$241,M160&lt;&gt;'Tabelas auxiliares'!$D$242),"FOLHA DE PESSOAL",IF(R160='Tabelas auxiliares'!$A$242,"CUSTEIO",IF(R160='Tabelas auxiliares'!$A$241,"INVESTIMENTO","ERRO - VERIFICAR"))))</f>
        <v/>
      </c>
      <c r="T160" s="30" t="str">
        <f t="shared" si="8"/>
        <v/>
      </c>
      <c r="U160" s="37"/>
      <c r="V160" s="37"/>
      <c r="W160" s="37"/>
      <c r="X160" s="37"/>
      <c r="Y160" s="37"/>
    </row>
    <row r="161" spans="18:25" x14ac:dyDescent="0.25">
      <c r="R161" s="19" t="str">
        <f t="shared" si="7"/>
        <v/>
      </c>
      <c r="S161" s="19" t="str">
        <f>IF(M161="","",IF(AND(M161&lt;&gt;'Tabelas auxiliares'!$B$241,M161&lt;&gt;'Tabelas auxiliares'!$B$242,M161&lt;&gt;'Tabelas auxiliares'!$C$241,M161&lt;&gt;'Tabelas auxiliares'!$C$242,M161&lt;&gt;'Tabelas auxiliares'!$D$241,M161&lt;&gt;'Tabelas auxiliares'!$D$242),"FOLHA DE PESSOAL",IF(R161='Tabelas auxiliares'!$A$242,"CUSTEIO",IF(R161='Tabelas auxiliares'!$A$241,"INVESTIMENTO","ERRO - VERIFICAR"))))</f>
        <v/>
      </c>
      <c r="T161" s="30" t="str">
        <f t="shared" si="8"/>
        <v/>
      </c>
      <c r="U161" s="37"/>
      <c r="V161" s="37"/>
      <c r="W161" s="37"/>
      <c r="X161" s="37"/>
      <c r="Y161" s="37"/>
    </row>
    <row r="162" spans="18:25" x14ac:dyDescent="0.25">
      <c r="R162" s="19" t="str">
        <f t="shared" si="7"/>
        <v/>
      </c>
      <c r="S162" s="19" t="str">
        <f>IF(M162="","",IF(AND(M162&lt;&gt;'Tabelas auxiliares'!$B$241,M162&lt;&gt;'Tabelas auxiliares'!$B$242,M162&lt;&gt;'Tabelas auxiliares'!$C$241,M162&lt;&gt;'Tabelas auxiliares'!$C$242,M162&lt;&gt;'Tabelas auxiliares'!$D$241,M162&lt;&gt;'Tabelas auxiliares'!$D$242),"FOLHA DE PESSOAL",IF(R162='Tabelas auxiliares'!$A$242,"CUSTEIO",IF(R162='Tabelas auxiliares'!$A$241,"INVESTIMENTO","ERRO - VERIFICAR"))))</f>
        <v/>
      </c>
      <c r="T162" s="30" t="str">
        <f t="shared" si="8"/>
        <v/>
      </c>
      <c r="U162" s="37"/>
      <c r="V162" s="37"/>
      <c r="W162" s="37"/>
      <c r="X162" s="37"/>
      <c r="Y162" s="37"/>
    </row>
    <row r="163" spans="18:25" x14ac:dyDescent="0.25">
      <c r="R163" s="19" t="str">
        <f t="shared" si="7"/>
        <v/>
      </c>
      <c r="S163" s="19" t="str">
        <f>IF(M163="","",IF(AND(M163&lt;&gt;'Tabelas auxiliares'!$B$241,M163&lt;&gt;'Tabelas auxiliares'!$B$242,M163&lt;&gt;'Tabelas auxiliares'!$C$241,M163&lt;&gt;'Tabelas auxiliares'!$C$242,M163&lt;&gt;'Tabelas auxiliares'!$D$241,M163&lt;&gt;'Tabelas auxiliares'!$D$242),"FOLHA DE PESSOAL",IF(R163='Tabelas auxiliares'!$A$242,"CUSTEIO",IF(R163='Tabelas auxiliares'!$A$241,"INVESTIMENTO","ERRO - VERIFICAR"))))</f>
        <v/>
      </c>
      <c r="T163" s="30" t="str">
        <f t="shared" si="8"/>
        <v/>
      </c>
      <c r="U163" s="37"/>
      <c r="V163" s="37"/>
      <c r="W163" s="37"/>
      <c r="X163" s="37"/>
      <c r="Y163" s="37"/>
    </row>
    <row r="164" spans="18:25" x14ac:dyDescent="0.25">
      <c r="R164" s="19" t="str">
        <f t="shared" si="7"/>
        <v/>
      </c>
      <c r="S164" s="19" t="str">
        <f>IF(M164="","",IF(AND(M164&lt;&gt;'Tabelas auxiliares'!$B$241,M164&lt;&gt;'Tabelas auxiliares'!$B$242,M164&lt;&gt;'Tabelas auxiliares'!$C$241,M164&lt;&gt;'Tabelas auxiliares'!$C$242,M164&lt;&gt;'Tabelas auxiliares'!$D$241,M164&lt;&gt;'Tabelas auxiliares'!$D$242),"FOLHA DE PESSOAL",IF(R164='Tabelas auxiliares'!$A$242,"CUSTEIO",IF(R164='Tabelas auxiliares'!$A$241,"INVESTIMENTO","ERRO - VERIFICAR"))))</f>
        <v/>
      </c>
      <c r="T164" s="30" t="str">
        <f t="shared" si="8"/>
        <v/>
      </c>
      <c r="U164" s="37"/>
      <c r="V164" s="37"/>
      <c r="W164" s="37"/>
      <c r="X164" s="37"/>
      <c r="Y164" s="37"/>
    </row>
    <row r="165" spans="18:25" x14ac:dyDescent="0.25">
      <c r="R165" s="19" t="str">
        <f t="shared" si="7"/>
        <v/>
      </c>
      <c r="S165" s="19" t="str">
        <f>IF(M165="","",IF(AND(M165&lt;&gt;'Tabelas auxiliares'!$B$241,M165&lt;&gt;'Tabelas auxiliares'!$B$242,M165&lt;&gt;'Tabelas auxiliares'!$C$241,M165&lt;&gt;'Tabelas auxiliares'!$C$242,M165&lt;&gt;'Tabelas auxiliares'!$D$241,M165&lt;&gt;'Tabelas auxiliares'!$D$242),"FOLHA DE PESSOAL",IF(R165='Tabelas auxiliares'!$A$242,"CUSTEIO",IF(R165='Tabelas auxiliares'!$A$241,"INVESTIMENTO","ERRO - VERIFICAR"))))</f>
        <v/>
      </c>
      <c r="T165" s="30" t="str">
        <f t="shared" si="8"/>
        <v/>
      </c>
      <c r="U165" s="37"/>
      <c r="V165" s="37"/>
      <c r="W165" s="37"/>
      <c r="X165" s="37"/>
      <c r="Y165" s="37"/>
    </row>
    <row r="166" spans="18:25" x14ac:dyDescent="0.25">
      <c r="R166" s="19" t="str">
        <f t="shared" si="7"/>
        <v/>
      </c>
      <c r="S166" s="19" t="str">
        <f>IF(M166="","",IF(AND(M166&lt;&gt;'Tabelas auxiliares'!$B$241,M166&lt;&gt;'Tabelas auxiliares'!$B$242,M166&lt;&gt;'Tabelas auxiliares'!$C$241,M166&lt;&gt;'Tabelas auxiliares'!$C$242,M166&lt;&gt;'Tabelas auxiliares'!$D$241,M166&lt;&gt;'Tabelas auxiliares'!$D$242),"FOLHA DE PESSOAL",IF(R166='Tabelas auxiliares'!$A$242,"CUSTEIO",IF(R166='Tabelas auxiliares'!$A$241,"INVESTIMENTO","ERRO - VERIFICAR"))))</f>
        <v/>
      </c>
      <c r="T166" s="30" t="str">
        <f t="shared" si="8"/>
        <v/>
      </c>
      <c r="U166" s="37"/>
      <c r="V166" s="37"/>
      <c r="W166" s="37"/>
      <c r="X166" s="37"/>
      <c r="Y166" s="37"/>
    </row>
    <row r="167" spans="18:25" x14ac:dyDescent="0.25">
      <c r="R167" s="19" t="str">
        <f t="shared" si="7"/>
        <v/>
      </c>
      <c r="S167" s="19" t="str">
        <f>IF(M167="","",IF(AND(M167&lt;&gt;'Tabelas auxiliares'!$B$241,M167&lt;&gt;'Tabelas auxiliares'!$B$242,M167&lt;&gt;'Tabelas auxiliares'!$C$241,M167&lt;&gt;'Tabelas auxiliares'!$C$242,M167&lt;&gt;'Tabelas auxiliares'!$D$241,M167&lt;&gt;'Tabelas auxiliares'!$D$242),"FOLHA DE PESSOAL",IF(R167='Tabelas auxiliares'!$A$242,"CUSTEIO",IF(R167='Tabelas auxiliares'!$A$241,"INVESTIMENTO","ERRO - VERIFICAR"))))</f>
        <v/>
      </c>
      <c r="T167" s="30" t="str">
        <f t="shared" si="8"/>
        <v/>
      </c>
      <c r="U167" s="37"/>
      <c r="V167" s="37"/>
      <c r="W167" s="37"/>
      <c r="X167" s="37"/>
      <c r="Y167" s="37"/>
    </row>
    <row r="168" spans="18:25" x14ac:dyDescent="0.25">
      <c r="R168" s="19" t="str">
        <f t="shared" si="7"/>
        <v/>
      </c>
      <c r="S168" s="19" t="str">
        <f>IF(M168="","",IF(AND(M168&lt;&gt;'Tabelas auxiliares'!$B$241,M168&lt;&gt;'Tabelas auxiliares'!$B$242,M168&lt;&gt;'Tabelas auxiliares'!$C$241,M168&lt;&gt;'Tabelas auxiliares'!$C$242,M168&lt;&gt;'Tabelas auxiliares'!$D$241,M168&lt;&gt;'Tabelas auxiliares'!$D$242),"FOLHA DE PESSOAL",IF(R168='Tabelas auxiliares'!$A$242,"CUSTEIO",IF(R168='Tabelas auxiliares'!$A$241,"INVESTIMENTO","ERRO - VERIFICAR"))))</f>
        <v/>
      </c>
      <c r="T168" s="30" t="str">
        <f t="shared" si="8"/>
        <v/>
      </c>
      <c r="U168" s="37"/>
      <c r="V168" s="37"/>
      <c r="W168" s="37"/>
      <c r="X168" s="37"/>
      <c r="Y168" s="37"/>
    </row>
    <row r="169" spans="18:25" x14ac:dyDescent="0.25">
      <c r="R169" s="19" t="str">
        <f t="shared" si="7"/>
        <v/>
      </c>
      <c r="S169" s="19" t="str">
        <f>IF(M169="","",IF(AND(M169&lt;&gt;'Tabelas auxiliares'!$B$241,M169&lt;&gt;'Tabelas auxiliares'!$B$242,M169&lt;&gt;'Tabelas auxiliares'!$C$241,M169&lt;&gt;'Tabelas auxiliares'!$C$242,M169&lt;&gt;'Tabelas auxiliares'!$D$241,M169&lt;&gt;'Tabelas auxiliares'!$D$242),"FOLHA DE PESSOAL",IF(R169='Tabelas auxiliares'!$A$242,"CUSTEIO",IF(R169='Tabelas auxiliares'!$A$241,"INVESTIMENTO","ERRO - VERIFICAR"))))</f>
        <v/>
      </c>
      <c r="T169" s="30" t="str">
        <f t="shared" si="8"/>
        <v/>
      </c>
      <c r="U169" s="37"/>
      <c r="V169" s="37"/>
      <c r="W169" s="37"/>
      <c r="X169" s="37"/>
      <c r="Y169" s="37"/>
    </row>
    <row r="170" spans="18:25" x14ac:dyDescent="0.25">
      <c r="R170" s="19" t="str">
        <f t="shared" si="7"/>
        <v/>
      </c>
      <c r="S170" s="19" t="str">
        <f>IF(M170="","",IF(AND(M170&lt;&gt;'Tabelas auxiliares'!$B$241,M170&lt;&gt;'Tabelas auxiliares'!$B$242,M170&lt;&gt;'Tabelas auxiliares'!$C$241,M170&lt;&gt;'Tabelas auxiliares'!$C$242,M170&lt;&gt;'Tabelas auxiliares'!$D$241,M170&lt;&gt;'Tabelas auxiliares'!$D$242),"FOLHA DE PESSOAL",IF(R170='Tabelas auxiliares'!$A$242,"CUSTEIO",IF(R170='Tabelas auxiliares'!$A$241,"INVESTIMENTO","ERRO - VERIFICAR"))))</f>
        <v/>
      </c>
      <c r="T170" s="30" t="str">
        <f t="shared" si="8"/>
        <v/>
      </c>
      <c r="U170" s="37"/>
      <c r="V170" s="37"/>
      <c r="W170" s="37"/>
      <c r="X170" s="37"/>
      <c r="Y170" s="37"/>
    </row>
    <row r="171" spans="18:25" x14ac:dyDescent="0.25">
      <c r="R171" s="19" t="str">
        <f t="shared" si="7"/>
        <v/>
      </c>
      <c r="S171" s="19" t="str">
        <f>IF(M171="","",IF(AND(M171&lt;&gt;'Tabelas auxiliares'!$B$241,M171&lt;&gt;'Tabelas auxiliares'!$B$242,M171&lt;&gt;'Tabelas auxiliares'!$C$241,M171&lt;&gt;'Tabelas auxiliares'!$C$242,M171&lt;&gt;'Tabelas auxiliares'!$D$241,M171&lt;&gt;'Tabelas auxiliares'!$D$242),"FOLHA DE PESSOAL",IF(R171='Tabelas auxiliares'!$A$242,"CUSTEIO",IF(R171='Tabelas auxiliares'!$A$241,"INVESTIMENTO","ERRO - VERIFICAR"))))</f>
        <v/>
      </c>
      <c r="T171" s="30" t="str">
        <f t="shared" si="8"/>
        <v/>
      </c>
      <c r="U171" s="37"/>
      <c r="V171" s="37"/>
      <c r="W171" s="37"/>
      <c r="X171" s="37"/>
      <c r="Y171" s="37"/>
    </row>
    <row r="172" spans="18:25" x14ac:dyDescent="0.25">
      <c r="R172" s="19" t="str">
        <f t="shared" si="7"/>
        <v/>
      </c>
      <c r="S172" s="19" t="str">
        <f>IF(M172="","",IF(AND(M172&lt;&gt;'Tabelas auxiliares'!$B$241,M172&lt;&gt;'Tabelas auxiliares'!$B$242,M172&lt;&gt;'Tabelas auxiliares'!$C$241,M172&lt;&gt;'Tabelas auxiliares'!$C$242,M172&lt;&gt;'Tabelas auxiliares'!$D$241,M172&lt;&gt;'Tabelas auxiliares'!$D$242),"FOLHA DE PESSOAL",IF(R172='Tabelas auxiliares'!$A$242,"CUSTEIO",IF(R172='Tabelas auxiliares'!$A$241,"INVESTIMENTO","ERRO - VERIFICAR"))))</f>
        <v/>
      </c>
      <c r="T172" s="30" t="str">
        <f t="shared" si="8"/>
        <v/>
      </c>
      <c r="U172" s="37"/>
      <c r="V172" s="37"/>
      <c r="W172" s="37"/>
      <c r="X172" s="37"/>
      <c r="Y172" s="37"/>
    </row>
    <row r="173" spans="18:25" x14ac:dyDescent="0.25">
      <c r="R173" s="19" t="str">
        <f t="shared" si="7"/>
        <v/>
      </c>
      <c r="S173" s="19" t="str">
        <f>IF(M173="","",IF(AND(M173&lt;&gt;'Tabelas auxiliares'!$B$241,M173&lt;&gt;'Tabelas auxiliares'!$B$242,M173&lt;&gt;'Tabelas auxiliares'!$C$241,M173&lt;&gt;'Tabelas auxiliares'!$C$242,M173&lt;&gt;'Tabelas auxiliares'!$D$241,M173&lt;&gt;'Tabelas auxiliares'!$D$242),"FOLHA DE PESSOAL",IF(R173='Tabelas auxiliares'!$A$242,"CUSTEIO",IF(R173='Tabelas auxiliares'!$A$241,"INVESTIMENTO","ERRO - VERIFICAR"))))</f>
        <v/>
      </c>
      <c r="T173" s="30" t="str">
        <f t="shared" si="8"/>
        <v/>
      </c>
      <c r="U173" s="37"/>
      <c r="V173" s="37"/>
      <c r="W173" s="37"/>
      <c r="X173" s="37"/>
      <c r="Y173" s="37"/>
    </row>
    <row r="174" spans="18:25" x14ac:dyDescent="0.25">
      <c r="R174" s="19" t="str">
        <f t="shared" si="7"/>
        <v/>
      </c>
      <c r="S174" s="19" t="str">
        <f>IF(M174="","",IF(AND(M174&lt;&gt;'Tabelas auxiliares'!$B$241,M174&lt;&gt;'Tabelas auxiliares'!$B$242,M174&lt;&gt;'Tabelas auxiliares'!$C$241,M174&lt;&gt;'Tabelas auxiliares'!$C$242,M174&lt;&gt;'Tabelas auxiliares'!$D$241,M174&lt;&gt;'Tabelas auxiliares'!$D$242),"FOLHA DE PESSOAL",IF(R174='Tabelas auxiliares'!$A$242,"CUSTEIO",IF(R174='Tabelas auxiliares'!$A$241,"INVESTIMENTO","ERRO - VERIFICAR"))))</f>
        <v/>
      </c>
      <c r="T174" s="30" t="str">
        <f t="shared" si="8"/>
        <v/>
      </c>
      <c r="U174" s="37"/>
      <c r="V174" s="37"/>
      <c r="W174" s="37"/>
      <c r="X174" s="37"/>
      <c r="Y174" s="37"/>
    </row>
    <row r="175" spans="18:25" x14ac:dyDescent="0.25">
      <c r="R175" s="19" t="str">
        <f t="shared" si="7"/>
        <v/>
      </c>
      <c r="S175" s="19" t="str">
        <f>IF(M175="","",IF(AND(M175&lt;&gt;'Tabelas auxiliares'!$B$241,M175&lt;&gt;'Tabelas auxiliares'!$B$242,M175&lt;&gt;'Tabelas auxiliares'!$C$241,M175&lt;&gt;'Tabelas auxiliares'!$C$242,M175&lt;&gt;'Tabelas auxiliares'!$D$241,M175&lt;&gt;'Tabelas auxiliares'!$D$242),"FOLHA DE PESSOAL",IF(R175='Tabelas auxiliares'!$A$242,"CUSTEIO",IF(R175='Tabelas auxiliares'!$A$241,"INVESTIMENTO","ERRO - VERIFICAR"))))</f>
        <v/>
      </c>
      <c r="T175" s="30" t="str">
        <f t="shared" si="8"/>
        <v/>
      </c>
      <c r="U175" s="37"/>
      <c r="V175" s="37"/>
      <c r="W175" s="37"/>
      <c r="X175" s="37"/>
      <c r="Y175" s="37"/>
    </row>
    <row r="176" spans="18:25" x14ac:dyDescent="0.25">
      <c r="R176" s="19" t="str">
        <f t="shared" si="7"/>
        <v/>
      </c>
      <c r="S176" s="19" t="str">
        <f>IF(M176="","",IF(AND(M176&lt;&gt;'Tabelas auxiliares'!$B$241,M176&lt;&gt;'Tabelas auxiliares'!$B$242,M176&lt;&gt;'Tabelas auxiliares'!$C$241,M176&lt;&gt;'Tabelas auxiliares'!$C$242,M176&lt;&gt;'Tabelas auxiliares'!$D$241,M176&lt;&gt;'Tabelas auxiliares'!$D$242),"FOLHA DE PESSOAL",IF(R176='Tabelas auxiliares'!$A$242,"CUSTEIO",IF(R176='Tabelas auxiliares'!$A$241,"INVESTIMENTO","ERRO - VERIFICAR"))))</f>
        <v/>
      </c>
      <c r="T176" s="30" t="str">
        <f t="shared" si="8"/>
        <v/>
      </c>
      <c r="U176" s="37"/>
      <c r="V176" s="37"/>
      <c r="W176" s="37"/>
      <c r="X176" s="37"/>
      <c r="Y176" s="37"/>
    </row>
    <row r="177" spans="18:25" x14ac:dyDescent="0.25">
      <c r="R177" s="19" t="str">
        <f t="shared" si="7"/>
        <v/>
      </c>
      <c r="S177" s="19" t="str">
        <f>IF(M177="","",IF(AND(M177&lt;&gt;'Tabelas auxiliares'!$B$241,M177&lt;&gt;'Tabelas auxiliares'!$B$242,M177&lt;&gt;'Tabelas auxiliares'!$C$241,M177&lt;&gt;'Tabelas auxiliares'!$C$242,M177&lt;&gt;'Tabelas auxiliares'!$D$241,M177&lt;&gt;'Tabelas auxiliares'!$D$242),"FOLHA DE PESSOAL",IF(R177='Tabelas auxiliares'!$A$242,"CUSTEIO",IF(R177='Tabelas auxiliares'!$A$241,"INVESTIMENTO","ERRO - VERIFICAR"))))</f>
        <v/>
      </c>
      <c r="T177" s="30" t="str">
        <f t="shared" si="8"/>
        <v/>
      </c>
      <c r="U177" s="37"/>
      <c r="V177" s="37"/>
      <c r="W177" s="37"/>
      <c r="X177" s="37"/>
      <c r="Y177" s="37"/>
    </row>
    <row r="178" spans="18:25" x14ac:dyDescent="0.25">
      <c r="R178" s="19" t="str">
        <f t="shared" si="7"/>
        <v/>
      </c>
      <c r="S178" s="19" t="str">
        <f>IF(M178="","",IF(AND(M178&lt;&gt;'Tabelas auxiliares'!$B$241,M178&lt;&gt;'Tabelas auxiliares'!$B$242,M178&lt;&gt;'Tabelas auxiliares'!$C$241,M178&lt;&gt;'Tabelas auxiliares'!$C$242,M178&lt;&gt;'Tabelas auxiliares'!$D$241,M178&lt;&gt;'Tabelas auxiliares'!$D$242),"FOLHA DE PESSOAL",IF(R178='Tabelas auxiliares'!$A$242,"CUSTEIO",IF(R178='Tabelas auxiliares'!$A$241,"INVESTIMENTO","ERRO - VERIFICAR"))))</f>
        <v/>
      </c>
      <c r="T178" s="30" t="str">
        <f t="shared" si="8"/>
        <v/>
      </c>
      <c r="U178" s="37"/>
      <c r="V178" s="37"/>
      <c r="W178" s="37"/>
      <c r="X178" s="37"/>
      <c r="Y178" s="37"/>
    </row>
    <row r="179" spans="18:25" x14ac:dyDescent="0.25">
      <c r="R179" s="19" t="str">
        <f t="shared" si="7"/>
        <v/>
      </c>
      <c r="S179" s="19" t="str">
        <f>IF(M179="","",IF(AND(M179&lt;&gt;'Tabelas auxiliares'!$B$241,M179&lt;&gt;'Tabelas auxiliares'!$B$242,M179&lt;&gt;'Tabelas auxiliares'!$C$241,M179&lt;&gt;'Tabelas auxiliares'!$C$242,M179&lt;&gt;'Tabelas auxiliares'!$D$241,M179&lt;&gt;'Tabelas auxiliares'!$D$242),"FOLHA DE PESSOAL",IF(R179='Tabelas auxiliares'!$A$242,"CUSTEIO",IF(R179='Tabelas auxiliares'!$A$241,"INVESTIMENTO","ERRO - VERIFICAR"))))</f>
        <v/>
      </c>
      <c r="T179" s="30" t="str">
        <f t="shared" si="8"/>
        <v/>
      </c>
      <c r="U179" s="37"/>
      <c r="V179" s="37"/>
      <c r="W179" s="37"/>
      <c r="X179" s="37"/>
      <c r="Y179" s="37"/>
    </row>
    <row r="180" spans="18:25" x14ac:dyDescent="0.25">
      <c r="R180" s="19" t="str">
        <f t="shared" si="7"/>
        <v/>
      </c>
      <c r="S180" s="19" t="str">
        <f>IF(M180="","",IF(AND(M180&lt;&gt;'Tabelas auxiliares'!$B$241,M180&lt;&gt;'Tabelas auxiliares'!$B$242,M180&lt;&gt;'Tabelas auxiliares'!$C$241,M180&lt;&gt;'Tabelas auxiliares'!$C$242,M180&lt;&gt;'Tabelas auxiliares'!$D$241,M180&lt;&gt;'Tabelas auxiliares'!$D$242),"FOLHA DE PESSOAL",IF(R180='Tabelas auxiliares'!$A$242,"CUSTEIO",IF(R180='Tabelas auxiliares'!$A$241,"INVESTIMENTO","ERRO - VERIFICAR"))))</f>
        <v/>
      </c>
      <c r="T180" s="30" t="str">
        <f t="shared" si="8"/>
        <v/>
      </c>
      <c r="U180" s="37"/>
      <c r="V180" s="37"/>
      <c r="W180" s="37"/>
      <c r="X180" s="37"/>
      <c r="Y180" s="37"/>
    </row>
    <row r="181" spans="18:25" x14ac:dyDescent="0.25">
      <c r="R181" s="19" t="str">
        <f t="shared" si="7"/>
        <v/>
      </c>
      <c r="S181" s="19" t="str">
        <f>IF(M181="","",IF(AND(M181&lt;&gt;'Tabelas auxiliares'!$B$241,M181&lt;&gt;'Tabelas auxiliares'!$B$242,M181&lt;&gt;'Tabelas auxiliares'!$C$241,M181&lt;&gt;'Tabelas auxiliares'!$C$242,M181&lt;&gt;'Tabelas auxiliares'!$D$241,M181&lt;&gt;'Tabelas auxiliares'!$D$242),"FOLHA DE PESSOAL",IF(R181='Tabelas auxiliares'!$A$242,"CUSTEIO",IF(R181='Tabelas auxiliares'!$A$241,"INVESTIMENTO","ERRO - VERIFICAR"))))</f>
        <v/>
      </c>
      <c r="T181" s="30" t="str">
        <f t="shared" si="8"/>
        <v/>
      </c>
      <c r="U181" s="37"/>
      <c r="V181" s="37"/>
      <c r="W181" s="37"/>
      <c r="X181" s="37"/>
      <c r="Y181" s="37"/>
    </row>
    <row r="182" spans="18:25" x14ac:dyDescent="0.25">
      <c r="R182" s="19" t="str">
        <f t="shared" si="7"/>
        <v/>
      </c>
      <c r="S182" s="19" t="str">
        <f>IF(M182="","",IF(AND(M182&lt;&gt;'Tabelas auxiliares'!$B$241,M182&lt;&gt;'Tabelas auxiliares'!$B$242,M182&lt;&gt;'Tabelas auxiliares'!$C$241,M182&lt;&gt;'Tabelas auxiliares'!$C$242,M182&lt;&gt;'Tabelas auxiliares'!$D$241,M182&lt;&gt;'Tabelas auxiliares'!$D$242),"FOLHA DE PESSOAL",IF(R182='Tabelas auxiliares'!$A$242,"CUSTEIO",IF(R182='Tabelas auxiliares'!$A$241,"INVESTIMENTO","ERRO - VERIFICAR"))))</f>
        <v/>
      </c>
      <c r="T182" s="30" t="str">
        <f t="shared" si="8"/>
        <v/>
      </c>
      <c r="U182" s="37"/>
      <c r="V182" s="37"/>
      <c r="W182" s="37"/>
      <c r="X182" s="37"/>
      <c r="Y182" s="37"/>
    </row>
    <row r="183" spans="18:25" x14ac:dyDescent="0.25">
      <c r="R183" s="19" t="str">
        <f t="shared" si="7"/>
        <v/>
      </c>
      <c r="S183" s="19" t="str">
        <f>IF(M183="","",IF(AND(M183&lt;&gt;'Tabelas auxiliares'!$B$241,M183&lt;&gt;'Tabelas auxiliares'!$B$242,M183&lt;&gt;'Tabelas auxiliares'!$C$241,M183&lt;&gt;'Tabelas auxiliares'!$C$242,M183&lt;&gt;'Tabelas auxiliares'!$D$241,M183&lt;&gt;'Tabelas auxiliares'!$D$242),"FOLHA DE PESSOAL",IF(R183='Tabelas auxiliares'!$A$242,"CUSTEIO",IF(R183='Tabelas auxiliares'!$A$241,"INVESTIMENTO","ERRO - VERIFICAR"))))</f>
        <v/>
      </c>
      <c r="T183" s="30" t="str">
        <f t="shared" si="8"/>
        <v/>
      </c>
      <c r="U183" s="37"/>
      <c r="V183" s="37"/>
      <c r="W183" s="37"/>
      <c r="X183" s="37"/>
      <c r="Y183" s="37"/>
    </row>
    <row r="184" spans="18:25" x14ac:dyDescent="0.25">
      <c r="R184" s="19" t="str">
        <f t="shared" si="7"/>
        <v/>
      </c>
      <c r="S184" s="19" t="str">
        <f>IF(M184="","",IF(AND(M184&lt;&gt;'Tabelas auxiliares'!$B$241,M184&lt;&gt;'Tabelas auxiliares'!$B$242,M184&lt;&gt;'Tabelas auxiliares'!$C$241,M184&lt;&gt;'Tabelas auxiliares'!$C$242,M184&lt;&gt;'Tabelas auxiliares'!$D$241,M184&lt;&gt;'Tabelas auxiliares'!$D$242),"FOLHA DE PESSOAL",IF(R184='Tabelas auxiliares'!$A$242,"CUSTEIO",IF(R184='Tabelas auxiliares'!$A$241,"INVESTIMENTO","ERRO - VERIFICAR"))))</f>
        <v/>
      </c>
      <c r="T184" s="30" t="str">
        <f t="shared" si="8"/>
        <v/>
      </c>
      <c r="U184" s="37"/>
      <c r="V184" s="37"/>
      <c r="W184" s="37"/>
      <c r="X184" s="37"/>
      <c r="Y184" s="37"/>
    </row>
    <row r="185" spans="18:25" x14ac:dyDescent="0.25">
      <c r="R185" s="19" t="str">
        <f t="shared" si="7"/>
        <v/>
      </c>
      <c r="S185" s="19" t="str">
        <f>IF(M185="","",IF(AND(M185&lt;&gt;'Tabelas auxiliares'!$B$241,M185&lt;&gt;'Tabelas auxiliares'!$B$242,M185&lt;&gt;'Tabelas auxiliares'!$C$241,M185&lt;&gt;'Tabelas auxiliares'!$C$242,M185&lt;&gt;'Tabelas auxiliares'!$D$241,M185&lt;&gt;'Tabelas auxiliares'!$D$242),"FOLHA DE PESSOAL",IF(R185='Tabelas auxiliares'!$A$242,"CUSTEIO",IF(R185='Tabelas auxiliares'!$A$241,"INVESTIMENTO","ERRO - VERIFICAR"))))</f>
        <v/>
      </c>
      <c r="T185" s="30" t="str">
        <f t="shared" si="8"/>
        <v/>
      </c>
      <c r="U185" s="37"/>
      <c r="V185" s="37"/>
      <c r="W185" s="37"/>
      <c r="X185" s="37"/>
      <c r="Y185" s="37"/>
    </row>
    <row r="186" spans="18:25" x14ac:dyDescent="0.25">
      <c r="R186" s="19" t="str">
        <f t="shared" si="7"/>
        <v/>
      </c>
      <c r="S186" s="19" t="str">
        <f>IF(M186="","",IF(AND(M186&lt;&gt;'Tabelas auxiliares'!$B$241,M186&lt;&gt;'Tabelas auxiliares'!$B$242,M186&lt;&gt;'Tabelas auxiliares'!$C$241,M186&lt;&gt;'Tabelas auxiliares'!$C$242,M186&lt;&gt;'Tabelas auxiliares'!$D$241,M186&lt;&gt;'Tabelas auxiliares'!$D$242),"FOLHA DE PESSOAL",IF(R186='Tabelas auxiliares'!$A$242,"CUSTEIO",IF(R186='Tabelas auxiliares'!$A$241,"INVESTIMENTO","ERRO - VERIFICAR"))))</f>
        <v/>
      </c>
      <c r="T186" s="30" t="str">
        <f t="shared" si="8"/>
        <v/>
      </c>
      <c r="U186" s="37"/>
      <c r="V186" s="37"/>
      <c r="W186" s="37"/>
      <c r="X186" s="37"/>
      <c r="Y186" s="37"/>
    </row>
    <row r="187" spans="18:25" x14ac:dyDescent="0.25">
      <c r="R187" s="19" t="str">
        <f t="shared" si="7"/>
        <v/>
      </c>
      <c r="S187" s="19" t="str">
        <f>IF(M187="","",IF(AND(M187&lt;&gt;'Tabelas auxiliares'!$B$241,M187&lt;&gt;'Tabelas auxiliares'!$B$242,M187&lt;&gt;'Tabelas auxiliares'!$C$241,M187&lt;&gt;'Tabelas auxiliares'!$C$242,M187&lt;&gt;'Tabelas auxiliares'!$D$241,M187&lt;&gt;'Tabelas auxiliares'!$D$242),"FOLHA DE PESSOAL",IF(R187='Tabelas auxiliares'!$A$242,"CUSTEIO",IF(R187='Tabelas auxiliares'!$A$241,"INVESTIMENTO","ERRO - VERIFICAR"))))</f>
        <v/>
      </c>
      <c r="T187" s="30" t="str">
        <f t="shared" si="8"/>
        <v/>
      </c>
      <c r="U187" s="37"/>
      <c r="V187" s="37"/>
      <c r="W187" s="37"/>
      <c r="X187" s="37"/>
      <c r="Y187" s="37"/>
    </row>
    <row r="188" spans="18:25" x14ac:dyDescent="0.25">
      <c r="R188" s="19" t="str">
        <f t="shared" si="7"/>
        <v/>
      </c>
      <c r="S188" s="19" t="str">
        <f>IF(M188="","",IF(AND(M188&lt;&gt;'Tabelas auxiliares'!$B$241,M188&lt;&gt;'Tabelas auxiliares'!$B$242,M188&lt;&gt;'Tabelas auxiliares'!$C$241,M188&lt;&gt;'Tabelas auxiliares'!$C$242,M188&lt;&gt;'Tabelas auxiliares'!$D$241,M188&lt;&gt;'Tabelas auxiliares'!$D$242),"FOLHA DE PESSOAL",IF(R188='Tabelas auxiliares'!$A$242,"CUSTEIO",IF(R188='Tabelas auxiliares'!$A$241,"INVESTIMENTO","ERRO - VERIFICAR"))))</f>
        <v/>
      </c>
      <c r="T188" s="30" t="str">
        <f t="shared" si="8"/>
        <v/>
      </c>
      <c r="U188" s="37"/>
      <c r="V188" s="37"/>
      <c r="W188" s="37"/>
      <c r="X188" s="37"/>
      <c r="Y188" s="37"/>
    </row>
    <row r="189" spans="18:25" x14ac:dyDescent="0.25">
      <c r="R189" s="19" t="str">
        <f t="shared" si="7"/>
        <v/>
      </c>
      <c r="S189" s="19" t="str">
        <f>IF(M189="","",IF(AND(M189&lt;&gt;'Tabelas auxiliares'!$B$241,M189&lt;&gt;'Tabelas auxiliares'!$B$242,M189&lt;&gt;'Tabelas auxiliares'!$C$241,M189&lt;&gt;'Tabelas auxiliares'!$C$242,M189&lt;&gt;'Tabelas auxiliares'!$D$241,M189&lt;&gt;'Tabelas auxiliares'!$D$242),"FOLHA DE PESSOAL",IF(R189='Tabelas auxiliares'!$A$242,"CUSTEIO",IF(R189='Tabelas auxiliares'!$A$241,"INVESTIMENTO","ERRO - VERIFICAR"))))</f>
        <v/>
      </c>
      <c r="T189" s="30" t="str">
        <f t="shared" si="8"/>
        <v/>
      </c>
      <c r="U189" s="37"/>
      <c r="V189" s="37"/>
      <c r="W189" s="37"/>
      <c r="X189" s="37"/>
      <c r="Y189" s="37"/>
    </row>
    <row r="190" spans="18:25" x14ac:dyDescent="0.25">
      <c r="R190" s="19" t="str">
        <f t="shared" si="7"/>
        <v/>
      </c>
      <c r="S190" s="19" t="str">
        <f>IF(M190="","",IF(AND(M190&lt;&gt;'Tabelas auxiliares'!$B$241,M190&lt;&gt;'Tabelas auxiliares'!$B$242,M190&lt;&gt;'Tabelas auxiliares'!$C$241,M190&lt;&gt;'Tabelas auxiliares'!$C$242,M190&lt;&gt;'Tabelas auxiliares'!$D$241,M190&lt;&gt;'Tabelas auxiliares'!$D$242),"FOLHA DE PESSOAL",IF(R190='Tabelas auxiliares'!$A$242,"CUSTEIO",IF(R190='Tabelas auxiliares'!$A$241,"INVESTIMENTO","ERRO - VERIFICAR"))))</f>
        <v/>
      </c>
      <c r="T190" s="30" t="str">
        <f t="shared" si="8"/>
        <v/>
      </c>
      <c r="U190" s="37"/>
      <c r="V190" s="37"/>
      <c r="W190" s="37"/>
      <c r="X190" s="37"/>
      <c r="Y190" s="37"/>
    </row>
    <row r="191" spans="18:25" x14ac:dyDescent="0.25">
      <c r="R191" s="19" t="str">
        <f t="shared" si="7"/>
        <v/>
      </c>
      <c r="S191" s="19" t="str">
        <f>IF(M191="","",IF(AND(M191&lt;&gt;'Tabelas auxiliares'!$B$241,M191&lt;&gt;'Tabelas auxiliares'!$B$242,M191&lt;&gt;'Tabelas auxiliares'!$C$241,M191&lt;&gt;'Tabelas auxiliares'!$C$242,M191&lt;&gt;'Tabelas auxiliares'!$D$241,M191&lt;&gt;'Tabelas auxiliares'!$D$242),"FOLHA DE PESSOAL",IF(R191='Tabelas auxiliares'!$A$242,"CUSTEIO",IF(R191='Tabelas auxiliares'!$A$241,"INVESTIMENTO","ERRO - VERIFICAR"))))</f>
        <v/>
      </c>
      <c r="T191" s="30" t="str">
        <f t="shared" si="8"/>
        <v/>
      </c>
      <c r="U191" s="37"/>
      <c r="V191" s="37"/>
      <c r="W191" s="37"/>
      <c r="X191" s="37"/>
      <c r="Y191" s="37"/>
    </row>
    <row r="192" spans="18:25" x14ac:dyDescent="0.25">
      <c r="R192" s="19" t="str">
        <f t="shared" si="7"/>
        <v/>
      </c>
      <c r="S192" s="19" t="str">
        <f>IF(M192="","",IF(AND(M192&lt;&gt;'Tabelas auxiliares'!$B$241,M192&lt;&gt;'Tabelas auxiliares'!$B$242,M192&lt;&gt;'Tabelas auxiliares'!$C$241,M192&lt;&gt;'Tabelas auxiliares'!$C$242,M192&lt;&gt;'Tabelas auxiliares'!$D$241,M192&lt;&gt;'Tabelas auxiliares'!$D$242),"FOLHA DE PESSOAL",IF(R192='Tabelas auxiliares'!$A$242,"CUSTEIO",IF(R192='Tabelas auxiliares'!$A$241,"INVESTIMENTO","ERRO - VERIFICAR"))))</f>
        <v/>
      </c>
      <c r="T192" s="30" t="str">
        <f t="shared" si="8"/>
        <v/>
      </c>
      <c r="U192" s="37"/>
      <c r="V192" s="37"/>
      <c r="W192" s="37"/>
      <c r="X192" s="37"/>
      <c r="Y192" s="37"/>
    </row>
    <row r="193" spans="18:25" x14ac:dyDescent="0.25">
      <c r="R193" s="19" t="str">
        <f t="shared" si="7"/>
        <v/>
      </c>
      <c r="S193" s="19" t="str">
        <f>IF(M193="","",IF(AND(M193&lt;&gt;'Tabelas auxiliares'!$B$241,M193&lt;&gt;'Tabelas auxiliares'!$B$242,M193&lt;&gt;'Tabelas auxiliares'!$C$241,M193&lt;&gt;'Tabelas auxiliares'!$C$242,M193&lt;&gt;'Tabelas auxiliares'!$D$241,M193&lt;&gt;'Tabelas auxiliares'!$D$242),"FOLHA DE PESSOAL",IF(R193='Tabelas auxiliares'!$A$242,"CUSTEIO",IF(R193='Tabelas auxiliares'!$A$241,"INVESTIMENTO","ERRO - VERIFICAR"))))</f>
        <v/>
      </c>
      <c r="T193" s="30" t="str">
        <f t="shared" si="8"/>
        <v/>
      </c>
      <c r="U193" s="37"/>
      <c r="V193" s="37"/>
      <c r="W193" s="37"/>
      <c r="X193" s="37"/>
      <c r="Y193" s="37"/>
    </row>
    <row r="194" spans="18:25" x14ac:dyDescent="0.25">
      <c r="R194" s="19" t="str">
        <f t="shared" si="7"/>
        <v/>
      </c>
      <c r="S194" s="19" t="str">
        <f>IF(M194="","",IF(AND(M194&lt;&gt;'Tabelas auxiliares'!$B$241,M194&lt;&gt;'Tabelas auxiliares'!$B$242,M194&lt;&gt;'Tabelas auxiliares'!$C$241,M194&lt;&gt;'Tabelas auxiliares'!$C$242,M194&lt;&gt;'Tabelas auxiliares'!$D$241,M194&lt;&gt;'Tabelas auxiliares'!$D$242),"FOLHA DE PESSOAL",IF(R194='Tabelas auxiliares'!$A$242,"CUSTEIO",IF(R194='Tabelas auxiliares'!$A$241,"INVESTIMENTO","ERRO - VERIFICAR"))))</f>
        <v/>
      </c>
      <c r="T194" s="30" t="str">
        <f t="shared" si="8"/>
        <v/>
      </c>
      <c r="U194" s="37"/>
      <c r="V194" s="37"/>
      <c r="W194" s="37"/>
      <c r="X194" s="37"/>
      <c r="Y194" s="37"/>
    </row>
    <row r="195" spans="18:25" x14ac:dyDescent="0.25">
      <c r="R195" s="19" t="str">
        <f t="shared" si="7"/>
        <v/>
      </c>
      <c r="S195" s="19" t="str">
        <f>IF(M195="","",IF(AND(M195&lt;&gt;'Tabelas auxiliares'!$B$241,M195&lt;&gt;'Tabelas auxiliares'!$B$242,M195&lt;&gt;'Tabelas auxiliares'!$C$241,M195&lt;&gt;'Tabelas auxiliares'!$C$242,M195&lt;&gt;'Tabelas auxiliares'!$D$241,M195&lt;&gt;'Tabelas auxiliares'!$D$242),"FOLHA DE PESSOAL",IF(R195='Tabelas auxiliares'!$A$242,"CUSTEIO",IF(R195='Tabelas auxiliares'!$A$241,"INVESTIMENTO","ERRO - VERIFICAR"))))</f>
        <v/>
      </c>
      <c r="T195" s="30" t="str">
        <f t="shared" si="8"/>
        <v/>
      </c>
      <c r="U195" s="37"/>
      <c r="V195" s="37"/>
      <c r="W195" s="37"/>
      <c r="X195" s="37"/>
      <c r="Y195" s="37"/>
    </row>
    <row r="196" spans="18:25" x14ac:dyDescent="0.25">
      <c r="R196" s="19" t="str">
        <f t="shared" ref="R196:R259" si="9">LEFT(O196,1)</f>
        <v/>
      </c>
      <c r="S196" s="19" t="str">
        <f>IF(M196="","",IF(AND(M196&lt;&gt;'Tabelas auxiliares'!$B$241,M196&lt;&gt;'Tabelas auxiliares'!$B$242,M196&lt;&gt;'Tabelas auxiliares'!$C$241,M196&lt;&gt;'Tabelas auxiliares'!$C$242,M196&lt;&gt;'Tabelas auxiliares'!$D$241,M196&lt;&gt;'Tabelas auxiliares'!$D$242),"FOLHA DE PESSOAL",IF(R196='Tabelas auxiliares'!$A$242,"CUSTEIO",IF(R196='Tabelas auxiliares'!$A$241,"INVESTIMENTO","ERRO - VERIFICAR"))))</f>
        <v/>
      </c>
      <c r="T196" s="30" t="str">
        <f t="shared" ref="T196:T259" si="10">IF(SUM(U196:Y196)=0,"",SUM(U196:Y196))</f>
        <v/>
      </c>
      <c r="U196" s="37"/>
      <c r="V196" s="37"/>
      <c r="W196" s="37"/>
      <c r="X196" s="37"/>
      <c r="Y196" s="37"/>
    </row>
    <row r="197" spans="18:25" x14ac:dyDescent="0.25">
      <c r="R197" s="19" t="str">
        <f t="shared" si="9"/>
        <v/>
      </c>
      <c r="S197" s="19" t="str">
        <f>IF(M197="","",IF(AND(M197&lt;&gt;'Tabelas auxiliares'!$B$241,M197&lt;&gt;'Tabelas auxiliares'!$B$242,M197&lt;&gt;'Tabelas auxiliares'!$C$241,M197&lt;&gt;'Tabelas auxiliares'!$C$242,M197&lt;&gt;'Tabelas auxiliares'!$D$241,M197&lt;&gt;'Tabelas auxiliares'!$D$242),"FOLHA DE PESSOAL",IF(R197='Tabelas auxiliares'!$A$242,"CUSTEIO",IF(R197='Tabelas auxiliares'!$A$241,"INVESTIMENTO","ERRO - VERIFICAR"))))</f>
        <v/>
      </c>
      <c r="T197" s="30" t="str">
        <f t="shared" si="10"/>
        <v/>
      </c>
      <c r="U197" s="37"/>
      <c r="V197" s="37"/>
      <c r="W197" s="37"/>
      <c r="X197" s="37"/>
      <c r="Y197" s="37"/>
    </row>
    <row r="198" spans="18:25" x14ac:dyDescent="0.25">
      <c r="R198" s="19" t="str">
        <f t="shared" si="9"/>
        <v/>
      </c>
      <c r="S198" s="19" t="str">
        <f>IF(M198="","",IF(AND(M198&lt;&gt;'Tabelas auxiliares'!$B$241,M198&lt;&gt;'Tabelas auxiliares'!$B$242,M198&lt;&gt;'Tabelas auxiliares'!$C$241,M198&lt;&gt;'Tabelas auxiliares'!$C$242,M198&lt;&gt;'Tabelas auxiliares'!$D$241,M198&lt;&gt;'Tabelas auxiliares'!$D$242),"FOLHA DE PESSOAL",IF(R198='Tabelas auxiliares'!$A$242,"CUSTEIO",IF(R198='Tabelas auxiliares'!$A$241,"INVESTIMENTO","ERRO - VERIFICAR"))))</f>
        <v/>
      </c>
      <c r="T198" s="30" t="str">
        <f t="shared" si="10"/>
        <v/>
      </c>
      <c r="U198" s="37"/>
      <c r="V198" s="37"/>
      <c r="W198" s="37"/>
      <c r="X198" s="37"/>
      <c r="Y198" s="37"/>
    </row>
    <row r="199" spans="18:25" x14ac:dyDescent="0.25">
      <c r="R199" s="19" t="str">
        <f t="shared" si="9"/>
        <v/>
      </c>
      <c r="S199" s="19" t="str">
        <f>IF(M199="","",IF(AND(M199&lt;&gt;'Tabelas auxiliares'!$B$241,M199&lt;&gt;'Tabelas auxiliares'!$B$242,M199&lt;&gt;'Tabelas auxiliares'!$C$241,M199&lt;&gt;'Tabelas auxiliares'!$C$242,M199&lt;&gt;'Tabelas auxiliares'!$D$241,M199&lt;&gt;'Tabelas auxiliares'!$D$242),"FOLHA DE PESSOAL",IF(R199='Tabelas auxiliares'!$A$242,"CUSTEIO",IF(R199='Tabelas auxiliares'!$A$241,"INVESTIMENTO","ERRO - VERIFICAR"))))</f>
        <v/>
      </c>
      <c r="T199" s="30" t="str">
        <f t="shared" si="10"/>
        <v/>
      </c>
      <c r="U199" s="37"/>
      <c r="V199" s="37"/>
      <c r="W199" s="37"/>
      <c r="X199" s="37"/>
      <c r="Y199" s="37"/>
    </row>
    <row r="200" spans="18:25" x14ac:dyDescent="0.25">
      <c r="R200" s="19" t="str">
        <f t="shared" si="9"/>
        <v/>
      </c>
      <c r="S200" s="19" t="str">
        <f>IF(M200="","",IF(AND(M200&lt;&gt;'Tabelas auxiliares'!$B$241,M200&lt;&gt;'Tabelas auxiliares'!$B$242,M200&lt;&gt;'Tabelas auxiliares'!$C$241,M200&lt;&gt;'Tabelas auxiliares'!$C$242,M200&lt;&gt;'Tabelas auxiliares'!$D$241,M200&lt;&gt;'Tabelas auxiliares'!$D$242),"FOLHA DE PESSOAL",IF(R200='Tabelas auxiliares'!$A$242,"CUSTEIO",IF(R200='Tabelas auxiliares'!$A$241,"INVESTIMENTO","ERRO - VERIFICAR"))))</f>
        <v/>
      </c>
      <c r="T200" s="30" t="str">
        <f t="shared" si="10"/>
        <v/>
      </c>
      <c r="U200" s="37"/>
      <c r="V200" s="37"/>
      <c r="W200" s="37"/>
      <c r="X200" s="37"/>
      <c r="Y200" s="37"/>
    </row>
    <row r="201" spans="18:25" x14ac:dyDescent="0.25">
      <c r="R201" s="19" t="str">
        <f t="shared" si="9"/>
        <v/>
      </c>
      <c r="S201" s="19" t="str">
        <f>IF(M201="","",IF(AND(M201&lt;&gt;'Tabelas auxiliares'!$B$241,M201&lt;&gt;'Tabelas auxiliares'!$B$242,M201&lt;&gt;'Tabelas auxiliares'!$C$241,M201&lt;&gt;'Tabelas auxiliares'!$C$242,M201&lt;&gt;'Tabelas auxiliares'!$D$241,M201&lt;&gt;'Tabelas auxiliares'!$D$242),"FOLHA DE PESSOAL",IF(R201='Tabelas auxiliares'!$A$242,"CUSTEIO",IF(R201='Tabelas auxiliares'!$A$241,"INVESTIMENTO","ERRO - VERIFICAR"))))</f>
        <v/>
      </c>
      <c r="T201" s="30" t="str">
        <f t="shared" si="10"/>
        <v/>
      </c>
      <c r="U201" s="37"/>
      <c r="V201" s="37"/>
      <c r="W201" s="37"/>
      <c r="X201" s="37"/>
      <c r="Y201" s="37"/>
    </row>
    <row r="202" spans="18:25" x14ac:dyDescent="0.25">
      <c r="R202" s="19" t="str">
        <f t="shared" si="9"/>
        <v/>
      </c>
      <c r="S202" s="19" t="str">
        <f>IF(M202="","",IF(AND(M202&lt;&gt;'Tabelas auxiliares'!$B$241,M202&lt;&gt;'Tabelas auxiliares'!$B$242,M202&lt;&gt;'Tabelas auxiliares'!$C$241,M202&lt;&gt;'Tabelas auxiliares'!$C$242,M202&lt;&gt;'Tabelas auxiliares'!$D$241,M202&lt;&gt;'Tabelas auxiliares'!$D$242),"FOLHA DE PESSOAL",IF(R202='Tabelas auxiliares'!$A$242,"CUSTEIO",IF(R202='Tabelas auxiliares'!$A$241,"INVESTIMENTO","ERRO - VERIFICAR"))))</f>
        <v/>
      </c>
      <c r="T202" s="30" t="str">
        <f t="shared" si="10"/>
        <v/>
      </c>
      <c r="U202" s="37"/>
      <c r="V202" s="37"/>
      <c r="W202" s="37"/>
      <c r="X202" s="37"/>
      <c r="Y202" s="37"/>
    </row>
    <row r="203" spans="18:25" x14ac:dyDescent="0.25">
      <c r="R203" s="19" t="str">
        <f t="shared" si="9"/>
        <v/>
      </c>
      <c r="S203" s="19" t="str">
        <f>IF(M203="","",IF(AND(M203&lt;&gt;'Tabelas auxiliares'!$B$241,M203&lt;&gt;'Tabelas auxiliares'!$B$242,M203&lt;&gt;'Tabelas auxiliares'!$C$241,M203&lt;&gt;'Tabelas auxiliares'!$C$242,M203&lt;&gt;'Tabelas auxiliares'!$D$241,M203&lt;&gt;'Tabelas auxiliares'!$D$242),"FOLHA DE PESSOAL",IF(R203='Tabelas auxiliares'!$A$242,"CUSTEIO",IF(R203='Tabelas auxiliares'!$A$241,"INVESTIMENTO","ERRO - VERIFICAR"))))</f>
        <v/>
      </c>
      <c r="T203" s="30" t="str">
        <f t="shared" si="10"/>
        <v/>
      </c>
      <c r="U203" s="37"/>
      <c r="V203" s="37"/>
      <c r="W203" s="37"/>
      <c r="X203" s="37"/>
      <c r="Y203" s="37"/>
    </row>
    <row r="204" spans="18:25" x14ac:dyDescent="0.25">
      <c r="R204" s="19" t="str">
        <f t="shared" si="9"/>
        <v/>
      </c>
      <c r="S204" s="19" t="str">
        <f>IF(M204="","",IF(AND(M204&lt;&gt;'Tabelas auxiliares'!$B$241,M204&lt;&gt;'Tabelas auxiliares'!$B$242,M204&lt;&gt;'Tabelas auxiliares'!$C$241,M204&lt;&gt;'Tabelas auxiliares'!$C$242,M204&lt;&gt;'Tabelas auxiliares'!$D$241,M204&lt;&gt;'Tabelas auxiliares'!$D$242),"FOLHA DE PESSOAL",IF(R204='Tabelas auxiliares'!$A$242,"CUSTEIO",IF(R204='Tabelas auxiliares'!$A$241,"INVESTIMENTO","ERRO - VERIFICAR"))))</f>
        <v/>
      </c>
      <c r="T204" s="30" t="str">
        <f t="shared" si="10"/>
        <v/>
      </c>
      <c r="U204" s="37"/>
      <c r="V204" s="37"/>
      <c r="W204" s="37"/>
      <c r="X204" s="37"/>
      <c r="Y204" s="37"/>
    </row>
    <row r="205" spans="18:25" x14ac:dyDescent="0.25">
      <c r="R205" s="19" t="str">
        <f t="shared" si="9"/>
        <v/>
      </c>
      <c r="S205" s="19" t="str">
        <f>IF(M205="","",IF(AND(M205&lt;&gt;'Tabelas auxiliares'!$B$241,M205&lt;&gt;'Tabelas auxiliares'!$B$242,M205&lt;&gt;'Tabelas auxiliares'!$C$241,M205&lt;&gt;'Tabelas auxiliares'!$C$242,M205&lt;&gt;'Tabelas auxiliares'!$D$241,M205&lt;&gt;'Tabelas auxiliares'!$D$242),"FOLHA DE PESSOAL",IF(R205='Tabelas auxiliares'!$A$242,"CUSTEIO",IF(R205='Tabelas auxiliares'!$A$241,"INVESTIMENTO","ERRO - VERIFICAR"))))</f>
        <v/>
      </c>
      <c r="T205" s="30" t="str">
        <f t="shared" si="10"/>
        <v/>
      </c>
      <c r="U205" s="37"/>
      <c r="V205" s="37"/>
      <c r="W205" s="37"/>
      <c r="X205" s="37"/>
      <c r="Y205" s="37"/>
    </row>
    <row r="206" spans="18:25" x14ac:dyDescent="0.25">
      <c r="R206" s="19" t="str">
        <f t="shared" si="9"/>
        <v/>
      </c>
      <c r="S206" s="19" t="str">
        <f>IF(M206="","",IF(AND(M206&lt;&gt;'Tabelas auxiliares'!$B$241,M206&lt;&gt;'Tabelas auxiliares'!$B$242,M206&lt;&gt;'Tabelas auxiliares'!$C$241,M206&lt;&gt;'Tabelas auxiliares'!$C$242,M206&lt;&gt;'Tabelas auxiliares'!$D$241,M206&lt;&gt;'Tabelas auxiliares'!$D$242),"FOLHA DE PESSOAL",IF(R206='Tabelas auxiliares'!$A$242,"CUSTEIO",IF(R206='Tabelas auxiliares'!$A$241,"INVESTIMENTO","ERRO - VERIFICAR"))))</f>
        <v/>
      </c>
      <c r="T206" s="30" t="str">
        <f t="shared" si="10"/>
        <v/>
      </c>
      <c r="U206" s="37"/>
      <c r="V206" s="37"/>
      <c r="W206" s="37"/>
      <c r="X206" s="37"/>
      <c r="Y206" s="37"/>
    </row>
    <row r="207" spans="18:25" x14ac:dyDescent="0.25">
      <c r="R207" s="19" t="str">
        <f t="shared" si="9"/>
        <v/>
      </c>
      <c r="S207" s="19" t="str">
        <f>IF(M207="","",IF(AND(M207&lt;&gt;'Tabelas auxiliares'!$B$241,M207&lt;&gt;'Tabelas auxiliares'!$B$242,M207&lt;&gt;'Tabelas auxiliares'!$C$241,M207&lt;&gt;'Tabelas auxiliares'!$C$242,M207&lt;&gt;'Tabelas auxiliares'!$D$241,M207&lt;&gt;'Tabelas auxiliares'!$D$242),"FOLHA DE PESSOAL",IF(R207='Tabelas auxiliares'!$A$242,"CUSTEIO",IF(R207='Tabelas auxiliares'!$A$241,"INVESTIMENTO","ERRO - VERIFICAR"))))</f>
        <v/>
      </c>
      <c r="T207" s="30" t="str">
        <f t="shared" si="10"/>
        <v/>
      </c>
      <c r="U207" s="37"/>
      <c r="V207" s="37"/>
      <c r="W207" s="37"/>
      <c r="X207" s="37"/>
      <c r="Y207" s="37"/>
    </row>
    <row r="208" spans="18:25" x14ac:dyDescent="0.25">
      <c r="R208" s="19" t="str">
        <f t="shared" si="9"/>
        <v/>
      </c>
      <c r="S208" s="19" t="str">
        <f>IF(M208="","",IF(AND(M208&lt;&gt;'Tabelas auxiliares'!$B$241,M208&lt;&gt;'Tabelas auxiliares'!$B$242,M208&lt;&gt;'Tabelas auxiliares'!$C$241,M208&lt;&gt;'Tabelas auxiliares'!$C$242,M208&lt;&gt;'Tabelas auxiliares'!$D$241,M208&lt;&gt;'Tabelas auxiliares'!$D$242),"FOLHA DE PESSOAL",IF(R208='Tabelas auxiliares'!$A$242,"CUSTEIO",IF(R208='Tabelas auxiliares'!$A$241,"INVESTIMENTO","ERRO - VERIFICAR"))))</f>
        <v/>
      </c>
      <c r="T208" s="30" t="str">
        <f t="shared" si="10"/>
        <v/>
      </c>
      <c r="U208" s="37"/>
      <c r="V208" s="37"/>
      <c r="W208" s="37"/>
      <c r="X208" s="37"/>
      <c r="Y208" s="37"/>
    </row>
    <row r="209" spans="18:25" x14ac:dyDescent="0.25">
      <c r="R209" s="19" t="str">
        <f t="shared" si="9"/>
        <v/>
      </c>
      <c r="S209" s="19" t="str">
        <f>IF(M209="","",IF(AND(M209&lt;&gt;'Tabelas auxiliares'!$B$241,M209&lt;&gt;'Tabelas auxiliares'!$B$242,M209&lt;&gt;'Tabelas auxiliares'!$C$241,M209&lt;&gt;'Tabelas auxiliares'!$C$242,M209&lt;&gt;'Tabelas auxiliares'!$D$241,M209&lt;&gt;'Tabelas auxiliares'!$D$242),"FOLHA DE PESSOAL",IF(R209='Tabelas auxiliares'!$A$242,"CUSTEIO",IF(R209='Tabelas auxiliares'!$A$241,"INVESTIMENTO","ERRO - VERIFICAR"))))</f>
        <v/>
      </c>
      <c r="T209" s="30" t="str">
        <f t="shared" si="10"/>
        <v/>
      </c>
      <c r="U209" s="37"/>
      <c r="V209" s="37"/>
      <c r="W209" s="37"/>
      <c r="X209" s="37"/>
      <c r="Y209" s="37"/>
    </row>
    <row r="210" spans="18:25" x14ac:dyDescent="0.25">
      <c r="R210" s="19" t="str">
        <f t="shared" si="9"/>
        <v/>
      </c>
      <c r="S210" s="19" t="str">
        <f>IF(M210="","",IF(AND(M210&lt;&gt;'Tabelas auxiliares'!$B$241,M210&lt;&gt;'Tabelas auxiliares'!$B$242,M210&lt;&gt;'Tabelas auxiliares'!$C$241,M210&lt;&gt;'Tabelas auxiliares'!$C$242,M210&lt;&gt;'Tabelas auxiliares'!$D$241,M210&lt;&gt;'Tabelas auxiliares'!$D$242),"FOLHA DE PESSOAL",IF(R210='Tabelas auxiliares'!$A$242,"CUSTEIO",IF(R210='Tabelas auxiliares'!$A$241,"INVESTIMENTO","ERRO - VERIFICAR"))))</f>
        <v/>
      </c>
      <c r="T210" s="30" t="str">
        <f t="shared" si="10"/>
        <v/>
      </c>
      <c r="U210" s="37"/>
      <c r="V210" s="37"/>
      <c r="W210" s="37"/>
      <c r="X210" s="37"/>
      <c r="Y210" s="37"/>
    </row>
    <row r="211" spans="18:25" x14ac:dyDescent="0.25">
      <c r="R211" s="19" t="str">
        <f t="shared" si="9"/>
        <v/>
      </c>
      <c r="S211" s="19" t="str">
        <f>IF(M211="","",IF(AND(M211&lt;&gt;'Tabelas auxiliares'!$B$241,M211&lt;&gt;'Tabelas auxiliares'!$B$242,M211&lt;&gt;'Tabelas auxiliares'!$C$241,M211&lt;&gt;'Tabelas auxiliares'!$C$242,M211&lt;&gt;'Tabelas auxiliares'!$D$241,M211&lt;&gt;'Tabelas auxiliares'!$D$242),"FOLHA DE PESSOAL",IF(R211='Tabelas auxiliares'!$A$242,"CUSTEIO",IF(R211='Tabelas auxiliares'!$A$241,"INVESTIMENTO","ERRO - VERIFICAR"))))</f>
        <v/>
      </c>
      <c r="T211" s="30" t="str">
        <f t="shared" si="10"/>
        <v/>
      </c>
      <c r="U211" s="37"/>
      <c r="V211" s="37"/>
      <c r="W211" s="37"/>
      <c r="X211" s="37"/>
      <c r="Y211" s="37"/>
    </row>
    <row r="212" spans="18:25" x14ac:dyDescent="0.25">
      <c r="R212" s="19" t="str">
        <f t="shared" si="9"/>
        <v/>
      </c>
      <c r="S212" s="19" t="str">
        <f>IF(M212="","",IF(AND(M212&lt;&gt;'Tabelas auxiliares'!$B$241,M212&lt;&gt;'Tabelas auxiliares'!$B$242,M212&lt;&gt;'Tabelas auxiliares'!$C$241,M212&lt;&gt;'Tabelas auxiliares'!$C$242,M212&lt;&gt;'Tabelas auxiliares'!$D$241,M212&lt;&gt;'Tabelas auxiliares'!$D$242),"FOLHA DE PESSOAL",IF(R212='Tabelas auxiliares'!$A$242,"CUSTEIO",IF(R212='Tabelas auxiliares'!$A$241,"INVESTIMENTO","ERRO - VERIFICAR"))))</f>
        <v/>
      </c>
      <c r="T212" s="30" t="str">
        <f t="shared" si="10"/>
        <v/>
      </c>
      <c r="U212" s="37"/>
      <c r="V212" s="37"/>
      <c r="W212" s="37"/>
      <c r="X212" s="37"/>
      <c r="Y212" s="37"/>
    </row>
    <row r="213" spans="18:25" x14ac:dyDescent="0.25">
      <c r="R213" s="19" t="str">
        <f t="shared" si="9"/>
        <v/>
      </c>
      <c r="S213" s="19" t="str">
        <f>IF(M213="","",IF(AND(M213&lt;&gt;'Tabelas auxiliares'!$B$241,M213&lt;&gt;'Tabelas auxiliares'!$B$242,M213&lt;&gt;'Tabelas auxiliares'!$C$241,M213&lt;&gt;'Tabelas auxiliares'!$C$242,M213&lt;&gt;'Tabelas auxiliares'!$D$241,M213&lt;&gt;'Tabelas auxiliares'!$D$242),"FOLHA DE PESSOAL",IF(R213='Tabelas auxiliares'!$A$242,"CUSTEIO",IF(R213='Tabelas auxiliares'!$A$241,"INVESTIMENTO","ERRO - VERIFICAR"))))</f>
        <v/>
      </c>
      <c r="T213" s="30" t="str">
        <f t="shared" si="10"/>
        <v/>
      </c>
      <c r="U213" s="37"/>
      <c r="V213" s="37"/>
      <c r="W213" s="37"/>
      <c r="X213" s="37"/>
      <c r="Y213" s="37"/>
    </row>
    <row r="214" spans="18:25" x14ac:dyDescent="0.25">
      <c r="R214" s="19" t="str">
        <f t="shared" si="9"/>
        <v/>
      </c>
      <c r="S214" s="19" t="str">
        <f>IF(M214="","",IF(AND(M214&lt;&gt;'Tabelas auxiliares'!$B$241,M214&lt;&gt;'Tabelas auxiliares'!$B$242,M214&lt;&gt;'Tabelas auxiliares'!$C$241,M214&lt;&gt;'Tabelas auxiliares'!$C$242,M214&lt;&gt;'Tabelas auxiliares'!$D$241,M214&lt;&gt;'Tabelas auxiliares'!$D$242),"FOLHA DE PESSOAL",IF(R214='Tabelas auxiliares'!$A$242,"CUSTEIO",IF(R214='Tabelas auxiliares'!$A$241,"INVESTIMENTO","ERRO - VERIFICAR"))))</f>
        <v/>
      </c>
      <c r="T214" s="30" t="str">
        <f t="shared" si="10"/>
        <v/>
      </c>
      <c r="U214" s="37"/>
      <c r="V214" s="37"/>
      <c r="W214" s="37"/>
      <c r="X214" s="37"/>
      <c r="Y214" s="37"/>
    </row>
    <row r="215" spans="18:25" x14ac:dyDescent="0.25">
      <c r="R215" s="19" t="str">
        <f t="shared" si="9"/>
        <v/>
      </c>
      <c r="S215" s="19" t="str">
        <f>IF(M215="","",IF(AND(M215&lt;&gt;'Tabelas auxiliares'!$B$241,M215&lt;&gt;'Tabelas auxiliares'!$B$242,M215&lt;&gt;'Tabelas auxiliares'!$C$241,M215&lt;&gt;'Tabelas auxiliares'!$C$242,M215&lt;&gt;'Tabelas auxiliares'!$D$241,M215&lt;&gt;'Tabelas auxiliares'!$D$242),"FOLHA DE PESSOAL",IF(R215='Tabelas auxiliares'!$A$242,"CUSTEIO",IF(R215='Tabelas auxiliares'!$A$241,"INVESTIMENTO","ERRO - VERIFICAR"))))</f>
        <v/>
      </c>
      <c r="T215" s="30" t="str">
        <f t="shared" si="10"/>
        <v/>
      </c>
      <c r="U215" s="37"/>
      <c r="V215" s="37"/>
      <c r="W215" s="37"/>
      <c r="X215" s="37"/>
      <c r="Y215" s="37"/>
    </row>
    <row r="216" spans="18:25" x14ac:dyDescent="0.25">
      <c r="R216" s="19" t="str">
        <f t="shared" si="9"/>
        <v/>
      </c>
      <c r="S216" s="19" t="str">
        <f>IF(M216="","",IF(AND(M216&lt;&gt;'Tabelas auxiliares'!$B$241,M216&lt;&gt;'Tabelas auxiliares'!$B$242,M216&lt;&gt;'Tabelas auxiliares'!$C$241,M216&lt;&gt;'Tabelas auxiliares'!$C$242,M216&lt;&gt;'Tabelas auxiliares'!$D$241,M216&lt;&gt;'Tabelas auxiliares'!$D$242),"FOLHA DE PESSOAL",IF(R216='Tabelas auxiliares'!$A$242,"CUSTEIO",IF(R216='Tabelas auxiliares'!$A$241,"INVESTIMENTO","ERRO - VERIFICAR"))))</f>
        <v/>
      </c>
      <c r="T216" s="30" t="str">
        <f t="shared" si="10"/>
        <v/>
      </c>
      <c r="U216" s="37"/>
      <c r="V216" s="37"/>
      <c r="W216" s="37"/>
      <c r="X216" s="37"/>
      <c r="Y216" s="37"/>
    </row>
    <row r="217" spans="18:25" x14ac:dyDescent="0.25">
      <c r="R217" s="19" t="str">
        <f t="shared" si="9"/>
        <v/>
      </c>
      <c r="S217" s="19" t="str">
        <f>IF(M217="","",IF(AND(M217&lt;&gt;'Tabelas auxiliares'!$B$241,M217&lt;&gt;'Tabelas auxiliares'!$B$242,M217&lt;&gt;'Tabelas auxiliares'!$C$241,M217&lt;&gt;'Tabelas auxiliares'!$C$242,M217&lt;&gt;'Tabelas auxiliares'!$D$241,M217&lt;&gt;'Tabelas auxiliares'!$D$242),"FOLHA DE PESSOAL",IF(R217='Tabelas auxiliares'!$A$242,"CUSTEIO",IF(R217='Tabelas auxiliares'!$A$241,"INVESTIMENTO","ERRO - VERIFICAR"))))</f>
        <v/>
      </c>
      <c r="T217" s="30" t="str">
        <f t="shared" si="10"/>
        <v/>
      </c>
      <c r="U217" s="37"/>
      <c r="V217" s="37"/>
      <c r="W217" s="37"/>
      <c r="X217" s="37"/>
      <c r="Y217" s="37"/>
    </row>
    <row r="218" spans="18:25" x14ac:dyDescent="0.25">
      <c r="R218" s="19" t="str">
        <f t="shared" si="9"/>
        <v/>
      </c>
      <c r="S218" s="19" t="str">
        <f>IF(M218="","",IF(AND(M218&lt;&gt;'Tabelas auxiliares'!$B$241,M218&lt;&gt;'Tabelas auxiliares'!$B$242,M218&lt;&gt;'Tabelas auxiliares'!$C$241,M218&lt;&gt;'Tabelas auxiliares'!$C$242,M218&lt;&gt;'Tabelas auxiliares'!$D$241,M218&lt;&gt;'Tabelas auxiliares'!$D$242),"FOLHA DE PESSOAL",IF(R218='Tabelas auxiliares'!$A$242,"CUSTEIO",IF(R218='Tabelas auxiliares'!$A$241,"INVESTIMENTO","ERRO - VERIFICAR"))))</f>
        <v/>
      </c>
      <c r="T218" s="30" t="str">
        <f t="shared" si="10"/>
        <v/>
      </c>
      <c r="U218" s="37"/>
      <c r="V218" s="37"/>
      <c r="W218" s="37"/>
      <c r="X218" s="37"/>
      <c r="Y218" s="37"/>
    </row>
    <row r="219" spans="18:25" x14ac:dyDescent="0.25">
      <c r="R219" s="19" t="str">
        <f t="shared" si="9"/>
        <v/>
      </c>
      <c r="S219" s="19" t="str">
        <f>IF(M219="","",IF(AND(M219&lt;&gt;'Tabelas auxiliares'!$B$241,M219&lt;&gt;'Tabelas auxiliares'!$B$242,M219&lt;&gt;'Tabelas auxiliares'!$C$241,M219&lt;&gt;'Tabelas auxiliares'!$C$242,M219&lt;&gt;'Tabelas auxiliares'!$D$241,M219&lt;&gt;'Tabelas auxiliares'!$D$242),"FOLHA DE PESSOAL",IF(R219='Tabelas auxiliares'!$A$242,"CUSTEIO",IF(R219='Tabelas auxiliares'!$A$241,"INVESTIMENTO","ERRO - VERIFICAR"))))</f>
        <v/>
      </c>
      <c r="T219" s="30" t="str">
        <f t="shared" si="10"/>
        <v/>
      </c>
      <c r="U219" s="37"/>
      <c r="V219" s="37"/>
      <c r="W219" s="37"/>
      <c r="X219" s="37"/>
      <c r="Y219" s="37"/>
    </row>
    <row r="220" spans="18:25" x14ac:dyDescent="0.25">
      <c r="R220" s="19" t="str">
        <f t="shared" si="9"/>
        <v/>
      </c>
      <c r="S220" s="19" t="str">
        <f>IF(M220="","",IF(AND(M220&lt;&gt;'Tabelas auxiliares'!$B$241,M220&lt;&gt;'Tabelas auxiliares'!$B$242,M220&lt;&gt;'Tabelas auxiliares'!$C$241,M220&lt;&gt;'Tabelas auxiliares'!$C$242,M220&lt;&gt;'Tabelas auxiliares'!$D$241,M220&lt;&gt;'Tabelas auxiliares'!$D$242),"FOLHA DE PESSOAL",IF(R220='Tabelas auxiliares'!$A$242,"CUSTEIO",IF(R220='Tabelas auxiliares'!$A$241,"INVESTIMENTO","ERRO - VERIFICAR"))))</f>
        <v/>
      </c>
      <c r="T220" s="30" t="str">
        <f t="shared" si="10"/>
        <v/>
      </c>
      <c r="U220" s="37"/>
      <c r="V220" s="37"/>
      <c r="W220" s="37"/>
      <c r="X220" s="37"/>
      <c r="Y220" s="37"/>
    </row>
    <row r="221" spans="18:25" x14ac:dyDescent="0.25">
      <c r="R221" s="19" t="str">
        <f t="shared" si="9"/>
        <v/>
      </c>
      <c r="S221" s="19" t="str">
        <f>IF(M221="","",IF(AND(M221&lt;&gt;'Tabelas auxiliares'!$B$241,M221&lt;&gt;'Tabelas auxiliares'!$B$242,M221&lt;&gt;'Tabelas auxiliares'!$C$241,M221&lt;&gt;'Tabelas auxiliares'!$C$242,M221&lt;&gt;'Tabelas auxiliares'!$D$241,M221&lt;&gt;'Tabelas auxiliares'!$D$242),"FOLHA DE PESSOAL",IF(R221='Tabelas auxiliares'!$A$242,"CUSTEIO",IF(R221='Tabelas auxiliares'!$A$241,"INVESTIMENTO","ERRO - VERIFICAR"))))</f>
        <v/>
      </c>
      <c r="T221" s="30" t="str">
        <f t="shared" si="10"/>
        <v/>
      </c>
      <c r="U221" s="37"/>
      <c r="V221" s="37"/>
      <c r="W221" s="37"/>
      <c r="X221" s="37"/>
      <c r="Y221" s="37"/>
    </row>
    <row r="222" spans="18:25" x14ac:dyDescent="0.25">
      <c r="R222" s="19" t="str">
        <f t="shared" si="9"/>
        <v/>
      </c>
      <c r="S222" s="19" t="str">
        <f>IF(M222="","",IF(AND(M222&lt;&gt;'Tabelas auxiliares'!$B$241,M222&lt;&gt;'Tabelas auxiliares'!$B$242,M222&lt;&gt;'Tabelas auxiliares'!$C$241,M222&lt;&gt;'Tabelas auxiliares'!$C$242,M222&lt;&gt;'Tabelas auxiliares'!$D$241,M222&lt;&gt;'Tabelas auxiliares'!$D$242),"FOLHA DE PESSOAL",IF(R222='Tabelas auxiliares'!$A$242,"CUSTEIO",IF(R222='Tabelas auxiliares'!$A$241,"INVESTIMENTO","ERRO - VERIFICAR"))))</f>
        <v/>
      </c>
      <c r="T222" s="30" t="str">
        <f t="shared" si="10"/>
        <v/>
      </c>
      <c r="U222" s="37"/>
      <c r="V222" s="37"/>
      <c r="W222" s="37"/>
      <c r="X222" s="37"/>
      <c r="Y222" s="37"/>
    </row>
    <row r="223" spans="18:25" x14ac:dyDescent="0.25">
      <c r="R223" s="19" t="str">
        <f t="shared" si="9"/>
        <v/>
      </c>
      <c r="S223" s="19" t="str">
        <f>IF(M223="","",IF(AND(M223&lt;&gt;'Tabelas auxiliares'!$B$241,M223&lt;&gt;'Tabelas auxiliares'!$B$242,M223&lt;&gt;'Tabelas auxiliares'!$C$241,M223&lt;&gt;'Tabelas auxiliares'!$C$242,M223&lt;&gt;'Tabelas auxiliares'!$D$241,M223&lt;&gt;'Tabelas auxiliares'!$D$242),"FOLHA DE PESSOAL",IF(R223='Tabelas auxiliares'!$A$242,"CUSTEIO",IF(R223='Tabelas auxiliares'!$A$241,"INVESTIMENTO","ERRO - VERIFICAR"))))</f>
        <v/>
      </c>
      <c r="T223" s="30" t="str">
        <f t="shared" si="10"/>
        <v/>
      </c>
      <c r="U223" s="37"/>
      <c r="V223" s="37"/>
      <c r="W223" s="37"/>
      <c r="X223" s="37"/>
      <c r="Y223" s="37"/>
    </row>
    <row r="224" spans="18:25" x14ac:dyDescent="0.25">
      <c r="R224" s="19" t="str">
        <f t="shared" si="9"/>
        <v/>
      </c>
      <c r="S224" s="19" t="str">
        <f>IF(M224="","",IF(AND(M224&lt;&gt;'Tabelas auxiliares'!$B$241,M224&lt;&gt;'Tabelas auxiliares'!$B$242,M224&lt;&gt;'Tabelas auxiliares'!$C$241,M224&lt;&gt;'Tabelas auxiliares'!$C$242,M224&lt;&gt;'Tabelas auxiliares'!$D$241,M224&lt;&gt;'Tabelas auxiliares'!$D$242),"FOLHA DE PESSOAL",IF(R224='Tabelas auxiliares'!$A$242,"CUSTEIO",IF(R224='Tabelas auxiliares'!$A$241,"INVESTIMENTO","ERRO - VERIFICAR"))))</f>
        <v/>
      </c>
      <c r="T224" s="30" t="str">
        <f t="shared" si="10"/>
        <v/>
      </c>
      <c r="U224" s="37"/>
      <c r="V224" s="37"/>
      <c r="W224" s="37"/>
      <c r="X224" s="37"/>
      <c r="Y224" s="37"/>
    </row>
    <row r="225" spans="1:25" x14ac:dyDescent="0.25">
      <c r="R225" s="19" t="str">
        <f t="shared" si="9"/>
        <v/>
      </c>
      <c r="S225" s="19" t="str">
        <f>IF(M225="","",IF(AND(M225&lt;&gt;'Tabelas auxiliares'!$B$241,M225&lt;&gt;'Tabelas auxiliares'!$B$242,M225&lt;&gt;'Tabelas auxiliares'!$C$241,M225&lt;&gt;'Tabelas auxiliares'!$C$242,M225&lt;&gt;'Tabelas auxiliares'!$D$241,M225&lt;&gt;'Tabelas auxiliares'!$D$242),"FOLHA DE PESSOAL",IF(R225='Tabelas auxiliares'!$A$242,"CUSTEIO",IF(R225='Tabelas auxiliares'!$A$241,"INVESTIMENTO","ERRO - VERIFICAR"))))</f>
        <v/>
      </c>
      <c r="T225" s="30" t="str">
        <f t="shared" si="10"/>
        <v/>
      </c>
      <c r="U225" s="37"/>
      <c r="V225" s="37"/>
      <c r="W225" s="37"/>
      <c r="X225" s="37"/>
      <c r="Y225" s="37"/>
    </row>
    <row r="226" spans="1:25" x14ac:dyDescent="0.25">
      <c r="R226" s="19" t="str">
        <f t="shared" si="9"/>
        <v/>
      </c>
      <c r="S226" s="19" t="str">
        <f>IF(M226="","",IF(AND(M226&lt;&gt;'Tabelas auxiliares'!$B$241,M226&lt;&gt;'Tabelas auxiliares'!$B$242,M226&lt;&gt;'Tabelas auxiliares'!$C$241,M226&lt;&gt;'Tabelas auxiliares'!$C$242,M226&lt;&gt;'Tabelas auxiliares'!$D$241,M226&lt;&gt;'Tabelas auxiliares'!$D$242),"FOLHA DE PESSOAL",IF(R226='Tabelas auxiliares'!$A$242,"CUSTEIO",IF(R226='Tabelas auxiliares'!$A$241,"INVESTIMENTO","ERRO - VERIFICAR"))))</f>
        <v/>
      </c>
      <c r="T226" s="30" t="str">
        <f t="shared" si="10"/>
        <v/>
      </c>
      <c r="U226" s="37"/>
      <c r="V226" s="37"/>
      <c r="W226" s="37"/>
      <c r="X226" s="37"/>
      <c r="Y226" s="37"/>
    </row>
    <row r="227" spans="1:25" x14ac:dyDescent="0.25">
      <c r="R227" s="19" t="str">
        <f t="shared" si="9"/>
        <v/>
      </c>
      <c r="S227" s="19" t="str">
        <f>IF(M227="","",IF(AND(M227&lt;&gt;'Tabelas auxiliares'!$B$241,M227&lt;&gt;'Tabelas auxiliares'!$B$242,M227&lt;&gt;'Tabelas auxiliares'!$C$241,M227&lt;&gt;'Tabelas auxiliares'!$C$242,M227&lt;&gt;'Tabelas auxiliares'!$D$241,M227&lt;&gt;'Tabelas auxiliares'!$D$242),"FOLHA DE PESSOAL",IF(R227='Tabelas auxiliares'!$A$242,"CUSTEIO",IF(R227='Tabelas auxiliares'!$A$241,"INVESTIMENTO","ERRO - VERIFICAR"))))</f>
        <v/>
      </c>
      <c r="T227" s="30" t="str">
        <f t="shared" si="10"/>
        <v/>
      </c>
      <c r="U227" s="37"/>
      <c r="V227" s="37"/>
      <c r="W227" s="37"/>
      <c r="X227" s="37"/>
      <c r="Y227" s="37"/>
    </row>
    <row r="228" spans="1:25" x14ac:dyDescent="0.25">
      <c r="R228" s="19" t="str">
        <f t="shared" si="9"/>
        <v/>
      </c>
      <c r="S228" s="19" t="str">
        <f>IF(M228="","",IF(AND(M228&lt;&gt;'Tabelas auxiliares'!$B$241,M228&lt;&gt;'Tabelas auxiliares'!$B$242,M228&lt;&gt;'Tabelas auxiliares'!$C$241,M228&lt;&gt;'Tabelas auxiliares'!$C$242,M228&lt;&gt;'Tabelas auxiliares'!$D$241,M228&lt;&gt;'Tabelas auxiliares'!$D$242),"FOLHA DE PESSOAL",IF(R228='Tabelas auxiliares'!$A$242,"CUSTEIO",IF(R228='Tabelas auxiliares'!$A$241,"INVESTIMENTO","ERRO - VERIFICAR"))))</f>
        <v/>
      </c>
      <c r="T228" s="30" t="str">
        <f t="shared" si="10"/>
        <v/>
      </c>
      <c r="U228" s="37"/>
      <c r="V228" s="37"/>
      <c r="W228" s="37"/>
      <c r="X228" s="37"/>
      <c r="Y228" s="37"/>
    </row>
    <row r="229" spans="1:25" x14ac:dyDescent="0.25">
      <c r="A229" s="128"/>
      <c r="B229" s="128"/>
      <c r="C229" s="128"/>
      <c r="D229" s="128"/>
      <c r="E229" s="128"/>
      <c r="F229" s="128"/>
      <c r="G229" s="128"/>
      <c r="H229" s="128"/>
      <c r="I229" s="128"/>
      <c r="J229" s="128"/>
      <c r="K229" s="128"/>
      <c r="L229" s="128"/>
      <c r="M229" s="128"/>
      <c r="N229" s="128"/>
      <c r="O229" s="128"/>
      <c r="P229" s="128"/>
      <c r="Q229" s="128"/>
      <c r="R229" s="19" t="str">
        <f t="shared" si="9"/>
        <v/>
      </c>
      <c r="S229" s="19" t="str">
        <f>IF(M229="","",IF(AND(M229&lt;&gt;'Tabelas auxiliares'!$B$241,M229&lt;&gt;'Tabelas auxiliares'!$B$242,M229&lt;&gt;'Tabelas auxiliares'!$C$241,M229&lt;&gt;'Tabelas auxiliares'!$C$242,M229&lt;&gt;'Tabelas auxiliares'!$D$241,M229&lt;&gt;'Tabelas auxiliares'!$D$242),"FOLHA DE PESSOAL",IF(R229='Tabelas auxiliares'!$A$242,"CUSTEIO",IF(R229='Tabelas auxiliares'!$A$241,"INVESTIMENTO","ERRO - VERIFICAR"))))</f>
        <v/>
      </c>
      <c r="T229" s="30" t="str">
        <f t="shared" si="10"/>
        <v/>
      </c>
      <c r="U229" s="37"/>
      <c r="V229" s="37"/>
      <c r="W229" s="130"/>
      <c r="X229" s="130"/>
      <c r="Y229" s="37"/>
    </row>
    <row r="230" spans="1:25" x14ac:dyDescent="0.25">
      <c r="A230" s="128"/>
      <c r="B230" s="128"/>
      <c r="C230" s="128"/>
      <c r="D230" s="128"/>
      <c r="E230" s="128"/>
      <c r="F230" s="128"/>
      <c r="G230" s="128"/>
      <c r="H230" s="128"/>
      <c r="I230" s="128"/>
      <c r="J230" s="128"/>
      <c r="K230" s="128"/>
      <c r="L230" s="128"/>
      <c r="M230" s="128"/>
      <c r="N230" s="128"/>
      <c r="O230" s="128"/>
      <c r="P230" s="128"/>
      <c r="Q230" s="128"/>
      <c r="R230" s="19" t="str">
        <f t="shared" si="9"/>
        <v/>
      </c>
      <c r="S230" s="19" t="str">
        <f>IF(M230="","",IF(AND(M230&lt;&gt;'Tabelas auxiliares'!$B$241,M230&lt;&gt;'Tabelas auxiliares'!$B$242,M230&lt;&gt;'Tabelas auxiliares'!$C$241,M230&lt;&gt;'Tabelas auxiliares'!$C$242,M230&lt;&gt;'Tabelas auxiliares'!$D$241,M230&lt;&gt;'Tabelas auxiliares'!$D$242),"FOLHA DE PESSOAL",IF(R230='Tabelas auxiliares'!$A$242,"CUSTEIO",IF(R230='Tabelas auxiliares'!$A$241,"INVESTIMENTO","ERRO - VERIFICAR"))))</f>
        <v/>
      </c>
      <c r="T230" s="30" t="str">
        <f t="shared" si="10"/>
        <v/>
      </c>
      <c r="U230" s="37"/>
      <c r="V230" s="37"/>
      <c r="W230" s="130"/>
      <c r="X230" s="130"/>
      <c r="Y230" s="37"/>
    </row>
    <row r="231" spans="1:25" x14ac:dyDescent="0.25">
      <c r="A231" s="128"/>
      <c r="B231" s="128"/>
      <c r="C231" s="128"/>
      <c r="D231" s="128"/>
      <c r="E231" s="128"/>
      <c r="F231" s="128"/>
      <c r="G231" s="128"/>
      <c r="H231" s="128"/>
      <c r="I231" s="128"/>
      <c r="J231" s="128"/>
      <c r="K231" s="128"/>
      <c r="L231" s="128"/>
      <c r="M231" s="128"/>
      <c r="N231" s="128"/>
      <c r="O231" s="128"/>
      <c r="P231" s="128"/>
      <c r="Q231" s="128"/>
      <c r="R231" s="19" t="str">
        <f t="shared" si="9"/>
        <v/>
      </c>
      <c r="S231" s="19" t="str">
        <f>IF(M231="","",IF(AND(M231&lt;&gt;'Tabelas auxiliares'!$B$241,M231&lt;&gt;'Tabelas auxiliares'!$B$242,M231&lt;&gt;'Tabelas auxiliares'!$C$241,M231&lt;&gt;'Tabelas auxiliares'!$C$242,M231&lt;&gt;'Tabelas auxiliares'!$D$241,M231&lt;&gt;'Tabelas auxiliares'!$D$242),"FOLHA DE PESSOAL",IF(R231='Tabelas auxiliares'!$A$242,"CUSTEIO",IF(R231='Tabelas auxiliares'!$A$241,"INVESTIMENTO","ERRO - VERIFICAR"))))</f>
        <v/>
      </c>
      <c r="T231" s="30" t="str">
        <f t="shared" si="10"/>
        <v/>
      </c>
      <c r="U231" s="37"/>
      <c r="V231" s="37"/>
      <c r="W231" s="130"/>
      <c r="X231" s="130"/>
      <c r="Y231" s="37"/>
    </row>
    <row r="232" spans="1:25" x14ac:dyDescent="0.25">
      <c r="A232" s="128"/>
      <c r="B232" s="128"/>
      <c r="C232" s="128"/>
      <c r="D232" s="128"/>
      <c r="E232" s="128"/>
      <c r="F232" s="128"/>
      <c r="G232" s="128"/>
      <c r="H232" s="128"/>
      <c r="I232" s="128"/>
      <c r="J232" s="128"/>
      <c r="K232" s="128"/>
      <c r="L232" s="128"/>
      <c r="M232" s="128"/>
      <c r="N232" s="128"/>
      <c r="O232" s="128"/>
      <c r="P232" s="128"/>
      <c r="Q232" s="128"/>
      <c r="R232" s="19" t="str">
        <f t="shared" si="9"/>
        <v/>
      </c>
      <c r="S232" s="19" t="str">
        <f>IF(M232="","",IF(AND(M232&lt;&gt;'Tabelas auxiliares'!$B$241,M232&lt;&gt;'Tabelas auxiliares'!$B$242,M232&lt;&gt;'Tabelas auxiliares'!$C$241,M232&lt;&gt;'Tabelas auxiliares'!$C$242,M232&lt;&gt;'Tabelas auxiliares'!$D$241,M232&lt;&gt;'Tabelas auxiliares'!$D$242),"FOLHA DE PESSOAL",IF(R232='Tabelas auxiliares'!$A$242,"CUSTEIO",IF(R232='Tabelas auxiliares'!$A$241,"INVESTIMENTO","ERRO - VERIFICAR"))))</f>
        <v/>
      </c>
      <c r="T232" s="30" t="str">
        <f t="shared" si="10"/>
        <v/>
      </c>
      <c r="U232" s="37"/>
      <c r="V232" s="37"/>
      <c r="W232" s="130"/>
      <c r="X232" s="130"/>
      <c r="Y232" s="37"/>
    </row>
    <row r="233" spans="1:25" x14ac:dyDescent="0.25">
      <c r="A233" s="128"/>
      <c r="B233" s="128"/>
      <c r="C233" s="128"/>
      <c r="D233" s="128"/>
      <c r="E233" s="128"/>
      <c r="F233" s="128"/>
      <c r="G233" s="128"/>
      <c r="H233" s="128"/>
      <c r="I233" s="128"/>
      <c r="J233" s="128"/>
      <c r="K233" s="128"/>
      <c r="L233" s="128"/>
      <c r="M233" s="128"/>
      <c r="N233" s="128"/>
      <c r="O233" s="128"/>
      <c r="P233" s="128"/>
      <c r="Q233" s="128"/>
      <c r="R233" s="19" t="str">
        <f t="shared" si="9"/>
        <v/>
      </c>
      <c r="S233" s="19" t="str">
        <f>IF(M233="","",IF(AND(M233&lt;&gt;'Tabelas auxiliares'!$B$241,M233&lt;&gt;'Tabelas auxiliares'!$B$242,M233&lt;&gt;'Tabelas auxiliares'!$C$241,M233&lt;&gt;'Tabelas auxiliares'!$C$242,M233&lt;&gt;'Tabelas auxiliares'!$D$241,M233&lt;&gt;'Tabelas auxiliares'!$D$242),"FOLHA DE PESSOAL",IF(R233='Tabelas auxiliares'!$A$242,"CUSTEIO",IF(R233='Tabelas auxiliares'!$A$241,"INVESTIMENTO","ERRO - VERIFICAR"))))</f>
        <v/>
      </c>
      <c r="T233" s="30" t="str">
        <f t="shared" si="10"/>
        <v/>
      </c>
      <c r="U233" s="37"/>
      <c r="V233" s="37"/>
      <c r="W233" s="130"/>
      <c r="X233" s="130"/>
      <c r="Y233" s="37"/>
    </row>
    <row r="234" spans="1:25" x14ac:dyDescent="0.25">
      <c r="A234" s="128"/>
      <c r="B234" s="128"/>
      <c r="C234" s="128"/>
      <c r="D234" s="128"/>
      <c r="E234" s="128"/>
      <c r="F234" s="128"/>
      <c r="G234" s="128"/>
      <c r="H234" s="128"/>
      <c r="I234" s="128"/>
      <c r="J234" s="128"/>
      <c r="K234" s="128"/>
      <c r="L234" s="128"/>
      <c r="M234" s="128"/>
      <c r="N234" s="128"/>
      <c r="O234" s="128"/>
      <c r="P234" s="128"/>
      <c r="Q234" s="128"/>
      <c r="R234" s="19" t="str">
        <f t="shared" si="9"/>
        <v/>
      </c>
      <c r="S234" s="19" t="str">
        <f>IF(M234="","",IF(AND(M234&lt;&gt;'Tabelas auxiliares'!$B$241,M234&lt;&gt;'Tabelas auxiliares'!$B$242,M234&lt;&gt;'Tabelas auxiliares'!$C$241,M234&lt;&gt;'Tabelas auxiliares'!$C$242,M234&lt;&gt;'Tabelas auxiliares'!$D$241,M234&lt;&gt;'Tabelas auxiliares'!$D$242),"FOLHA DE PESSOAL",IF(R234='Tabelas auxiliares'!$A$242,"CUSTEIO",IF(R234='Tabelas auxiliares'!$A$241,"INVESTIMENTO","ERRO - VERIFICAR"))))</f>
        <v/>
      </c>
      <c r="T234" s="30" t="str">
        <f t="shared" si="10"/>
        <v/>
      </c>
      <c r="U234" s="37"/>
      <c r="V234" s="37"/>
      <c r="W234" s="130"/>
      <c r="X234" s="130"/>
      <c r="Y234" s="37"/>
    </row>
    <row r="235" spans="1:25" x14ac:dyDescent="0.25">
      <c r="A235" s="128"/>
      <c r="B235" s="128"/>
      <c r="C235" s="128"/>
      <c r="D235" s="128"/>
      <c r="E235" s="128"/>
      <c r="F235" s="128"/>
      <c r="G235" s="128"/>
      <c r="H235" s="128"/>
      <c r="I235" s="128"/>
      <c r="J235" s="128"/>
      <c r="K235" s="128"/>
      <c r="L235" s="128"/>
      <c r="M235" s="128"/>
      <c r="N235" s="128"/>
      <c r="O235" s="128"/>
      <c r="P235" s="128"/>
      <c r="Q235" s="128"/>
      <c r="R235" s="19" t="str">
        <f t="shared" si="9"/>
        <v/>
      </c>
      <c r="S235" s="19" t="str">
        <f>IF(M235="","",IF(AND(M235&lt;&gt;'Tabelas auxiliares'!$B$241,M235&lt;&gt;'Tabelas auxiliares'!$B$242,M235&lt;&gt;'Tabelas auxiliares'!$C$241,M235&lt;&gt;'Tabelas auxiliares'!$C$242,M235&lt;&gt;'Tabelas auxiliares'!$D$241,M235&lt;&gt;'Tabelas auxiliares'!$D$242),"FOLHA DE PESSOAL",IF(R235='Tabelas auxiliares'!$A$242,"CUSTEIO",IF(R235='Tabelas auxiliares'!$A$241,"INVESTIMENTO","ERRO - VERIFICAR"))))</f>
        <v/>
      </c>
      <c r="T235" s="30" t="str">
        <f t="shared" si="10"/>
        <v/>
      </c>
      <c r="U235" s="37"/>
      <c r="V235" s="37"/>
      <c r="W235" s="130"/>
      <c r="X235" s="130"/>
      <c r="Y235" s="37"/>
    </row>
    <row r="236" spans="1:25" x14ac:dyDescent="0.25">
      <c r="A236" s="128"/>
      <c r="B236" s="128"/>
      <c r="C236" s="128"/>
      <c r="D236" s="128"/>
      <c r="E236" s="128"/>
      <c r="F236" s="128"/>
      <c r="G236" s="128"/>
      <c r="H236" s="128"/>
      <c r="I236" s="128"/>
      <c r="J236" s="128"/>
      <c r="K236" s="128"/>
      <c r="L236" s="128"/>
      <c r="M236" s="128"/>
      <c r="N236" s="128"/>
      <c r="O236" s="128"/>
      <c r="P236" s="128"/>
      <c r="Q236" s="128"/>
      <c r="R236" s="19" t="str">
        <f t="shared" si="9"/>
        <v/>
      </c>
      <c r="S236" s="19" t="str">
        <f>IF(M236="","",IF(AND(M236&lt;&gt;'Tabelas auxiliares'!$B$241,M236&lt;&gt;'Tabelas auxiliares'!$B$242,M236&lt;&gt;'Tabelas auxiliares'!$C$241,M236&lt;&gt;'Tabelas auxiliares'!$C$242,M236&lt;&gt;'Tabelas auxiliares'!$D$241,M236&lt;&gt;'Tabelas auxiliares'!$D$242),"FOLHA DE PESSOAL",IF(R236='Tabelas auxiliares'!$A$242,"CUSTEIO",IF(R236='Tabelas auxiliares'!$A$241,"INVESTIMENTO","ERRO - VERIFICAR"))))</f>
        <v/>
      </c>
      <c r="T236" s="30" t="str">
        <f t="shared" si="10"/>
        <v/>
      </c>
      <c r="U236" s="37"/>
      <c r="V236" s="37"/>
      <c r="W236" s="130"/>
      <c r="X236" s="130"/>
      <c r="Y236" s="37"/>
    </row>
    <row r="237" spans="1:25" x14ac:dyDescent="0.25">
      <c r="A237" s="128"/>
      <c r="B237" s="128"/>
      <c r="C237" s="128"/>
      <c r="D237" s="128"/>
      <c r="E237" s="128"/>
      <c r="F237" s="128"/>
      <c r="G237" s="128"/>
      <c r="H237" s="128"/>
      <c r="I237" s="128"/>
      <c r="J237" s="128"/>
      <c r="K237" s="128"/>
      <c r="L237" s="128"/>
      <c r="M237" s="128"/>
      <c r="N237" s="128"/>
      <c r="O237" s="128"/>
      <c r="P237" s="128"/>
      <c r="Q237" s="128"/>
      <c r="R237" s="19" t="str">
        <f t="shared" si="9"/>
        <v/>
      </c>
      <c r="S237" s="19" t="str">
        <f>IF(M237="","",IF(AND(M237&lt;&gt;'Tabelas auxiliares'!$B$241,M237&lt;&gt;'Tabelas auxiliares'!$B$242,M237&lt;&gt;'Tabelas auxiliares'!$C$241,M237&lt;&gt;'Tabelas auxiliares'!$C$242,M237&lt;&gt;'Tabelas auxiliares'!$D$241,M237&lt;&gt;'Tabelas auxiliares'!$D$242),"FOLHA DE PESSOAL",IF(R237='Tabelas auxiliares'!$A$242,"CUSTEIO",IF(R237='Tabelas auxiliares'!$A$241,"INVESTIMENTO","ERRO - VERIFICAR"))))</f>
        <v/>
      </c>
      <c r="T237" s="30" t="str">
        <f t="shared" si="10"/>
        <v/>
      </c>
      <c r="U237" s="37"/>
      <c r="V237" s="37"/>
      <c r="W237" s="130"/>
      <c r="X237" s="130"/>
      <c r="Y237" s="37"/>
    </row>
    <row r="238" spans="1:25" x14ac:dyDescent="0.25">
      <c r="A238" s="128"/>
      <c r="B238" s="128"/>
      <c r="C238" s="128"/>
      <c r="D238" s="128"/>
      <c r="E238" s="128"/>
      <c r="F238" s="128"/>
      <c r="G238" s="128"/>
      <c r="H238" s="128"/>
      <c r="I238" s="128"/>
      <c r="J238" s="128"/>
      <c r="K238" s="128"/>
      <c r="L238" s="128"/>
      <c r="M238" s="128"/>
      <c r="N238" s="128"/>
      <c r="O238" s="128"/>
      <c r="P238" s="128"/>
      <c r="Q238" s="128"/>
      <c r="R238" s="19" t="str">
        <f t="shared" si="9"/>
        <v/>
      </c>
      <c r="S238" s="19" t="str">
        <f>IF(M238="","",IF(AND(M238&lt;&gt;'Tabelas auxiliares'!$B$241,M238&lt;&gt;'Tabelas auxiliares'!$B$242,M238&lt;&gt;'Tabelas auxiliares'!$C$241,M238&lt;&gt;'Tabelas auxiliares'!$C$242,M238&lt;&gt;'Tabelas auxiliares'!$D$241,M238&lt;&gt;'Tabelas auxiliares'!$D$242),"FOLHA DE PESSOAL",IF(R238='Tabelas auxiliares'!$A$242,"CUSTEIO",IF(R238='Tabelas auxiliares'!$A$241,"INVESTIMENTO","ERRO - VERIFICAR"))))</f>
        <v/>
      </c>
      <c r="T238" s="30" t="str">
        <f t="shared" si="10"/>
        <v/>
      </c>
      <c r="U238" s="37"/>
      <c r="V238" s="37"/>
      <c r="W238" s="130"/>
      <c r="X238" s="130"/>
      <c r="Y238" s="37"/>
    </row>
    <row r="239" spans="1:25" x14ac:dyDescent="0.25">
      <c r="A239" s="128"/>
      <c r="B239" s="128"/>
      <c r="C239" s="128"/>
      <c r="D239" s="128"/>
      <c r="E239" s="128"/>
      <c r="F239" s="128"/>
      <c r="G239" s="128"/>
      <c r="H239" s="128"/>
      <c r="I239" s="128"/>
      <c r="J239" s="128"/>
      <c r="K239" s="128"/>
      <c r="L239" s="128"/>
      <c r="M239" s="128"/>
      <c r="N239" s="128"/>
      <c r="O239" s="128"/>
      <c r="P239" s="128"/>
      <c r="Q239" s="128"/>
      <c r="R239" s="19" t="str">
        <f t="shared" si="9"/>
        <v/>
      </c>
      <c r="S239" s="19" t="str">
        <f>IF(M239="","",IF(AND(M239&lt;&gt;'Tabelas auxiliares'!$B$241,M239&lt;&gt;'Tabelas auxiliares'!$B$242,M239&lt;&gt;'Tabelas auxiliares'!$C$241,M239&lt;&gt;'Tabelas auxiliares'!$C$242,M239&lt;&gt;'Tabelas auxiliares'!$D$241,M239&lt;&gt;'Tabelas auxiliares'!$D$242),"FOLHA DE PESSOAL",IF(R239='Tabelas auxiliares'!$A$242,"CUSTEIO",IF(R239='Tabelas auxiliares'!$A$241,"INVESTIMENTO","ERRO - VERIFICAR"))))</f>
        <v/>
      </c>
      <c r="T239" s="30" t="str">
        <f t="shared" si="10"/>
        <v/>
      </c>
      <c r="U239" s="37"/>
      <c r="V239" s="37"/>
      <c r="W239" s="130"/>
      <c r="X239" s="130"/>
      <c r="Y239" s="37"/>
    </row>
    <row r="240" spans="1:25" x14ac:dyDescent="0.25">
      <c r="A240" s="128"/>
      <c r="B240" s="128"/>
      <c r="C240" s="128"/>
      <c r="D240" s="128"/>
      <c r="E240" s="128"/>
      <c r="F240" s="128"/>
      <c r="G240" s="128"/>
      <c r="H240" s="128"/>
      <c r="I240" s="128"/>
      <c r="J240" s="128"/>
      <c r="K240" s="128"/>
      <c r="L240" s="128"/>
      <c r="M240" s="128"/>
      <c r="N240" s="128"/>
      <c r="O240" s="128"/>
      <c r="P240" s="128"/>
      <c r="Q240" s="128"/>
      <c r="R240" s="19" t="str">
        <f t="shared" si="9"/>
        <v/>
      </c>
      <c r="S240" s="19" t="str">
        <f>IF(M240="","",IF(AND(M240&lt;&gt;'Tabelas auxiliares'!$B$241,M240&lt;&gt;'Tabelas auxiliares'!$B$242,M240&lt;&gt;'Tabelas auxiliares'!$C$241,M240&lt;&gt;'Tabelas auxiliares'!$C$242,M240&lt;&gt;'Tabelas auxiliares'!$D$241,M240&lt;&gt;'Tabelas auxiliares'!$D$242),"FOLHA DE PESSOAL",IF(R240='Tabelas auxiliares'!$A$242,"CUSTEIO",IF(R240='Tabelas auxiliares'!$A$241,"INVESTIMENTO","ERRO - VERIFICAR"))))</f>
        <v/>
      </c>
      <c r="T240" s="30" t="str">
        <f t="shared" si="10"/>
        <v/>
      </c>
      <c r="U240" s="37"/>
      <c r="V240" s="37"/>
      <c r="W240" s="130"/>
      <c r="X240" s="130"/>
      <c r="Y240" s="37"/>
    </row>
    <row r="241" spans="1:25" x14ac:dyDescent="0.25">
      <c r="A241" s="128"/>
      <c r="B241" s="128"/>
      <c r="C241" s="128"/>
      <c r="D241" s="128"/>
      <c r="E241" s="128"/>
      <c r="F241" s="128"/>
      <c r="G241" s="128"/>
      <c r="H241" s="128"/>
      <c r="I241" s="128"/>
      <c r="J241" s="128"/>
      <c r="K241" s="128"/>
      <c r="L241" s="128"/>
      <c r="M241" s="128"/>
      <c r="N241" s="128"/>
      <c r="O241" s="128"/>
      <c r="P241" s="128"/>
      <c r="Q241" s="128"/>
      <c r="R241" s="19" t="str">
        <f t="shared" si="9"/>
        <v/>
      </c>
      <c r="S241" s="19" t="str">
        <f>IF(M241="","",IF(AND(M241&lt;&gt;'Tabelas auxiliares'!$B$241,M241&lt;&gt;'Tabelas auxiliares'!$B$242,M241&lt;&gt;'Tabelas auxiliares'!$C$241,M241&lt;&gt;'Tabelas auxiliares'!$C$242,M241&lt;&gt;'Tabelas auxiliares'!$D$241,M241&lt;&gt;'Tabelas auxiliares'!$D$242),"FOLHA DE PESSOAL",IF(R241='Tabelas auxiliares'!$A$242,"CUSTEIO",IF(R241='Tabelas auxiliares'!$A$241,"INVESTIMENTO","ERRO - VERIFICAR"))))</f>
        <v/>
      </c>
      <c r="T241" s="30" t="str">
        <f t="shared" si="10"/>
        <v/>
      </c>
      <c r="U241" s="37"/>
      <c r="V241" s="37"/>
      <c r="W241" s="130"/>
      <c r="X241" s="130"/>
      <c r="Y241" s="37"/>
    </row>
    <row r="242" spans="1:25" x14ac:dyDescent="0.25">
      <c r="A242" s="128"/>
      <c r="B242" s="128"/>
      <c r="C242" s="128"/>
      <c r="D242" s="128"/>
      <c r="E242" s="128"/>
      <c r="F242" s="128"/>
      <c r="G242" s="128"/>
      <c r="H242" s="128"/>
      <c r="I242" s="128"/>
      <c r="J242" s="128"/>
      <c r="K242" s="128"/>
      <c r="L242" s="128"/>
      <c r="M242" s="128"/>
      <c r="N242" s="128"/>
      <c r="O242" s="128"/>
      <c r="P242" s="128"/>
      <c r="Q242" s="128"/>
      <c r="R242" s="19" t="str">
        <f t="shared" si="9"/>
        <v/>
      </c>
      <c r="S242" s="19" t="str">
        <f>IF(M242="","",IF(AND(M242&lt;&gt;'Tabelas auxiliares'!$B$241,M242&lt;&gt;'Tabelas auxiliares'!$B$242,M242&lt;&gt;'Tabelas auxiliares'!$C$241,M242&lt;&gt;'Tabelas auxiliares'!$C$242,M242&lt;&gt;'Tabelas auxiliares'!$D$241,M242&lt;&gt;'Tabelas auxiliares'!$D$242),"FOLHA DE PESSOAL",IF(R242='Tabelas auxiliares'!$A$242,"CUSTEIO",IF(R242='Tabelas auxiliares'!$A$241,"INVESTIMENTO","ERRO - VERIFICAR"))))</f>
        <v/>
      </c>
      <c r="T242" s="30" t="str">
        <f t="shared" si="10"/>
        <v/>
      </c>
      <c r="U242" s="37"/>
      <c r="V242" s="37"/>
      <c r="W242" s="130"/>
      <c r="X242" s="130"/>
      <c r="Y242" s="37"/>
    </row>
    <row r="243" spans="1:25" x14ac:dyDescent="0.25">
      <c r="A243" s="128"/>
      <c r="B243" s="128"/>
      <c r="C243" s="128"/>
      <c r="D243" s="128"/>
      <c r="E243" s="128"/>
      <c r="F243" s="128"/>
      <c r="G243" s="128"/>
      <c r="H243" s="128"/>
      <c r="I243" s="128"/>
      <c r="J243" s="128"/>
      <c r="K243" s="128"/>
      <c r="L243" s="128"/>
      <c r="M243" s="128"/>
      <c r="N243" s="128"/>
      <c r="O243" s="128"/>
      <c r="P243" s="128"/>
      <c r="Q243" s="128"/>
      <c r="R243" s="19" t="str">
        <f t="shared" si="9"/>
        <v/>
      </c>
      <c r="S243" s="19" t="str">
        <f>IF(M243="","",IF(AND(M243&lt;&gt;'Tabelas auxiliares'!$B$241,M243&lt;&gt;'Tabelas auxiliares'!$B$242,M243&lt;&gt;'Tabelas auxiliares'!$C$241,M243&lt;&gt;'Tabelas auxiliares'!$C$242,M243&lt;&gt;'Tabelas auxiliares'!$D$241,M243&lt;&gt;'Tabelas auxiliares'!$D$242),"FOLHA DE PESSOAL",IF(R243='Tabelas auxiliares'!$A$242,"CUSTEIO",IF(R243='Tabelas auxiliares'!$A$241,"INVESTIMENTO","ERRO - VERIFICAR"))))</f>
        <v/>
      </c>
      <c r="T243" s="30" t="str">
        <f t="shared" si="10"/>
        <v/>
      </c>
      <c r="U243" s="37"/>
      <c r="V243" s="37"/>
      <c r="W243" s="130"/>
      <c r="X243" s="130"/>
      <c r="Y243" s="37"/>
    </row>
    <row r="244" spans="1:25" x14ac:dyDescent="0.25">
      <c r="A244" s="128"/>
      <c r="B244" s="128"/>
      <c r="C244" s="128"/>
      <c r="D244" s="128"/>
      <c r="E244" s="128"/>
      <c r="F244" s="128"/>
      <c r="G244" s="128"/>
      <c r="H244" s="128"/>
      <c r="I244" s="128"/>
      <c r="J244" s="128"/>
      <c r="K244" s="128"/>
      <c r="L244" s="128"/>
      <c r="M244" s="128"/>
      <c r="N244" s="128"/>
      <c r="O244" s="128"/>
      <c r="P244" s="128"/>
      <c r="Q244" s="128"/>
      <c r="R244" s="19" t="str">
        <f t="shared" si="9"/>
        <v/>
      </c>
      <c r="S244" s="19" t="str">
        <f>IF(M244="","",IF(AND(M244&lt;&gt;'Tabelas auxiliares'!$B$241,M244&lt;&gt;'Tabelas auxiliares'!$B$242,M244&lt;&gt;'Tabelas auxiliares'!$C$241,M244&lt;&gt;'Tabelas auxiliares'!$C$242,M244&lt;&gt;'Tabelas auxiliares'!$D$241,M244&lt;&gt;'Tabelas auxiliares'!$D$242),"FOLHA DE PESSOAL",IF(R244='Tabelas auxiliares'!$A$242,"CUSTEIO",IF(R244='Tabelas auxiliares'!$A$241,"INVESTIMENTO","ERRO - VERIFICAR"))))</f>
        <v/>
      </c>
      <c r="T244" s="30" t="str">
        <f t="shared" si="10"/>
        <v/>
      </c>
      <c r="U244" s="37"/>
      <c r="V244" s="37"/>
      <c r="W244" s="130"/>
      <c r="X244" s="130"/>
      <c r="Y244" s="37"/>
    </row>
    <row r="245" spans="1:25" x14ac:dyDescent="0.25">
      <c r="A245" s="128"/>
      <c r="B245" s="128"/>
      <c r="C245" s="128"/>
      <c r="D245" s="128"/>
      <c r="E245" s="128"/>
      <c r="F245" s="128"/>
      <c r="G245" s="128"/>
      <c r="H245" s="128"/>
      <c r="I245" s="128"/>
      <c r="J245" s="128"/>
      <c r="K245" s="128"/>
      <c r="L245" s="128"/>
      <c r="M245" s="128"/>
      <c r="N245" s="128"/>
      <c r="O245" s="128"/>
      <c r="P245" s="128"/>
      <c r="Q245" s="128"/>
      <c r="R245" s="19" t="str">
        <f t="shared" si="9"/>
        <v/>
      </c>
      <c r="S245" s="19" t="str">
        <f>IF(M245="","",IF(AND(M245&lt;&gt;'Tabelas auxiliares'!$B$241,M245&lt;&gt;'Tabelas auxiliares'!$B$242,M245&lt;&gt;'Tabelas auxiliares'!$C$241,M245&lt;&gt;'Tabelas auxiliares'!$C$242,M245&lt;&gt;'Tabelas auxiliares'!$D$241,M245&lt;&gt;'Tabelas auxiliares'!$D$242),"FOLHA DE PESSOAL",IF(R245='Tabelas auxiliares'!$A$242,"CUSTEIO",IF(R245='Tabelas auxiliares'!$A$241,"INVESTIMENTO","ERRO - VERIFICAR"))))</f>
        <v/>
      </c>
      <c r="T245" s="30" t="str">
        <f t="shared" si="10"/>
        <v/>
      </c>
      <c r="U245" s="37"/>
      <c r="V245" s="37"/>
      <c r="W245" s="130"/>
      <c r="X245" s="130"/>
      <c r="Y245" s="37"/>
    </row>
    <row r="246" spans="1:25" x14ac:dyDescent="0.25">
      <c r="A246" s="128"/>
      <c r="B246" s="128"/>
      <c r="C246" s="128"/>
      <c r="D246" s="128"/>
      <c r="E246" s="128"/>
      <c r="F246" s="128"/>
      <c r="G246" s="128"/>
      <c r="H246" s="128"/>
      <c r="I246" s="128"/>
      <c r="J246" s="128"/>
      <c r="K246" s="128"/>
      <c r="L246" s="128"/>
      <c r="M246" s="128"/>
      <c r="N246" s="128"/>
      <c r="O246" s="128"/>
      <c r="P246" s="128"/>
      <c r="Q246" s="128"/>
      <c r="R246" s="19" t="str">
        <f t="shared" si="9"/>
        <v/>
      </c>
      <c r="S246" s="19" t="str">
        <f>IF(M246="","",IF(AND(M246&lt;&gt;'Tabelas auxiliares'!$B$241,M246&lt;&gt;'Tabelas auxiliares'!$B$242,M246&lt;&gt;'Tabelas auxiliares'!$C$241,M246&lt;&gt;'Tabelas auxiliares'!$C$242,M246&lt;&gt;'Tabelas auxiliares'!$D$241,M246&lt;&gt;'Tabelas auxiliares'!$D$242),"FOLHA DE PESSOAL",IF(R246='Tabelas auxiliares'!$A$242,"CUSTEIO",IF(R246='Tabelas auxiliares'!$A$241,"INVESTIMENTO","ERRO - VERIFICAR"))))</f>
        <v/>
      </c>
      <c r="T246" s="30" t="str">
        <f t="shared" si="10"/>
        <v/>
      </c>
      <c r="U246" s="37"/>
      <c r="V246" s="37"/>
      <c r="W246" s="130"/>
      <c r="X246" s="130"/>
      <c r="Y246" s="37"/>
    </row>
    <row r="247" spans="1:25" x14ac:dyDescent="0.25">
      <c r="A247" s="128"/>
      <c r="B247" s="128"/>
      <c r="C247" s="128"/>
      <c r="D247" s="128"/>
      <c r="E247" s="128"/>
      <c r="F247" s="128"/>
      <c r="G247" s="128"/>
      <c r="H247" s="128"/>
      <c r="I247" s="128"/>
      <c r="J247" s="128"/>
      <c r="K247" s="128"/>
      <c r="L247" s="128"/>
      <c r="M247" s="128"/>
      <c r="N247" s="128"/>
      <c r="O247" s="128"/>
      <c r="P247" s="128"/>
      <c r="Q247" s="128"/>
      <c r="R247" s="19" t="str">
        <f t="shared" si="9"/>
        <v/>
      </c>
      <c r="S247" s="19" t="str">
        <f>IF(M247="","",IF(AND(M247&lt;&gt;'Tabelas auxiliares'!$B$241,M247&lt;&gt;'Tabelas auxiliares'!$B$242,M247&lt;&gt;'Tabelas auxiliares'!$C$241,M247&lt;&gt;'Tabelas auxiliares'!$C$242,M247&lt;&gt;'Tabelas auxiliares'!$D$241,M247&lt;&gt;'Tabelas auxiliares'!$D$242),"FOLHA DE PESSOAL",IF(R247='Tabelas auxiliares'!$A$242,"CUSTEIO",IF(R247='Tabelas auxiliares'!$A$241,"INVESTIMENTO","ERRO - VERIFICAR"))))</f>
        <v/>
      </c>
      <c r="T247" s="30" t="str">
        <f t="shared" si="10"/>
        <v/>
      </c>
      <c r="U247" s="37"/>
      <c r="V247" s="37"/>
      <c r="W247" s="130"/>
      <c r="X247" s="130"/>
      <c r="Y247" s="37"/>
    </row>
    <row r="248" spans="1:25" x14ac:dyDescent="0.25">
      <c r="A248" s="128"/>
      <c r="B248" s="128"/>
      <c r="C248" s="128"/>
      <c r="D248" s="128"/>
      <c r="E248" s="128"/>
      <c r="F248" s="128"/>
      <c r="G248" s="128"/>
      <c r="H248" s="128"/>
      <c r="I248" s="128"/>
      <c r="J248" s="128"/>
      <c r="K248" s="128"/>
      <c r="L248" s="128"/>
      <c r="M248" s="128"/>
      <c r="N248" s="128"/>
      <c r="O248" s="128"/>
      <c r="P248" s="128"/>
      <c r="Q248" s="128"/>
      <c r="R248" s="19" t="str">
        <f t="shared" si="9"/>
        <v/>
      </c>
      <c r="S248" s="19" t="str">
        <f>IF(M248="","",IF(AND(M248&lt;&gt;'Tabelas auxiliares'!$B$241,M248&lt;&gt;'Tabelas auxiliares'!$B$242,M248&lt;&gt;'Tabelas auxiliares'!$C$241,M248&lt;&gt;'Tabelas auxiliares'!$C$242,M248&lt;&gt;'Tabelas auxiliares'!$D$241,M248&lt;&gt;'Tabelas auxiliares'!$D$242),"FOLHA DE PESSOAL",IF(R248='Tabelas auxiliares'!$A$242,"CUSTEIO",IF(R248='Tabelas auxiliares'!$A$241,"INVESTIMENTO","ERRO - VERIFICAR"))))</f>
        <v/>
      </c>
      <c r="T248" s="30" t="str">
        <f t="shared" si="10"/>
        <v/>
      </c>
      <c r="U248" s="37"/>
      <c r="V248" s="37"/>
      <c r="W248" s="130"/>
      <c r="X248" s="130"/>
      <c r="Y248" s="37"/>
    </row>
    <row r="249" spans="1:25" x14ac:dyDescent="0.25">
      <c r="A249" s="128"/>
      <c r="B249" s="128"/>
      <c r="C249" s="128"/>
      <c r="D249" s="128"/>
      <c r="E249" s="128"/>
      <c r="F249" s="128"/>
      <c r="G249" s="128"/>
      <c r="H249" s="128"/>
      <c r="I249" s="128"/>
      <c r="J249" s="128"/>
      <c r="K249" s="128"/>
      <c r="L249" s="128"/>
      <c r="M249" s="128"/>
      <c r="N249" s="128"/>
      <c r="O249" s="128"/>
      <c r="P249" s="128"/>
      <c r="Q249" s="128"/>
      <c r="R249" s="19" t="str">
        <f t="shared" si="9"/>
        <v/>
      </c>
      <c r="S249" s="19" t="str">
        <f>IF(M249="","",IF(AND(M249&lt;&gt;'Tabelas auxiliares'!$B$241,M249&lt;&gt;'Tabelas auxiliares'!$B$242,M249&lt;&gt;'Tabelas auxiliares'!$C$241,M249&lt;&gt;'Tabelas auxiliares'!$C$242,M249&lt;&gt;'Tabelas auxiliares'!$D$241,M249&lt;&gt;'Tabelas auxiliares'!$D$242),"FOLHA DE PESSOAL",IF(R249='Tabelas auxiliares'!$A$242,"CUSTEIO",IF(R249='Tabelas auxiliares'!$A$241,"INVESTIMENTO","ERRO - VERIFICAR"))))</f>
        <v/>
      </c>
      <c r="T249" s="30" t="str">
        <f t="shared" si="10"/>
        <v/>
      </c>
      <c r="U249" s="37"/>
      <c r="V249" s="37"/>
      <c r="W249" s="130"/>
      <c r="X249" s="130"/>
      <c r="Y249" s="37"/>
    </row>
    <row r="250" spans="1:25" x14ac:dyDescent="0.25">
      <c r="A250" s="128"/>
      <c r="B250" s="128"/>
      <c r="C250" s="128"/>
      <c r="D250" s="128"/>
      <c r="E250" s="128"/>
      <c r="F250" s="128"/>
      <c r="G250" s="128"/>
      <c r="H250" s="128"/>
      <c r="I250" s="128"/>
      <c r="J250" s="128"/>
      <c r="K250" s="128"/>
      <c r="L250" s="128"/>
      <c r="M250" s="128"/>
      <c r="N250" s="128"/>
      <c r="O250" s="128"/>
      <c r="P250" s="128"/>
      <c r="Q250" s="128"/>
      <c r="R250" s="19" t="str">
        <f t="shared" si="9"/>
        <v/>
      </c>
      <c r="S250" s="19" t="str">
        <f>IF(M250="","",IF(AND(M250&lt;&gt;'Tabelas auxiliares'!$B$241,M250&lt;&gt;'Tabelas auxiliares'!$B$242,M250&lt;&gt;'Tabelas auxiliares'!$C$241,M250&lt;&gt;'Tabelas auxiliares'!$C$242,M250&lt;&gt;'Tabelas auxiliares'!$D$241,M250&lt;&gt;'Tabelas auxiliares'!$D$242),"FOLHA DE PESSOAL",IF(R250='Tabelas auxiliares'!$A$242,"CUSTEIO",IF(R250='Tabelas auxiliares'!$A$241,"INVESTIMENTO","ERRO - VERIFICAR"))))</f>
        <v/>
      </c>
      <c r="T250" s="30" t="str">
        <f t="shared" si="10"/>
        <v/>
      </c>
      <c r="U250" s="37"/>
      <c r="V250" s="37"/>
      <c r="W250" s="130"/>
      <c r="X250" s="130"/>
      <c r="Y250" s="37"/>
    </row>
    <row r="251" spans="1:25" x14ac:dyDescent="0.25">
      <c r="A251" s="128"/>
      <c r="B251" s="128"/>
      <c r="C251" s="128"/>
      <c r="D251" s="128"/>
      <c r="E251" s="128"/>
      <c r="F251" s="128"/>
      <c r="G251" s="128"/>
      <c r="H251" s="128"/>
      <c r="I251" s="128"/>
      <c r="J251" s="128"/>
      <c r="K251" s="128"/>
      <c r="L251" s="128"/>
      <c r="M251" s="128"/>
      <c r="N251" s="128"/>
      <c r="O251" s="128"/>
      <c r="P251" s="128"/>
      <c r="Q251" s="128"/>
      <c r="R251" s="19" t="str">
        <f t="shared" si="9"/>
        <v/>
      </c>
      <c r="S251" s="19" t="str">
        <f>IF(M251="","",IF(AND(M251&lt;&gt;'Tabelas auxiliares'!$B$241,M251&lt;&gt;'Tabelas auxiliares'!$B$242,M251&lt;&gt;'Tabelas auxiliares'!$C$241,M251&lt;&gt;'Tabelas auxiliares'!$C$242,M251&lt;&gt;'Tabelas auxiliares'!$D$241,M251&lt;&gt;'Tabelas auxiliares'!$D$242),"FOLHA DE PESSOAL",IF(R251='Tabelas auxiliares'!$A$242,"CUSTEIO",IF(R251='Tabelas auxiliares'!$A$241,"INVESTIMENTO","ERRO - VERIFICAR"))))</f>
        <v/>
      </c>
      <c r="T251" s="30" t="str">
        <f t="shared" si="10"/>
        <v/>
      </c>
      <c r="U251" s="37"/>
      <c r="V251" s="37"/>
      <c r="W251" s="130"/>
      <c r="X251" s="130"/>
      <c r="Y251" s="37"/>
    </row>
    <row r="252" spans="1:25" x14ac:dyDescent="0.25">
      <c r="A252" s="128"/>
      <c r="B252" s="128"/>
      <c r="C252" s="128"/>
      <c r="D252" s="128"/>
      <c r="E252" s="128"/>
      <c r="F252" s="128"/>
      <c r="G252" s="128"/>
      <c r="H252" s="128"/>
      <c r="I252" s="128"/>
      <c r="J252" s="128"/>
      <c r="K252" s="128"/>
      <c r="L252" s="128"/>
      <c r="M252" s="128"/>
      <c r="N252" s="128"/>
      <c r="O252" s="128"/>
      <c r="P252" s="128"/>
      <c r="Q252" s="128"/>
      <c r="R252" s="19" t="str">
        <f t="shared" si="9"/>
        <v/>
      </c>
      <c r="S252" s="19" t="str">
        <f>IF(M252="","",IF(AND(M252&lt;&gt;'Tabelas auxiliares'!$B$241,M252&lt;&gt;'Tabelas auxiliares'!$B$242,M252&lt;&gt;'Tabelas auxiliares'!$C$241,M252&lt;&gt;'Tabelas auxiliares'!$C$242,M252&lt;&gt;'Tabelas auxiliares'!$D$241,M252&lt;&gt;'Tabelas auxiliares'!$D$242),"FOLHA DE PESSOAL",IF(R252='Tabelas auxiliares'!$A$242,"CUSTEIO",IF(R252='Tabelas auxiliares'!$A$241,"INVESTIMENTO","ERRO - VERIFICAR"))))</f>
        <v/>
      </c>
      <c r="T252" s="30" t="str">
        <f t="shared" si="10"/>
        <v/>
      </c>
      <c r="U252" s="37"/>
      <c r="V252" s="37"/>
      <c r="W252" s="130"/>
      <c r="X252" s="130"/>
      <c r="Y252" s="37"/>
    </row>
    <row r="253" spans="1:25" x14ac:dyDescent="0.25">
      <c r="A253" s="128"/>
      <c r="B253" s="128"/>
      <c r="C253" s="128"/>
      <c r="D253" s="128"/>
      <c r="E253" s="128"/>
      <c r="F253" s="128"/>
      <c r="G253" s="128"/>
      <c r="H253" s="128"/>
      <c r="I253" s="128"/>
      <c r="J253" s="128"/>
      <c r="K253" s="128"/>
      <c r="L253" s="128"/>
      <c r="M253" s="128"/>
      <c r="N253" s="128"/>
      <c r="O253" s="128"/>
      <c r="P253" s="128"/>
      <c r="Q253" s="128"/>
      <c r="R253" s="19" t="str">
        <f t="shared" si="9"/>
        <v/>
      </c>
      <c r="S253" s="19" t="str">
        <f>IF(M253="","",IF(AND(M253&lt;&gt;'Tabelas auxiliares'!$B$241,M253&lt;&gt;'Tabelas auxiliares'!$B$242,M253&lt;&gt;'Tabelas auxiliares'!$C$241,M253&lt;&gt;'Tabelas auxiliares'!$C$242,M253&lt;&gt;'Tabelas auxiliares'!$D$241,M253&lt;&gt;'Tabelas auxiliares'!$D$242),"FOLHA DE PESSOAL",IF(R253='Tabelas auxiliares'!$A$242,"CUSTEIO",IF(R253='Tabelas auxiliares'!$A$241,"INVESTIMENTO","ERRO - VERIFICAR"))))</f>
        <v/>
      </c>
      <c r="T253" s="30" t="str">
        <f t="shared" si="10"/>
        <v/>
      </c>
      <c r="U253" s="37"/>
      <c r="V253" s="37"/>
      <c r="W253" s="130"/>
      <c r="X253" s="130"/>
      <c r="Y253" s="37"/>
    </row>
    <row r="254" spans="1:25" x14ac:dyDescent="0.25">
      <c r="A254" s="128"/>
      <c r="B254" s="128"/>
      <c r="C254" s="128"/>
      <c r="D254" s="128"/>
      <c r="E254" s="128"/>
      <c r="F254" s="128"/>
      <c r="G254" s="128"/>
      <c r="H254" s="128"/>
      <c r="I254" s="128"/>
      <c r="J254" s="128"/>
      <c r="K254" s="128"/>
      <c r="L254" s="128"/>
      <c r="M254" s="128"/>
      <c r="N254" s="128"/>
      <c r="O254" s="128"/>
      <c r="P254" s="128"/>
      <c r="Q254" s="128"/>
      <c r="R254" s="19" t="str">
        <f t="shared" si="9"/>
        <v/>
      </c>
      <c r="S254" s="19" t="str">
        <f>IF(M254="","",IF(AND(M254&lt;&gt;'Tabelas auxiliares'!$B$241,M254&lt;&gt;'Tabelas auxiliares'!$B$242,M254&lt;&gt;'Tabelas auxiliares'!$C$241,M254&lt;&gt;'Tabelas auxiliares'!$C$242,M254&lt;&gt;'Tabelas auxiliares'!$D$241,M254&lt;&gt;'Tabelas auxiliares'!$D$242),"FOLHA DE PESSOAL",IF(R254='Tabelas auxiliares'!$A$242,"CUSTEIO",IF(R254='Tabelas auxiliares'!$A$241,"INVESTIMENTO","ERRO - VERIFICAR"))))</f>
        <v/>
      </c>
      <c r="T254" s="30" t="str">
        <f t="shared" si="10"/>
        <v/>
      </c>
      <c r="U254" s="37"/>
      <c r="V254" s="37"/>
      <c r="W254" s="130"/>
      <c r="X254" s="130"/>
      <c r="Y254" s="37"/>
    </row>
    <row r="255" spans="1:25" x14ac:dyDescent="0.25">
      <c r="A255" s="128"/>
      <c r="B255" s="128"/>
      <c r="C255" s="128"/>
      <c r="D255" s="128"/>
      <c r="E255" s="128"/>
      <c r="F255" s="128"/>
      <c r="G255" s="128"/>
      <c r="H255" s="128"/>
      <c r="I255" s="128"/>
      <c r="J255" s="128"/>
      <c r="K255" s="128"/>
      <c r="L255" s="128"/>
      <c r="M255" s="128"/>
      <c r="N255" s="128"/>
      <c r="O255" s="128"/>
      <c r="P255" s="128"/>
      <c r="Q255" s="128"/>
      <c r="R255" s="19" t="str">
        <f t="shared" si="9"/>
        <v/>
      </c>
      <c r="S255" s="19" t="str">
        <f>IF(M255="","",IF(AND(M255&lt;&gt;'Tabelas auxiliares'!$B$241,M255&lt;&gt;'Tabelas auxiliares'!$B$242,M255&lt;&gt;'Tabelas auxiliares'!$C$241,M255&lt;&gt;'Tabelas auxiliares'!$C$242,M255&lt;&gt;'Tabelas auxiliares'!$D$241,M255&lt;&gt;'Tabelas auxiliares'!$D$242),"FOLHA DE PESSOAL",IF(R255='Tabelas auxiliares'!$A$242,"CUSTEIO",IF(R255='Tabelas auxiliares'!$A$241,"INVESTIMENTO","ERRO - VERIFICAR"))))</f>
        <v/>
      </c>
      <c r="T255" s="30" t="str">
        <f t="shared" si="10"/>
        <v/>
      </c>
      <c r="U255" s="37"/>
      <c r="V255" s="37"/>
      <c r="W255" s="130"/>
      <c r="X255" s="130"/>
      <c r="Y255" s="37"/>
    </row>
    <row r="256" spans="1:25" x14ac:dyDescent="0.25">
      <c r="A256" s="128"/>
      <c r="B256" s="128"/>
      <c r="C256" s="128"/>
      <c r="D256" s="128"/>
      <c r="E256" s="128"/>
      <c r="F256" s="128"/>
      <c r="G256" s="128"/>
      <c r="H256" s="128"/>
      <c r="I256" s="128"/>
      <c r="J256" s="128"/>
      <c r="K256" s="128"/>
      <c r="L256" s="128"/>
      <c r="M256" s="128"/>
      <c r="N256" s="128"/>
      <c r="O256" s="128"/>
      <c r="P256" s="128"/>
      <c r="Q256" s="128"/>
      <c r="R256" s="19" t="str">
        <f t="shared" si="9"/>
        <v/>
      </c>
      <c r="S256" s="19" t="str">
        <f>IF(M256="","",IF(AND(M256&lt;&gt;'Tabelas auxiliares'!$B$241,M256&lt;&gt;'Tabelas auxiliares'!$B$242,M256&lt;&gt;'Tabelas auxiliares'!$C$241,M256&lt;&gt;'Tabelas auxiliares'!$C$242,M256&lt;&gt;'Tabelas auxiliares'!$D$241,M256&lt;&gt;'Tabelas auxiliares'!$D$242),"FOLHA DE PESSOAL",IF(R256='Tabelas auxiliares'!$A$242,"CUSTEIO",IF(R256='Tabelas auxiliares'!$A$241,"INVESTIMENTO","ERRO - VERIFICAR"))))</f>
        <v/>
      </c>
      <c r="T256" s="30" t="str">
        <f t="shared" si="10"/>
        <v/>
      </c>
      <c r="U256" s="37"/>
      <c r="V256" s="37"/>
      <c r="W256" s="130"/>
      <c r="X256" s="130"/>
      <c r="Y256" s="37"/>
    </row>
    <row r="257" spans="1:25" x14ac:dyDescent="0.25">
      <c r="A257" s="128"/>
      <c r="B257" s="128"/>
      <c r="C257" s="128"/>
      <c r="D257" s="128"/>
      <c r="E257" s="128"/>
      <c r="F257" s="128"/>
      <c r="G257" s="128"/>
      <c r="H257" s="128"/>
      <c r="I257" s="128"/>
      <c r="J257" s="128"/>
      <c r="K257" s="128"/>
      <c r="L257" s="128"/>
      <c r="M257" s="128"/>
      <c r="N257" s="128"/>
      <c r="O257" s="128"/>
      <c r="P257" s="128"/>
      <c r="Q257" s="128"/>
      <c r="R257" s="19" t="str">
        <f t="shared" si="9"/>
        <v/>
      </c>
      <c r="S257" s="19" t="str">
        <f>IF(M257="","",IF(AND(M257&lt;&gt;'Tabelas auxiliares'!$B$241,M257&lt;&gt;'Tabelas auxiliares'!$B$242,M257&lt;&gt;'Tabelas auxiliares'!$C$241,M257&lt;&gt;'Tabelas auxiliares'!$C$242,M257&lt;&gt;'Tabelas auxiliares'!$D$241,M257&lt;&gt;'Tabelas auxiliares'!$D$242),"FOLHA DE PESSOAL",IF(R257='Tabelas auxiliares'!$A$242,"CUSTEIO",IF(R257='Tabelas auxiliares'!$A$241,"INVESTIMENTO","ERRO - VERIFICAR"))))</f>
        <v/>
      </c>
      <c r="T257" s="30" t="str">
        <f t="shared" si="10"/>
        <v/>
      </c>
      <c r="U257" s="37"/>
      <c r="V257" s="37"/>
      <c r="W257" s="130"/>
      <c r="X257" s="130"/>
      <c r="Y257" s="37"/>
    </row>
    <row r="258" spans="1:25" x14ac:dyDescent="0.25">
      <c r="A258" s="128"/>
      <c r="B258" s="128"/>
      <c r="C258" s="128"/>
      <c r="D258" s="128"/>
      <c r="E258" s="128"/>
      <c r="F258" s="128"/>
      <c r="G258" s="128"/>
      <c r="H258" s="128"/>
      <c r="I258" s="128"/>
      <c r="J258" s="128"/>
      <c r="K258" s="128"/>
      <c r="L258" s="128"/>
      <c r="M258" s="128"/>
      <c r="N258" s="128"/>
      <c r="O258" s="128"/>
      <c r="P258" s="128"/>
      <c r="Q258" s="128"/>
      <c r="R258" s="19" t="str">
        <f t="shared" si="9"/>
        <v/>
      </c>
      <c r="S258" s="19" t="str">
        <f>IF(M258="","",IF(AND(M258&lt;&gt;'Tabelas auxiliares'!$B$241,M258&lt;&gt;'Tabelas auxiliares'!$B$242,M258&lt;&gt;'Tabelas auxiliares'!$C$241,M258&lt;&gt;'Tabelas auxiliares'!$C$242,M258&lt;&gt;'Tabelas auxiliares'!$D$241,M258&lt;&gt;'Tabelas auxiliares'!$D$242),"FOLHA DE PESSOAL",IF(R258='Tabelas auxiliares'!$A$242,"CUSTEIO",IF(R258='Tabelas auxiliares'!$A$241,"INVESTIMENTO","ERRO - VERIFICAR"))))</f>
        <v/>
      </c>
      <c r="T258" s="30" t="str">
        <f t="shared" si="10"/>
        <v/>
      </c>
      <c r="U258" s="37"/>
      <c r="V258" s="37"/>
      <c r="W258" s="130"/>
      <c r="X258" s="130"/>
      <c r="Y258" s="37"/>
    </row>
    <row r="259" spans="1:25" x14ac:dyDescent="0.25">
      <c r="A259" s="128"/>
      <c r="B259" s="128"/>
      <c r="C259" s="128"/>
      <c r="D259" s="128"/>
      <c r="E259" s="128"/>
      <c r="F259" s="128"/>
      <c r="G259" s="128"/>
      <c r="H259" s="128"/>
      <c r="I259" s="128"/>
      <c r="J259" s="128"/>
      <c r="K259" s="128"/>
      <c r="L259" s="128"/>
      <c r="M259" s="128"/>
      <c r="N259" s="128"/>
      <c r="O259" s="128"/>
      <c r="P259" s="128"/>
      <c r="Q259" s="128"/>
      <c r="R259" s="19" t="str">
        <f t="shared" si="9"/>
        <v/>
      </c>
      <c r="S259" s="19" t="str">
        <f>IF(M259="","",IF(AND(M259&lt;&gt;'Tabelas auxiliares'!$B$241,M259&lt;&gt;'Tabelas auxiliares'!$B$242,M259&lt;&gt;'Tabelas auxiliares'!$C$241,M259&lt;&gt;'Tabelas auxiliares'!$C$242,M259&lt;&gt;'Tabelas auxiliares'!$D$241,M259&lt;&gt;'Tabelas auxiliares'!$D$242),"FOLHA DE PESSOAL",IF(R259='Tabelas auxiliares'!$A$242,"CUSTEIO",IF(R259='Tabelas auxiliares'!$A$241,"INVESTIMENTO","ERRO - VERIFICAR"))))</f>
        <v/>
      </c>
      <c r="T259" s="30" t="str">
        <f t="shared" si="10"/>
        <v/>
      </c>
      <c r="U259" s="37"/>
      <c r="V259" s="37"/>
      <c r="W259" s="130"/>
      <c r="X259" s="130"/>
      <c r="Y259" s="37"/>
    </row>
    <row r="260" spans="1:25" x14ac:dyDescent="0.25">
      <c r="A260" s="128"/>
      <c r="B260" s="128"/>
      <c r="C260" s="128"/>
      <c r="D260" s="128"/>
      <c r="E260" s="128"/>
      <c r="F260" s="128"/>
      <c r="G260" s="128"/>
      <c r="H260" s="128"/>
      <c r="I260" s="128"/>
      <c r="J260" s="128"/>
      <c r="K260" s="128"/>
      <c r="L260" s="128"/>
      <c r="M260" s="128"/>
      <c r="N260" s="128"/>
      <c r="O260" s="128"/>
      <c r="P260" s="128"/>
      <c r="Q260" s="128"/>
      <c r="R260" s="19" t="str">
        <f t="shared" ref="R260:R323" si="11">LEFT(O260,1)</f>
        <v/>
      </c>
      <c r="S260" s="19" t="str">
        <f>IF(M260="","",IF(AND(M260&lt;&gt;'Tabelas auxiliares'!$B$241,M260&lt;&gt;'Tabelas auxiliares'!$B$242,M260&lt;&gt;'Tabelas auxiliares'!$C$241,M260&lt;&gt;'Tabelas auxiliares'!$C$242,M260&lt;&gt;'Tabelas auxiliares'!$D$241,M260&lt;&gt;'Tabelas auxiliares'!$D$242),"FOLHA DE PESSOAL",IF(R260='Tabelas auxiliares'!$A$242,"CUSTEIO",IF(R260='Tabelas auxiliares'!$A$241,"INVESTIMENTO","ERRO - VERIFICAR"))))</f>
        <v/>
      </c>
      <c r="T260" s="30" t="str">
        <f t="shared" ref="T260:T323" si="12">IF(SUM(U260:Y260)=0,"",SUM(U260:Y260))</f>
        <v/>
      </c>
      <c r="U260" s="37"/>
      <c r="V260" s="37"/>
      <c r="W260" s="130"/>
      <c r="X260" s="130"/>
      <c r="Y260" s="37"/>
    </row>
    <row r="261" spans="1:25" x14ac:dyDescent="0.25">
      <c r="A261" s="128"/>
      <c r="B261" s="128"/>
      <c r="C261" s="128"/>
      <c r="D261" s="128"/>
      <c r="E261" s="128"/>
      <c r="F261" s="128"/>
      <c r="G261" s="128"/>
      <c r="H261" s="128"/>
      <c r="I261" s="128"/>
      <c r="J261" s="128"/>
      <c r="K261" s="128"/>
      <c r="L261" s="128"/>
      <c r="M261" s="128"/>
      <c r="N261" s="128"/>
      <c r="O261" s="128"/>
      <c r="P261" s="128"/>
      <c r="Q261" s="128"/>
      <c r="R261" s="19" t="str">
        <f t="shared" si="11"/>
        <v/>
      </c>
      <c r="S261" s="19" t="str">
        <f>IF(M261="","",IF(AND(M261&lt;&gt;'Tabelas auxiliares'!$B$241,M261&lt;&gt;'Tabelas auxiliares'!$B$242,M261&lt;&gt;'Tabelas auxiliares'!$C$241,M261&lt;&gt;'Tabelas auxiliares'!$C$242,M261&lt;&gt;'Tabelas auxiliares'!$D$241,M261&lt;&gt;'Tabelas auxiliares'!$D$242),"FOLHA DE PESSOAL",IF(R261='Tabelas auxiliares'!$A$242,"CUSTEIO",IF(R261='Tabelas auxiliares'!$A$241,"INVESTIMENTO","ERRO - VERIFICAR"))))</f>
        <v/>
      </c>
      <c r="T261" s="30" t="str">
        <f t="shared" si="12"/>
        <v/>
      </c>
      <c r="U261" s="37"/>
      <c r="V261" s="37"/>
      <c r="W261" s="130"/>
      <c r="X261" s="130"/>
      <c r="Y261" s="37"/>
    </row>
    <row r="262" spans="1:25" x14ac:dyDescent="0.25">
      <c r="A262" s="128"/>
      <c r="B262" s="128"/>
      <c r="C262" s="128"/>
      <c r="D262" s="128"/>
      <c r="E262" s="128"/>
      <c r="F262" s="128"/>
      <c r="G262" s="128"/>
      <c r="H262" s="128"/>
      <c r="I262" s="128"/>
      <c r="J262" s="128"/>
      <c r="K262" s="128"/>
      <c r="L262" s="128"/>
      <c r="M262" s="128"/>
      <c r="N262" s="128"/>
      <c r="O262" s="128"/>
      <c r="P262" s="128"/>
      <c r="Q262" s="128"/>
      <c r="R262" s="19" t="str">
        <f t="shared" si="11"/>
        <v/>
      </c>
      <c r="S262" s="19" t="str">
        <f>IF(M262="","",IF(AND(M262&lt;&gt;'Tabelas auxiliares'!$B$241,M262&lt;&gt;'Tabelas auxiliares'!$B$242,M262&lt;&gt;'Tabelas auxiliares'!$C$241,M262&lt;&gt;'Tabelas auxiliares'!$C$242,M262&lt;&gt;'Tabelas auxiliares'!$D$241,M262&lt;&gt;'Tabelas auxiliares'!$D$242),"FOLHA DE PESSOAL",IF(R262='Tabelas auxiliares'!$A$242,"CUSTEIO",IF(R262='Tabelas auxiliares'!$A$241,"INVESTIMENTO","ERRO - VERIFICAR"))))</f>
        <v/>
      </c>
      <c r="T262" s="30" t="str">
        <f t="shared" si="12"/>
        <v/>
      </c>
      <c r="U262" s="37"/>
      <c r="V262" s="37"/>
      <c r="W262" s="130"/>
      <c r="X262" s="130"/>
      <c r="Y262" s="37"/>
    </row>
    <row r="263" spans="1:25" x14ac:dyDescent="0.25">
      <c r="A263" s="128"/>
      <c r="B263" s="128"/>
      <c r="C263" s="128"/>
      <c r="D263" s="128"/>
      <c r="E263" s="128"/>
      <c r="F263" s="128"/>
      <c r="G263" s="128"/>
      <c r="H263" s="128"/>
      <c r="I263" s="128"/>
      <c r="J263" s="128"/>
      <c r="K263" s="128"/>
      <c r="L263" s="128"/>
      <c r="M263" s="128"/>
      <c r="N263" s="128"/>
      <c r="O263" s="128"/>
      <c r="P263" s="128"/>
      <c r="Q263" s="128"/>
      <c r="R263" s="19" t="str">
        <f t="shared" si="11"/>
        <v/>
      </c>
      <c r="S263" s="19" t="str">
        <f>IF(M263="","",IF(AND(M263&lt;&gt;'Tabelas auxiliares'!$B$241,M263&lt;&gt;'Tabelas auxiliares'!$B$242,M263&lt;&gt;'Tabelas auxiliares'!$C$241,M263&lt;&gt;'Tabelas auxiliares'!$C$242,M263&lt;&gt;'Tabelas auxiliares'!$D$241,M263&lt;&gt;'Tabelas auxiliares'!$D$242),"FOLHA DE PESSOAL",IF(R263='Tabelas auxiliares'!$A$242,"CUSTEIO",IF(R263='Tabelas auxiliares'!$A$241,"INVESTIMENTO","ERRO - VERIFICAR"))))</f>
        <v/>
      </c>
      <c r="T263" s="30" t="str">
        <f t="shared" si="12"/>
        <v/>
      </c>
      <c r="U263" s="37"/>
      <c r="V263" s="37"/>
      <c r="W263" s="130"/>
      <c r="X263" s="130"/>
      <c r="Y263" s="37"/>
    </row>
    <row r="264" spans="1:25" x14ac:dyDescent="0.25">
      <c r="A264" s="128"/>
      <c r="B264" s="128"/>
      <c r="C264" s="128"/>
      <c r="D264" s="128"/>
      <c r="E264" s="128"/>
      <c r="F264" s="128"/>
      <c r="G264" s="128"/>
      <c r="H264" s="128"/>
      <c r="I264" s="128"/>
      <c r="J264" s="128"/>
      <c r="K264" s="128"/>
      <c r="L264" s="128"/>
      <c r="M264" s="128"/>
      <c r="N264" s="128"/>
      <c r="O264" s="128"/>
      <c r="P264" s="128"/>
      <c r="Q264" s="128"/>
      <c r="R264" s="19" t="str">
        <f t="shared" si="11"/>
        <v/>
      </c>
      <c r="S264" s="19" t="str">
        <f>IF(M264="","",IF(AND(M264&lt;&gt;'Tabelas auxiliares'!$B$241,M264&lt;&gt;'Tabelas auxiliares'!$B$242,M264&lt;&gt;'Tabelas auxiliares'!$C$241,M264&lt;&gt;'Tabelas auxiliares'!$C$242,M264&lt;&gt;'Tabelas auxiliares'!$D$241,M264&lt;&gt;'Tabelas auxiliares'!$D$242),"FOLHA DE PESSOAL",IF(R264='Tabelas auxiliares'!$A$242,"CUSTEIO",IF(R264='Tabelas auxiliares'!$A$241,"INVESTIMENTO","ERRO - VERIFICAR"))))</f>
        <v/>
      </c>
      <c r="T264" s="30" t="str">
        <f t="shared" si="12"/>
        <v/>
      </c>
      <c r="U264" s="37"/>
      <c r="V264" s="37"/>
      <c r="W264" s="130"/>
      <c r="X264" s="130"/>
      <c r="Y264" s="37"/>
    </row>
    <row r="265" spans="1:25" x14ac:dyDescent="0.25">
      <c r="A265" s="128"/>
      <c r="B265" s="128"/>
      <c r="C265" s="128"/>
      <c r="D265" s="128"/>
      <c r="E265" s="128"/>
      <c r="F265" s="128"/>
      <c r="G265" s="128"/>
      <c r="H265" s="128"/>
      <c r="I265" s="128"/>
      <c r="J265" s="128"/>
      <c r="K265" s="128"/>
      <c r="L265" s="128"/>
      <c r="M265" s="128"/>
      <c r="N265" s="128"/>
      <c r="O265" s="128"/>
      <c r="P265" s="128"/>
      <c r="Q265" s="128"/>
      <c r="R265" s="19" t="str">
        <f t="shared" si="11"/>
        <v/>
      </c>
      <c r="S265" s="19" t="str">
        <f>IF(M265="","",IF(AND(M265&lt;&gt;'Tabelas auxiliares'!$B$241,M265&lt;&gt;'Tabelas auxiliares'!$B$242,M265&lt;&gt;'Tabelas auxiliares'!$C$241,M265&lt;&gt;'Tabelas auxiliares'!$C$242,M265&lt;&gt;'Tabelas auxiliares'!$D$241,M265&lt;&gt;'Tabelas auxiliares'!$D$242),"FOLHA DE PESSOAL",IF(R265='Tabelas auxiliares'!$A$242,"CUSTEIO",IF(R265='Tabelas auxiliares'!$A$241,"INVESTIMENTO","ERRO - VERIFICAR"))))</f>
        <v/>
      </c>
      <c r="T265" s="30" t="str">
        <f t="shared" si="12"/>
        <v/>
      </c>
      <c r="U265" s="37"/>
      <c r="V265" s="37"/>
      <c r="W265" s="130"/>
      <c r="X265" s="130"/>
      <c r="Y265" s="37"/>
    </row>
    <row r="266" spans="1:25" x14ac:dyDescent="0.25">
      <c r="A266" s="128"/>
      <c r="B266" s="128"/>
      <c r="C266" s="128"/>
      <c r="D266" s="128"/>
      <c r="E266" s="128"/>
      <c r="F266" s="128"/>
      <c r="G266" s="128"/>
      <c r="H266" s="128"/>
      <c r="I266" s="128"/>
      <c r="J266" s="128"/>
      <c r="K266" s="128"/>
      <c r="L266" s="128"/>
      <c r="M266" s="128"/>
      <c r="N266" s="128"/>
      <c r="O266" s="128"/>
      <c r="P266" s="128"/>
      <c r="Q266" s="128"/>
      <c r="R266" s="19" t="str">
        <f t="shared" si="11"/>
        <v/>
      </c>
      <c r="S266" s="19" t="str">
        <f>IF(M266="","",IF(AND(M266&lt;&gt;'Tabelas auxiliares'!$B$241,M266&lt;&gt;'Tabelas auxiliares'!$B$242,M266&lt;&gt;'Tabelas auxiliares'!$C$241,M266&lt;&gt;'Tabelas auxiliares'!$C$242,M266&lt;&gt;'Tabelas auxiliares'!$D$241,M266&lt;&gt;'Tabelas auxiliares'!$D$242),"FOLHA DE PESSOAL",IF(R266='Tabelas auxiliares'!$A$242,"CUSTEIO",IF(R266='Tabelas auxiliares'!$A$241,"INVESTIMENTO","ERRO - VERIFICAR"))))</f>
        <v/>
      </c>
      <c r="T266" s="30" t="str">
        <f t="shared" si="12"/>
        <v/>
      </c>
      <c r="U266" s="37"/>
      <c r="V266" s="37"/>
      <c r="W266" s="130"/>
      <c r="X266" s="130"/>
      <c r="Y266" s="37"/>
    </row>
    <row r="267" spans="1:25" x14ac:dyDescent="0.25">
      <c r="A267" s="128"/>
      <c r="B267" s="128"/>
      <c r="C267" s="128"/>
      <c r="D267" s="128"/>
      <c r="E267" s="128"/>
      <c r="F267" s="128"/>
      <c r="G267" s="128"/>
      <c r="H267" s="128"/>
      <c r="I267" s="128"/>
      <c r="J267" s="128"/>
      <c r="K267" s="128"/>
      <c r="L267" s="128"/>
      <c r="M267" s="128"/>
      <c r="N267" s="128"/>
      <c r="O267" s="128"/>
      <c r="P267" s="128"/>
      <c r="Q267" s="128"/>
      <c r="R267" s="19" t="str">
        <f t="shared" si="11"/>
        <v/>
      </c>
      <c r="S267" s="19" t="str">
        <f>IF(M267="","",IF(AND(M267&lt;&gt;'Tabelas auxiliares'!$B$241,M267&lt;&gt;'Tabelas auxiliares'!$B$242,M267&lt;&gt;'Tabelas auxiliares'!$C$241,M267&lt;&gt;'Tabelas auxiliares'!$C$242,M267&lt;&gt;'Tabelas auxiliares'!$D$241,M267&lt;&gt;'Tabelas auxiliares'!$D$242),"FOLHA DE PESSOAL",IF(R267='Tabelas auxiliares'!$A$242,"CUSTEIO",IF(R267='Tabelas auxiliares'!$A$241,"INVESTIMENTO","ERRO - VERIFICAR"))))</f>
        <v/>
      </c>
      <c r="T267" s="30" t="str">
        <f t="shared" si="12"/>
        <v/>
      </c>
      <c r="U267" s="37"/>
      <c r="V267" s="37"/>
      <c r="W267" s="130"/>
      <c r="X267" s="130"/>
      <c r="Y267" s="37"/>
    </row>
    <row r="268" spans="1:25" x14ac:dyDescent="0.25">
      <c r="A268" s="128"/>
      <c r="B268" s="128"/>
      <c r="C268" s="128"/>
      <c r="D268" s="128"/>
      <c r="E268" s="128"/>
      <c r="F268" s="128"/>
      <c r="G268" s="128"/>
      <c r="H268" s="128"/>
      <c r="I268" s="128"/>
      <c r="J268" s="128"/>
      <c r="K268" s="128"/>
      <c r="L268" s="128"/>
      <c r="M268" s="128"/>
      <c r="N268" s="128"/>
      <c r="O268" s="128"/>
      <c r="P268" s="128"/>
      <c r="Q268" s="128"/>
      <c r="R268" s="19" t="str">
        <f t="shared" si="11"/>
        <v/>
      </c>
      <c r="S268" s="19" t="str">
        <f>IF(M268="","",IF(AND(M268&lt;&gt;'Tabelas auxiliares'!$B$241,M268&lt;&gt;'Tabelas auxiliares'!$B$242,M268&lt;&gt;'Tabelas auxiliares'!$C$241,M268&lt;&gt;'Tabelas auxiliares'!$C$242,M268&lt;&gt;'Tabelas auxiliares'!$D$241,M268&lt;&gt;'Tabelas auxiliares'!$D$242),"FOLHA DE PESSOAL",IF(R268='Tabelas auxiliares'!$A$242,"CUSTEIO",IF(R268='Tabelas auxiliares'!$A$241,"INVESTIMENTO","ERRO - VERIFICAR"))))</f>
        <v/>
      </c>
      <c r="T268" s="30" t="str">
        <f t="shared" si="12"/>
        <v/>
      </c>
      <c r="U268" s="37"/>
      <c r="V268" s="37"/>
      <c r="W268" s="130"/>
      <c r="X268" s="130"/>
      <c r="Y268" s="37"/>
    </row>
    <row r="269" spans="1:25" x14ac:dyDescent="0.25">
      <c r="A269" s="128"/>
      <c r="B269" s="128"/>
      <c r="C269" s="128"/>
      <c r="D269" s="128"/>
      <c r="E269" s="128"/>
      <c r="F269" s="128"/>
      <c r="G269" s="128"/>
      <c r="H269" s="128"/>
      <c r="I269" s="128"/>
      <c r="J269" s="128"/>
      <c r="K269" s="128"/>
      <c r="L269" s="128"/>
      <c r="M269" s="128"/>
      <c r="N269" s="128"/>
      <c r="O269" s="128"/>
      <c r="P269" s="128"/>
      <c r="Q269" s="128"/>
      <c r="R269" s="19" t="str">
        <f t="shared" si="11"/>
        <v/>
      </c>
      <c r="S269" s="19" t="str">
        <f>IF(M269="","",IF(AND(M269&lt;&gt;'Tabelas auxiliares'!$B$241,M269&lt;&gt;'Tabelas auxiliares'!$B$242,M269&lt;&gt;'Tabelas auxiliares'!$C$241,M269&lt;&gt;'Tabelas auxiliares'!$C$242,M269&lt;&gt;'Tabelas auxiliares'!$D$241,M269&lt;&gt;'Tabelas auxiliares'!$D$242),"FOLHA DE PESSOAL",IF(R269='Tabelas auxiliares'!$A$242,"CUSTEIO",IF(R269='Tabelas auxiliares'!$A$241,"INVESTIMENTO","ERRO - VERIFICAR"))))</f>
        <v/>
      </c>
      <c r="T269" s="30" t="str">
        <f t="shared" si="12"/>
        <v/>
      </c>
      <c r="U269" s="37"/>
      <c r="V269" s="37"/>
      <c r="W269" s="130"/>
      <c r="X269" s="130"/>
      <c r="Y269" s="37"/>
    </row>
    <row r="270" spans="1:25" x14ac:dyDescent="0.25">
      <c r="A270" s="128"/>
      <c r="B270" s="128"/>
      <c r="C270" s="128"/>
      <c r="D270" s="128"/>
      <c r="E270" s="128"/>
      <c r="F270" s="128"/>
      <c r="G270" s="128"/>
      <c r="H270" s="128"/>
      <c r="I270" s="128"/>
      <c r="J270" s="128"/>
      <c r="K270" s="128"/>
      <c r="L270" s="128"/>
      <c r="M270" s="128"/>
      <c r="N270" s="128"/>
      <c r="O270" s="128"/>
      <c r="P270" s="128"/>
      <c r="Q270" s="128"/>
      <c r="R270" s="19" t="str">
        <f t="shared" si="11"/>
        <v/>
      </c>
      <c r="S270" s="19" t="str">
        <f>IF(M270="","",IF(AND(M270&lt;&gt;'Tabelas auxiliares'!$B$241,M270&lt;&gt;'Tabelas auxiliares'!$B$242,M270&lt;&gt;'Tabelas auxiliares'!$C$241,M270&lt;&gt;'Tabelas auxiliares'!$C$242,M270&lt;&gt;'Tabelas auxiliares'!$D$241,M270&lt;&gt;'Tabelas auxiliares'!$D$242),"FOLHA DE PESSOAL",IF(R270='Tabelas auxiliares'!$A$242,"CUSTEIO",IF(R270='Tabelas auxiliares'!$A$241,"INVESTIMENTO","ERRO - VERIFICAR"))))</f>
        <v/>
      </c>
      <c r="T270" s="30" t="str">
        <f t="shared" si="12"/>
        <v/>
      </c>
      <c r="U270" s="37"/>
      <c r="V270" s="37"/>
      <c r="W270" s="130"/>
      <c r="X270" s="130"/>
      <c r="Y270" s="37"/>
    </row>
    <row r="271" spans="1:25" x14ac:dyDescent="0.25">
      <c r="A271" s="128"/>
      <c r="B271" s="128"/>
      <c r="C271" s="128"/>
      <c r="D271" s="128"/>
      <c r="E271" s="128"/>
      <c r="F271" s="128"/>
      <c r="G271" s="128"/>
      <c r="H271" s="128"/>
      <c r="I271" s="128"/>
      <c r="J271" s="128"/>
      <c r="K271" s="128"/>
      <c r="L271" s="128"/>
      <c r="M271" s="128"/>
      <c r="N271" s="128"/>
      <c r="O271" s="128"/>
      <c r="P271" s="128"/>
      <c r="Q271" s="128"/>
      <c r="R271" s="19" t="str">
        <f t="shared" si="11"/>
        <v/>
      </c>
      <c r="S271" s="19" t="str">
        <f>IF(M271="","",IF(AND(M271&lt;&gt;'Tabelas auxiliares'!$B$241,M271&lt;&gt;'Tabelas auxiliares'!$B$242,M271&lt;&gt;'Tabelas auxiliares'!$C$241,M271&lt;&gt;'Tabelas auxiliares'!$C$242,M271&lt;&gt;'Tabelas auxiliares'!$D$241,M271&lt;&gt;'Tabelas auxiliares'!$D$242),"FOLHA DE PESSOAL",IF(R271='Tabelas auxiliares'!$A$242,"CUSTEIO",IF(R271='Tabelas auxiliares'!$A$241,"INVESTIMENTO","ERRO - VERIFICAR"))))</f>
        <v/>
      </c>
      <c r="T271" s="30" t="str">
        <f t="shared" si="12"/>
        <v/>
      </c>
      <c r="U271" s="37"/>
      <c r="V271" s="37"/>
      <c r="W271" s="130"/>
      <c r="X271" s="130"/>
      <c r="Y271" s="37"/>
    </row>
    <row r="272" spans="1:25" x14ac:dyDescent="0.25">
      <c r="A272" s="128"/>
      <c r="B272" s="128"/>
      <c r="C272" s="128"/>
      <c r="D272" s="128"/>
      <c r="E272" s="128"/>
      <c r="F272" s="128"/>
      <c r="G272" s="128"/>
      <c r="H272" s="128"/>
      <c r="I272" s="128"/>
      <c r="J272" s="128"/>
      <c r="K272" s="128"/>
      <c r="L272" s="128"/>
      <c r="M272" s="128"/>
      <c r="N272" s="128"/>
      <c r="O272" s="128"/>
      <c r="P272" s="128"/>
      <c r="Q272" s="128"/>
      <c r="R272" s="19" t="str">
        <f t="shared" si="11"/>
        <v/>
      </c>
      <c r="S272" s="19" t="str">
        <f>IF(M272="","",IF(AND(M272&lt;&gt;'Tabelas auxiliares'!$B$241,M272&lt;&gt;'Tabelas auxiliares'!$B$242,M272&lt;&gt;'Tabelas auxiliares'!$C$241,M272&lt;&gt;'Tabelas auxiliares'!$C$242,M272&lt;&gt;'Tabelas auxiliares'!$D$241,M272&lt;&gt;'Tabelas auxiliares'!$D$242),"FOLHA DE PESSOAL",IF(R272='Tabelas auxiliares'!$A$242,"CUSTEIO",IF(R272='Tabelas auxiliares'!$A$241,"INVESTIMENTO","ERRO - VERIFICAR"))))</f>
        <v/>
      </c>
      <c r="T272" s="30" t="str">
        <f t="shared" si="12"/>
        <v/>
      </c>
      <c r="U272" s="37"/>
      <c r="V272" s="37"/>
      <c r="W272" s="130"/>
      <c r="X272" s="130"/>
      <c r="Y272" s="37"/>
    </row>
    <row r="273" spans="1:25" x14ac:dyDescent="0.25">
      <c r="A273" s="128"/>
      <c r="B273" s="128"/>
      <c r="C273" s="128"/>
      <c r="D273" s="128"/>
      <c r="E273" s="128"/>
      <c r="F273" s="128"/>
      <c r="G273" s="128"/>
      <c r="H273" s="128"/>
      <c r="I273" s="128"/>
      <c r="J273" s="128"/>
      <c r="K273" s="128"/>
      <c r="L273" s="128"/>
      <c r="M273" s="128"/>
      <c r="N273" s="128"/>
      <c r="O273" s="128"/>
      <c r="P273" s="128"/>
      <c r="Q273" s="128"/>
      <c r="R273" s="19" t="str">
        <f t="shared" si="11"/>
        <v/>
      </c>
      <c r="S273" s="19" t="str">
        <f>IF(M273="","",IF(AND(M273&lt;&gt;'Tabelas auxiliares'!$B$241,M273&lt;&gt;'Tabelas auxiliares'!$B$242,M273&lt;&gt;'Tabelas auxiliares'!$C$241,M273&lt;&gt;'Tabelas auxiliares'!$C$242,M273&lt;&gt;'Tabelas auxiliares'!$D$241,M273&lt;&gt;'Tabelas auxiliares'!$D$242),"FOLHA DE PESSOAL",IF(R273='Tabelas auxiliares'!$A$242,"CUSTEIO",IF(R273='Tabelas auxiliares'!$A$241,"INVESTIMENTO","ERRO - VERIFICAR"))))</f>
        <v/>
      </c>
      <c r="T273" s="30" t="str">
        <f t="shared" si="12"/>
        <v/>
      </c>
      <c r="U273" s="37"/>
      <c r="V273" s="37"/>
      <c r="W273" s="130"/>
      <c r="X273" s="130"/>
      <c r="Y273" s="37"/>
    </row>
    <row r="274" spans="1:25" x14ac:dyDescent="0.25">
      <c r="R274" s="19" t="str">
        <f t="shared" si="11"/>
        <v/>
      </c>
      <c r="S274" s="19" t="str">
        <f>IF(M274="","",IF(AND(M274&lt;&gt;'Tabelas auxiliares'!$B$241,M274&lt;&gt;'Tabelas auxiliares'!$B$242,M274&lt;&gt;'Tabelas auxiliares'!$C$241,M274&lt;&gt;'Tabelas auxiliares'!$C$242,M274&lt;&gt;'Tabelas auxiliares'!$D$241,M274&lt;&gt;'Tabelas auxiliares'!$D$242),"FOLHA DE PESSOAL",IF(R274='Tabelas auxiliares'!$A$242,"CUSTEIO",IF(R274='Tabelas auxiliares'!$A$241,"INVESTIMENTO","ERRO - VERIFICAR"))))</f>
        <v/>
      </c>
      <c r="T274" s="30" t="str">
        <f t="shared" si="12"/>
        <v/>
      </c>
      <c r="U274" s="37"/>
      <c r="V274" s="37"/>
      <c r="W274" s="37"/>
      <c r="X274" s="37"/>
      <c r="Y274" s="37"/>
    </row>
    <row r="275" spans="1:25" x14ac:dyDescent="0.25">
      <c r="R275" s="19" t="str">
        <f t="shared" si="11"/>
        <v/>
      </c>
      <c r="S275" s="19" t="str">
        <f>IF(M275="","",IF(AND(M275&lt;&gt;'Tabelas auxiliares'!$B$241,M275&lt;&gt;'Tabelas auxiliares'!$B$242,M275&lt;&gt;'Tabelas auxiliares'!$C$241,M275&lt;&gt;'Tabelas auxiliares'!$C$242,M275&lt;&gt;'Tabelas auxiliares'!$D$241,M275&lt;&gt;'Tabelas auxiliares'!$D$242),"FOLHA DE PESSOAL",IF(R275='Tabelas auxiliares'!$A$242,"CUSTEIO",IF(R275='Tabelas auxiliares'!$A$241,"INVESTIMENTO","ERRO - VERIFICAR"))))</f>
        <v/>
      </c>
      <c r="T275" s="30" t="str">
        <f t="shared" si="12"/>
        <v/>
      </c>
      <c r="U275" s="37"/>
      <c r="V275" s="37"/>
      <c r="W275" s="37"/>
      <c r="X275" s="37"/>
      <c r="Y275" s="37"/>
    </row>
    <row r="276" spans="1:25" x14ac:dyDescent="0.25">
      <c r="R276" s="19" t="str">
        <f t="shared" si="11"/>
        <v/>
      </c>
      <c r="S276" s="19" t="str">
        <f>IF(M276="","",IF(AND(M276&lt;&gt;'Tabelas auxiliares'!$B$241,M276&lt;&gt;'Tabelas auxiliares'!$B$242,M276&lt;&gt;'Tabelas auxiliares'!$C$241,M276&lt;&gt;'Tabelas auxiliares'!$C$242,M276&lt;&gt;'Tabelas auxiliares'!$D$241,M276&lt;&gt;'Tabelas auxiliares'!$D$242),"FOLHA DE PESSOAL",IF(R276='Tabelas auxiliares'!$A$242,"CUSTEIO",IF(R276='Tabelas auxiliares'!$A$241,"INVESTIMENTO","ERRO - VERIFICAR"))))</f>
        <v/>
      </c>
      <c r="T276" s="30" t="str">
        <f t="shared" si="12"/>
        <v/>
      </c>
      <c r="U276" s="37"/>
      <c r="V276" s="37"/>
      <c r="W276" s="37"/>
      <c r="X276" s="37"/>
      <c r="Y276" s="37"/>
    </row>
    <row r="277" spans="1:25" x14ac:dyDescent="0.25">
      <c r="R277" s="19" t="str">
        <f t="shared" si="11"/>
        <v/>
      </c>
      <c r="S277" s="19" t="str">
        <f>IF(M277="","",IF(AND(M277&lt;&gt;'Tabelas auxiliares'!$B$241,M277&lt;&gt;'Tabelas auxiliares'!$B$242,M277&lt;&gt;'Tabelas auxiliares'!$C$241,M277&lt;&gt;'Tabelas auxiliares'!$C$242,M277&lt;&gt;'Tabelas auxiliares'!$D$241,M277&lt;&gt;'Tabelas auxiliares'!$D$242),"FOLHA DE PESSOAL",IF(R277='Tabelas auxiliares'!$A$242,"CUSTEIO",IF(R277='Tabelas auxiliares'!$A$241,"INVESTIMENTO","ERRO - VERIFICAR"))))</f>
        <v/>
      </c>
      <c r="T277" s="30" t="str">
        <f t="shared" si="12"/>
        <v/>
      </c>
      <c r="U277" s="37"/>
      <c r="V277" s="37"/>
      <c r="W277" s="37"/>
      <c r="X277" s="37"/>
      <c r="Y277" s="37"/>
    </row>
    <row r="278" spans="1:25" x14ac:dyDescent="0.25">
      <c r="R278" s="19" t="str">
        <f t="shared" si="11"/>
        <v/>
      </c>
      <c r="S278" s="19" t="str">
        <f>IF(M278="","",IF(AND(M278&lt;&gt;'Tabelas auxiliares'!$B$241,M278&lt;&gt;'Tabelas auxiliares'!$B$242,M278&lt;&gt;'Tabelas auxiliares'!$C$241,M278&lt;&gt;'Tabelas auxiliares'!$C$242,M278&lt;&gt;'Tabelas auxiliares'!$D$241,M278&lt;&gt;'Tabelas auxiliares'!$D$242),"FOLHA DE PESSOAL",IF(R278='Tabelas auxiliares'!$A$242,"CUSTEIO",IF(R278='Tabelas auxiliares'!$A$241,"INVESTIMENTO","ERRO - VERIFICAR"))))</f>
        <v/>
      </c>
      <c r="T278" s="30" t="str">
        <f t="shared" si="12"/>
        <v/>
      </c>
      <c r="U278" s="37"/>
      <c r="V278" s="37"/>
      <c r="W278" s="37"/>
      <c r="X278" s="37"/>
      <c r="Y278" s="37"/>
    </row>
    <row r="279" spans="1:25" x14ac:dyDescent="0.25">
      <c r="R279" s="19" t="str">
        <f t="shared" si="11"/>
        <v/>
      </c>
      <c r="S279" s="19" t="str">
        <f>IF(M279="","",IF(AND(M279&lt;&gt;'Tabelas auxiliares'!$B$241,M279&lt;&gt;'Tabelas auxiliares'!$B$242,M279&lt;&gt;'Tabelas auxiliares'!$C$241,M279&lt;&gt;'Tabelas auxiliares'!$C$242,M279&lt;&gt;'Tabelas auxiliares'!$D$241,M279&lt;&gt;'Tabelas auxiliares'!$D$242),"FOLHA DE PESSOAL",IF(R279='Tabelas auxiliares'!$A$242,"CUSTEIO",IF(R279='Tabelas auxiliares'!$A$241,"INVESTIMENTO","ERRO - VERIFICAR"))))</f>
        <v/>
      </c>
      <c r="T279" s="30" t="str">
        <f t="shared" si="12"/>
        <v/>
      </c>
      <c r="U279" s="37"/>
      <c r="V279" s="37"/>
      <c r="W279" s="37"/>
      <c r="X279" s="37"/>
      <c r="Y279" s="37"/>
    </row>
    <row r="280" spans="1:25" x14ac:dyDescent="0.25">
      <c r="R280" s="19" t="str">
        <f t="shared" si="11"/>
        <v/>
      </c>
      <c r="S280" s="19" t="str">
        <f>IF(M280="","",IF(AND(M280&lt;&gt;'Tabelas auxiliares'!$B$241,M280&lt;&gt;'Tabelas auxiliares'!$B$242,M280&lt;&gt;'Tabelas auxiliares'!$C$241,M280&lt;&gt;'Tabelas auxiliares'!$C$242,M280&lt;&gt;'Tabelas auxiliares'!$D$241,M280&lt;&gt;'Tabelas auxiliares'!$D$242),"FOLHA DE PESSOAL",IF(R280='Tabelas auxiliares'!$A$242,"CUSTEIO",IF(R280='Tabelas auxiliares'!$A$241,"INVESTIMENTO","ERRO - VERIFICAR"))))</f>
        <v/>
      </c>
      <c r="T280" s="30" t="str">
        <f t="shared" si="12"/>
        <v/>
      </c>
      <c r="U280" s="37"/>
      <c r="V280" s="37"/>
      <c r="W280" s="37"/>
      <c r="X280" s="37"/>
      <c r="Y280" s="37"/>
    </row>
    <row r="281" spans="1:25" x14ac:dyDescent="0.25">
      <c r="R281" s="19" t="str">
        <f t="shared" si="11"/>
        <v/>
      </c>
      <c r="S281" s="19" t="str">
        <f>IF(M281="","",IF(AND(M281&lt;&gt;'Tabelas auxiliares'!$B$241,M281&lt;&gt;'Tabelas auxiliares'!$B$242,M281&lt;&gt;'Tabelas auxiliares'!$C$241,M281&lt;&gt;'Tabelas auxiliares'!$C$242,M281&lt;&gt;'Tabelas auxiliares'!$D$241,M281&lt;&gt;'Tabelas auxiliares'!$D$242),"FOLHA DE PESSOAL",IF(R281='Tabelas auxiliares'!$A$242,"CUSTEIO",IF(R281='Tabelas auxiliares'!$A$241,"INVESTIMENTO","ERRO - VERIFICAR"))))</f>
        <v/>
      </c>
      <c r="T281" s="30" t="str">
        <f t="shared" si="12"/>
        <v/>
      </c>
      <c r="U281" s="37"/>
      <c r="V281" s="37"/>
      <c r="W281" s="37"/>
      <c r="X281" s="37"/>
      <c r="Y281" s="37"/>
    </row>
    <row r="282" spans="1:25" x14ac:dyDescent="0.25">
      <c r="R282" s="19" t="str">
        <f t="shared" si="11"/>
        <v/>
      </c>
      <c r="S282" s="19" t="str">
        <f>IF(M282="","",IF(AND(M282&lt;&gt;'Tabelas auxiliares'!$B$241,M282&lt;&gt;'Tabelas auxiliares'!$B$242,M282&lt;&gt;'Tabelas auxiliares'!$C$241,M282&lt;&gt;'Tabelas auxiliares'!$C$242,M282&lt;&gt;'Tabelas auxiliares'!$D$241,M282&lt;&gt;'Tabelas auxiliares'!$D$242),"FOLHA DE PESSOAL",IF(R282='Tabelas auxiliares'!$A$242,"CUSTEIO",IF(R282='Tabelas auxiliares'!$A$241,"INVESTIMENTO","ERRO - VERIFICAR"))))</f>
        <v/>
      </c>
      <c r="T282" s="30" t="str">
        <f t="shared" si="12"/>
        <v/>
      </c>
      <c r="U282" s="37"/>
      <c r="V282" s="37"/>
      <c r="W282" s="37"/>
      <c r="X282" s="37"/>
      <c r="Y282" s="37"/>
    </row>
    <row r="283" spans="1:25" x14ac:dyDescent="0.25">
      <c r="R283" s="19" t="str">
        <f t="shared" si="11"/>
        <v/>
      </c>
      <c r="S283" s="19" t="str">
        <f>IF(M283="","",IF(AND(M283&lt;&gt;'Tabelas auxiliares'!$B$241,M283&lt;&gt;'Tabelas auxiliares'!$B$242,M283&lt;&gt;'Tabelas auxiliares'!$C$241,M283&lt;&gt;'Tabelas auxiliares'!$C$242,M283&lt;&gt;'Tabelas auxiliares'!$D$241,M283&lt;&gt;'Tabelas auxiliares'!$D$242),"FOLHA DE PESSOAL",IF(R283='Tabelas auxiliares'!$A$242,"CUSTEIO",IF(R283='Tabelas auxiliares'!$A$241,"INVESTIMENTO","ERRO - VERIFICAR"))))</f>
        <v/>
      </c>
      <c r="T283" s="30" t="str">
        <f t="shared" si="12"/>
        <v/>
      </c>
      <c r="U283" s="37"/>
      <c r="V283" s="37"/>
      <c r="W283" s="37"/>
      <c r="X283" s="37"/>
      <c r="Y283" s="37"/>
    </row>
    <row r="284" spans="1:25" x14ac:dyDescent="0.25">
      <c r="R284" s="19" t="str">
        <f t="shared" si="11"/>
        <v/>
      </c>
      <c r="S284" s="19" t="str">
        <f>IF(M284="","",IF(AND(M284&lt;&gt;'Tabelas auxiliares'!$B$241,M284&lt;&gt;'Tabelas auxiliares'!$B$242,M284&lt;&gt;'Tabelas auxiliares'!$C$241,M284&lt;&gt;'Tabelas auxiliares'!$C$242,M284&lt;&gt;'Tabelas auxiliares'!$D$241,M284&lt;&gt;'Tabelas auxiliares'!$D$242),"FOLHA DE PESSOAL",IF(R284='Tabelas auxiliares'!$A$242,"CUSTEIO",IF(R284='Tabelas auxiliares'!$A$241,"INVESTIMENTO","ERRO - VERIFICAR"))))</f>
        <v/>
      </c>
      <c r="T284" s="30" t="str">
        <f t="shared" si="12"/>
        <v/>
      </c>
      <c r="U284" s="37"/>
      <c r="V284" s="37"/>
      <c r="W284" s="37"/>
      <c r="X284" s="37"/>
      <c r="Y284" s="37"/>
    </row>
    <row r="285" spans="1:25" x14ac:dyDescent="0.25">
      <c r="R285" s="19" t="str">
        <f t="shared" si="11"/>
        <v/>
      </c>
      <c r="S285" s="19" t="str">
        <f>IF(M285="","",IF(AND(M285&lt;&gt;'Tabelas auxiliares'!$B$241,M285&lt;&gt;'Tabelas auxiliares'!$B$242,M285&lt;&gt;'Tabelas auxiliares'!$C$241,M285&lt;&gt;'Tabelas auxiliares'!$C$242,M285&lt;&gt;'Tabelas auxiliares'!$D$241,M285&lt;&gt;'Tabelas auxiliares'!$D$242),"FOLHA DE PESSOAL",IF(R285='Tabelas auxiliares'!$A$242,"CUSTEIO",IF(R285='Tabelas auxiliares'!$A$241,"INVESTIMENTO","ERRO - VERIFICAR"))))</f>
        <v/>
      </c>
      <c r="T285" s="30" t="str">
        <f t="shared" si="12"/>
        <v/>
      </c>
      <c r="U285" s="37"/>
      <c r="V285" s="37"/>
      <c r="W285" s="37"/>
      <c r="X285" s="37"/>
      <c r="Y285" s="37"/>
    </row>
    <row r="286" spans="1:25" x14ac:dyDescent="0.25">
      <c r="R286" s="19" t="str">
        <f t="shared" si="11"/>
        <v/>
      </c>
      <c r="S286" s="19" t="str">
        <f>IF(M286="","",IF(AND(M286&lt;&gt;'Tabelas auxiliares'!$B$241,M286&lt;&gt;'Tabelas auxiliares'!$B$242,M286&lt;&gt;'Tabelas auxiliares'!$C$241,M286&lt;&gt;'Tabelas auxiliares'!$C$242,M286&lt;&gt;'Tabelas auxiliares'!$D$241,M286&lt;&gt;'Tabelas auxiliares'!$D$242),"FOLHA DE PESSOAL",IF(R286='Tabelas auxiliares'!$A$242,"CUSTEIO",IF(R286='Tabelas auxiliares'!$A$241,"INVESTIMENTO","ERRO - VERIFICAR"))))</f>
        <v/>
      </c>
      <c r="T286" s="30" t="str">
        <f t="shared" si="12"/>
        <v/>
      </c>
      <c r="U286" s="37"/>
      <c r="V286" s="37"/>
      <c r="W286" s="37"/>
      <c r="X286" s="37"/>
      <c r="Y286" s="37"/>
    </row>
    <row r="287" spans="1:25" x14ac:dyDescent="0.25">
      <c r="R287" s="19" t="str">
        <f t="shared" si="11"/>
        <v/>
      </c>
      <c r="S287" s="19" t="str">
        <f>IF(M287="","",IF(AND(M287&lt;&gt;'Tabelas auxiliares'!$B$241,M287&lt;&gt;'Tabelas auxiliares'!$B$242,M287&lt;&gt;'Tabelas auxiliares'!$C$241,M287&lt;&gt;'Tabelas auxiliares'!$C$242,M287&lt;&gt;'Tabelas auxiliares'!$D$241,M287&lt;&gt;'Tabelas auxiliares'!$D$242),"FOLHA DE PESSOAL",IF(R287='Tabelas auxiliares'!$A$242,"CUSTEIO",IF(R287='Tabelas auxiliares'!$A$241,"INVESTIMENTO","ERRO - VERIFICAR"))))</f>
        <v/>
      </c>
      <c r="T287" s="30" t="str">
        <f t="shared" si="12"/>
        <v/>
      </c>
      <c r="U287" s="37"/>
      <c r="V287" s="37"/>
      <c r="W287" s="37"/>
      <c r="X287" s="37"/>
      <c r="Y287" s="37"/>
    </row>
    <row r="288" spans="1:25" x14ac:dyDescent="0.25">
      <c r="R288" s="19" t="str">
        <f t="shared" si="11"/>
        <v/>
      </c>
      <c r="S288" s="19" t="str">
        <f>IF(M288="","",IF(AND(M288&lt;&gt;'Tabelas auxiliares'!$B$241,M288&lt;&gt;'Tabelas auxiliares'!$B$242,M288&lt;&gt;'Tabelas auxiliares'!$C$241,M288&lt;&gt;'Tabelas auxiliares'!$C$242,M288&lt;&gt;'Tabelas auxiliares'!$D$241,M288&lt;&gt;'Tabelas auxiliares'!$D$242),"FOLHA DE PESSOAL",IF(R288='Tabelas auxiliares'!$A$242,"CUSTEIO",IF(R288='Tabelas auxiliares'!$A$241,"INVESTIMENTO","ERRO - VERIFICAR"))))</f>
        <v/>
      </c>
      <c r="T288" s="30" t="str">
        <f t="shared" si="12"/>
        <v/>
      </c>
      <c r="U288" s="37"/>
      <c r="V288" s="37"/>
      <c r="W288" s="37"/>
      <c r="X288" s="37"/>
      <c r="Y288" s="37"/>
    </row>
    <row r="289" spans="18:25" x14ac:dyDescent="0.25">
      <c r="R289" s="19" t="str">
        <f t="shared" si="11"/>
        <v/>
      </c>
      <c r="S289" s="19" t="str">
        <f>IF(M289="","",IF(AND(M289&lt;&gt;'Tabelas auxiliares'!$B$241,M289&lt;&gt;'Tabelas auxiliares'!$B$242,M289&lt;&gt;'Tabelas auxiliares'!$C$241,M289&lt;&gt;'Tabelas auxiliares'!$C$242,M289&lt;&gt;'Tabelas auxiliares'!$D$241,M289&lt;&gt;'Tabelas auxiliares'!$D$242),"FOLHA DE PESSOAL",IF(R289='Tabelas auxiliares'!$A$242,"CUSTEIO",IF(R289='Tabelas auxiliares'!$A$241,"INVESTIMENTO","ERRO - VERIFICAR"))))</f>
        <v/>
      </c>
      <c r="T289" s="30" t="str">
        <f t="shared" si="12"/>
        <v/>
      </c>
      <c r="U289" s="37"/>
      <c r="V289" s="37"/>
      <c r="W289" s="37"/>
      <c r="X289" s="37"/>
      <c r="Y289" s="37"/>
    </row>
    <row r="290" spans="18:25" x14ac:dyDescent="0.25">
      <c r="R290" s="19" t="str">
        <f t="shared" si="11"/>
        <v/>
      </c>
      <c r="S290" s="19" t="str">
        <f>IF(M290="","",IF(AND(M290&lt;&gt;'Tabelas auxiliares'!$B$241,M290&lt;&gt;'Tabelas auxiliares'!$B$242,M290&lt;&gt;'Tabelas auxiliares'!$C$241,M290&lt;&gt;'Tabelas auxiliares'!$C$242,M290&lt;&gt;'Tabelas auxiliares'!$D$241,M290&lt;&gt;'Tabelas auxiliares'!$D$242),"FOLHA DE PESSOAL",IF(R290='Tabelas auxiliares'!$A$242,"CUSTEIO",IF(R290='Tabelas auxiliares'!$A$241,"INVESTIMENTO","ERRO - VERIFICAR"))))</f>
        <v/>
      </c>
      <c r="T290" s="30" t="str">
        <f t="shared" si="12"/>
        <v/>
      </c>
      <c r="U290" s="37"/>
      <c r="V290" s="37"/>
      <c r="W290" s="37"/>
      <c r="X290" s="37"/>
      <c r="Y290" s="37"/>
    </row>
    <row r="291" spans="18:25" x14ac:dyDescent="0.25">
      <c r="R291" s="19" t="str">
        <f t="shared" si="11"/>
        <v/>
      </c>
      <c r="S291" s="19" t="str">
        <f>IF(M291="","",IF(AND(M291&lt;&gt;'Tabelas auxiliares'!$B$241,M291&lt;&gt;'Tabelas auxiliares'!$B$242,M291&lt;&gt;'Tabelas auxiliares'!$C$241,M291&lt;&gt;'Tabelas auxiliares'!$C$242,M291&lt;&gt;'Tabelas auxiliares'!$D$241,M291&lt;&gt;'Tabelas auxiliares'!$D$242),"FOLHA DE PESSOAL",IF(R291='Tabelas auxiliares'!$A$242,"CUSTEIO",IF(R291='Tabelas auxiliares'!$A$241,"INVESTIMENTO","ERRO - VERIFICAR"))))</f>
        <v/>
      </c>
      <c r="T291" s="30" t="str">
        <f t="shared" si="12"/>
        <v/>
      </c>
      <c r="U291" s="37"/>
      <c r="V291" s="37"/>
      <c r="W291" s="37"/>
      <c r="X291" s="37"/>
      <c r="Y291" s="37"/>
    </row>
    <row r="292" spans="18:25" x14ac:dyDescent="0.25">
      <c r="R292" s="19" t="str">
        <f t="shared" si="11"/>
        <v/>
      </c>
      <c r="S292" s="19" t="str">
        <f>IF(M292="","",IF(AND(M292&lt;&gt;'Tabelas auxiliares'!$B$241,M292&lt;&gt;'Tabelas auxiliares'!$B$242,M292&lt;&gt;'Tabelas auxiliares'!$C$241,M292&lt;&gt;'Tabelas auxiliares'!$C$242,M292&lt;&gt;'Tabelas auxiliares'!$D$241,M292&lt;&gt;'Tabelas auxiliares'!$D$242),"FOLHA DE PESSOAL",IF(R292='Tabelas auxiliares'!$A$242,"CUSTEIO",IF(R292='Tabelas auxiliares'!$A$241,"INVESTIMENTO","ERRO - VERIFICAR"))))</f>
        <v/>
      </c>
      <c r="T292" s="30" t="str">
        <f t="shared" si="12"/>
        <v/>
      </c>
      <c r="U292" s="37"/>
      <c r="V292" s="37"/>
      <c r="W292" s="37"/>
      <c r="X292" s="37"/>
      <c r="Y292" s="37"/>
    </row>
    <row r="293" spans="18:25" x14ac:dyDescent="0.25">
      <c r="R293" s="19" t="str">
        <f t="shared" si="11"/>
        <v/>
      </c>
      <c r="S293" s="19" t="str">
        <f>IF(M293="","",IF(AND(M293&lt;&gt;'Tabelas auxiliares'!$B$241,M293&lt;&gt;'Tabelas auxiliares'!$B$242,M293&lt;&gt;'Tabelas auxiliares'!$C$241,M293&lt;&gt;'Tabelas auxiliares'!$C$242,M293&lt;&gt;'Tabelas auxiliares'!$D$241,M293&lt;&gt;'Tabelas auxiliares'!$D$242),"FOLHA DE PESSOAL",IF(R293='Tabelas auxiliares'!$A$242,"CUSTEIO",IF(R293='Tabelas auxiliares'!$A$241,"INVESTIMENTO","ERRO - VERIFICAR"))))</f>
        <v/>
      </c>
      <c r="T293" s="30" t="str">
        <f t="shared" si="12"/>
        <v/>
      </c>
      <c r="U293" s="37"/>
      <c r="V293" s="37"/>
      <c r="W293" s="37"/>
      <c r="X293" s="37"/>
      <c r="Y293" s="37"/>
    </row>
    <row r="294" spans="18:25" x14ac:dyDescent="0.25">
      <c r="R294" s="19" t="str">
        <f t="shared" si="11"/>
        <v/>
      </c>
      <c r="S294" s="19" t="str">
        <f>IF(M294="","",IF(AND(M294&lt;&gt;'Tabelas auxiliares'!$B$241,M294&lt;&gt;'Tabelas auxiliares'!$B$242,M294&lt;&gt;'Tabelas auxiliares'!$C$241,M294&lt;&gt;'Tabelas auxiliares'!$C$242,M294&lt;&gt;'Tabelas auxiliares'!$D$241,M294&lt;&gt;'Tabelas auxiliares'!$D$242),"FOLHA DE PESSOAL",IF(R294='Tabelas auxiliares'!$A$242,"CUSTEIO",IF(R294='Tabelas auxiliares'!$A$241,"INVESTIMENTO","ERRO - VERIFICAR"))))</f>
        <v/>
      </c>
      <c r="T294" s="30" t="str">
        <f t="shared" si="12"/>
        <v/>
      </c>
      <c r="U294" s="37"/>
      <c r="V294" s="37"/>
      <c r="W294" s="37"/>
      <c r="X294" s="37"/>
      <c r="Y294" s="37"/>
    </row>
    <row r="295" spans="18:25" x14ac:dyDescent="0.25">
      <c r="R295" s="19" t="str">
        <f t="shared" si="11"/>
        <v/>
      </c>
      <c r="S295" s="19" t="str">
        <f>IF(M295="","",IF(AND(M295&lt;&gt;'Tabelas auxiliares'!$B$241,M295&lt;&gt;'Tabelas auxiliares'!$B$242,M295&lt;&gt;'Tabelas auxiliares'!$C$241,M295&lt;&gt;'Tabelas auxiliares'!$C$242,M295&lt;&gt;'Tabelas auxiliares'!$D$241,M295&lt;&gt;'Tabelas auxiliares'!$D$242),"FOLHA DE PESSOAL",IF(R295='Tabelas auxiliares'!$A$242,"CUSTEIO",IF(R295='Tabelas auxiliares'!$A$241,"INVESTIMENTO","ERRO - VERIFICAR"))))</f>
        <v/>
      </c>
      <c r="T295" s="30" t="str">
        <f t="shared" si="12"/>
        <v/>
      </c>
      <c r="U295" s="37"/>
      <c r="V295" s="37"/>
      <c r="W295" s="37"/>
      <c r="X295" s="37"/>
      <c r="Y295" s="37"/>
    </row>
    <row r="296" spans="18:25" x14ac:dyDescent="0.25">
      <c r="R296" s="19" t="str">
        <f t="shared" si="11"/>
        <v/>
      </c>
      <c r="S296" s="19" t="str">
        <f>IF(M296="","",IF(AND(M296&lt;&gt;'Tabelas auxiliares'!$B$241,M296&lt;&gt;'Tabelas auxiliares'!$B$242,M296&lt;&gt;'Tabelas auxiliares'!$C$241,M296&lt;&gt;'Tabelas auxiliares'!$C$242,M296&lt;&gt;'Tabelas auxiliares'!$D$241,M296&lt;&gt;'Tabelas auxiliares'!$D$242),"FOLHA DE PESSOAL",IF(R296='Tabelas auxiliares'!$A$242,"CUSTEIO",IF(R296='Tabelas auxiliares'!$A$241,"INVESTIMENTO","ERRO - VERIFICAR"))))</f>
        <v/>
      </c>
      <c r="T296" s="30" t="str">
        <f t="shared" si="12"/>
        <v/>
      </c>
      <c r="U296" s="37"/>
      <c r="V296" s="37"/>
      <c r="W296" s="37"/>
      <c r="X296" s="37"/>
      <c r="Y296" s="37"/>
    </row>
    <row r="297" spans="18:25" x14ac:dyDescent="0.25">
      <c r="R297" s="19" t="str">
        <f t="shared" si="11"/>
        <v/>
      </c>
      <c r="S297" s="19" t="str">
        <f>IF(M297="","",IF(AND(M297&lt;&gt;'Tabelas auxiliares'!$B$241,M297&lt;&gt;'Tabelas auxiliares'!$B$242,M297&lt;&gt;'Tabelas auxiliares'!$C$241,M297&lt;&gt;'Tabelas auxiliares'!$C$242,M297&lt;&gt;'Tabelas auxiliares'!$D$241,M297&lt;&gt;'Tabelas auxiliares'!$D$242),"FOLHA DE PESSOAL",IF(R297='Tabelas auxiliares'!$A$242,"CUSTEIO",IF(R297='Tabelas auxiliares'!$A$241,"INVESTIMENTO","ERRO - VERIFICAR"))))</f>
        <v/>
      </c>
      <c r="T297" s="30" t="str">
        <f t="shared" si="12"/>
        <v/>
      </c>
      <c r="U297" s="37"/>
      <c r="V297" s="37"/>
      <c r="W297" s="37"/>
      <c r="X297" s="37"/>
      <c r="Y297" s="37"/>
    </row>
    <row r="298" spans="18:25" x14ac:dyDescent="0.25">
      <c r="R298" s="19" t="str">
        <f t="shared" si="11"/>
        <v/>
      </c>
      <c r="S298" s="19" t="str">
        <f>IF(M298="","",IF(AND(M298&lt;&gt;'Tabelas auxiliares'!$B$241,M298&lt;&gt;'Tabelas auxiliares'!$B$242,M298&lt;&gt;'Tabelas auxiliares'!$C$241,M298&lt;&gt;'Tabelas auxiliares'!$C$242,M298&lt;&gt;'Tabelas auxiliares'!$D$241,M298&lt;&gt;'Tabelas auxiliares'!$D$242),"FOLHA DE PESSOAL",IF(R298='Tabelas auxiliares'!$A$242,"CUSTEIO",IF(R298='Tabelas auxiliares'!$A$241,"INVESTIMENTO","ERRO - VERIFICAR"))))</f>
        <v/>
      </c>
      <c r="T298" s="30" t="str">
        <f t="shared" si="12"/>
        <v/>
      </c>
      <c r="U298" s="37"/>
      <c r="V298" s="37"/>
      <c r="W298" s="37"/>
      <c r="X298" s="37"/>
      <c r="Y298" s="37"/>
    </row>
    <row r="299" spans="18:25" x14ac:dyDescent="0.25">
      <c r="R299" s="19" t="str">
        <f t="shared" si="11"/>
        <v/>
      </c>
      <c r="S299" s="19" t="str">
        <f>IF(M299="","",IF(AND(M299&lt;&gt;'Tabelas auxiliares'!$B$241,M299&lt;&gt;'Tabelas auxiliares'!$B$242,M299&lt;&gt;'Tabelas auxiliares'!$C$241,M299&lt;&gt;'Tabelas auxiliares'!$C$242,M299&lt;&gt;'Tabelas auxiliares'!$D$241,M299&lt;&gt;'Tabelas auxiliares'!$D$242),"FOLHA DE PESSOAL",IF(R299='Tabelas auxiliares'!$A$242,"CUSTEIO",IF(R299='Tabelas auxiliares'!$A$241,"INVESTIMENTO","ERRO - VERIFICAR"))))</f>
        <v/>
      </c>
      <c r="T299" s="30" t="str">
        <f t="shared" si="12"/>
        <v/>
      </c>
      <c r="U299" s="37"/>
      <c r="V299" s="37"/>
      <c r="W299" s="37"/>
      <c r="X299" s="37"/>
      <c r="Y299" s="37"/>
    </row>
    <row r="300" spans="18:25" x14ac:dyDescent="0.25">
      <c r="R300" s="19" t="str">
        <f t="shared" si="11"/>
        <v/>
      </c>
      <c r="S300" s="19" t="str">
        <f>IF(M300="","",IF(AND(M300&lt;&gt;'Tabelas auxiliares'!$B$241,M300&lt;&gt;'Tabelas auxiliares'!$B$242,M300&lt;&gt;'Tabelas auxiliares'!$C$241,M300&lt;&gt;'Tabelas auxiliares'!$C$242,M300&lt;&gt;'Tabelas auxiliares'!$D$241,M300&lt;&gt;'Tabelas auxiliares'!$D$242),"FOLHA DE PESSOAL",IF(R300='Tabelas auxiliares'!$A$242,"CUSTEIO",IF(R300='Tabelas auxiliares'!$A$241,"INVESTIMENTO","ERRO - VERIFICAR"))))</f>
        <v/>
      </c>
      <c r="T300" s="30" t="str">
        <f t="shared" si="12"/>
        <v/>
      </c>
      <c r="U300" s="37"/>
      <c r="V300" s="37"/>
      <c r="W300" s="37"/>
      <c r="X300" s="37"/>
      <c r="Y300" s="37"/>
    </row>
    <row r="301" spans="18:25" x14ac:dyDescent="0.25">
      <c r="R301" s="19" t="str">
        <f t="shared" si="11"/>
        <v/>
      </c>
      <c r="S301" s="19" t="str">
        <f>IF(M301="","",IF(AND(M301&lt;&gt;'Tabelas auxiliares'!$B$241,M301&lt;&gt;'Tabelas auxiliares'!$B$242,M301&lt;&gt;'Tabelas auxiliares'!$C$241,M301&lt;&gt;'Tabelas auxiliares'!$C$242,M301&lt;&gt;'Tabelas auxiliares'!$D$241,M301&lt;&gt;'Tabelas auxiliares'!$D$242),"FOLHA DE PESSOAL",IF(R301='Tabelas auxiliares'!$A$242,"CUSTEIO",IF(R301='Tabelas auxiliares'!$A$241,"INVESTIMENTO","ERRO - VERIFICAR"))))</f>
        <v/>
      </c>
      <c r="T301" s="30" t="str">
        <f t="shared" si="12"/>
        <v/>
      </c>
      <c r="U301" s="37"/>
      <c r="V301" s="37"/>
      <c r="W301" s="37"/>
      <c r="X301" s="37"/>
      <c r="Y301" s="37"/>
    </row>
    <row r="302" spans="18:25" x14ac:dyDescent="0.25">
      <c r="R302" s="19" t="str">
        <f t="shared" si="11"/>
        <v/>
      </c>
      <c r="S302" s="19" t="str">
        <f>IF(M302="","",IF(AND(M302&lt;&gt;'Tabelas auxiliares'!$B$241,M302&lt;&gt;'Tabelas auxiliares'!$B$242,M302&lt;&gt;'Tabelas auxiliares'!$C$241,M302&lt;&gt;'Tabelas auxiliares'!$C$242,M302&lt;&gt;'Tabelas auxiliares'!$D$241,M302&lt;&gt;'Tabelas auxiliares'!$D$242),"FOLHA DE PESSOAL",IF(R302='Tabelas auxiliares'!$A$242,"CUSTEIO",IF(R302='Tabelas auxiliares'!$A$241,"INVESTIMENTO","ERRO - VERIFICAR"))))</f>
        <v/>
      </c>
      <c r="T302" s="30" t="str">
        <f t="shared" si="12"/>
        <v/>
      </c>
      <c r="U302" s="37"/>
      <c r="V302" s="37"/>
      <c r="W302" s="37"/>
      <c r="X302" s="37"/>
      <c r="Y302" s="37"/>
    </row>
    <row r="303" spans="18:25" x14ac:dyDescent="0.25">
      <c r="R303" s="19" t="str">
        <f t="shared" si="11"/>
        <v/>
      </c>
      <c r="S303" s="19" t="str">
        <f>IF(M303="","",IF(AND(M303&lt;&gt;'Tabelas auxiliares'!$B$241,M303&lt;&gt;'Tabelas auxiliares'!$B$242,M303&lt;&gt;'Tabelas auxiliares'!$C$241,M303&lt;&gt;'Tabelas auxiliares'!$C$242,M303&lt;&gt;'Tabelas auxiliares'!$D$241,M303&lt;&gt;'Tabelas auxiliares'!$D$242),"FOLHA DE PESSOAL",IF(R303='Tabelas auxiliares'!$A$242,"CUSTEIO",IF(R303='Tabelas auxiliares'!$A$241,"INVESTIMENTO","ERRO - VERIFICAR"))))</f>
        <v/>
      </c>
      <c r="T303" s="30" t="str">
        <f t="shared" si="12"/>
        <v/>
      </c>
      <c r="U303" s="37"/>
      <c r="V303" s="37"/>
      <c r="W303" s="37"/>
      <c r="X303" s="37"/>
      <c r="Y303" s="37"/>
    </row>
    <row r="304" spans="18:25" x14ac:dyDescent="0.25">
      <c r="R304" s="19" t="str">
        <f t="shared" si="11"/>
        <v/>
      </c>
      <c r="S304" s="19" t="str">
        <f>IF(M304="","",IF(AND(M304&lt;&gt;'Tabelas auxiliares'!$B$241,M304&lt;&gt;'Tabelas auxiliares'!$B$242,M304&lt;&gt;'Tabelas auxiliares'!$C$241,M304&lt;&gt;'Tabelas auxiliares'!$C$242,M304&lt;&gt;'Tabelas auxiliares'!$D$241,M304&lt;&gt;'Tabelas auxiliares'!$D$242),"FOLHA DE PESSOAL",IF(R304='Tabelas auxiliares'!$A$242,"CUSTEIO",IF(R304='Tabelas auxiliares'!$A$241,"INVESTIMENTO","ERRO - VERIFICAR"))))</f>
        <v/>
      </c>
      <c r="T304" s="30" t="str">
        <f t="shared" si="12"/>
        <v/>
      </c>
      <c r="U304" s="37"/>
      <c r="V304" s="37"/>
      <c r="W304" s="37"/>
      <c r="X304" s="37"/>
      <c r="Y304" s="37"/>
    </row>
    <row r="305" spans="18:25" x14ac:dyDescent="0.25">
      <c r="R305" s="19" t="str">
        <f t="shared" si="11"/>
        <v/>
      </c>
      <c r="S305" s="19" t="str">
        <f>IF(M305="","",IF(AND(M305&lt;&gt;'Tabelas auxiliares'!$B$241,M305&lt;&gt;'Tabelas auxiliares'!$B$242,M305&lt;&gt;'Tabelas auxiliares'!$C$241,M305&lt;&gt;'Tabelas auxiliares'!$C$242,M305&lt;&gt;'Tabelas auxiliares'!$D$241,M305&lt;&gt;'Tabelas auxiliares'!$D$242),"FOLHA DE PESSOAL",IF(R305='Tabelas auxiliares'!$A$242,"CUSTEIO",IF(R305='Tabelas auxiliares'!$A$241,"INVESTIMENTO","ERRO - VERIFICAR"))))</f>
        <v/>
      </c>
      <c r="T305" s="30" t="str">
        <f t="shared" si="12"/>
        <v/>
      </c>
      <c r="U305" s="37"/>
      <c r="V305" s="37"/>
      <c r="W305" s="37"/>
      <c r="X305" s="37"/>
      <c r="Y305" s="37"/>
    </row>
    <row r="306" spans="18:25" x14ac:dyDescent="0.25">
      <c r="R306" s="19" t="str">
        <f t="shared" si="11"/>
        <v/>
      </c>
      <c r="S306" s="19" t="str">
        <f>IF(M306="","",IF(AND(M306&lt;&gt;'Tabelas auxiliares'!$B$241,M306&lt;&gt;'Tabelas auxiliares'!$B$242,M306&lt;&gt;'Tabelas auxiliares'!$C$241,M306&lt;&gt;'Tabelas auxiliares'!$C$242,M306&lt;&gt;'Tabelas auxiliares'!$D$241,M306&lt;&gt;'Tabelas auxiliares'!$D$242),"FOLHA DE PESSOAL",IF(R306='Tabelas auxiliares'!$A$242,"CUSTEIO",IF(R306='Tabelas auxiliares'!$A$241,"INVESTIMENTO","ERRO - VERIFICAR"))))</f>
        <v/>
      </c>
      <c r="T306" s="30" t="str">
        <f t="shared" si="12"/>
        <v/>
      </c>
      <c r="U306" s="37"/>
      <c r="V306" s="37"/>
      <c r="W306" s="37"/>
      <c r="X306" s="37"/>
      <c r="Y306" s="37"/>
    </row>
    <row r="307" spans="18:25" x14ac:dyDescent="0.25">
      <c r="R307" s="19" t="str">
        <f t="shared" si="11"/>
        <v/>
      </c>
      <c r="S307" s="19" t="str">
        <f>IF(M307="","",IF(AND(M307&lt;&gt;'Tabelas auxiliares'!$B$241,M307&lt;&gt;'Tabelas auxiliares'!$B$242,M307&lt;&gt;'Tabelas auxiliares'!$C$241,M307&lt;&gt;'Tabelas auxiliares'!$C$242,M307&lt;&gt;'Tabelas auxiliares'!$D$241,M307&lt;&gt;'Tabelas auxiliares'!$D$242),"FOLHA DE PESSOAL",IF(R307='Tabelas auxiliares'!$A$242,"CUSTEIO",IF(R307='Tabelas auxiliares'!$A$241,"INVESTIMENTO","ERRO - VERIFICAR"))))</f>
        <v/>
      </c>
      <c r="T307" s="30" t="str">
        <f t="shared" si="12"/>
        <v/>
      </c>
      <c r="U307" s="37"/>
      <c r="V307" s="37"/>
      <c r="W307" s="37"/>
      <c r="X307" s="37"/>
      <c r="Y307" s="37"/>
    </row>
    <row r="308" spans="18:25" x14ac:dyDescent="0.25">
      <c r="R308" s="19" t="str">
        <f t="shared" si="11"/>
        <v/>
      </c>
      <c r="S308" s="19" t="str">
        <f>IF(M308="","",IF(AND(M308&lt;&gt;'Tabelas auxiliares'!$B$241,M308&lt;&gt;'Tabelas auxiliares'!$B$242,M308&lt;&gt;'Tabelas auxiliares'!$C$241,M308&lt;&gt;'Tabelas auxiliares'!$C$242,M308&lt;&gt;'Tabelas auxiliares'!$D$241,M308&lt;&gt;'Tabelas auxiliares'!$D$242),"FOLHA DE PESSOAL",IF(R308='Tabelas auxiliares'!$A$242,"CUSTEIO",IF(R308='Tabelas auxiliares'!$A$241,"INVESTIMENTO","ERRO - VERIFICAR"))))</f>
        <v/>
      </c>
      <c r="T308" s="30" t="str">
        <f t="shared" si="12"/>
        <v/>
      </c>
      <c r="U308" s="37"/>
      <c r="V308" s="37"/>
      <c r="W308" s="37"/>
      <c r="X308" s="37"/>
      <c r="Y308" s="37"/>
    </row>
    <row r="309" spans="18:25" x14ac:dyDescent="0.25">
      <c r="R309" s="19" t="str">
        <f t="shared" si="11"/>
        <v/>
      </c>
      <c r="S309" s="19" t="str">
        <f>IF(M309="","",IF(AND(M309&lt;&gt;'Tabelas auxiliares'!$B$241,M309&lt;&gt;'Tabelas auxiliares'!$B$242,M309&lt;&gt;'Tabelas auxiliares'!$C$241,M309&lt;&gt;'Tabelas auxiliares'!$C$242,M309&lt;&gt;'Tabelas auxiliares'!$D$241,M309&lt;&gt;'Tabelas auxiliares'!$D$242),"FOLHA DE PESSOAL",IF(R309='Tabelas auxiliares'!$A$242,"CUSTEIO",IF(R309='Tabelas auxiliares'!$A$241,"INVESTIMENTO","ERRO - VERIFICAR"))))</f>
        <v/>
      </c>
      <c r="T309" s="30" t="str">
        <f t="shared" si="12"/>
        <v/>
      </c>
      <c r="U309" s="37"/>
      <c r="V309" s="37"/>
      <c r="W309" s="37"/>
      <c r="X309" s="37"/>
      <c r="Y309" s="37"/>
    </row>
    <row r="310" spans="18:25" x14ac:dyDescent="0.25">
      <c r="R310" s="19" t="str">
        <f t="shared" si="11"/>
        <v/>
      </c>
      <c r="S310" s="19" t="str">
        <f>IF(M310="","",IF(AND(M310&lt;&gt;'Tabelas auxiliares'!$B$241,M310&lt;&gt;'Tabelas auxiliares'!$B$242,M310&lt;&gt;'Tabelas auxiliares'!$C$241,M310&lt;&gt;'Tabelas auxiliares'!$C$242,M310&lt;&gt;'Tabelas auxiliares'!$D$241,M310&lt;&gt;'Tabelas auxiliares'!$D$242),"FOLHA DE PESSOAL",IF(R310='Tabelas auxiliares'!$A$242,"CUSTEIO",IF(R310='Tabelas auxiliares'!$A$241,"INVESTIMENTO","ERRO - VERIFICAR"))))</f>
        <v/>
      </c>
      <c r="T310" s="30" t="str">
        <f t="shared" si="12"/>
        <v/>
      </c>
      <c r="U310" s="37"/>
      <c r="V310" s="37"/>
      <c r="W310" s="37"/>
      <c r="X310" s="37"/>
      <c r="Y310" s="37"/>
    </row>
    <row r="311" spans="18:25" x14ac:dyDescent="0.25">
      <c r="R311" s="19" t="str">
        <f t="shared" si="11"/>
        <v/>
      </c>
      <c r="S311" s="19" t="str">
        <f>IF(M311="","",IF(AND(M311&lt;&gt;'Tabelas auxiliares'!$B$241,M311&lt;&gt;'Tabelas auxiliares'!$B$242,M311&lt;&gt;'Tabelas auxiliares'!$C$241,M311&lt;&gt;'Tabelas auxiliares'!$C$242,M311&lt;&gt;'Tabelas auxiliares'!$D$241,M311&lt;&gt;'Tabelas auxiliares'!$D$242),"FOLHA DE PESSOAL",IF(R311='Tabelas auxiliares'!$A$242,"CUSTEIO",IF(R311='Tabelas auxiliares'!$A$241,"INVESTIMENTO","ERRO - VERIFICAR"))))</f>
        <v/>
      </c>
      <c r="T311" s="30" t="str">
        <f t="shared" si="12"/>
        <v/>
      </c>
      <c r="U311" s="37"/>
      <c r="V311" s="37"/>
      <c r="W311" s="37"/>
      <c r="X311" s="37"/>
      <c r="Y311" s="37"/>
    </row>
    <row r="312" spans="18:25" x14ac:dyDescent="0.25">
      <c r="R312" s="19" t="str">
        <f t="shared" si="11"/>
        <v/>
      </c>
      <c r="S312" s="19" t="str">
        <f>IF(M312="","",IF(AND(M312&lt;&gt;'Tabelas auxiliares'!$B$241,M312&lt;&gt;'Tabelas auxiliares'!$B$242,M312&lt;&gt;'Tabelas auxiliares'!$C$241,M312&lt;&gt;'Tabelas auxiliares'!$C$242,M312&lt;&gt;'Tabelas auxiliares'!$D$241,M312&lt;&gt;'Tabelas auxiliares'!$D$242),"FOLHA DE PESSOAL",IF(R312='Tabelas auxiliares'!$A$242,"CUSTEIO",IF(R312='Tabelas auxiliares'!$A$241,"INVESTIMENTO","ERRO - VERIFICAR"))))</f>
        <v/>
      </c>
      <c r="T312" s="30" t="str">
        <f t="shared" si="12"/>
        <v/>
      </c>
      <c r="U312" s="37"/>
      <c r="V312" s="37"/>
      <c r="W312" s="37"/>
      <c r="X312" s="37"/>
      <c r="Y312" s="37"/>
    </row>
    <row r="313" spans="18:25" x14ac:dyDescent="0.25">
      <c r="R313" s="19" t="str">
        <f t="shared" si="11"/>
        <v/>
      </c>
      <c r="S313" s="19" t="str">
        <f>IF(M313="","",IF(AND(M313&lt;&gt;'Tabelas auxiliares'!$B$241,M313&lt;&gt;'Tabelas auxiliares'!$B$242,M313&lt;&gt;'Tabelas auxiliares'!$C$241,M313&lt;&gt;'Tabelas auxiliares'!$C$242,M313&lt;&gt;'Tabelas auxiliares'!$D$241,M313&lt;&gt;'Tabelas auxiliares'!$D$242),"FOLHA DE PESSOAL",IF(R313='Tabelas auxiliares'!$A$242,"CUSTEIO",IF(R313='Tabelas auxiliares'!$A$241,"INVESTIMENTO","ERRO - VERIFICAR"))))</f>
        <v/>
      </c>
      <c r="T313" s="30" t="str">
        <f t="shared" si="12"/>
        <v/>
      </c>
      <c r="U313" s="37"/>
      <c r="V313" s="37"/>
      <c r="W313" s="37"/>
      <c r="X313" s="37"/>
      <c r="Y313" s="37"/>
    </row>
    <row r="314" spans="18:25" x14ac:dyDescent="0.25">
      <c r="R314" s="19" t="str">
        <f t="shared" si="11"/>
        <v/>
      </c>
      <c r="S314" s="19" t="str">
        <f>IF(M314="","",IF(AND(M314&lt;&gt;'Tabelas auxiliares'!$B$241,M314&lt;&gt;'Tabelas auxiliares'!$B$242,M314&lt;&gt;'Tabelas auxiliares'!$C$241,M314&lt;&gt;'Tabelas auxiliares'!$C$242,M314&lt;&gt;'Tabelas auxiliares'!$D$241,M314&lt;&gt;'Tabelas auxiliares'!$D$242),"FOLHA DE PESSOAL",IF(R314='Tabelas auxiliares'!$A$242,"CUSTEIO",IF(R314='Tabelas auxiliares'!$A$241,"INVESTIMENTO","ERRO - VERIFICAR"))))</f>
        <v/>
      </c>
      <c r="T314" s="30" t="str">
        <f t="shared" si="12"/>
        <v/>
      </c>
      <c r="U314" s="37"/>
      <c r="V314" s="37"/>
      <c r="W314" s="37"/>
      <c r="X314" s="37"/>
      <c r="Y314" s="37"/>
    </row>
    <row r="315" spans="18:25" x14ac:dyDescent="0.25">
      <c r="R315" s="19" t="str">
        <f t="shared" si="11"/>
        <v/>
      </c>
      <c r="S315" s="19" t="str">
        <f>IF(M315="","",IF(AND(M315&lt;&gt;'Tabelas auxiliares'!$B$241,M315&lt;&gt;'Tabelas auxiliares'!$B$242,M315&lt;&gt;'Tabelas auxiliares'!$C$241,M315&lt;&gt;'Tabelas auxiliares'!$C$242,M315&lt;&gt;'Tabelas auxiliares'!$D$241,M315&lt;&gt;'Tabelas auxiliares'!$D$242),"FOLHA DE PESSOAL",IF(R315='Tabelas auxiliares'!$A$242,"CUSTEIO",IF(R315='Tabelas auxiliares'!$A$241,"INVESTIMENTO","ERRO - VERIFICAR"))))</f>
        <v/>
      </c>
      <c r="T315" s="30" t="str">
        <f t="shared" si="12"/>
        <v/>
      </c>
      <c r="U315" s="37"/>
      <c r="V315" s="37"/>
      <c r="W315" s="37"/>
      <c r="X315" s="37"/>
      <c r="Y315" s="37"/>
    </row>
    <row r="316" spans="18:25" x14ac:dyDescent="0.25">
      <c r="R316" s="19" t="str">
        <f t="shared" si="11"/>
        <v/>
      </c>
      <c r="S316" s="19" t="str">
        <f>IF(M316="","",IF(AND(M316&lt;&gt;'Tabelas auxiliares'!$B$241,M316&lt;&gt;'Tabelas auxiliares'!$B$242,M316&lt;&gt;'Tabelas auxiliares'!$C$241,M316&lt;&gt;'Tabelas auxiliares'!$C$242,M316&lt;&gt;'Tabelas auxiliares'!$D$241,M316&lt;&gt;'Tabelas auxiliares'!$D$242),"FOLHA DE PESSOAL",IF(R316='Tabelas auxiliares'!$A$242,"CUSTEIO",IF(R316='Tabelas auxiliares'!$A$241,"INVESTIMENTO","ERRO - VERIFICAR"))))</f>
        <v/>
      </c>
      <c r="T316" s="30" t="str">
        <f t="shared" si="12"/>
        <v/>
      </c>
      <c r="U316" s="37"/>
      <c r="V316" s="37"/>
      <c r="W316" s="37"/>
      <c r="X316" s="37"/>
      <c r="Y316" s="37"/>
    </row>
    <row r="317" spans="18:25" x14ac:dyDescent="0.25">
      <c r="R317" s="19" t="str">
        <f t="shared" si="11"/>
        <v/>
      </c>
      <c r="S317" s="19" t="str">
        <f>IF(M317="","",IF(AND(M317&lt;&gt;'Tabelas auxiliares'!$B$241,M317&lt;&gt;'Tabelas auxiliares'!$B$242,M317&lt;&gt;'Tabelas auxiliares'!$C$241,M317&lt;&gt;'Tabelas auxiliares'!$C$242,M317&lt;&gt;'Tabelas auxiliares'!$D$241,M317&lt;&gt;'Tabelas auxiliares'!$D$242),"FOLHA DE PESSOAL",IF(R317='Tabelas auxiliares'!$A$242,"CUSTEIO",IF(R317='Tabelas auxiliares'!$A$241,"INVESTIMENTO","ERRO - VERIFICAR"))))</f>
        <v/>
      </c>
      <c r="T317" s="30" t="str">
        <f t="shared" si="12"/>
        <v/>
      </c>
      <c r="U317" s="37"/>
      <c r="V317" s="37"/>
      <c r="W317" s="37"/>
      <c r="X317" s="37"/>
      <c r="Y317" s="37"/>
    </row>
    <row r="318" spans="18:25" x14ac:dyDescent="0.25">
      <c r="R318" s="19" t="str">
        <f t="shared" si="11"/>
        <v/>
      </c>
      <c r="S318" s="19" t="str">
        <f>IF(M318="","",IF(AND(M318&lt;&gt;'Tabelas auxiliares'!$B$241,M318&lt;&gt;'Tabelas auxiliares'!$B$242,M318&lt;&gt;'Tabelas auxiliares'!$C$241,M318&lt;&gt;'Tabelas auxiliares'!$C$242,M318&lt;&gt;'Tabelas auxiliares'!$D$241,M318&lt;&gt;'Tabelas auxiliares'!$D$242),"FOLHA DE PESSOAL",IF(R318='Tabelas auxiliares'!$A$242,"CUSTEIO",IF(R318='Tabelas auxiliares'!$A$241,"INVESTIMENTO","ERRO - VERIFICAR"))))</f>
        <v/>
      </c>
      <c r="T318" s="30" t="str">
        <f t="shared" si="12"/>
        <v/>
      </c>
      <c r="U318" s="37"/>
      <c r="V318" s="37"/>
      <c r="W318" s="37"/>
      <c r="X318" s="37"/>
      <c r="Y318" s="37"/>
    </row>
    <row r="319" spans="18:25" x14ac:dyDescent="0.25">
      <c r="R319" s="19" t="str">
        <f t="shared" si="11"/>
        <v/>
      </c>
      <c r="S319" s="19" t="str">
        <f>IF(M319="","",IF(AND(M319&lt;&gt;'Tabelas auxiliares'!$B$241,M319&lt;&gt;'Tabelas auxiliares'!$B$242,M319&lt;&gt;'Tabelas auxiliares'!$C$241,M319&lt;&gt;'Tabelas auxiliares'!$C$242,M319&lt;&gt;'Tabelas auxiliares'!$D$241,M319&lt;&gt;'Tabelas auxiliares'!$D$242),"FOLHA DE PESSOAL",IF(R319='Tabelas auxiliares'!$A$242,"CUSTEIO",IF(R319='Tabelas auxiliares'!$A$241,"INVESTIMENTO","ERRO - VERIFICAR"))))</f>
        <v/>
      </c>
      <c r="T319" s="30" t="str">
        <f t="shared" si="12"/>
        <v/>
      </c>
      <c r="U319" s="37"/>
      <c r="V319" s="37"/>
      <c r="W319" s="37"/>
      <c r="X319" s="37"/>
      <c r="Y319" s="37"/>
    </row>
    <row r="320" spans="18:25" x14ac:dyDescent="0.25">
      <c r="R320" s="19" t="str">
        <f t="shared" si="11"/>
        <v/>
      </c>
      <c r="S320" s="19" t="str">
        <f>IF(M320="","",IF(AND(M320&lt;&gt;'Tabelas auxiliares'!$B$241,M320&lt;&gt;'Tabelas auxiliares'!$B$242,M320&lt;&gt;'Tabelas auxiliares'!$C$241,M320&lt;&gt;'Tabelas auxiliares'!$C$242,M320&lt;&gt;'Tabelas auxiliares'!$D$241,M320&lt;&gt;'Tabelas auxiliares'!$D$242),"FOLHA DE PESSOAL",IF(R320='Tabelas auxiliares'!$A$242,"CUSTEIO",IF(R320='Tabelas auxiliares'!$A$241,"INVESTIMENTO","ERRO - VERIFICAR"))))</f>
        <v/>
      </c>
      <c r="T320" s="30" t="str">
        <f t="shared" si="12"/>
        <v/>
      </c>
      <c r="U320" s="37"/>
      <c r="V320" s="37"/>
      <c r="W320" s="37"/>
      <c r="X320" s="37"/>
      <c r="Y320" s="37"/>
    </row>
    <row r="321" spans="18:25" x14ac:dyDescent="0.25">
      <c r="R321" s="19" t="str">
        <f t="shared" si="11"/>
        <v/>
      </c>
      <c r="S321" s="19" t="str">
        <f>IF(M321="","",IF(AND(M321&lt;&gt;'Tabelas auxiliares'!$B$241,M321&lt;&gt;'Tabelas auxiliares'!$B$242,M321&lt;&gt;'Tabelas auxiliares'!$C$241,M321&lt;&gt;'Tabelas auxiliares'!$C$242,M321&lt;&gt;'Tabelas auxiliares'!$D$241,M321&lt;&gt;'Tabelas auxiliares'!$D$242),"FOLHA DE PESSOAL",IF(R321='Tabelas auxiliares'!$A$242,"CUSTEIO",IF(R321='Tabelas auxiliares'!$A$241,"INVESTIMENTO","ERRO - VERIFICAR"))))</f>
        <v/>
      </c>
      <c r="T321" s="30" t="str">
        <f t="shared" si="12"/>
        <v/>
      </c>
      <c r="U321" s="37"/>
      <c r="V321" s="37"/>
      <c r="W321" s="37"/>
      <c r="X321" s="37"/>
      <c r="Y321" s="37"/>
    </row>
    <row r="322" spans="18:25" x14ac:dyDescent="0.25">
      <c r="R322" s="19" t="str">
        <f t="shared" si="11"/>
        <v/>
      </c>
      <c r="S322" s="19" t="str">
        <f>IF(M322="","",IF(AND(M322&lt;&gt;'Tabelas auxiliares'!$B$241,M322&lt;&gt;'Tabelas auxiliares'!$B$242,M322&lt;&gt;'Tabelas auxiliares'!$C$241,M322&lt;&gt;'Tabelas auxiliares'!$C$242,M322&lt;&gt;'Tabelas auxiliares'!$D$241,M322&lt;&gt;'Tabelas auxiliares'!$D$242),"FOLHA DE PESSOAL",IF(R322='Tabelas auxiliares'!$A$242,"CUSTEIO",IF(R322='Tabelas auxiliares'!$A$241,"INVESTIMENTO","ERRO - VERIFICAR"))))</f>
        <v/>
      </c>
      <c r="T322" s="30" t="str">
        <f t="shared" si="12"/>
        <v/>
      </c>
      <c r="U322" s="37"/>
      <c r="V322" s="37"/>
      <c r="W322" s="37"/>
      <c r="X322" s="37"/>
      <c r="Y322" s="37"/>
    </row>
    <row r="323" spans="18:25" x14ac:dyDescent="0.25">
      <c r="R323" s="19" t="str">
        <f t="shared" si="11"/>
        <v/>
      </c>
      <c r="S323" s="19" t="str">
        <f>IF(M323="","",IF(AND(M323&lt;&gt;'Tabelas auxiliares'!$B$241,M323&lt;&gt;'Tabelas auxiliares'!$B$242,M323&lt;&gt;'Tabelas auxiliares'!$C$241,M323&lt;&gt;'Tabelas auxiliares'!$C$242,M323&lt;&gt;'Tabelas auxiliares'!$D$241,M323&lt;&gt;'Tabelas auxiliares'!$D$242),"FOLHA DE PESSOAL",IF(R323='Tabelas auxiliares'!$A$242,"CUSTEIO",IF(R323='Tabelas auxiliares'!$A$241,"INVESTIMENTO","ERRO - VERIFICAR"))))</f>
        <v/>
      </c>
      <c r="T323" s="30" t="str">
        <f t="shared" si="12"/>
        <v/>
      </c>
      <c r="U323" s="37"/>
      <c r="V323" s="37"/>
      <c r="W323" s="37"/>
      <c r="X323" s="37"/>
      <c r="Y323" s="37"/>
    </row>
    <row r="324" spans="18:25" x14ac:dyDescent="0.25">
      <c r="R324" s="19" t="str">
        <f t="shared" ref="R324:R387" si="13">LEFT(O324,1)</f>
        <v/>
      </c>
      <c r="S324" s="19" t="str">
        <f>IF(M324="","",IF(AND(M324&lt;&gt;'Tabelas auxiliares'!$B$241,M324&lt;&gt;'Tabelas auxiliares'!$B$242,M324&lt;&gt;'Tabelas auxiliares'!$C$241,M324&lt;&gt;'Tabelas auxiliares'!$C$242,M324&lt;&gt;'Tabelas auxiliares'!$D$241,M324&lt;&gt;'Tabelas auxiliares'!$D$242),"FOLHA DE PESSOAL",IF(R324='Tabelas auxiliares'!$A$242,"CUSTEIO",IF(R324='Tabelas auxiliares'!$A$241,"INVESTIMENTO","ERRO - VERIFICAR"))))</f>
        <v/>
      </c>
      <c r="T324" s="30" t="str">
        <f t="shared" ref="T324:T387" si="14">IF(SUM(U324:Y324)=0,"",SUM(U324:Y324))</f>
        <v/>
      </c>
      <c r="U324" s="37"/>
      <c r="V324" s="37"/>
      <c r="W324" s="37"/>
      <c r="X324" s="37"/>
      <c r="Y324" s="37"/>
    </row>
    <row r="325" spans="18:25" x14ac:dyDescent="0.25">
      <c r="R325" s="19" t="str">
        <f t="shared" si="13"/>
        <v/>
      </c>
      <c r="S325" s="19" t="str">
        <f>IF(M325="","",IF(AND(M325&lt;&gt;'Tabelas auxiliares'!$B$241,M325&lt;&gt;'Tabelas auxiliares'!$B$242,M325&lt;&gt;'Tabelas auxiliares'!$C$241,M325&lt;&gt;'Tabelas auxiliares'!$C$242,M325&lt;&gt;'Tabelas auxiliares'!$D$241,M325&lt;&gt;'Tabelas auxiliares'!$D$242),"FOLHA DE PESSOAL",IF(R325='Tabelas auxiliares'!$A$242,"CUSTEIO",IF(R325='Tabelas auxiliares'!$A$241,"INVESTIMENTO","ERRO - VERIFICAR"))))</f>
        <v/>
      </c>
      <c r="T325" s="30" t="str">
        <f t="shared" si="14"/>
        <v/>
      </c>
      <c r="U325" s="37"/>
      <c r="V325" s="37"/>
      <c r="W325" s="37"/>
      <c r="X325" s="37"/>
      <c r="Y325" s="37"/>
    </row>
    <row r="326" spans="18:25" x14ac:dyDescent="0.25">
      <c r="R326" s="19" t="str">
        <f t="shared" si="13"/>
        <v/>
      </c>
      <c r="S326" s="19" t="str">
        <f>IF(M326="","",IF(AND(M326&lt;&gt;'Tabelas auxiliares'!$B$241,M326&lt;&gt;'Tabelas auxiliares'!$B$242,M326&lt;&gt;'Tabelas auxiliares'!$C$241,M326&lt;&gt;'Tabelas auxiliares'!$C$242,M326&lt;&gt;'Tabelas auxiliares'!$D$241,M326&lt;&gt;'Tabelas auxiliares'!$D$242),"FOLHA DE PESSOAL",IF(R326='Tabelas auxiliares'!$A$242,"CUSTEIO",IF(R326='Tabelas auxiliares'!$A$241,"INVESTIMENTO","ERRO - VERIFICAR"))))</f>
        <v/>
      </c>
      <c r="T326" s="30" t="str">
        <f t="shared" si="14"/>
        <v/>
      </c>
      <c r="U326" s="37"/>
      <c r="V326" s="37"/>
      <c r="W326" s="37"/>
      <c r="X326" s="37"/>
      <c r="Y326" s="37"/>
    </row>
    <row r="327" spans="18:25" x14ac:dyDescent="0.25">
      <c r="R327" s="19" t="str">
        <f t="shared" si="13"/>
        <v/>
      </c>
      <c r="S327" s="19" t="str">
        <f>IF(M327="","",IF(AND(M327&lt;&gt;'Tabelas auxiliares'!$B$241,M327&lt;&gt;'Tabelas auxiliares'!$B$242,M327&lt;&gt;'Tabelas auxiliares'!$C$241,M327&lt;&gt;'Tabelas auxiliares'!$C$242,M327&lt;&gt;'Tabelas auxiliares'!$D$241,M327&lt;&gt;'Tabelas auxiliares'!$D$242),"FOLHA DE PESSOAL",IF(R327='Tabelas auxiliares'!$A$242,"CUSTEIO",IF(R327='Tabelas auxiliares'!$A$241,"INVESTIMENTO","ERRO - VERIFICAR"))))</f>
        <v/>
      </c>
      <c r="T327" s="30" t="str">
        <f t="shared" si="14"/>
        <v/>
      </c>
      <c r="U327" s="37"/>
      <c r="V327" s="37"/>
      <c r="W327" s="37"/>
      <c r="X327" s="37"/>
      <c r="Y327" s="37"/>
    </row>
    <row r="328" spans="18:25" x14ac:dyDescent="0.25">
      <c r="R328" s="19" t="str">
        <f t="shared" si="13"/>
        <v/>
      </c>
      <c r="S328" s="19" t="str">
        <f>IF(M328="","",IF(AND(M328&lt;&gt;'Tabelas auxiliares'!$B$241,M328&lt;&gt;'Tabelas auxiliares'!$B$242,M328&lt;&gt;'Tabelas auxiliares'!$C$241,M328&lt;&gt;'Tabelas auxiliares'!$C$242,M328&lt;&gt;'Tabelas auxiliares'!$D$241,M328&lt;&gt;'Tabelas auxiliares'!$D$242),"FOLHA DE PESSOAL",IF(R328='Tabelas auxiliares'!$A$242,"CUSTEIO",IF(R328='Tabelas auxiliares'!$A$241,"INVESTIMENTO","ERRO - VERIFICAR"))))</f>
        <v/>
      </c>
      <c r="T328" s="30" t="str">
        <f t="shared" si="14"/>
        <v/>
      </c>
      <c r="U328" s="37"/>
      <c r="V328" s="37"/>
      <c r="W328" s="37"/>
      <c r="X328" s="37"/>
      <c r="Y328" s="37"/>
    </row>
    <row r="329" spans="18:25" x14ac:dyDescent="0.25">
      <c r="R329" s="19" t="str">
        <f t="shared" si="13"/>
        <v/>
      </c>
      <c r="S329" s="19" t="str">
        <f>IF(M329="","",IF(AND(M329&lt;&gt;'Tabelas auxiliares'!$B$241,M329&lt;&gt;'Tabelas auxiliares'!$B$242,M329&lt;&gt;'Tabelas auxiliares'!$C$241,M329&lt;&gt;'Tabelas auxiliares'!$C$242,M329&lt;&gt;'Tabelas auxiliares'!$D$241,M329&lt;&gt;'Tabelas auxiliares'!$D$242),"FOLHA DE PESSOAL",IF(R329='Tabelas auxiliares'!$A$242,"CUSTEIO",IF(R329='Tabelas auxiliares'!$A$241,"INVESTIMENTO","ERRO - VERIFICAR"))))</f>
        <v/>
      </c>
      <c r="T329" s="30" t="str">
        <f t="shared" si="14"/>
        <v/>
      </c>
      <c r="U329" s="37"/>
      <c r="V329" s="37"/>
      <c r="W329" s="37"/>
      <c r="X329" s="37"/>
      <c r="Y329" s="37"/>
    </row>
    <row r="330" spans="18:25" x14ac:dyDescent="0.25">
      <c r="R330" s="19" t="str">
        <f t="shared" si="13"/>
        <v/>
      </c>
      <c r="S330" s="19" t="str">
        <f>IF(M330="","",IF(AND(M330&lt;&gt;'Tabelas auxiliares'!$B$241,M330&lt;&gt;'Tabelas auxiliares'!$B$242,M330&lt;&gt;'Tabelas auxiliares'!$C$241,M330&lt;&gt;'Tabelas auxiliares'!$C$242,M330&lt;&gt;'Tabelas auxiliares'!$D$241,M330&lt;&gt;'Tabelas auxiliares'!$D$242),"FOLHA DE PESSOAL",IF(R330='Tabelas auxiliares'!$A$242,"CUSTEIO",IF(R330='Tabelas auxiliares'!$A$241,"INVESTIMENTO","ERRO - VERIFICAR"))))</f>
        <v/>
      </c>
      <c r="T330" s="30" t="str">
        <f t="shared" si="14"/>
        <v/>
      </c>
      <c r="U330" s="37"/>
      <c r="V330" s="37"/>
      <c r="W330" s="37"/>
      <c r="X330" s="37"/>
      <c r="Y330" s="37"/>
    </row>
    <row r="331" spans="18:25" x14ac:dyDescent="0.25">
      <c r="R331" s="19" t="str">
        <f t="shared" si="13"/>
        <v/>
      </c>
      <c r="S331" s="19" t="str">
        <f>IF(M331="","",IF(AND(M331&lt;&gt;'Tabelas auxiliares'!$B$241,M331&lt;&gt;'Tabelas auxiliares'!$B$242,M331&lt;&gt;'Tabelas auxiliares'!$C$241,M331&lt;&gt;'Tabelas auxiliares'!$C$242,M331&lt;&gt;'Tabelas auxiliares'!$D$241,M331&lt;&gt;'Tabelas auxiliares'!$D$242),"FOLHA DE PESSOAL",IF(R331='Tabelas auxiliares'!$A$242,"CUSTEIO",IF(R331='Tabelas auxiliares'!$A$241,"INVESTIMENTO","ERRO - VERIFICAR"))))</f>
        <v/>
      </c>
      <c r="T331" s="30" t="str">
        <f t="shared" si="14"/>
        <v/>
      </c>
      <c r="U331" s="37"/>
      <c r="V331" s="37"/>
      <c r="W331" s="37"/>
      <c r="X331" s="37"/>
      <c r="Y331" s="37"/>
    </row>
    <row r="332" spans="18:25" x14ac:dyDescent="0.25">
      <c r="R332" s="19" t="str">
        <f t="shared" si="13"/>
        <v/>
      </c>
      <c r="S332" s="19" t="str">
        <f>IF(M332="","",IF(AND(M332&lt;&gt;'Tabelas auxiliares'!$B$241,M332&lt;&gt;'Tabelas auxiliares'!$B$242,M332&lt;&gt;'Tabelas auxiliares'!$C$241,M332&lt;&gt;'Tabelas auxiliares'!$C$242,M332&lt;&gt;'Tabelas auxiliares'!$D$241,M332&lt;&gt;'Tabelas auxiliares'!$D$242),"FOLHA DE PESSOAL",IF(R332='Tabelas auxiliares'!$A$242,"CUSTEIO",IF(R332='Tabelas auxiliares'!$A$241,"INVESTIMENTO","ERRO - VERIFICAR"))))</f>
        <v/>
      </c>
      <c r="T332" s="30" t="str">
        <f t="shared" si="14"/>
        <v/>
      </c>
      <c r="U332" s="37"/>
      <c r="V332" s="37"/>
      <c r="W332" s="37"/>
      <c r="X332" s="37"/>
      <c r="Y332" s="37"/>
    </row>
    <row r="333" spans="18:25" x14ac:dyDescent="0.25">
      <c r="R333" s="19" t="str">
        <f t="shared" si="13"/>
        <v/>
      </c>
      <c r="S333" s="19" t="str">
        <f>IF(M333="","",IF(AND(M333&lt;&gt;'Tabelas auxiliares'!$B$241,M333&lt;&gt;'Tabelas auxiliares'!$B$242,M333&lt;&gt;'Tabelas auxiliares'!$C$241,M333&lt;&gt;'Tabelas auxiliares'!$C$242,M333&lt;&gt;'Tabelas auxiliares'!$D$241,M333&lt;&gt;'Tabelas auxiliares'!$D$242),"FOLHA DE PESSOAL",IF(R333='Tabelas auxiliares'!$A$242,"CUSTEIO",IF(R333='Tabelas auxiliares'!$A$241,"INVESTIMENTO","ERRO - VERIFICAR"))))</f>
        <v/>
      </c>
      <c r="T333" s="30" t="str">
        <f t="shared" si="14"/>
        <v/>
      </c>
      <c r="U333" s="37"/>
      <c r="V333" s="37"/>
      <c r="W333" s="37"/>
      <c r="X333" s="37"/>
      <c r="Y333" s="37"/>
    </row>
    <row r="334" spans="18:25" x14ac:dyDescent="0.25">
      <c r="R334" s="19" t="str">
        <f t="shared" si="13"/>
        <v/>
      </c>
      <c r="S334" s="19" t="str">
        <f>IF(M334="","",IF(AND(M334&lt;&gt;'Tabelas auxiliares'!$B$241,M334&lt;&gt;'Tabelas auxiliares'!$B$242,M334&lt;&gt;'Tabelas auxiliares'!$C$241,M334&lt;&gt;'Tabelas auxiliares'!$C$242,M334&lt;&gt;'Tabelas auxiliares'!$D$241,M334&lt;&gt;'Tabelas auxiliares'!$D$242),"FOLHA DE PESSOAL",IF(R334='Tabelas auxiliares'!$A$242,"CUSTEIO",IF(R334='Tabelas auxiliares'!$A$241,"INVESTIMENTO","ERRO - VERIFICAR"))))</f>
        <v/>
      </c>
      <c r="T334" s="30" t="str">
        <f t="shared" si="14"/>
        <v/>
      </c>
      <c r="U334" s="37"/>
      <c r="V334" s="37"/>
      <c r="W334" s="37"/>
      <c r="X334" s="37"/>
      <c r="Y334" s="37"/>
    </row>
    <row r="335" spans="18:25" x14ac:dyDescent="0.25">
      <c r="R335" s="19" t="str">
        <f t="shared" si="13"/>
        <v/>
      </c>
      <c r="S335" s="19" t="str">
        <f>IF(M335="","",IF(AND(M335&lt;&gt;'Tabelas auxiliares'!$B$241,M335&lt;&gt;'Tabelas auxiliares'!$B$242,M335&lt;&gt;'Tabelas auxiliares'!$C$241,M335&lt;&gt;'Tabelas auxiliares'!$C$242,M335&lt;&gt;'Tabelas auxiliares'!$D$241,M335&lt;&gt;'Tabelas auxiliares'!$D$242),"FOLHA DE PESSOAL",IF(R335='Tabelas auxiliares'!$A$242,"CUSTEIO",IF(R335='Tabelas auxiliares'!$A$241,"INVESTIMENTO","ERRO - VERIFICAR"))))</f>
        <v/>
      </c>
      <c r="T335" s="30" t="str">
        <f t="shared" si="14"/>
        <v/>
      </c>
      <c r="U335" s="37"/>
      <c r="V335" s="37"/>
      <c r="W335" s="37"/>
      <c r="X335" s="37"/>
      <c r="Y335" s="37"/>
    </row>
    <row r="336" spans="18:25" x14ac:dyDescent="0.25">
      <c r="R336" s="19" t="str">
        <f t="shared" si="13"/>
        <v/>
      </c>
      <c r="S336" s="19" t="str">
        <f>IF(M336="","",IF(AND(M336&lt;&gt;'Tabelas auxiliares'!$B$241,M336&lt;&gt;'Tabelas auxiliares'!$B$242,M336&lt;&gt;'Tabelas auxiliares'!$C$241,M336&lt;&gt;'Tabelas auxiliares'!$C$242,M336&lt;&gt;'Tabelas auxiliares'!$D$241,M336&lt;&gt;'Tabelas auxiliares'!$D$242),"FOLHA DE PESSOAL",IF(R336='Tabelas auxiliares'!$A$242,"CUSTEIO",IF(R336='Tabelas auxiliares'!$A$241,"INVESTIMENTO","ERRO - VERIFICAR"))))</f>
        <v/>
      </c>
      <c r="T336" s="30" t="str">
        <f t="shared" si="14"/>
        <v/>
      </c>
      <c r="U336" s="37"/>
      <c r="V336" s="37"/>
      <c r="W336" s="37"/>
      <c r="X336" s="37"/>
      <c r="Y336" s="37"/>
    </row>
    <row r="337" spans="18:25" x14ac:dyDescent="0.25">
      <c r="R337" s="19" t="str">
        <f t="shared" si="13"/>
        <v/>
      </c>
      <c r="S337" s="19" t="str">
        <f>IF(M337="","",IF(AND(M337&lt;&gt;'Tabelas auxiliares'!$B$241,M337&lt;&gt;'Tabelas auxiliares'!$B$242,M337&lt;&gt;'Tabelas auxiliares'!$C$241,M337&lt;&gt;'Tabelas auxiliares'!$C$242,M337&lt;&gt;'Tabelas auxiliares'!$D$241,M337&lt;&gt;'Tabelas auxiliares'!$D$242),"FOLHA DE PESSOAL",IF(R337='Tabelas auxiliares'!$A$242,"CUSTEIO",IF(R337='Tabelas auxiliares'!$A$241,"INVESTIMENTO","ERRO - VERIFICAR"))))</f>
        <v/>
      </c>
      <c r="T337" s="30" t="str">
        <f t="shared" si="14"/>
        <v/>
      </c>
      <c r="U337" s="37"/>
      <c r="V337" s="37"/>
      <c r="W337" s="37"/>
      <c r="X337" s="37"/>
      <c r="Y337" s="37"/>
    </row>
    <row r="338" spans="18:25" x14ac:dyDescent="0.25">
      <c r="R338" s="19" t="str">
        <f t="shared" si="13"/>
        <v/>
      </c>
      <c r="S338" s="19" t="str">
        <f>IF(M338="","",IF(AND(M338&lt;&gt;'Tabelas auxiliares'!$B$241,M338&lt;&gt;'Tabelas auxiliares'!$B$242,M338&lt;&gt;'Tabelas auxiliares'!$C$241,M338&lt;&gt;'Tabelas auxiliares'!$C$242,M338&lt;&gt;'Tabelas auxiliares'!$D$241,M338&lt;&gt;'Tabelas auxiliares'!$D$242),"FOLHA DE PESSOAL",IF(R338='Tabelas auxiliares'!$A$242,"CUSTEIO",IF(R338='Tabelas auxiliares'!$A$241,"INVESTIMENTO","ERRO - VERIFICAR"))))</f>
        <v/>
      </c>
      <c r="T338" s="30" t="str">
        <f t="shared" si="14"/>
        <v/>
      </c>
      <c r="U338" s="37"/>
      <c r="V338" s="37"/>
      <c r="W338" s="37"/>
      <c r="X338" s="37"/>
      <c r="Y338" s="37"/>
    </row>
    <row r="339" spans="18:25" x14ac:dyDescent="0.25">
      <c r="R339" s="19" t="str">
        <f t="shared" si="13"/>
        <v/>
      </c>
      <c r="S339" s="19" t="str">
        <f>IF(M339="","",IF(AND(M339&lt;&gt;'Tabelas auxiliares'!$B$241,M339&lt;&gt;'Tabelas auxiliares'!$B$242,M339&lt;&gt;'Tabelas auxiliares'!$C$241,M339&lt;&gt;'Tabelas auxiliares'!$C$242,M339&lt;&gt;'Tabelas auxiliares'!$D$241,M339&lt;&gt;'Tabelas auxiliares'!$D$242),"FOLHA DE PESSOAL",IF(R339='Tabelas auxiliares'!$A$242,"CUSTEIO",IF(R339='Tabelas auxiliares'!$A$241,"INVESTIMENTO","ERRO - VERIFICAR"))))</f>
        <v/>
      </c>
      <c r="T339" s="30" t="str">
        <f t="shared" si="14"/>
        <v/>
      </c>
      <c r="U339" s="37"/>
      <c r="V339" s="37"/>
      <c r="W339" s="37"/>
      <c r="X339" s="37"/>
      <c r="Y339" s="37"/>
    </row>
    <row r="340" spans="18:25" x14ac:dyDescent="0.25">
      <c r="R340" s="19" t="str">
        <f t="shared" si="13"/>
        <v/>
      </c>
      <c r="S340" s="19" t="str">
        <f>IF(M340="","",IF(AND(M340&lt;&gt;'Tabelas auxiliares'!$B$241,M340&lt;&gt;'Tabelas auxiliares'!$B$242,M340&lt;&gt;'Tabelas auxiliares'!$C$241,M340&lt;&gt;'Tabelas auxiliares'!$C$242,M340&lt;&gt;'Tabelas auxiliares'!$D$241,M340&lt;&gt;'Tabelas auxiliares'!$D$242),"FOLHA DE PESSOAL",IF(R340='Tabelas auxiliares'!$A$242,"CUSTEIO",IF(R340='Tabelas auxiliares'!$A$241,"INVESTIMENTO","ERRO - VERIFICAR"))))</f>
        <v/>
      </c>
      <c r="T340" s="30" t="str">
        <f t="shared" si="14"/>
        <v/>
      </c>
      <c r="U340" s="37"/>
      <c r="V340" s="37"/>
      <c r="W340" s="37"/>
      <c r="X340" s="37"/>
      <c r="Y340" s="37"/>
    </row>
    <row r="341" spans="18:25" x14ac:dyDescent="0.25">
      <c r="R341" s="19" t="str">
        <f t="shared" si="13"/>
        <v/>
      </c>
      <c r="S341" s="19" t="str">
        <f>IF(M341="","",IF(AND(M341&lt;&gt;'Tabelas auxiliares'!$B$241,M341&lt;&gt;'Tabelas auxiliares'!$B$242,M341&lt;&gt;'Tabelas auxiliares'!$C$241,M341&lt;&gt;'Tabelas auxiliares'!$C$242,M341&lt;&gt;'Tabelas auxiliares'!$D$241,M341&lt;&gt;'Tabelas auxiliares'!$D$242),"FOLHA DE PESSOAL",IF(R341='Tabelas auxiliares'!$A$242,"CUSTEIO",IF(R341='Tabelas auxiliares'!$A$241,"INVESTIMENTO","ERRO - VERIFICAR"))))</f>
        <v/>
      </c>
      <c r="T341" s="30" t="str">
        <f t="shared" si="14"/>
        <v/>
      </c>
      <c r="U341" s="37"/>
      <c r="V341" s="37"/>
      <c r="W341" s="37"/>
      <c r="X341" s="37"/>
      <c r="Y341" s="37"/>
    </row>
    <row r="342" spans="18:25" x14ac:dyDescent="0.25">
      <c r="R342" s="19" t="str">
        <f t="shared" si="13"/>
        <v/>
      </c>
      <c r="S342" s="19" t="str">
        <f>IF(M342="","",IF(AND(M342&lt;&gt;'Tabelas auxiliares'!$B$241,M342&lt;&gt;'Tabelas auxiliares'!$B$242,M342&lt;&gt;'Tabelas auxiliares'!$C$241,M342&lt;&gt;'Tabelas auxiliares'!$C$242,M342&lt;&gt;'Tabelas auxiliares'!$D$241,M342&lt;&gt;'Tabelas auxiliares'!$D$242),"FOLHA DE PESSOAL",IF(R342='Tabelas auxiliares'!$A$242,"CUSTEIO",IF(R342='Tabelas auxiliares'!$A$241,"INVESTIMENTO","ERRO - VERIFICAR"))))</f>
        <v/>
      </c>
      <c r="T342" s="30" t="str">
        <f t="shared" si="14"/>
        <v/>
      </c>
      <c r="U342" s="37"/>
      <c r="V342" s="37"/>
      <c r="W342" s="37"/>
      <c r="X342" s="37"/>
      <c r="Y342" s="37"/>
    </row>
    <row r="343" spans="18:25" x14ac:dyDescent="0.25">
      <c r="R343" s="19" t="str">
        <f t="shared" si="13"/>
        <v/>
      </c>
      <c r="S343" s="19" t="str">
        <f>IF(M343="","",IF(AND(M343&lt;&gt;'Tabelas auxiliares'!$B$241,M343&lt;&gt;'Tabelas auxiliares'!$B$242,M343&lt;&gt;'Tabelas auxiliares'!$C$241,M343&lt;&gt;'Tabelas auxiliares'!$C$242,M343&lt;&gt;'Tabelas auxiliares'!$D$241,M343&lt;&gt;'Tabelas auxiliares'!$D$242),"FOLHA DE PESSOAL",IF(R343='Tabelas auxiliares'!$A$242,"CUSTEIO",IF(R343='Tabelas auxiliares'!$A$241,"INVESTIMENTO","ERRO - VERIFICAR"))))</f>
        <v/>
      </c>
      <c r="T343" s="30" t="str">
        <f t="shared" si="14"/>
        <v/>
      </c>
      <c r="U343" s="37"/>
      <c r="V343" s="37"/>
      <c r="W343" s="37"/>
      <c r="X343" s="37"/>
      <c r="Y343" s="37"/>
    </row>
    <row r="344" spans="18:25" x14ac:dyDescent="0.25">
      <c r="R344" s="19" t="str">
        <f t="shared" si="13"/>
        <v/>
      </c>
      <c r="S344" s="19" t="str">
        <f>IF(M344="","",IF(AND(M344&lt;&gt;'Tabelas auxiliares'!$B$241,M344&lt;&gt;'Tabelas auxiliares'!$B$242,M344&lt;&gt;'Tabelas auxiliares'!$C$241,M344&lt;&gt;'Tabelas auxiliares'!$C$242,M344&lt;&gt;'Tabelas auxiliares'!$D$241,M344&lt;&gt;'Tabelas auxiliares'!$D$242),"FOLHA DE PESSOAL",IF(R344='Tabelas auxiliares'!$A$242,"CUSTEIO",IF(R344='Tabelas auxiliares'!$A$241,"INVESTIMENTO","ERRO - VERIFICAR"))))</f>
        <v/>
      </c>
      <c r="T344" s="30" t="str">
        <f t="shared" si="14"/>
        <v/>
      </c>
      <c r="U344" s="37"/>
      <c r="V344" s="37"/>
      <c r="W344" s="37"/>
      <c r="X344" s="37"/>
      <c r="Y344" s="37"/>
    </row>
    <row r="345" spans="18:25" x14ac:dyDescent="0.25">
      <c r="R345" s="19" t="str">
        <f t="shared" si="13"/>
        <v/>
      </c>
      <c r="S345" s="19" t="str">
        <f>IF(M345="","",IF(AND(M345&lt;&gt;'Tabelas auxiliares'!$B$241,M345&lt;&gt;'Tabelas auxiliares'!$B$242,M345&lt;&gt;'Tabelas auxiliares'!$C$241,M345&lt;&gt;'Tabelas auxiliares'!$C$242,M345&lt;&gt;'Tabelas auxiliares'!$D$241,M345&lt;&gt;'Tabelas auxiliares'!$D$242),"FOLHA DE PESSOAL",IF(R345='Tabelas auxiliares'!$A$242,"CUSTEIO",IF(R345='Tabelas auxiliares'!$A$241,"INVESTIMENTO","ERRO - VERIFICAR"))))</f>
        <v/>
      </c>
      <c r="T345" s="30" t="str">
        <f t="shared" si="14"/>
        <v/>
      </c>
      <c r="U345" s="37"/>
      <c r="V345" s="37"/>
      <c r="W345" s="37"/>
      <c r="X345" s="37"/>
      <c r="Y345" s="37"/>
    </row>
    <row r="346" spans="18:25" x14ac:dyDescent="0.25">
      <c r="R346" s="19" t="str">
        <f t="shared" si="13"/>
        <v/>
      </c>
      <c r="S346" s="19" t="str">
        <f>IF(M346="","",IF(AND(M346&lt;&gt;'Tabelas auxiliares'!$B$241,M346&lt;&gt;'Tabelas auxiliares'!$B$242,M346&lt;&gt;'Tabelas auxiliares'!$C$241,M346&lt;&gt;'Tabelas auxiliares'!$C$242,M346&lt;&gt;'Tabelas auxiliares'!$D$241,M346&lt;&gt;'Tabelas auxiliares'!$D$242),"FOLHA DE PESSOAL",IF(R346='Tabelas auxiliares'!$A$242,"CUSTEIO",IF(R346='Tabelas auxiliares'!$A$241,"INVESTIMENTO","ERRO - VERIFICAR"))))</f>
        <v/>
      </c>
      <c r="T346" s="30" t="str">
        <f t="shared" si="14"/>
        <v/>
      </c>
      <c r="U346" s="37"/>
      <c r="V346" s="37"/>
      <c r="W346" s="37"/>
      <c r="X346" s="37"/>
      <c r="Y346" s="37"/>
    </row>
    <row r="347" spans="18:25" x14ac:dyDescent="0.25">
      <c r="R347" s="19" t="str">
        <f t="shared" si="13"/>
        <v/>
      </c>
      <c r="S347" s="19" t="str">
        <f>IF(M347="","",IF(AND(M347&lt;&gt;'Tabelas auxiliares'!$B$241,M347&lt;&gt;'Tabelas auxiliares'!$B$242,M347&lt;&gt;'Tabelas auxiliares'!$C$241,M347&lt;&gt;'Tabelas auxiliares'!$C$242,M347&lt;&gt;'Tabelas auxiliares'!$D$241,M347&lt;&gt;'Tabelas auxiliares'!$D$242),"FOLHA DE PESSOAL",IF(R347='Tabelas auxiliares'!$A$242,"CUSTEIO",IF(R347='Tabelas auxiliares'!$A$241,"INVESTIMENTO","ERRO - VERIFICAR"))))</f>
        <v/>
      </c>
      <c r="T347" s="30" t="str">
        <f t="shared" si="14"/>
        <v/>
      </c>
      <c r="U347" s="37"/>
      <c r="V347" s="37"/>
      <c r="W347" s="37"/>
      <c r="X347" s="37"/>
      <c r="Y347" s="37"/>
    </row>
    <row r="348" spans="18:25" x14ac:dyDescent="0.25">
      <c r="R348" s="19" t="str">
        <f t="shared" si="13"/>
        <v/>
      </c>
      <c r="S348" s="19" t="str">
        <f>IF(M348="","",IF(AND(M348&lt;&gt;'Tabelas auxiliares'!$B$241,M348&lt;&gt;'Tabelas auxiliares'!$B$242,M348&lt;&gt;'Tabelas auxiliares'!$C$241,M348&lt;&gt;'Tabelas auxiliares'!$C$242,M348&lt;&gt;'Tabelas auxiliares'!$D$241,M348&lt;&gt;'Tabelas auxiliares'!$D$242),"FOLHA DE PESSOAL",IF(R348='Tabelas auxiliares'!$A$242,"CUSTEIO",IF(R348='Tabelas auxiliares'!$A$241,"INVESTIMENTO","ERRO - VERIFICAR"))))</f>
        <v/>
      </c>
      <c r="T348" s="30" t="str">
        <f t="shared" si="14"/>
        <v/>
      </c>
      <c r="U348" s="37"/>
      <c r="V348" s="37"/>
      <c r="W348" s="37"/>
      <c r="X348" s="37"/>
      <c r="Y348" s="37"/>
    </row>
    <row r="349" spans="18:25" x14ac:dyDescent="0.25">
      <c r="R349" s="19" t="str">
        <f t="shared" si="13"/>
        <v/>
      </c>
      <c r="S349" s="19" t="str">
        <f>IF(M349="","",IF(AND(M349&lt;&gt;'Tabelas auxiliares'!$B$241,M349&lt;&gt;'Tabelas auxiliares'!$B$242,M349&lt;&gt;'Tabelas auxiliares'!$C$241,M349&lt;&gt;'Tabelas auxiliares'!$C$242,M349&lt;&gt;'Tabelas auxiliares'!$D$241,M349&lt;&gt;'Tabelas auxiliares'!$D$242),"FOLHA DE PESSOAL",IF(R349='Tabelas auxiliares'!$A$242,"CUSTEIO",IF(R349='Tabelas auxiliares'!$A$241,"INVESTIMENTO","ERRO - VERIFICAR"))))</f>
        <v/>
      </c>
      <c r="T349" s="30" t="str">
        <f t="shared" si="14"/>
        <v/>
      </c>
      <c r="U349" s="37"/>
      <c r="V349" s="37"/>
      <c r="W349" s="37"/>
      <c r="X349" s="37"/>
      <c r="Y349" s="37"/>
    </row>
    <row r="350" spans="18:25" x14ac:dyDescent="0.25">
      <c r="R350" s="19" t="str">
        <f t="shared" si="13"/>
        <v/>
      </c>
      <c r="S350" s="19" t="str">
        <f>IF(M350="","",IF(AND(M350&lt;&gt;'Tabelas auxiliares'!$B$241,M350&lt;&gt;'Tabelas auxiliares'!$B$242,M350&lt;&gt;'Tabelas auxiliares'!$C$241,M350&lt;&gt;'Tabelas auxiliares'!$C$242,M350&lt;&gt;'Tabelas auxiliares'!$D$241,M350&lt;&gt;'Tabelas auxiliares'!$D$242),"FOLHA DE PESSOAL",IF(R350='Tabelas auxiliares'!$A$242,"CUSTEIO",IF(R350='Tabelas auxiliares'!$A$241,"INVESTIMENTO","ERRO - VERIFICAR"))))</f>
        <v/>
      </c>
      <c r="T350" s="30" t="str">
        <f t="shared" si="14"/>
        <v/>
      </c>
      <c r="U350" s="37"/>
      <c r="V350" s="37"/>
      <c r="W350" s="37"/>
      <c r="X350" s="37"/>
      <c r="Y350" s="37"/>
    </row>
    <row r="351" spans="18:25" x14ac:dyDescent="0.25">
      <c r="R351" s="19" t="str">
        <f t="shared" si="13"/>
        <v/>
      </c>
      <c r="S351" s="19" t="str">
        <f>IF(M351="","",IF(AND(M351&lt;&gt;'Tabelas auxiliares'!$B$241,M351&lt;&gt;'Tabelas auxiliares'!$B$242,M351&lt;&gt;'Tabelas auxiliares'!$C$241,M351&lt;&gt;'Tabelas auxiliares'!$C$242,M351&lt;&gt;'Tabelas auxiliares'!$D$241,M351&lt;&gt;'Tabelas auxiliares'!$D$242),"FOLHA DE PESSOAL",IF(R351='Tabelas auxiliares'!$A$242,"CUSTEIO",IF(R351='Tabelas auxiliares'!$A$241,"INVESTIMENTO","ERRO - VERIFICAR"))))</f>
        <v/>
      </c>
      <c r="T351" s="30" t="str">
        <f t="shared" si="14"/>
        <v/>
      </c>
      <c r="U351" s="37"/>
      <c r="V351" s="37"/>
      <c r="W351" s="37"/>
      <c r="X351" s="37"/>
      <c r="Y351" s="37"/>
    </row>
    <row r="352" spans="18:25" x14ac:dyDescent="0.25">
      <c r="R352" s="19" t="str">
        <f t="shared" si="13"/>
        <v/>
      </c>
      <c r="S352" s="19" t="str">
        <f>IF(M352="","",IF(AND(M352&lt;&gt;'Tabelas auxiliares'!$B$241,M352&lt;&gt;'Tabelas auxiliares'!$B$242,M352&lt;&gt;'Tabelas auxiliares'!$C$241,M352&lt;&gt;'Tabelas auxiliares'!$C$242,M352&lt;&gt;'Tabelas auxiliares'!$D$241,M352&lt;&gt;'Tabelas auxiliares'!$D$242),"FOLHA DE PESSOAL",IF(R352='Tabelas auxiliares'!$A$242,"CUSTEIO",IF(R352='Tabelas auxiliares'!$A$241,"INVESTIMENTO","ERRO - VERIFICAR"))))</f>
        <v/>
      </c>
      <c r="T352" s="30" t="str">
        <f t="shared" si="14"/>
        <v/>
      </c>
      <c r="U352" s="37"/>
      <c r="V352" s="37"/>
      <c r="W352" s="37"/>
      <c r="X352" s="37"/>
      <c r="Y352" s="37"/>
    </row>
    <row r="353" spans="18:25" x14ac:dyDescent="0.25">
      <c r="R353" s="19" t="str">
        <f t="shared" si="13"/>
        <v/>
      </c>
      <c r="S353" s="19" t="str">
        <f>IF(M353="","",IF(AND(M353&lt;&gt;'Tabelas auxiliares'!$B$241,M353&lt;&gt;'Tabelas auxiliares'!$B$242,M353&lt;&gt;'Tabelas auxiliares'!$C$241,M353&lt;&gt;'Tabelas auxiliares'!$C$242,M353&lt;&gt;'Tabelas auxiliares'!$D$241,M353&lt;&gt;'Tabelas auxiliares'!$D$242),"FOLHA DE PESSOAL",IF(R353='Tabelas auxiliares'!$A$242,"CUSTEIO",IF(R353='Tabelas auxiliares'!$A$241,"INVESTIMENTO","ERRO - VERIFICAR"))))</f>
        <v/>
      </c>
      <c r="T353" s="30" t="str">
        <f t="shared" si="14"/>
        <v/>
      </c>
      <c r="U353" s="37"/>
      <c r="V353" s="37"/>
      <c r="W353" s="37"/>
      <c r="X353" s="37"/>
      <c r="Y353" s="37"/>
    </row>
    <row r="354" spans="18:25" x14ac:dyDescent="0.25">
      <c r="R354" s="19" t="str">
        <f t="shared" si="13"/>
        <v/>
      </c>
      <c r="S354" s="19" t="str">
        <f>IF(M354="","",IF(AND(M354&lt;&gt;'Tabelas auxiliares'!$B$241,M354&lt;&gt;'Tabelas auxiliares'!$B$242,M354&lt;&gt;'Tabelas auxiliares'!$C$241,M354&lt;&gt;'Tabelas auxiliares'!$C$242,M354&lt;&gt;'Tabelas auxiliares'!$D$241,M354&lt;&gt;'Tabelas auxiliares'!$D$242),"FOLHA DE PESSOAL",IF(R354='Tabelas auxiliares'!$A$242,"CUSTEIO",IF(R354='Tabelas auxiliares'!$A$241,"INVESTIMENTO","ERRO - VERIFICAR"))))</f>
        <v/>
      </c>
      <c r="T354" s="30" t="str">
        <f t="shared" si="14"/>
        <v/>
      </c>
      <c r="U354" s="37"/>
      <c r="V354" s="37"/>
      <c r="W354" s="37"/>
      <c r="X354" s="37"/>
      <c r="Y354" s="37"/>
    </row>
    <row r="355" spans="18:25" x14ac:dyDescent="0.25">
      <c r="R355" s="19" t="str">
        <f t="shared" si="13"/>
        <v/>
      </c>
      <c r="S355" s="19" t="str">
        <f>IF(M355="","",IF(AND(M355&lt;&gt;'Tabelas auxiliares'!$B$241,M355&lt;&gt;'Tabelas auxiliares'!$B$242,M355&lt;&gt;'Tabelas auxiliares'!$C$241,M355&lt;&gt;'Tabelas auxiliares'!$C$242,M355&lt;&gt;'Tabelas auxiliares'!$D$241,M355&lt;&gt;'Tabelas auxiliares'!$D$242),"FOLHA DE PESSOAL",IF(R355='Tabelas auxiliares'!$A$242,"CUSTEIO",IF(R355='Tabelas auxiliares'!$A$241,"INVESTIMENTO","ERRO - VERIFICAR"))))</f>
        <v/>
      </c>
      <c r="T355" s="30" t="str">
        <f t="shared" si="14"/>
        <v/>
      </c>
      <c r="U355" s="37"/>
      <c r="V355" s="37"/>
      <c r="W355" s="37"/>
      <c r="X355" s="37"/>
      <c r="Y355" s="37"/>
    </row>
    <row r="356" spans="18:25" x14ac:dyDescent="0.25">
      <c r="R356" s="19" t="str">
        <f t="shared" si="13"/>
        <v/>
      </c>
      <c r="S356" s="19" t="str">
        <f>IF(M356="","",IF(AND(M356&lt;&gt;'Tabelas auxiliares'!$B$241,M356&lt;&gt;'Tabelas auxiliares'!$B$242,M356&lt;&gt;'Tabelas auxiliares'!$C$241,M356&lt;&gt;'Tabelas auxiliares'!$C$242,M356&lt;&gt;'Tabelas auxiliares'!$D$241,M356&lt;&gt;'Tabelas auxiliares'!$D$242),"FOLHA DE PESSOAL",IF(R356='Tabelas auxiliares'!$A$242,"CUSTEIO",IF(R356='Tabelas auxiliares'!$A$241,"INVESTIMENTO","ERRO - VERIFICAR"))))</f>
        <v/>
      </c>
      <c r="T356" s="30" t="str">
        <f t="shared" si="14"/>
        <v/>
      </c>
      <c r="U356" s="37"/>
      <c r="V356" s="37"/>
      <c r="W356" s="37"/>
      <c r="X356" s="37"/>
      <c r="Y356" s="37"/>
    </row>
    <row r="357" spans="18:25" x14ac:dyDescent="0.25">
      <c r="R357" s="19" t="str">
        <f t="shared" si="13"/>
        <v/>
      </c>
      <c r="S357" s="19" t="str">
        <f>IF(M357="","",IF(AND(M357&lt;&gt;'Tabelas auxiliares'!$B$241,M357&lt;&gt;'Tabelas auxiliares'!$B$242,M357&lt;&gt;'Tabelas auxiliares'!$C$241,M357&lt;&gt;'Tabelas auxiliares'!$C$242,M357&lt;&gt;'Tabelas auxiliares'!$D$241,M357&lt;&gt;'Tabelas auxiliares'!$D$242),"FOLHA DE PESSOAL",IF(R357='Tabelas auxiliares'!$A$242,"CUSTEIO",IF(R357='Tabelas auxiliares'!$A$241,"INVESTIMENTO","ERRO - VERIFICAR"))))</f>
        <v/>
      </c>
      <c r="T357" s="30" t="str">
        <f t="shared" si="14"/>
        <v/>
      </c>
      <c r="U357" s="37"/>
      <c r="V357" s="37"/>
      <c r="W357" s="37"/>
      <c r="X357" s="37"/>
      <c r="Y357" s="37"/>
    </row>
    <row r="358" spans="18:25" x14ac:dyDescent="0.25">
      <c r="R358" s="19" t="str">
        <f t="shared" si="13"/>
        <v/>
      </c>
      <c r="S358" s="19" t="str">
        <f>IF(M358="","",IF(AND(M358&lt;&gt;'Tabelas auxiliares'!$B$241,M358&lt;&gt;'Tabelas auxiliares'!$B$242,M358&lt;&gt;'Tabelas auxiliares'!$C$241,M358&lt;&gt;'Tabelas auxiliares'!$C$242,M358&lt;&gt;'Tabelas auxiliares'!$D$241,M358&lt;&gt;'Tabelas auxiliares'!$D$242),"FOLHA DE PESSOAL",IF(R358='Tabelas auxiliares'!$A$242,"CUSTEIO",IF(R358='Tabelas auxiliares'!$A$241,"INVESTIMENTO","ERRO - VERIFICAR"))))</f>
        <v/>
      </c>
      <c r="T358" s="30" t="str">
        <f t="shared" si="14"/>
        <v/>
      </c>
      <c r="U358" s="37"/>
      <c r="V358" s="37"/>
      <c r="W358" s="37"/>
      <c r="X358" s="37"/>
      <c r="Y358" s="37"/>
    </row>
    <row r="359" spans="18:25" x14ac:dyDescent="0.25">
      <c r="R359" s="19" t="str">
        <f t="shared" si="13"/>
        <v/>
      </c>
      <c r="S359" s="19" t="str">
        <f>IF(M359="","",IF(AND(M359&lt;&gt;'Tabelas auxiliares'!$B$241,M359&lt;&gt;'Tabelas auxiliares'!$B$242,M359&lt;&gt;'Tabelas auxiliares'!$C$241,M359&lt;&gt;'Tabelas auxiliares'!$C$242,M359&lt;&gt;'Tabelas auxiliares'!$D$241,M359&lt;&gt;'Tabelas auxiliares'!$D$242),"FOLHA DE PESSOAL",IF(R359='Tabelas auxiliares'!$A$242,"CUSTEIO",IF(R359='Tabelas auxiliares'!$A$241,"INVESTIMENTO","ERRO - VERIFICAR"))))</f>
        <v/>
      </c>
      <c r="T359" s="30" t="str">
        <f t="shared" si="14"/>
        <v/>
      </c>
      <c r="U359" s="37"/>
      <c r="V359" s="37"/>
      <c r="W359" s="37"/>
      <c r="X359" s="37"/>
      <c r="Y359" s="37"/>
    </row>
    <row r="360" spans="18:25" x14ac:dyDescent="0.25">
      <c r="R360" s="19" t="str">
        <f t="shared" si="13"/>
        <v/>
      </c>
      <c r="S360" s="19" t="str">
        <f>IF(M360="","",IF(AND(M360&lt;&gt;'Tabelas auxiliares'!$B$241,M360&lt;&gt;'Tabelas auxiliares'!$B$242,M360&lt;&gt;'Tabelas auxiliares'!$C$241,M360&lt;&gt;'Tabelas auxiliares'!$C$242,M360&lt;&gt;'Tabelas auxiliares'!$D$241,M360&lt;&gt;'Tabelas auxiliares'!$D$242),"FOLHA DE PESSOAL",IF(R360='Tabelas auxiliares'!$A$242,"CUSTEIO",IF(R360='Tabelas auxiliares'!$A$241,"INVESTIMENTO","ERRO - VERIFICAR"))))</f>
        <v/>
      </c>
      <c r="T360" s="30" t="str">
        <f t="shared" si="14"/>
        <v/>
      </c>
      <c r="U360" s="37"/>
      <c r="V360" s="37"/>
      <c r="W360" s="37"/>
      <c r="X360" s="37"/>
      <c r="Y360" s="37"/>
    </row>
    <row r="361" spans="18:25" x14ac:dyDescent="0.25">
      <c r="R361" s="19" t="str">
        <f t="shared" si="13"/>
        <v/>
      </c>
      <c r="S361" s="19" t="str">
        <f>IF(M361="","",IF(AND(M361&lt;&gt;'Tabelas auxiliares'!$B$241,M361&lt;&gt;'Tabelas auxiliares'!$B$242,M361&lt;&gt;'Tabelas auxiliares'!$C$241,M361&lt;&gt;'Tabelas auxiliares'!$C$242,M361&lt;&gt;'Tabelas auxiliares'!$D$241,M361&lt;&gt;'Tabelas auxiliares'!$D$242),"FOLHA DE PESSOAL",IF(R361='Tabelas auxiliares'!$A$242,"CUSTEIO",IF(R361='Tabelas auxiliares'!$A$241,"INVESTIMENTO","ERRO - VERIFICAR"))))</f>
        <v/>
      </c>
      <c r="T361" s="30" t="str">
        <f t="shared" si="14"/>
        <v/>
      </c>
      <c r="U361" s="37"/>
      <c r="V361" s="37"/>
      <c r="W361" s="37"/>
      <c r="X361" s="37"/>
      <c r="Y361" s="37"/>
    </row>
    <row r="362" spans="18:25" x14ac:dyDescent="0.25">
      <c r="R362" s="19" t="str">
        <f t="shared" si="13"/>
        <v/>
      </c>
      <c r="S362" s="19" t="str">
        <f>IF(M362="","",IF(AND(M362&lt;&gt;'Tabelas auxiliares'!$B$241,M362&lt;&gt;'Tabelas auxiliares'!$B$242,M362&lt;&gt;'Tabelas auxiliares'!$C$241,M362&lt;&gt;'Tabelas auxiliares'!$C$242,M362&lt;&gt;'Tabelas auxiliares'!$D$241,M362&lt;&gt;'Tabelas auxiliares'!$D$242),"FOLHA DE PESSOAL",IF(R362='Tabelas auxiliares'!$A$242,"CUSTEIO",IF(R362='Tabelas auxiliares'!$A$241,"INVESTIMENTO","ERRO - VERIFICAR"))))</f>
        <v/>
      </c>
      <c r="T362" s="30" t="str">
        <f t="shared" si="14"/>
        <v/>
      </c>
      <c r="U362" s="37"/>
      <c r="V362" s="37"/>
      <c r="W362" s="37"/>
      <c r="X362" s="37"/>
      <c r="Y362" s="37"/>
    </row>
    <row r="363" spans="18:25" x14ac:dyDescent="0.25">
      <c r="R363" s="19" t="str">
        <f t="shared" si="13"/>
        <v/>
      </c>
      <c r="S363" s="19" t="str">
        <f>IF(M363="","",IF(AND(M363&lt;&gt;'Tabelas auxiliares'!$B$241,M363&lt;&gt;'Tabelas auxiliares'!$B$242,M363&lt;&gt;'Tabelas auxiliares'!$C$241,M363&lt;&gt;'Tabelas auxiliares'!$C$242,M363&lt;&gt;'Tabelas auxiliares'!$D$241,M363&lt;&gt;'Tabelas auxiliares'!$D$242),"FOLHA DE PESSOAL",IF(R363='Tabelas auxiliares'!$A$242,"CUSTEIO",IF(R363='Tabelas auxiliares'!$A$241,"INVESTIMENTO","ERRO - VERIFICAR"))))</f>
        <v/>
      </c>
      <c r="T363" s="30" t="str">
        <f t="shared" si="14"/>
        <v/>
      </c>
      <c r="U363" s="37"/>
      <c r="V363" s="37"/>
      <c r="W363" s="37"/>
      <c r="X363" s="37"/>
      <c r="Y363" s="37"/>
    </row>
    <row r="364" spans="18:25" x14ac:dyDescent="0.25">
      <c r="R364" s="19" t="str">
        <f t="shared" si="13"/>
        <v/>
      </c>
      <c r="S364" s="19" t="str">
        <f>IF(M364="","",IF(AND(M364&lt;&gt;'Tabelas auxiliares'!$B$241,M364&lt;&gt;'Tabelas auxiliares'!$B$242,M364&lt;&gt;'Tabelas auxiliares'!$C$241,M364&lt;&gt;'Tabelas auxiliares'!$C$242,M364&lt;&gt;'Tabelas auxiliares'!$D$241,M364&lt;&gt;'Tabelas auxiliares'!$D$242),"FOLHA DE PESSOAL",IF(R364='Tabelas auxiliares'!$A$242,"CUSTEIO",IF(R364='Tabelas auxiliares'!$A$241,"INVESTIMENTO","ERRO - VERIFICAR"))))</f>
        <v/>
      </c>
      <c r="T364" s="30" t="str">
        <f t="shared" si="14"/>
        <v/>
      </c>
      <c r="U364" s="37"/>
      <c r="V364" s="37"/>
      <c r="W364" s="37"/>
      <c r="X364" s="37"/>
      <c r="Y364" s="37"/>
    </row>
    <row r="365" spans="18:25" x14ac:dyDescent="0.25">
      <c r="R365" s="19" t="str">
        <f t="shared" si="13"/>
        <v/>
      </c>
      <c r="S365" s="19" t="str">
        <f>IF(M365="","",IF(AND(M365&lt;&gt;'Tabelas auxiliares'!$B$241,M365&lt;&gt;'Tabelas auxiliares'!$B$242,M365&lt;&gt;'Tabelas auxiliares'!$C$241,M365&lt;&gt;'Tabelas auxiliares'!$C$242,M365&lt;&gt;'Tabelas auxiliares'!$D$241,M365&lt;&gt;'Tabelas auxiliares'!$D$242),"FOLHA DE PESSOAL",IF(R365='Tabelas auxiliares'!$A$242,"CUSTEIO",IF(R365='Tabelas auxiliares'!$A$241,"INVESTIMENTO","ERRO - VERIFICAR"))))</f>
        <v/>
      </c>
      <c r="T365" s="30" t="str">
        <f t="shared" si="14"/>
        <v/>
      </c>
      <c r="U365" s="37"/>
      <c r="V365" s="37"/>
      <c r="W365" s="37"/>
      <c r="X365" s="37"/>
      <c r="Y365" s="37"/>
    </row>
    <row r="366" spans="18:25" x14ac:dyDescent="0.25">
      <c r="R366" s="19" t="str">
        <f t="shared" si="13"/>
        <v/>
      </c>
      <c r="S366" s="19" t="str">
        <f>IF(M366="","",IF(AND(M366&lt;&gt;'Tabelas auxiliares'!$B$241,M366&lt;&gt;'Tabelas auxiliares'!$B$242,M366&lt;&gt;'Tabelas auxiliares'!$C$241,M366&lt;&gt;'Tabelas auxiliares'!$C$242,M366&lt;&gt;'Tabelas auxiliares'!$D$241,M366&lt;&gt;'Tabelas auxiliares'!$D$242),"FOLHA DE PESSOAL",IF(R366='Tabelas auxiliares'!$A$242,"CUSTEIO",IF(R366='Tabelas auxiliares'!$A$241,"INVESTIMENTO","ERRO - VERIFICAR"))))</f>
        <v/>
      </c>
      <c r="T366" s="30" t="str">
        <f t="shared" si="14"/>
        <v/>
      </c>
      <c r="U366" s="37"/>
      <c r="V366" s="37"/>
      <c r="W366" s="37"/>
      <c r="X366" s="37"/>
      <c r="Y366" s="37"/>
    </row>
    <row r="367" spans="18:25" x14ac:dyDescent="0.25">
      <c r="R367" s="19" t="str">
        <f t="shared" si="13"/>
        <v/>
      </c>
      <c r="S367" s="19" t="str">
        <f>IF(M367="","",IF(AND(M367&lt;&gt;'Tabelas auxiliares'!$B$241,M367&lt;&gt;'Tabelas auxiliares'!$B$242,M367&lt;&gt;'Tabelas auxiliares'!$C$241,M367&lt;&gt;'Tabelas auxiliares'!$C$242,M367&lt;&gt;'Tabelas auxiliares'!$D$241,M367&lt;&gt;'Tabelas auxiliares'!$D$242),"FOLHA DE PESSOAL",IF(R367='Tabelas auxiliares'!$A$242,"CUSTEIO",IF(R367='Tabelas auxiliares'!$A$241,"INVESTIMENTO","ERRO - VERIFICAR"))))</f>
        <v/>
      </c>
      <c r="T367" s="30" t="str">
        <f t="shared" si="14"/>
        <v/>
      </c>
      <c r="U367" s="37"/>
      <c r="V367" s="37"/>
      <c r="W367" s="37"/>
      <c r="X367" s="37"/>
      <c r="Y367" s="37"/>
    </row>
    <row r="368" spans="18:25" x14ac:dyDescent="0.25">
      <c r="R368" s="19" t="str">
        <f t="shared" si="13"/>
        <v/>
      </c>
      <c r="S368" s="19" t="str">
        <f>IF(M368="","",IF(AND(M368&lt;&gt;'Tabelas auxiliares'!$B$241,M368&lt;&gt;'Tabelas auxiliares'!$B$242,M368&lt;&gt;'Tabelas auxiliares'!$C$241,M368&lt;&gt;'Tabelas auxiliares'!$C$242,M368&lt;&gt;'Tabelas auxiliares'!$D$241,M368&lt;&gt;'Tabelas auxiliares'!$D$242),"FOLHA DE PESSOAL",IF(R368='Tabelas auxiliares'!$A$242,"CUSTEIO",IF(R368='Tabelas auxiliares'!$A$241,"INVESTIMENTO","ERRO - VERIFICAR"))))</f>
        <v/>
      </c>
      <c r="T368" s="30" t="str">
        <f t="shared" si="14"/>
        <v/>
      </c>
      <c r="U368" s="37"/>
      <c r="V368" s="37"/>
      <c r="W368" s="37"/>
      <c r="X368" s="37"/>
      <c r="Y368" s="37"/>
    </row>
    <row r="369" spans="18:25" x14ac:dyDescent="0.25">
      <c r="R369" s="19" t="str">
        <f t="shared" si="13"/>
        <v/>
      </c>
      <c r="S369" s="19" t="str">
        <f>IF(M369="","",IF(AND(M369&lt;&gt;'Tabelas auxiliares'!$B$241,M369&lt;&gt;'Tabelas auxiliares'!$B$242,M369&lt;&gt;'Tabelas auxiliares'!$C$241,M369&lt;&gt;'Tabelas auxiliares'!$C$242,M369&lt;&gt;'Tabelas auxiliares'!$D$241,M369&lt;&gt;'Tabelas auxiliares'!$D$242),"FOLHA DE PESSOAL",IF(R369='Tabelas auxiliares'!$A$242,"CUSTEIO",IF(R369='Tabelas auxiliares'!$A$241,"INVESTIMENTO","ERRO - VERIFICAR"))))</f>
        <v/>
      </c>
      <c r="T369" s="30" t="str">
        <f t="shared" si="14"/>
        <v/>
      </c>
      <c r="U369" s="37"/>
      <c r="V369" s="37"/>
      <c r="W369" s="37"/>
      <c r="X369" s="37"/>
      <c r="Y369" s="37"/>
    </row>
    <row r="370" spans="18:25" x14ac:dyDescent="0.25">
      <c r="R370" s="19" t="str">
        <f t="shared" si="13"/>
        <v/>
      </c>
      <c r="S370" s="19" t="str">
        <f>IF(M370="","",IF(AND(M370&lt;&gt;'Tabelas auxiliares'!$B$241,M370&lt;&gt;'Tabelas auxiliares'!$B$242,M370&lt;&gt;'Tabelas auxiliares'!$C$241,M370&lt;&gt;'Tabelas auxiliares'!$C$242,M370&lt;&gt;'Tabelas auxiliares'!$D$241,M370&lt;&gt;'Tabelas auxiliares'!$D$242),"FOLHA DE PESSOAL",IF(R370='Tabelas auxiliares'!$A$242,"CUSTEIO",IF(R370='Tabelas auxiliares'!$A$241,"INVESTIMENTO","ERRO - VERIFICAR"))))</f>
        <v/>
      </c>
      <c r="T370" s="30" t="str">
        <f t="shared" si="14"/>
        <v/>
      </c>
      <c r="U370" s="37"/>
      <c r="V370" s="37"/>
      <c r="W370" s="37"/>
      <c r="X370" s="37"/>
      <c r="Y370" s="37"/>
    </row>
    <row r="371" spans="18:25" x14ac:dyDescent="0.25">
      <c r="R371" s="19" t="str">
        <f t="shared" si="13"/>
        <v/>
      </c>
      <c r="S371" s="19" t="str">
        <f>IF(M371="","",IF(AND(M371&lt;&gt;'Tabelas auxiliares'!$B$241,M371&lt;&gt;'Tabelas auxiliares'!$B$242,M371&lt;&gt;'Tabelas auxiliares'!$C$241,M371&lt;&gt;'Tabelas auxiliares'!$C$242,M371&lt;&gt;'Tabelas auxiliares'!$D$241,M371&lt;&gt;'Tabelas auxiliares'!$D$242),"FOLHA DE PESSOAL",IF(R371='Tabelas auxiliares'!$A$242,"CUSTEIO",IF(R371='Tabelas auxiliares'!$A$241,"INVESTIMENTO","ERRO - VERIFICAR"))))</f>
        <v/>
      </c>
      <c r="T371" s="30" t="str">
        <f t="shared" si="14"/>
        <v/>
      </c>
      <c r="U371" s="37"/>
      <c r="V371" s="37"/>
      <c r="W371" s="37"/>
      <c r="X371" s="37"/>
      <c r="Y371" s="37"/>
    </row>
    <row r="372" spans="18:25" x14ac:dyDescent="0.25">
      <c r="R372" s="19" t="str">
        <f t="shared" si="13"/>
        <v/>
      </c>
      <c r="S372" s="19" t="str">
        <f>IF(M372="","",IF(AND(M372&lt;&gt;'Tabelas auxiliares'!$B$241,M372&lt;&gt;'Tabelas auxiliares'!$B$242,M372&lt;&gt;'Tabelas auxiliares'!$C$241,M372&lt;&gt;'Tabelas auxiliares'!$C$242,M372&lt;&gt;'Tabelas auxiliares'!$D$241,M372&lt;&gt;'Tabelas auxiliares'!$D$242),"FOLHA DE PESSOAL",IF(R372='Tabelas auxiliares'!$A$242,"CUSTEIO",IF(R372='Tabelas auxiliares'!$A$241,"INVESTIMENTO","ERRO - VERIFICAR"))))</f>
        <v/>
      </c>
      <c r="T372" s="30" t="str">
        <f t="shared" si="14"/>
        <v/>
      </c>
      <c r="U372" s="37"/>
      <c r="V372" s="37"/>
      <c r="W372" s="37"/>
      <c r="X372" s="37"/>
      <c r="Y372" s="37"/>
    </row>
    <row r="373" spans="18:25" x14ac:dyDescent="0.25">
      <c r="R373" s="19" t="str">
        <f t="shared" si="13"/>
        <v/>
      </c>
      <c r="S373" s="19" t="str">
        <f>IF(M373="","",IF(AND(M373&lt;&gt;'Tabelas auxiliares'!$B$241,M373&lt;&gt;'Tabelas auxiliares'!$B$242,M373&lt;&gt;'Tabelas auxiliares'!$C$241,M373&lt;&gt;'Tabelas auxiliares'!$C$242,M373&lt;&gt;'Tabelas auxiliares'!$D$241,M373&lt;&gt;'Tabelas auxiliares'!$D$242),"FOLHA DE PESSOAL",IF(R373='Tabelas auxiliares'!$A$242,"CUSTEIO",IF(R373='Tabelas auxiliares'!$A$241,"INVESTIMENTO","ERRO - VERIFICAR"))))</f>
        <v/>
      </c>
      <c r="T373" s="30" t="str">
        <f t="shared" si="14"/>
        <v/>
      </c>
      <c r="U373" s="37"/>
      <c r="V373" s="37"/>
      <c r="W373" s="37"/>
      <c r="X373" s="37"/>
      <c r="Y373" s="37"/>
    </row>
    <row r="374" spans="18:25" x14ac:dyDescent="0.25">
      <c r="R374" s="19" t="str">
        <f t="shared" si="13"/>
        <v/>
      </c>
      <c r="S374" s="19" t="str">
        <f>IF(M374="","",IF(AND(M374&lt;&gt;'Tabelas auxiliares'!$B$241,M374&lt;&gt;'Tabelas auxiliares'!$B$242,M374&lt;&gt;'Tabelas auxiliares'!$C$241,M374&lt;&gt;'Tabelas auxiliares'!$C$242,M374&lt;&gt;'Tabelas auxiliares'!$D$241,M374&lt;&gt;'Tabelas auxiliares'!$D$242),"FOLHA DE PESSOAL",IF(R374='Tabelas auxiliares'!$A$242,"CUSTEIO",IF(R374='Tabelas auxiliares'!$A$241,"INVESTIMENTO","ERRO - VERIFICAR"))))</f>
        <v/>
      </c>
      <c r="T374" s="30" t="str">
        <f t="shared" si="14"/>
        <v/>
      </c>
      <c r="U374" s="37"/>
      <c r="V374" s="37"/>
      <c r="W374" s="37"/>
      <c r="X374" s="37"/>
      <c r="Y374" s="37"/>
    </row>
    <row r="375" spans="18:25" x14ac:dyDescent="0.25">
      <c r="R375" s="19" t="str">
        <f t="shared" si="13"/>
        <v/>
      </c>
      <c r="S375" s="19" t="str">
        <f>IF(M375="","",IF(AND(M375&lt;&gt;'Tabelas auxiliares'!$B$241,M375&lt;&gt;'Tabelas auxiliares'!$B$242,M375&lt;&gt;'Tabelas auxiliares'!$C$241,M375&lt;&gt;'Tabelas auxiliares'!$C$242,M375&lt;&gt;'Tabelas auxiliares'!$D$241,M375&lt;&gt;'Tabelas auxiliares'!$D$242),"FOLHA DE PESSOAL",IF(R375='Tabelas auxiliares'!$A$242,"CUSTEIO",IF(R375='Tabelas auxiliares'!$A$241,"INVESTIMENTO","ERRO - VERIFICAR"))))</f>
        <v/>
      </c>
      <c r="T375" s="30" t="str">
        <f t="shared" si="14"/>
        <v/>
      </c>
      <c r="U375" s="37"/>
      <c r="V375" s="37"/>
      <c r="W375" s="37"/>
      <c r="X375" s="37"/>
      <c r="Y375" s="37"/>
    </row>
    <row r="376" spans="18:25" x14ac:dyDescent="0.25">
      <c r="R376" s="19" t="str">
        <f t="shared" si="13"/>
        <v/>
      </c>
      <c r="S376" s="19" t="str">
        <f>IF(M376="","",IF(AND(M376&lt;&gt;'Tabelas auxiliares'!$B$241,M376&lt;&gt;'Tabelas auxiliares'!$B$242,M376&lt;&gt;'Tabelas auxiliares'!$C$241,M376&lt;&gt;'Tabelas auxiliares'!$C$242,M376&lt;&gt;'Tabelas auxiliares'!$D$241,M376&lt;&gt;'Tabelas auxiliares'!$D$242),"FOLHA DE PESSOAL",IF(R376='Tabelas auxiliares'!$A$242,"CUSTEIO",IF(R376='Tabelas auxiliares'!$A$241,"INVESTIMENTO","ERRO - VERIFICAR"))))</f>
        <v/>
      </c>
      <c r="T376" s="30" t="str">
        <f t="shared" si="14"/>
        <v/>
      </c>
      <c r="U376" s="37"/>
      <c r="V376" s="37"/>
      <c r="W376" s="37"/>
      <c r="X376" s="37"/>
      <c r="Y376" s="37"/>
    </row>
    <row r="377" spans="18:25" x14ac:dyDescent="0.25">
      <c r="R377" s="19" t="str">
        <f t="shared" si="13"/>
        <v/>
      </c>
      <c r="S377" s="19" t="str">
        <f>IF(M377="","",IF(AND(M377&lt;&gt;'Tabelas auxiliares'!$B$241,M377&lt;&gt;'Tabelas auxiliares'!$B$242,M377&lt;&gt;'Tabelas auxiliares'!$C$241,M377&lt;&gt;'Tabelas auxiliares'!$C$242,M377&lt;&gt;'Tabelas auxiliares'!$D$241,M377&lt;&gt;'Tabelas auxiliares'!$D$242),"FOLHA DE PESSOAL",IF(R377='Tabelas auxiliares'!$A$242,"CUSTEIO",IF(R377='Tabelas auxiliares'!$A$241,"INVESTIMENTO","ERRO - VERIFICAR"))))</f>
        <v/>
      </c>
      <c r="T377" s="30" t="str">
        <f t="shared" si="14"/>
        <v/>
      </c>
      <c r="U377" s="37"/>
      <c r="V377" s="37"/>
      <c r="W377" s="37"/>
      <c r="X377" s="37"/>
      <c r="Y377" s="37"/>
    </row>
    <row r="378" spans="18:25" x14ac:dyDescent="0.25">
      <c r="R378" s="19" t="str">
        <f t="shared" si="13"/>
        <v/>
      </c>
      <c r="S378" s="19" t="str">
        <f>IF(M378="","",IF(AND(M378&lt;&gt;'Tabelas auxiliares'!$B$241,M378&lt;&gt;'Tabelas auxiliares'!$B$242,M378&lt;&gt;'Tabelas auxiliares'!$C$241,M378&lt;&gt;'Tabelas auxiliares'!$C$242,M378&lt;&gt;'Tabelas auxiliares'!$D$241,M378&lt;&gt;'Tabelas auxiliares'!$D$242),"FOLHA DE PESSOAL",IF(R378='Tabelas auxiliares'!$A$242,"CUSTEIO",IF(R378='Tabelas auxiliares'!$A$241,"INVESTIMENTO","ERRO - VERIFICAR"))))</f>
        <v/>
      </c>
      <c r="T378" s="30" t="str">
        <f t="shared" si="14"/>
        <v/>
      </c>
      <c r="U378" s="37"/>
      <c r="V378" s="37"/>
      <c r="W378" s="37"/>
      <c r="X378" s="37"/>
      <c r="Y378" s="37"/>
    </row>
    <row r="379" spans="18:25" x14ac:dyDescent="0.25">
      <c r="R379" s="19" t="str">
        <f t="shared" si="13"/>
        <v/>
      </c>
      <c r="S379" s="19" t="str">
        <f>IF(M379="","",IF(AND(M379&lt;&gt;'Tabelas auxiliares'!$B$241,M379&lt;&gt;'Tabelas auxiliares'!$B$242,M379&lt;&gt;'Tabelas auxiliares'!$C$241,M379&lt;&gt;'Tabelas auxiliares'!$C$242,M379&lt;&gt;'Tabelas auxiliares'!$D$241,M379&lt;&gt;'Tabelas auxiliares'!$D$242),"FOLHA DE PESSOAL",IF(R379='Tabelas auxiliares'!$A$242,"CUSTEIO",IF(R379='Tabelas auxiliares'!$A$241,"INVESTIMENTO","ERRO - VERIFICAR"))))</f>
        <v/>
      </c>
      <c r="T379" s="30" t="str">
        <f t="shared" si="14"/>
        <v/>
      </c>
      <c r="U379" s="37"/>
      <c r="V379" s="37"/>
      <c r="W379" s="37"/>
      <c r="X379" s="37"/>
      <c r="Y379" s="37"/>
    </row>
    <row r="380" spans="18:25" x14ac:dyDescent="0.25">
      <c r="R380" s="19" t="str">
        <f t="shared" si="13"/>
        <v/>
      </c>
      <c r="S380" s="19" t="str">
        <f>IF(M380="","",IF(AND(M380&lt;&gt;'Tabelas auxiliares'!$B$241,M380&lt;&gt;'Tabelas auxiliares'!$B$242,M380&lt;&gt;'Tabelas auxiliares'!$C$241,M380&lt;&gt;'Tabelas auxiliares'!$C$242,M380&lt;&gt;'Tabelas auxiliares'!$D$241,M380&lt;&gt;'Tabelas auxiliares'!$D$242),"FOLHA DE PESSOAL",IF(R380='Tabelas auxiliares'!$A$242,"CUSTEIO",IF(R380='Tabelas auxiliares'!$A$241,"INVESTIMENTO","ERRO - VERIFICAR"))))</f>
        <v/>
      </c>
      <c r="T380" s="30" t="str">
        <f t="shared" si="14"/>
        <v/>
      </c>
      <c r="U380" s="37"/>
      <c r="V380" s="37"/>
      <c r="W380" s="37"/>
      <c r="X380" s="37"/>
      <c r="Y380" s="37"/>
    </row>
    <row r="381" spans="18:25" x14ac:dyDescent="0.25">
      <c r="R381" s="19" t="str">
        <f t="shared" si="13"/>
        <v/>
      </c>
      <c r="S381" s="19" t="str">
        <f>IF(M381="","",IF(AND(M381&lt;&gt;'Tabelas auxiliares'!$B$241,M381&lt;&gt;'Tabelas auxiliares'!$B$242,M381&lt;&gt;'Tabelas auxiliares'!$C$241,M381&lt;&gt;'Tabelas auxiliares'!$C$242,M381&lt;&gt;'Tabelas auxiliares'!$D$241,M381&lt;&gt;'Tabelas auxiliares'!$D$242),"FOLHA DE PESSOAL",IF(R381='Tabelas auxiliares'!$A$242,"CUSTEIO",IF(R381='Tabelas auxiliares'!$A$241,"INVESTIMENTO","ERRO - VERIFICAR"))))</f>
        <v/>
      </c>
      <c r="T381" s="30" t="str">
        <f t="shared" si="14"/>
        <v/>
      </c>
      <c r="U381" s="37"/>
      <c r="V381" s="37"/>
      <c r="W381" s="37"/>
      <c r="X381" s="37"/>
      <c r="Y381" s="37"/>
    </row>
    <row r="382" spans="18:25" x14ac:dyDescent="0.25">
      <c r="R382" s="19" t="str">
        <f t="shared" si="13"/>
        <v/>
      </c>
      <c r="S382" s="19" t="str">
        <f>IF(M382="","",IF(AND(M382&lt;&gt;'Tabelas auxiliares'!$B$241,M382&lt;&gt;'Tabelas auxiliares'!$B$242,M382&lt;&gt;'Tabelas auxiliares'!$C$241,M382&lt;&gt;'Tabelas auxiliares'!$C$242,M382&lt;&gt;'Tabelas auxiliares'!$D$241,M382&lt;&gt;'Tabelas auxiliares'!$D$242),"FOLHA DE PESSOAL",IF(R382='Tabelas auxiliares'!$A$242,"CUSTEIO",IF(R382='Tabelas auxiliares'!$A$241,"INVESTIMENTO","ERRO - VERIFICAR"))))</f>
        <v/>
      </c>
      <c r="T382" s="30" t="str">
        <f t="shared" si="14"/>
        <v/>
      </c>
      <c r="U382" s="37"/>
      <c r="V382" s="37"/>
      <c r="W382" s="37"/>
      <c r="X382" s="37"/>
      <c r="Y382" s="37"/>
    </row>
    <row r="383" spans="18:25" x14ac:dyDescent="0.25">
      <c r="R383" s="19" t="str">
        <f t="shared" si="13"/>
        <v/>
      </c>
      <c r="S383" s="19" t="str">
        <f>IF(M383="","",IF(AND(M383&lt;&gt;'Tabelas auxiliares'!$B$241,M383&lt;&gt;'Tabelas auxiliares'!$B$242,M383&lt;&gt;'Tabelas auxiliares'!$C$241,M383&lt;&gt;'Tabelas auxiliares'!$C$242,M383&lt;&gt;'Tabelas auxiliares'!$D$241,M383&lt;&gt;'Tabelas auxiliares'!$D$242),"FOLHA DE PESSOAL",IF(R383='Tabelas auxiliares'!$A$242,"CUSTEIO",IF(R383='Tabelas auxiliares'!$A$241,"INVESTIMENTO","ERRO - VERIFICAR"))))</f>
        <v/>
      </c>
      <c r="T383" s="30" t="str">
        <f t="shared" si="14"/>
        <v/>
      </c>
      <c r="U383" s="37"/>
      <c r="V383" s="37"/>
      <c r="W383" s="37"/>
      <c r="X383" s="37"/>
      <c r="Y383" s="37"/>
    </row>
    <row r="384" spans="18:25" x14ac:dyDescent="0.25">
      <c r="R384" s="19" t="str">
        <f t="shared" si="13"/>
        <v/>
      </c>
      <c r="S384" s="19" t="str">
        <f>IF(M384="","",IF(AND(M384&lt;&gt;'Tabelas auxiliares'!$B$241,M384&lt;&gt;'Tabelas auxiliares'!$B$242,M384&lt;&gt;'Tabelas auxiliares'!$C$241,M384&lt;&gt;'Tabelas auxiliares'!$C$242,M384&lt;&gt;'Tabelas auxiliares'!$D$241,M384&lt;&gt;'Tabelas auxiliares'!$D$242),"FOLHA DE PESSOAL",IF(R384='Tabelas auxiliares'!$A$242,"CUSTEIO",IF(R384='Tabelas auxiliares'!$A$241,"INVESTIMENTO","ERRO - VERIFICAR"))))</f>
        <v/>
      </c>
      <c r="T384" s="30" t="str">
        <f t="shared" si="14"/>
        <v/>
      </c>
      <c r="U384" s="37"/>
      <c r="V384" s="37"/>
      <c r="W384" s="37"/>
      <c r="X384" s="37"/>
      <c r="Y384" s="37"/>
    </row>
    <row r="385" spans="18:25" x14ac:dyDescent="0.25">
      <c r="R385" s="19" t="str">
        <f t="shared" si="13"/>
        <v/>
      </c>
      <c r="S385" s="19" t="str">
        <f>IF(M385="","",IF(AND(M385&lt;&gt;'Tabelas auxiliares'!$B$241,M385&lt;&gt;'Tabelas auxiliares'!$B$242,M385&lt;&gt;'Tabelas auxiliares'!$C$241,M385&lt;&gt;'Tabelas auxiliares'!$C$242,M385&lt;&gt;'Tabelas auxiliares'!$D$241,M385&lt;&gt;'Tabelas auxiliares'!$D$242),"FOLHA DE PESSOAL",IF(R385='Tabelas auxiliares'!$A$242,"CUSTEIO",IF(R385='Tabelas auxiliares'!$A$241,"INVESTIMENTO","ERRO - VERIFICAR"))))</f>
        <v/>
      </c>
      <c r="T385" s="30" t="str">
        <f t="shared" si="14"/>
        <v/>
      </c>
      <c r="U385" s="37"/>
      <c r="V385" s="37"/>
      <c r="W385" s="37"/>
      <c r="X385" s="37"/>
      <c r="Y385" s="37"/>
    </row>
    <row r="386" spans="18:25" x14ac:dyDescent="0.25">
      <c r="R386" s="19" t="str">
        <f t="shared" si="13"/>
        <v/>
      </c>
      <c r="S386" s="19" t="str">
        <f>IF(M386="","",IF(AND(M386&lt;&gt;'Tabelas auxiliares'!$B$241,M386&lt;&gt;'Tabelas auxiliares'!$B$242,M386&lt;&gt;'Tabelas auxiliares'!$C$241,M386&lt;&gt;'Tabelas auxiliares'!$C$242,M386&lt;&gt;'Tabelas auxiliares'!$D$241,M386&lt;&gt;'Tabelas auxiliares'!$D$242),"FOLHA DE PESSOAL",IF(R386='Tabelas auxiliares'!$A$242,"CUSTEIO",IF(R386='Tabelas auxiliares'!$A$241,"INVESTIMENTO","ERRO - VERIFICAR"))))</f>
        <v/>
      </c>
      <c r="T386" s="30" t="str">
        <f t="shared" si="14"/>
        <v/>
      </c>
      <c r="U386" s="37"/>
      <c r="V386" s="37"/>
      <c r="W386" s="37"/>
      <c r="X386" s="37"/>
      <c r="Y386" s="37"/>
    </row>
    <row r="387" spans="18:25" x14ac:dyDescent="0.25">
      <c r="R387" s="19" t="str">
        <f t="shared" si="13"/>
        <v/>
      </c>
      <c r="S387" s="19" t="str">
        <f>IF(M387="","",IF(AND(M387&lt;&gt;'Tabelas auxiliares'!$B$241,M387&lt;&gt;'Tabelas auxiliares'!$B$242,M387&lt;&gt;'Tabelas auxiliares'!$C$241,M387&lt;&gt;'Tabelas auxiliares'!$C$242,M387&lt;&gt;'Tabelas auxiliares'!$D$241,M387&lt;&gt;'Tabelas auxiliares'!$D$242),"FOLHA DE PESSOAL",IF(R387='Tabelas auxiliares'!$A$242,"CUSTEIO",IF(R387='Tabelas auxiliares'!$A$241,"INVESTIMENTO","ERRO - VERIFICAR"))))</f>
        <v/>
      </c>
      <c r="T387" s="30" t="str">
        <f t="shared" si="14"/>
        <v/>
      </c>
      <c r="U387" s="37"/>
      <c r="V387" s="37"/>
      <c r="W387" s="37"/>
      <c r="X387" s="37"/>
      <c r="Y387" s="37"/>
    </row>
    <row r="388" spans="18:25" x14ac:dyDescent="0.25">
      <c r="R388" s="19" t="str">
        <f t="shared" ref="R388:R451" si="15">LEFT(O388,1)</f>
        <v/>
      </c>
      <c r="S388" s="19" t="str">
        <f>IF(M388="","",IF(AND(M388&lt;&gt;'Tabelas auxiliares'!$B$241,M388&lt;&gt;'Tabelas auxiliares'!$B$242,M388&lt;&gt;'Tabelas auxiliares'!$C$241,M388&lt;&gt;'Tabelas auxiliares'!$C$242,M388&lt;&gt;'Tabelas auxiliares'!$D$241,M388&lt;&gt;'Tabelas auxiliares'!$D$242),"FOLHA DE PESSOAL",IF(R388='Tabelas auxiliares'!$A$242,"CUSTEIO",IF(R388='Tabelas auxiliares'!$A$241,"INVESTIMENTO","ERRO - VERIFICAR"))))</f>
        <v/>
      </c>
      <c r="T388" s="30" t="str">
        <f t="shared" ref="T388:T451" si="16">IF(SUM(U388:Y388)=0,"",SUM(U388:Y388))</f>
        <v/>
      </c>
      <c r="U388" s="37"/>
      <c r="V388" s="37"/>
      <c r="W388" s="37"/>
      <c r="X388" s="37"/>
      <c r="Y388" s="37"/>
    </row>
    <row r="389" spans="18:25" x14ac:dyDescent="0.25">
      <c r="R389" s="19" t="str">
        <f t="shared" si="15"/>
        <v/>
      </c>
      <c r="S389" s="19" t="str">
        <f>IF(M389="","",IF(AND(M389&lt;&gt;'Tabelas auxiliares'!$B$241,M389&lt;&gt;'Tabelas auxiliares'!$B$242,M389&lt;&gt;'Tabelas auxiliares'!$C$241,M389&lt;&gt;'Tabelas auxiliares'!$C$242,M389&lt;&gt;'Tabelas auxiliares'!$D$241,M389&lt;&gt;'Tabelas auxiliares'!$D$242),"FOLHA DE PESSOAL",IF(R389='Tabelas auxiliares'!$A$242,"CUSTEIO",IF(R389='Tabelas auxiliares'!$A$241,"INVESTIMENTO","ERRO - VERIFICAR"))))</f>
        <v/>
      </c>
      <c r="T389" s="30" t="str">
        <f t="shared" si="16"/>
        <v/>
      </c>
      <c r="U389" s="37"/>
      <c r="V389" s="37"/>
      <c r="W389" s="37"/>
      <c r="X389" s="37"/>
      <c r="Y389" s="37"/>
    </row>
    <row r="390" spans="18:25" x14ac:dyDescent="0.25">
      <c r="R390" s="19" t="str">
        <f t="shared" si="15"/>
        <v/>
      </c>
      <c r="S390" s="19" t="str">
        <f>IF(M390="","",IF(AND(M390&lt;&gt;'Tabelas auxiliares'!$B$241,M390&lt;&gt;'Tabelas auxiliares'!$B$242,M390&lt;&gt;'Tabelas auxiliares'!$C$241,M390&lt;&gt;'Tabelas auxiliares'!$C$242,M390&lt;&gt;'Tabelas auxiliares'!$D$241,M390&lt;&gt;'Tabelas auxiliares'!$D$242),"FOLHA DE PESSOAL",IF(R390='Tabelas auxiliares'!$A$242,"CUSTEIO",IF(R390='Tabelas auxiliares'!$A$241,"INVESTIMENTO","ERRO - VERIFICAR"))))</f>
        <v/>
      </c>
      <c r="T390" s="30" t="str">
        <f t="shared" si="16"/>
        <v/>
      </c>
      <c r="U390" s="37"/>
      <c r="V390" s="37"/>
      <c r="W390" s="37"/>
      <c r="X390" s="37"/>
      <c r="Y390" s="37"/>
    </row>
    <row r="391" spans="18:25" x14ac:dyDescent="0.25">
      <c r="R391" s="19" t="str">
        <f t="shared" si="15"/>
        <v/>
      </c>
      <c r="S391" s="19" t="str">
        <f>IF(M391="","",IF(AND(M391&lt;&gt;'Tabelas auxiliares'!$B$241,M391&lt;&gt;'Tabelas auxiliares'!$B$242,M391&lt;&gt;'Tabelas auxiliares'!$C$241,M391&lt;&gt;'Tabelas auxiliares'!$C$242,M391&lt;&gt;'Tabelas auxiliares'!$D$241,M391&lt;&gt;'Tabelas auxiliares'!$D$242),"FOLHA DE PESSOAL",IF(R391='Tabelas auxiliares'!$A$242,"CUSTEIO",IF(R391='Tabelas auxiliares'!$A$241,"INVESTIMENTO","ERRO - VERIFICAR"))))</f>
        <v/>
      </c>
      <c r="T391" s="30" t="str">
        <f t="shared" si="16"/>
        <v/>
      </c>
      <c r="U391" s="37"/>
      <c r="V391" s="37"/>
      <c r="W391" s="37"/>
      <c r="X391" s="37"/>
      <c r="Y391" s="37"/>
    </row>
    <row r="392" spans="18:25" x14ac:dyDescent="0.25">
      <c r="R392" s="19" t="str">
        <f t="shared" si="15"/>
        <v/>
      </c>
      <c r="S392" s="19" t="str">
        <f>IF(M392="","",IF(AND(M392&lt;&gt;'Tabelas auxiliares'!$B$241,M392&lt;&gt;'Tabelas auxiliares'!$B$242,M392&lt;&gt;'Tabelas auxiliares'!$C$241,M392&lt;&gt;'Tabelas auxiliares'!$C$242,M392&lt;&gt;'Tabelas auxiliares'!$D$241,M392&lt;&gt;'Tabelas auxiliares'!$D$242),"FOLHA DE PESSOAL",IF(R392='Tabelas auxiliares'!$A$242,"CUSTEIO",IF(R392='Tabelas auxiliares'!$A$241,"INVESTIMENTO","ERRO - VERIFICAR"))))</f>
        <v/>
      </c>
      <c r="T392" s="30" t="str">
        <f t="shared" si="16"/>
        <v/>
      </c>
      <c r="U392" s="37"/>
      <c r="V392" s="37"/>
      <c r="W392" s="37"/>
      <c r="X392" s="37"/>
      <c r="Y392" s="37"/>
    </row>
    <row r="393" spans="18:25" x14ac:dyDescent="0.25">
      <c r="R393" s="19" t="str">
        <f t="shared" si="15"/>
        <v/>
      </c>
      <c r="S393" s="19" t="str">
        <f>IF(M393="","",IF(AND(M393&lt;&gt;'Tabelas auxiliares'!$B$241,M393&lt;&gt;'Tabelas auxiliares'!$B$242,M393&lt;&gt;'Tabelas auxiliares'!$C$241,M393&lt;&gt;'Tabelas auxiliares'!$C$242,M393&lt;&gt;'Tabelas auxiliares'!$D$241,M393&lt;&gt;'Tabelas auxiliares'!$D$242),"FOLHA DE PESSOAL",IF(R393='Tabelas auxiliares'!$A$242,"CUSTEIO",IF(R393='Tabelas auxiliares'!$A$241,"INVESTIMENTO","ERRO - VERIFICAR"))))</f>
        <v/>
      </c>
      <c r="T393" s="30" t="str">
        <f t="shared" si="16"/>
        <v/>
      </c>
      <c r="U393" s="37"/>
      <c r="V393" s="37"/>
      <c r="W393" s="37"/>
      <c r="X393" s="37"/>
      <c r="Y393" s="37"/>
    </row>
    <row r="394" spans="18:25" x14ac:dyDescent="0.25">
      <c r="R394" s="19" t="str">
        <f t="shared" si="15"/>
        <v/>
      </c>
      <c r="S394" s="19" t="str">
        <f>IF(M394="","",IF(AND(M394&lt;&gt;'Tabelas auxiliares'!$B$241,M394&lt;&gt;'Tabelas auxiliares'!$B$242,M394&lt;&gt;'Tabelas auxiliares'!$C$241,M394&lt;&gt;'Tabelas auxiliares'!$C$242,M394&lt;&gt;'Tabelas auxiliares'!$D$241,M394&lt;&gt;'Tabelas auxiliares'!$D$242),"FOLHA DE PESSOAL",IF(R394='Tabelas auxiliares'!$A$242,"CUSTEIO",IF(R394='Tabelas auxiliares'!$A$241,"INVESTIMENTO","ERRO - VERIFICAR"))))</f>
        <v/>
      </c>
      <c r="T394" s="30" t="str">
        <f t="shared" si="16"/>
        <v/>
      </c>
      <c r="U394" s="37"/>
      <c r="V394" s="37"/>
      <c r="W394" s="37"/>
      <c r="X394" s="37"/>
      <c r="Y394" s="37"/>
    </row>
    <row r="395" spans="18:25" x14ac:dyDescent="0.25">
      <c r="R395" s="19" t="str">
        <f t="shared" si="15"/>
        <v/>
      </c>
      <c r="S395" s="19" t="str">
        <f>IF(M395="","",IF(AND(M395&lt;&gt;'Tabelas auxiliares'!$B$241,M395&lt;&gt;'Tabelas auxiliares'!$B$242,M395&lt;&gt;'Tabelas auxiliares'!$C$241,M395&lt;&gt;'Tabelas auxiliares'!$C$242,M395&lt;&gt;'Tabelas auxiliares'!$D$241,M395&lt;&gt;'Tabelas auxiliares'!$D$242),"FOLHA DE PESSOAL",IF(R395='Tabelas auxiliares'!$A$242,"CUSTEIO",IF(R395='Tabelas auxiliares'!$A$241,"INVESTIMENTO","ERRO - VERIFICAR"))))</f>
        <v/>
      </c>
      <c r="T395" s="30" t="str">
        <f t="shared" si="16"/>
        <v/>
      </c>
      <c r="U395" s="37"/>
      <c r="V395" s="37"/>
      <c r="W395" s="37"/>
      <c r="X395" s="37"/>
      <c r="Y395" s="37"/>
    </row>
    <row r="396" spans="18:25" x14ac:dyDescent="0.25">
      <c r="R396" s="19" t="str">
        <f t="shared" si="15"/>
        <v/>
      </c>
      <c r="S396" s="19" t="str">
        <f>IF(M396="","",IF(AND(M396&lt;&gt;'Tabelas auxiliares'!$B$241,M396&lt;&gt;'Tabelas auxiliares'!$B$242,M396&lt;&gt;'Tabelas auxiliares'!$C$241,M396&lt;&gt;'Tabelas auxiliares'!$C$242,M396&lt;&gt;'Tabelas auxiliares'!$D$241,M396&lt;&gt;'Tabelas auxiliares'!$D$242),"FOLHA DE PESSOAL",IF(R396='Tabelas auxiliares'!$A$242,"CUSTEIO",IF(R396='Tabelas auxiliares'!$A$241,"INVESTIMENTO","ERRO - VERIFICAR"))))</f>
        <v/>
      </c>
      <c r="T396" s="30" t="str">
        <f t="shared" si="16"/>
        <v/>
      </c>
      <c r="U396" s="37"/>
      <c r="V396" s="37"/>
      <c r="W396" s="37"/>
      <c r="X396" s="37"/>
      <c r="Y396" s="37"/>
    </row>
    <row r="397" spans="18:25" x14ac:dyDescent="0.25">
      <c r="R397" s="19" t="str">
        <f t="shared" si="15"/>
        <v/>
      </c>
      <c r="S397" s="19" t="str">
        <f>IF(M397="","",IF(AND(M397&lt;&gt;'Tabelas auxiliares'!$B$241,M397&lt;&gt;'Tabelas auxiliares'!$B$242,M397&lt;&gt;'Tabelas auxiliares'!$C$241,M397&lt;&gt;'Tabelas auxiliares'!$C$242,M397&lt;&gt;'Tabelas auxiliares'!$D$241,M397&lt;&gt;'Tabelas auxiliares'!$D$242),"FOLHA DE PESSOAL",IF(R397='Tabelas auxiliares'!$A$242,"CUSTEIO",IF(R397='Tabelas auxiliares'!$A$241,"INVESTIMENTO","ERRO - VERIFICAR"))))</f>
        <v/>
      </c>
      <c r="T397" s="30" t="str">
        <f t="shared" si="16"/>
        <v/>
      </c>
      <c r="U397" s="37"/>
      <c r="V397" s="37"/>
      <c r="W397" s="37"/>
      <c r="X397" s="37"/>
      <c r="Y397" s="37"/>
    </row>
    <row r="398" spans="18:25" x14ac:dyDescent="0.25">
      <c r="R398" s="19" t="str">
        <f t="shared" si="15"/>
        <v/>
      </c>
      <c r="S398" s="19" t="str">
        <f>IF(M398="","",IF(AND(M398&lt;&gt;'Tabelas auxiliares'!$B$241,M398&lt;&gt;'Tabelas auxiliares'!$B$242,M398&lt;&gt;'Tabelas auxiliares'!$C$241,M398&lt;&gt;'Tabelas auxiliares'!$C$242,M398&lt;&gt;'Tabelas auxiliares'!$D$241,M398&lt;&gt;'Tabelas auxiliares'!$D$242),"FOLHA DE PESSOAL",IF(R398='Tabelas auxiliares'!$A$242,"CUSTEIO",IF(R398='Tabelas auxiliares'!$A$241,"INVESTIMENTO","ERRO - VERIFICAR"))))</f>
        <v/>
      </c>
      <c r="T398" s="30" t="str">
        <f t="shared" si="16"/>
        <v/>
      </c>
      <c r="U398" s="37"/>
      <c r="V398" s="37"/>
      <c r="W398" s="37"/>
      <c r="X398" s="37"/>
      <c r="Y398" s="37"/>
    </row>
    <row r="399" spans="18:25" x14ac:dyDescent="0.25">
      <c r="R399" s="19" t="str">
        <f t="shared" si="15"/>
        <v/>
      </c>
      <c r="S399" s="19" t="str">
        <f>IF(M399="","",IF(AND(M399&lt;&gt;'Tabelas auxiliares'!$B$241,M399&lt;&gt;'Tabelas auxiliares'!$B$242,M399&lt;&gt;'Tabelas auxiliares'!$C$241,M399&lt;&gt;'Tabelas auxiliares'!$C$242,M399&lt;&gt;'Tabelas auxiliares'!$D$241,M399&lt;&gt;'Tabelas auxiliares'!$D$242),"FOLHA DE PESSOAL",IF(R399='Tabelas auxiliares'!$A$242,"CUSTEIO",IF(R399='Tabelas auxiliares'!$A$241,"INVESTIMENTO","ERRO - VERIFICAR"))))</f>
        <v/>
      </c>
      <c r="T399" s="30" t="str">
        <f t="shared" si="16"/>
        <v/>
      </c>
      <c r="U399" s="37"/>
      <c r="V399" s="37"/>
      <c r="W399" s="37"/>
      <c r="X399" s="37"/>
      <c r="Y399" s="37"/>
    </row>
    <row r="400" spans="18:25" x14ac:dyDescent="0.25">
      <c r="R400" s="19" t="str">
        <f t="shared" si="15"/>
        <v/>
      </c>
      <c r="S400" s="19" t="str">
        <f>IF(M400="","",IF(AND(M400&lt;&gt;'Tabelas auxiliares'!$B$241,M400&lt;&gt;'Tabelas auxiliares'!$B$242,M400&lt;&gt;'Tabelas auxiliares'!$C$241,M400&lt;&gt;'Tabelas auxiliares'!$C$242,M400&lt;&gt;'Tabelas auxiliares'!$D$241,M400&lt;&gt;'Tabelas auxiliares'!$D$242),"FOLHA DE PESSOAL",IF(R400='Tabelas auxiliares'!$A$242,"CUSTEIO",IF(R400='Tabelas auxiliares'!$A$241,"INVESTIMENTO","ERRO - VERIFICAR"))))</f>
        <v/>
      </c>
      <c r="T400" s="30" t="str">
        <f t="shared" si="16"/>
        <v/>
      </c>
      <c r="U400" s="37"/>
      <c r="V400" s="37"/>
      <c r="W400" s="37"/>
      <c r="X400" s="37"/>
      <c r="Y400" s="37"/>
    </row>
    <row r="401" spans="18:25" x14ac:dyDescent="0.25">
      <c r="R401" s="19" t="str">
        <f t="shared" si="15"/>
        <v/>
      </c>
      <c r="S401" s="19" t="str">
        <f>IF(M401="","",IF(AND(M401&lt;&gt;'Tabelas auxiliares'!$B$241,M401&lt;&gt;'Tabelas auxiliares'!$B$242,M401&lt;&gt;'Tabelas auxiliares'!$C$241,M401&lt;&gt;'Tabelas auxiliares'!$C$242,M401&lt;&gt;'Tabelas auxiliares'!$D$241,M401&lt;&gt;'Tabelas auxiliares'!$D$242),"FOLHA DE PESSOAL",IF(R401='Tabelas auxiliares'!$A$242,"CUSTEIO",IF(R401='Tabelas auxiliares'!$A$241,"INVESTIMENTO","ERRO - VERIFICAR"))))</f>
        <v/>
      </c>
      <c r="T401" s="30" t="str">
        <f t="shared" si="16"/>
        <v/>
      </c>
      <c r="U401" s="37"/>
      <c r="V401" s="37"/>
      <c r="W401" s="37"/>
      <c r="X401" s="37"/>
      <c r="Y401" s="37"/>
    </row>
    <row r="402" spans="18:25" x14ac:dyDescent="0.25">
      <c r="R402" s="19" t="str">
        <f t="shared" si="15"/>
        <v/>
      </c>
      <c r="S402" s="19" t="str">
        <f>IF(M402="","",IF(AND(M402&lt;&gt;'Tabelas auxiliares'!$B$241,M402&lt;&gt;'Tabelas auxiliares'!$B$242,M402&lt;&gt;'Tabelas auxiliares'!$C$241,M402&lt;&gt;'Tabelas auxiliares'!$C$242,M402&lt;&gt;'Tabelas auxiliares'!$D$241,M402&lt;&gt;'Tabelas auxiliares'!$D$242),"FOLHA DE PESSOAL",IF(R402='Tabelas auxiliares'!$A$242,"CUSTEIO",IF(R402='Tabelas auxiliares'!$A$241,"INVESTIMENTO","ERRO - VERIFICAR"))))</f>
        <v/>
      </c>
      <c r="T402" s="30" t="str">
        <f t="shared" si="16"/>
        <v/>
      </c>
      <c r="U402" s="37"/>
      <c r="V402" s="37"/>
      <c r="W402" s="37"/>
      <c r="X402" s="37"/>
      <c r="Y402" s="37"/>
    </row>
    <row r="403" spans="18:25" x14ac:dyDescent="0.25">
      <c r="R403" s="19" t="str">
        <f t="shared" si="15"/>
        <v/>
      </c>
      <c r="S403" s="19" t="str">
        <f>IF(M403="","",IF(AND(M403&lt;&gt;'Tabelas auxiliares'!$B$241,M403&lt;&gt;'Tabelas auxiliares'!$B$242,M403&lt;&gt;'Tabelas auxiliares'!$C$241,M403&lt;&gt;'Tabelas auxiliares'!$C$242,M403&lt;&gt;'Tabelas auxiliares'!$D$241,M403&lt;&gt;'Tabelas auxiliares'!$D$242),"FOLHA DE PESSOAL",IF(R403='Tabelas auxiliares'!$A$242,"CUSTEIO",IF(R403='Tabelas auxiliares'!$A$241,"INVESTIMENTO","ERRO - VERIFICAR"))))</f>
        <v/>
      </c>
      <c r="T403" s="30" t="str">
        <f t="shared" si="16"/>
        <v/>
      </c>
      <c r="U403" s="37"/>
      <c r="V403" s="37"/>
      <c r="W403" s="37"/>
      <c r="X403" s="37"/>
      <c r="Y403" s="37"/>
    </row>
    <row r="404" spans="18:25" x14ac:dyDescent="0.25">
      <c r="R404" s="19" t="str">
        <f t="shared" si="15"/>
        <v/>
      </c>
      <c r="S404" s="19" t="str">
        <f>IF(M404="","",IF(AND(M404&lt;&gt;'Tabelas auxiliares'!$B$241,M404&lt;&gt;'Tabelas auxiliares'!$B$242,M404&lt;&gt;'Tabelas auxiliares'!$C$241,M404&lt;&gt;'Tabelas auxiliares'!$C$242,M404&lt;&gt;'Tabelas auxiliares'!$D$241,M404&lt;&gt;'Tabelas auxiliares'!$D$242),"FOLHA DE PESSOAL",IF(R404='Tabelas auxiliares'!$A$242,"CUSTEIO",IF(R404='Tabelas auxiliares'!$A$241,"INVESTIMENTO","ERRO - VERIFICAR"))))</f>
        <v/>
      </c>
      <c r="T404" s="30" t="str">
        <f t="shared" si="16"/>
        <v/>
      </c>
      <c r="U404" s="37"/>
      <c r="V404" s="37"/>
      <c r="W404" s="37"/>
      <c r="X404" s="37"/>
      <c r="Y404" s="37"/>
    </row>
    <row r="405" spans="18:25" x14ac:dyDescent="0.25">
      <c r="R405" s="19" t="str">
        <f t="shared" si="15"/>
        <v/>
      </c>
      <c r="S405" s="19" t="str">
        <f>IF(M405="","",IF(AND(M405&lt;&gt;'Tabelas auxiliares'!$B$241,M405&lt;&gt;'Tabelas auxiliares'!$B$242,M405&lt;&gt;'Tabelas auxiliares'!$C$241,M405&lt;&gt;'Tabelas auxiliares'!$C$242,M405&lt;&gt;'Tabelas auxiliares'!$D$241,M405&lt;&gt;'Tabelas auxiliares'!$D$242),"FOLHA DE PESSOAL",IF(R405='Tabelas auxiliares'!$A$242,"CUSTEIO",IF(R405='Tabelas auxiliares'!$A$241,"INVESTIMENTO","ERRO - VERIFICAR"))))</f>
        <v/>
      </c>
      <c r="T405" s="30" t="str">
        <f t="shared" si="16"/>
        <v/>
      </c>
      <c r="U405" s="37"/>
      <c r="V405" s="37"/>
      <c r="W405" s="37"/>
      <c r="X405" s="37"/>
      <c r="Y405" s="37"/>
    </row>
    <row r="406" spans="18:25" x14ac:dyDescent="0.25">
      <c r="R406" s="19" t="str">
        <f t="shared" si="15"/>
        <v/>
      </c>
      <c r="S406" s="19" t="str">
        <f>IF(M406="","",IF(AND(M406&lt;&gt;'Tabelas auxiliares'!$B$241,M406&lt;&gt;'Tabelas auxiliares'!$B$242,M406&lt;&gt;'Tabelas auxiliares'!$C$241,M406&lt;&gt;'Tabelas auxiliares'!$C$242,M406&lt;&gt;'Tabelas auxiliares'!$D$241,M406&lt;&gt;'Tabelas auxiliares'!$D$242),"FOLHA DE PESSOAL",IF(R406='Tabelas auxiliares'!$A$242,"CUSTEIO",IF(R406='Tabelas auxiliares'!$A$241,"INVESTIMENTO","ERRO - VERIFICAR"))))</f>
        <v/>
      </c>
      <c r="T406" s="30" t="str">
        <f t="shared" si="16"/>
        <v/>
      </c>
      <c r="U406" s="37"/>
      <c r="V406" s="37"/>
      <c r="W406" s="37"/>
      <c r="X406" s="37"/>
      <c r="Y406" s="37"/>
    </row>
    <row r="407" spans="18:25" x14ac:dyDescent="0.25">
      <c r="R407" s="19" t="str">
        <f t="shared" si="15"/>
        <v/>
      </c>
      <c r="S407" s="19" t="str">
        <f>IF(M407="","",IF(AND(M407&lt;&gt;'Tabelas auxiliares'!$B$241,M407&lt;&gt;'Tabelas auxiliares'!$B$242,M407&lt;&gt;'Tabelas auxiliares'!$C$241,M407&lt;&gt;'Tabelas auxiliares'!$C$242,M407&lt;&gt;'Tabelas auxiliares'!$D$241,M407&lt;&gt;'Tabelas auxiliares'!$D$242),"FOLHA DE PESSOAL",IF(R407='Tabelas auxiliares'!$A$242,"CUSTEIO",IF(R407='Tabelas auxiliares'!$A$241,"INVESTIMENTO","ERRO - VERIFICAR"))))</f>
        <v/>
      </c>
      <c r="T407" s="30" t="str">
        <f t="shared" si="16"/>
        <v/>
      </c>
      <c r="U407" s="37"/>
      <c r="V407" s="37"/>
      <c r="W407" s="37"/>
      <c r="X407" s="37"/>
      <c r="Y407" s="37"/>
    </row>
    <row r="408" spans="18:25" x14ac:dyDescent="0.25">
      <c r="R408" s="19" t="str">
        <f t="shared" si="15"/>
        <v/>
      </c>
      <c r="S408" s="19" t="str">
        <f>IF(M408="","",IF(AND(M408&lt;&gt;'Tabelas auxiliares'!$B$241,M408&lt;&gt;'Tabelas auxiliares'!$B$242,M408&lt;&gt;'Tabelas auxiliares'!$C$241,M408&lt;&gt;'Tabelas auxiliares'!$C$242,M408&lt;&gt;'Tabelas auxiliares'!$D$241,M408&lt;&gt;'Tabelas auxiliares'!$D$242),"FOLHA DE PESSOAL",IF(R408='Tabelas auxiliares'!$A$242,"CUSTEIO",IF(R408='Tabelas auxiliares'!$A$241,"INVESTIMENTO","ERRO - VERIFICAR"))))</f>
        <v/>
      </c>
      <c r="T408" s="30" t="str">
        <f t="shared" si="16"/>
        <v/>
      </c>
      <c r="U408" s="37"/>
      <c r="V408" s="37"/>
      <c r="W408" s="37"/>
      <c r="X408" s="37"/>
      <c r="Y408" s="37"/>
    </row>
    <row r="409" spans="18:25" x14ac:dyDescent="0.25">
      <c r="R409" s="19" t="str">
        <f t="shared" si="15"/>
        <v/>
      </c>
      <c r="S409" s="19" t="str">
        <f>IF(M409="","",IF(AND(M409&lt;&gt;'Tabelas auxiliares'!$B$241,M409&lt;&gt;'Tabelas auxiliares'!$B$242,M409&lt;&gt;'Tabelas auxiliares'!$C$241,M409&lt;&gt;'Tabelas auxiliares'!$C$242,M409&lt;&gt;'Tabelas auxiliares'!$D$241,M409&lt;&gt;'Tabelas auxiliares'!$D$242),"FOLHA DE PESSOAL",IF(R409='Tabelas auxiliares'!$A$242,"CUSTEIO",IF(R409='Tabelas auxiliares'!$A$241,"INVESTIMENTO","ERRO - VERIFICAR"))))</f>
        <v/>
      </c>
      <c r="T409" s="30" t="str">
        <f t="shared" si="16"/>
        <v/>
      </c>
      <c r="U409" s="37"/>
      <c r="V409" s="37"/>
      <c r="W409" s="37"/>
      <c r="X409" s="37"/>
      <c r="Y409" s="37"/>
    </row>
    <row r="410" spans="18:25" x14ac:dyDescent="0.25">
      <c r="R410" s="19" t="str">
        <f t="shared" si="15"/>
        <v/>
      </c>
      <c r="S410" s="19" t="str">
        <f>IF(M410="","",IF(AND(M410&lt;&gt;'Tabelas auxiliares'!$B$241,M410&lt;&gt;'Tabelas auxiliares'!$B$242,M410&lt;&gt;'Tabelas auxiliares'!$C$241,M410&lt;&gt;'Tabelas auxiliares'!$C$242,M410&lt;&gt;'Tabelas auxiliares'!$D$241,M410&lt;&gt;'Tabelas auxiliares'!$D$242),"FOLHA DE PESSOAL",IF(R410='Tabelas auxiliares'!$A$242,"CUSTEIO",IF(R410='Tabelas auxiliares'!$A$241,"INVESTIMENTO","ERRO - VERIFICAR"))))</f>
        <v/>
      </c>
      <c r="T410" s="30" t="str">
        <f t="shared" si="16"/>
        <v/>
      </c>
      <c r="U410" s="37"/>
      <c r="V410" s="37"/>
      <c r="W410" s="37"/>
      <c r="X410" s="37"/>
      <c r="Y410" s="37"/>
    </row>
    <row r="411" spans="18:25" x14ac:dyDescent="0.25">
      <c r="R411" s="19" t="str">
        <f t="shared" si="15"/>
        <v/>
      </c>
      <c r="S411" s="19" t="str">
        <f>IF(M411="","",IF(AND(M411&lt;&gt;'Tabelas auxiliares'!$B$241,M411&lt;&gt;'Tabelas auxiliares'!$B$242,M411&lt;&gt;'Tabelas auxiliares'!$C$241,M411&lt;&gt;'Tabelas auxiliares'!$C$242,M411&lt;&gt;'Tabelas auxiliares'!$D$241,M411&lt;&gt;'Tabelas auxiliares'!$D$242),"FOLHA DE PESSOAL",IF(R411='Tabelas auxiliares'!$A$242,"CUSTEIO",IF(R411='Tabelas auxiliares'!$A$241,"INVESTIMENTO","ERRO - VERIFICAR"))))</f>
        <v/>
      </c>
      <c r="T411" s="30" t="str">
        <f t="shared" si="16"/>
        <v/>
      </c>
      <c r="U411" s="37"/>
      <c r="V411" s="37"/>
      <c r="W411" s="37"/>
      <c r="X411" s="37"/>
      <c r="Y411" s="37"/>
    </row>
    <row r="412" spans="18:25" x14ac:dyDescent="0.25">
      <c r="R412" s="19" t="str">
        <f t="shared" si="15"/>
        <v/>
      </c>
      <c r="S412" s="19" t="str">
        <f>IF(M412="","",IF(AND(M412&lt;&gt;'Tabelas auxiliares'!$B$241,M412&lt;&gt;'Tabelas auxiliares'!$B$242,M412&lt;&gt;'Tabelas auxiliares'!$C$241,M412&lt;&gt;'Tabelas auxiliares'!$C$242,M412&lt;&gt;'Tabelas auxiliares'!$D$241,M412&lt;&gt;'Tabelas auxiliares'!$D$242),"FOLHA DE PESSOAL",IF(R412='Tabelas auxiliares'!$A$242,"CUSTEIO",IF(R412='Tabelas auxiliares'!$A$241,"INVESTIMENTO","ERRO - VERIFICAR"))))</f>
        <v/>
      </c>
      <c r="T412" s="30" t="str">
        <f t="shared" si="16"/>
        <v/>
      </c>
      <c r="U412" s="37"/>
      <c r="V412" s="37"/>
      <c r="W412" s="37"/>
      <c r="X412" s="37"/>
      <c r="Y412" s="37"/>
    </row>
    <row r="413" spans="18:25" x14ac:dyDescent="0.25">
      <c r="R413" s="19" t="str">
        <f t="shared" si="15"/>
        <v/>
      </c>
      <c r="S413" s="19" t="str">
        <f>IF(M413="","",IF(AND(M413&lt;&gt;'Tabelas auxiliares'!$B$241,M413&lt;&gt;'Tabelas auxiliares'!$B$242,M413&lt;&gt;'Tabelas auxiliares'!$C$241,M413&lt;&gt;'Tabelas auxiliares'!$C$242,M413&lt;&gt;'Tabelas auxiliares'!$D$241,M413&lt;&gt;'Tabelas auxiliares'!$D$242),"FOLHA DE PESSOAL",IF(R413='Tabelas auxiliares'!$A$242,"CUSTEIO",IF(R413='Tabelas auxiliares'!$A$241,"INVESTIMENTO","ERRO - VERIFICAR"))))</f>
        <v/>
      </c>
      <c r="T413" s="30" t="str">
        <f t="shared" si="16"/>
        <v/>
      </c>
      <c r="U413" s="37"/>
      <c r="V413" s="37"/>
      <c r="W413" s="37"/>
      <c r="X413" s="37"/>
      <c r="Y413" s="37"/>
    </row>
    <row r="414" spans="18:25" x14ac:dyDescent="0.25">
      <c r="R414" s="19" t="str">
        <f t="shared" si="15"/>
        <v/>
      </c>
      <c r="S414" s="19" t="str">
        <f>IF(M414="","",IF(AND(M414&lt;&gt;'Tabelas auxiliares'!$B$241,M414&lt;&gt;'Tabelas auxiliares'!$B$242,M414&lt;&gt;'Tabelas auxiliares'!$C$241,M414&lt;&gt;'Tabelas auxiliares'!$C$242,M414&lt;&gt;'Tabelas auxiliares'!$D$241,M414&lt;&gt;'Tabelas auxiliares'!$D$242),"FOLHA DE PESSOAL",IF(R414='Tabelas auxiliares'!$A$242,"CUSTEIO",IF(R414='Tabelas auxiliares'!$A$241,"INVESTIMENTO","ERRO - VERIFICAR"))))</f>
        <v/>
      </c>
      <c r="T414" s="30" t="str">
        <f t="shared" si="16"/>
        <v/>
      </c>
      <c r="U414" s="37"/>
      <c r="V414" s="37"/>
      <c r="W414" s="37"/>
      <c r="X414" s="37"/>
      <c r="Y414" s="37"/>
    </row>
    <row r="415" spans="18:25" x14ac:dyDescent="0.25">
      <c r="R415" s="19" t="str">
        <f t="shared" si="15"/>
        <v/>
      </c>
      <c r="S415" s="19" t="str">
        <f>IF(M415="","",IF(AND(M415&lt;&gt;'Tabelas auxiliares'!$B$241,M415&lt;&gt;'Tabelas auxiliares'!$B$242,M415&lt;&gt;'Tabelas auxiliares'!$C$241,M415&lt;&gt;'Tabelas auxiliares'!$C$242,M415&lt;&gt;'Tabelas auxiliares'!$D$241,M415&lt;&gt;'Tabelas auxiliares'!$D$242),"FOLHA DE PESSOAL",IF(R415='Tabelas auxiliares'!$A$242,"CUSTEIO",IF(R415='Tabelas auxiliares'!$A$241,"INVESTIMENTO","ERRO - VERIFICAR"))))</f>
        <v/>
      </c>
      <c r="T415" s="30" t="str">
        <f t="shared" si="16"/>
        <v/>
      </c>
      <c r="U415" s="37"/>
      <c r="V415" s="37"/>
      <c r="W415" s="37"/>
      <c r="X415" s="37"/>
      <c r="Y415" s="37"/>
    </row>
    <row r="416" spans="18:25" x14ac:dyDescent="0.25">
      <c r="R416" s="19" t="str">
        <f t="shared" si="15"/>
        <v/>
      </c>
      <c r="S416" s="19" t="str">
        <f>IF(M416="","",IF(AND(M416&lt;&gt;'Tabelas auxiliares'!$B$241,M416&lt;&gt;'Tabelas auxiliares'!$B$242,M416&lt;&gt;'Tabelas auxiliares'!$C$241,M416&lt;&gt;'Tabelas auxiliares'!$C$242,M416&lt;&gt;'Tabelas auxiliares'!$D$241,M416&lt;&gt;'Tabelas auxiliares'!$D$242),"FOLHA DE PESSOAL",IF(R416='Tabelas auxiliares'!$A$242,"CUSTEIO",IF(R416='Tabelas auxiliares'!$A$241,"INVESTIMENTO","ERRO - VERIFICAR"))))</f>
        <v/>
      </c>
      <c r="T416" s="30" t="str">
        <f t="shared" si="16"/>
        <v/>
      </c>
      <c r="U416" s="37"/>
      <c r="V416" s="37"/>
      <c r="W416" s="37"/>
      <c r="X416" s="37"/>
      <c r="Y416" s="37"/>
    </row>
    <row r="417" spans="18:25" x14ac:dyDescent="0.25">
      <c r="R417" s="19" t="str">
        <f t="shared" si="15"/>
        <v/>
      </c>
      <c r="S417" s="19" t="str">
        <f>IF(M417="","",IF(AND(M417&lt;&gt;'Tabelas auxiliares'!$B$241,M417&lt;&gt;'Tabelas auxiliares'!$B$242,M417&lt;&gt;'Tabelas auxiliares'!$C$241,M417&lt;&gt;'Tabelas auxiliares'!$C$242,M417&lt;&gt;'Tabelas auxiliares'!$D$241,M417&lt;&gt;'Tabelas auxiliares'!$D$242),"FOLHA DE PESSOAL",IF(R417='Tabelas auxiliares'!$A$242,"CUSTEIO",IF(R417='Tabelas auxiliares'!$A$241,"INVESTIMENTO","ERRO - VERIFICAR"))))</f>
        <v/>
      </c>
      <c r="T417" s="30" t="str">
        <f t="shared" si="16"/>
        <v/>
      </c>
      <c r="U417" s="37"/>
      <c r="V417" s="37"/>
      <c r="W417" s="37"/>
      <c r="X417" s="37"/>
      <c r="Y417" s="37"/>
    </row>
    <row r="418" spans="18:25" x14ac:dyDescent="0.25">
      <c r="R418" s="19" t="str">
        <f t="shared" si="15"/>
        <v/>
      </c>
      <c r="S418" s="19" t="str">
        <f>IF(M418="","",IF(AND(M418&lt;&gt;'Tabelas auxiliares'!$B$241,M418&lt;&gt;'Tabelas auxiliares'!$B$242,M418&lt;&gt;'Tabelas auxiliares'!$C$241,M418&lt;&gt;'Tabelas auxiliares'!$C$242,M418&lt;&gt;'Tabelas auxiliares'!$D$241,M418&lt;&gt;'Tabelas auxiliares'!$D$242),"FOLHA DE PESSOAL",IF(R418='Tabelas auxiliares'!$A$242,"CUSTEIO",IF(R418='Tabelas auxiliares'!$A$241,"INVESTIMENTO","ERRO - VERIFICAR"))))</f>
        <v/>
      </c>
      <c r="T418" s="30" t="str">
        <f t="shared" si="16"/>
        <v/>
      </c>
      <c r="U418" s="37"/>
      <c r="V418" s="37"/>
      <c r="W418" s="37"/>
      <c r="X418" s="37"/>
      <c r="Y418" s="37"/>
    </row>
    <row r="419" spans="18:25" x14ac:dyDescent="0.25">
      <c r="R419" s="19" t="str">
        <f t="shared" si="15"/>
        <v/>
      </c>
      <c r="S419" s="19" t="str">
        <f>IF(M419="","",IF(AND(M419&lt;&gt;'Tabelas auxiliares'!$B$241,M419&lt;&gt;'Tabelas auxiliares'!$B$242,M419&lt;&gt;'Tabelas auxiliares'!$C$241,M419&lt;&gt;'Tabelas auxiliares'!$C$242,M419&lt;&gt;'Tabelas auxiliares'!$D$241,M419&lt;&gt;'Tabelas auxiliares'!$D$242),"FOLHA DE PESSOAL",IF(R419='Tabelas auxiliares'!$A$242,"CUSTEIO",IF(R419='Tabelas auxiliares'!$A$241,"INVESTIMENTO","ERRO - VERIFICAR"))))</f>
        <v/>
      </c>
      <c r="T419" s="30" t="str">
        <f t="shared" si="16"/>
        <v/>
      </c>
      <c r="U419" s="37"/>
      <c r="V419" s="37"/>
      <c r="W419" s="37"/>
      <c r="X419" s="37"/>
      <c r="Y419" s="37"/>
    </row>
    <row r="420" spans="18:25" x14ac:dyDescent="0.25">
      <c r="R420" s="19" t="str">
        <f t="shared" si="15"/>
        <v/>
      </c>
      <c r="S420" s="19" t="str">
        <f>IF(M420="","",IF(AND(M420&lt;&gt;'Tabelas auxiliares'!$B$241,M420&lt;&gt;'Tabelas auxiliares'!$B$242,M420&lt;&gt;'Tabelas auxiliares'!$C$241,M420&lt;&gt;'Tabelas auxiliares'!$C$242,M420&lt;&gt;'Tabelas auxiliares'!$D$241,M420&lt;&gt;'Tabelas auxiliares'!$D$242),"FOLHA DE PESSOAL",IF(R420='Tabelas auxiliares'!$A$242,"CUSTEIO",IF(R420='Tabelas auxiliares'!$A$241,"INVESTIMENTO","ERRO - VERIFICAR"))))</f>
        <v/>
      </c>
      <c r="T420" s="30" t="str">
        <f t="shared" si="16"/>
        <v/>
      </c>
      <c r="U420" s="37"/>
      <c r="V420" s="37"/>
      <c r="W420" s="37"/>
      <c r="X420" s="37"/>
      <c r="Y420" s="37"/>
    </row>
    <row r="421" spans="18:25" x14ac:dyDescent="0.25">
      <c r="R421" s="19" t="str">
        <f t="shared" si="15"/>
        <v/>
      </c>
      <c r="S421" s="19" t="str">
        <f>IF(M421="","",IF(AND(M421&lt;&gt;'Tabelas auxiliares'!$B$241,M421&lt;&gt;'Tabelas auxiliares'!$B$242,M421&lt;&gt;'Tabelas auxiliares'!$C$241,M421&lt;&gt;'Tabelas auxiliares'!$C$242,M421&lt;&gt;'Tabelas auxiliares'!$D$241,M421&lt;&gt;'Tabelas auxiliares'!$D$242),"FOLHA DE PESSOAL",IF(R421='Tabelas auxiliares'!$A$242,"CUSTEIO",IF(R421='Tabelas auxiliares'!$A$241,"INVESTIMENTO","ERRO - VERIFICAR"))))</f>
        <v/>
      </c>
      <c r="T421" s="30" t="str">
        <f t="shared" si="16"/>
        <v/>
      </c>
      <c r="U421" s="37"/>
      <c r="V421" s="37"/>
      <c r="W421" s="37"/>
      <c r="X421" s="37"/>
      <c r="Y421" s="37"/>
    </row>
    <row r="422" spans="18:25" x14ac:dyDescent="0.25">
      <c r="R422" s="19" t="str">
        <f t="shared" si="15"/>
        <v/>
      </c>
      <c r="S422" s="19" t="str">
        <f>IF(M422="","",IF(AND(M422&lt;&gt;'Tabelas auxiliares'!$B$241,M422&lt;&gt;'Tabelas auxiliares'!$B$242,M422&lt;&gt;'Tabelas auxiliares'!$C$241,M422&lt;&gt;'Tabelas auxiliares'!$C$242,M422&lt;&gt;'Tabelas auxiliares'!$D$241,M422&lt;&gt;'Tabelas auxiliares'!$D$242),"FOLHA DE PESSOAL",IF(R422='Tabelas auxiliares'!$A$242,"CUSTEIO",IF(R422='Tabelas auxiliares'!$A$241,"INVESTIMENTO","ERRO - VERIFICAR"))))</f>
        <v/>
      </c>
      <c r="T422" s="30" t="str">
        <f t="shared" si="16"/>
        <v/>
      </c>
      <c r="U422" s="37"/>
      <c r="V422" s="37"/>
      <c r="W422" s="37"/>
      <c r="X422" s="37"/>
      <c r="Y422" s="37"/>
    </row>
    <row r="423" spans="18:25" x14ac:dyDescent="0.25">
      <c r="R423" s="19" t="str">
        <f t="shared" si="15"/>
        <v/>
      </c>
      <c r="S423" s="19" t="str">
        <f>IF(M423="","",IF(AND(M423&lt;&gt;'Tabelas auxiliares'!$B$241,M423&lt;&gt;'Tabelas auxiliares'!$B$242,M423&lt;&gt;'Tabelas auxiliares'!$C$241,M423&lt;&gt;'Tabelas auxiliares'!$C$242,M423&lt;&gt;'Tabelas auxiliares'!$D$241,M423&lt;&gt;'Tabelas auxiliares'!$D$242),"FOLHA DE PESSOAL",IF(R423='Tabelas auxiliares'!$A$242,"CUSTEIO",IF(R423='Tabelas auxiliares'!$A$241,"INVESTIMENTO","ERRO - VERIFICAR"))))</f>
        <v/>
      </c>
      <c r="T423" s="30" t="str">
        <f t="shared" si="16"/>
        <v/>
      </c>
      <c r="U423" s="37"/>
      <c r="V423" s="37"/>
      <c r="W423" s="37"/>
      <c r="X423" s="37"/>
      <c r="Y423" s="37"/>
    </row>
    <row r="424" spans="18:25" x14ac:dyDescent="0.25">
      <c r="R424" s="19" t="str">
        <f t="shared" si="15"/>
        <v/>
      </c>
      <c r="S424" s="19" t="str">
        <f>IF(M424="","",IF(AND(M424&lt;&gt;'Tabelas auxiliares'!$B$241,M424&lt;&gt;'Tabelas auxiliares'!$B$242,M424&lt;&gt;'Tabelas auxiliares'!$C$241,M424&lt;&gt;'Tabelas auxiliares'!$C$242,M424&lt;&gt;'Tabelas auxiliares'!$D$241,M424&lt;&gt;'Tabelas auxiliares'!$D$242),"FOLHA DE PESSOAL",IF(R424='Tabelas auxiliares'!$A$242,"CUSTEIO",IF(R424='Tabelas auxiliares'!$A$241,"INVESTIMENTO","ERRO - VERIFICAR"))))</f>
        <v/>
      </c>
      <c r="T424" s="30" t="str">
        <f t="shared" si="16"/>
        <v/>
      </c>
      <c r="U424" s="37"/>
      <c r="V424" s="37"/>
      <c r="W424" s="37"/>
      <c r="X424" s="37"/>
      <c r="Y424" s="37"/>
    </row>
    <row r="425" spans="18:25" x14ac:dyDescent="0.25">
      <c r="R425" s="19" t="str">
        <f t="shared" si="15"/>
        <v/>
      </c>
      <c r="S425" s="19" t="str">
        <f>IF(M425="","",IF(AND(M425&lt;&gt;'Tabelas auxiliares'!$B$241,M425&lt;&gt;'Tabelas auxiliares'!$B$242,M425&lt;&gt;'Tabelas auxiliares'!$C$241,M425&lt;&gt;'Tabelas auxiliares'!$C$242,M425&lt;&gt;'Tabelas auxiliares'!$D$241,M425&lt;&gt;'Tabelas auxiliares'!$D$242),"FOLHA DE PESSOAL",IF(R425='Tabelas auxiliares'!$A$242,"CUSTEIO",IF(R425='Tabelas auxiliares'!$A$241,"INVESTIMENTO","ERRO - VERIFICAR"))))</f>
        <v/>
      </c>
      <c r="T425" s="30" t="str">
        <f t="shared" si="16"/>
        <v/>
      </c>
      <c r="U425" s="37"/>
      <c r="V425" s="37"/>
      <c r="W425" s="37"/>
      <c r="X425" s="37"/>
      <c r="Y425" s="37"/>
    </row>
    <row r="426" spans="18:25" x14ac:dyDescent="0.25">
      <c r="R426" s="19" t="str">
        <f t="shared" si="15"/>
        <v/>
      </c>
      <c r="S426" s="19" t="str">
        <f>IF(M426="","",IF(AND(M426&lt;&gt;'Tabelas auxiliares'!$B$241,M426&lt;&gt;'Tabelas auxiliares'!$B$242,M426&lt;&gt;'Tabelas auxiliares'!$C$241,M426&lt;&gt;'Tabelas auxiliares'!$C$242,M426&lt;&gt;'Tabelas auxiliares'!$D$241,M426&lt;&gt;'Tabelas auxiliares'!$D$242),"FOLHA DE PESSOAL",IF(R426='Tabelas auxiliares'!$A$242,"CUSTEIO",IF(R426='Tabelas auxiliares'!$A$241,"INVESTIMENTO","ERRO - VERIFICAR"))))</f>
        <v/>
      </c>
      <c r="T426" s="30" t="str">
        <f t="shared" si="16"/>
        <v/>
      </c>
      <c r="U426" s="37"/>
      <c r="V426" s="37"/>
      <c r="W426" s="37"/>
      <c r="X426" s="37"/>
      <c r="Y426" s="37"/>
    </row>
    <row r="427" spans="18:25" x14ac:dyDescent="0.25">
      <c r="R427" s="19" t="str">
        <f t="shared" si="15"/>
        <v/>
      </c>
      <c r="S427" s="19" t="str">
        <f>IF(M427="","",IF(AND(M427&lt;&gt;'Tabelas auxiliares'!$B$241,M427&lt;&gt;'Tabelas auxiliares'!$B$242,M427&lt;&gt;'Tabelas auxiliares'!$C$241,M427&lt;&gt;'Tabelas auxiliares'!$C$242,M427&lt;&gt;'Tabelas auxiliares'!$D$241,M427&lt;&gt;'Tabelas auxiliares'!$D$242),"FOLHA DE PESSOAL",IF(R427='Tabelas auxiliares'!$A$242,"CUSTEIO",IF(R427='Tabelas auxiliares'!$A$241,"INVESTIMENTO","ERRO - VERIFICAR"))))</f>
        <v/>
      </c>
      <c r="T427" s="30" t="str">
        <f t="shared" si="16"/>
        <v/>
      </c>
      <c r="U427" s="37"/>
      <c r="V427" s="37"/>
      <c r="W427" s="37"/>
      <c r="X427" s="37"/>
      <c r="Y427" s="37"/>
    </row>
    <row r="428" spans="18:25" x14ac:dyDescent="0.25">
      <c r="R428" s="19" t="str">
        <f t="shared" si="15"/>
        <v/>
      </c>
      <c r="S428" s="19" t="str">
        <f>IF(M428="","",IF(AND(M428&lt;&gt;'Tabelas auxiliares'!$B$241,M428&lt;&gt;'Tabelas auxiliares'!$B$242,M428&lt;&gt;'Tabelas auxiliares'!$C$241,M428&lt;&gt;'Tabelas auxiliares'!$C$242,M428&lt;&gt;'Tabelas auxiliares'!$D$241,M428&lt;&gt;'Tabelas auxiliares'!$D$242),"FOLHA DE PESSOAL",IF(R428='Tabelas auxiliares'!$A$242,"CUSTEIO",IF(R428='Tabelas auxiliares'!$A$241,"INVESTIMENTO","ERRO - VERIFICAR"))))</f>
        <v/>
      </c>
      <c r="T428" s="30" t="str">
        <f t="shared" si="16"/>
        <v/>
      </c>
      <c r="U428" s="37"/>
      <c r="V428" s="37"/>
      <c r="W428" s="37"/>
      <c r="X428" s="37"/>
      <c r="Y428" s="37"/>
    </row>
    <row r="429" spans="18:25" x14ac:dyDescent="0.25">
      <c r="R429" s="19" t="str">
        <f t="shared" si="15"/>
        <v/>
      </c>
      <c r="S429" s="19" t="str">
        <f>IF(M429="","",IF(AND(M429&lt;&gt;'Tabelas auxiliares'!$B$241,M429&lt;&gt;'Tabelas auxiliares'!$B$242,M429&lt;&gt;'Tabelas auxiliares'!$C$241,M429&lt;&gt;'Tabelas auxiliares'!$C$242,M429&lt;&gt;'Tabelas auxiliares'!$D$241,M429&lt;&gt;'Tabelas auxiliares'!$D$242),"FOLHA DE PESSOAL",IF(R429='Tabelas auxiliares'!$A$242,"CUSTEIO",IF(R429='Tabelas auxiliares'!$A$241,"INVESTIMENTO","ERRO - VERIFICAR"))))</f>
        <v/>
      </c>
      <c r="T429" s="30" t="str">
        <f t="shared" si="16"/>
        <v/>
      </c>
      <c r="U429" s="37"/>
      <c r="V429" s="37"/>
      <c r="W429" s="37"/>
      <c r="X429" s="37"/>
      <c r="Y429" s="37"/>
    </row>
    <row r="430" spans="18:25" x14ac:dyDescent="0.25">
      <c r="R430" s="19" t="str">
        <f t="shared" si="15"/>
        <v/>
      </c>
      <c r="S430" s="19" t="str">
        <f>IF(M430="","",IF(AND(M430&lt;&gt;'Tabelas auxiliares'!$B$241,M430&lt;&gt;'Tabelas auxiliares'!$B$242,M430&lt;&gt;'Tabelas auxiliares'!$C$241,M430&lt;&gt;'Tabelas auxiliares'!$C$242,M430&lt;&gt;'Tabelas auxiliares'!$D$241,M430&lt;&gt;'Tabelas auxiliares'!$D$242),"FOLHA DE PESSOAL",IF(R430='Tabelas auxiliares'!$A$242,"CUSTEIO",IF(R430='Tabelas auxiliares'!$A$241,"INVESTIMENTO","ERRO - VERIFICAR"))))</f>
        <v/>
      </c>
      <c r="T430" s="30" t="str">
        <f t="shared" si="16"/>
        <v/>
      </c>
      <c r="U430" s="37"/>
      <c r="V430" s="37"/>
      <c r="W430" s="37"/>
      <c r="X430" s="37"/>
      <c r="Y430" s="37"/>
    </row>
    <row r="431" spans="18:25" x14ac:dyDescent="0.25">
      <c r="R431" s="19" t="str">
        <f t="shared" si="15"/>
        <v/>
      </c>
      <c r="S431" s="19" t="str">
        <f>IF(M431="","",IF(AND(M431&lt;&gt;'Tabelas auxiliares'!$B$241,M431&lt;&gt;'Tabelas auxiliares'!$B$242,M431&lt;&gt;'Tabelas auxiliares'!$C$241,M431&lt;&gt;'Tabelas auxiliares'!$C$242,M431&lt;&gt;'Tabelas auxiliares'!$D$241,M431&lt;&gt;'Tabelas auxiliares'!$D$242),"FOLHA DE PESSOAL",IF(R431='Tabelas auxiliares'!$A$242,"CUSTEIO",IF(R431='Tabelas auxiliares'!$A$241,"INVESTIMENTO","ERRO - VERIFICAR"))))</f>
        <v/>
      </c>
      <c r="T431" s="30" t="str">
        <f t="shared" si="16"/>
        <v/>
      </c>
      <c r="U431" s="37"/>
      <c r="V431" s="37"/>
      <c r="W431" s="37"/>
      <c r="X431" s="37"/>
      <c r="Y431" s="37"/>
    </row>
    <row r="432" spans="18:25" x14ac:dyDescent="0.25">
      <c r="R432" s="19" t="str">
        <f t="shared" si="15"/>
        <v/>
      </c>
      <c r="S432" s="19" t="str">
        <f>IF(M432="","",IF(AND(M432&lt;&gt;'Tabelas auxiliares'!$B$241,M432&lt;&gt;'Tabelas auxiliares'!$B$242,M432&lt;&gt;'Tabelas auxiliares'!$C$241,M432&lt;&gt;'Tabelas auxiliares'!$C$242,M432&lt;&gt;'Tabelas auxiliares'!$D$241,M432&lt;&gt;'Tabelas auxiliares'!$D$242),"FOLHA DE PESSOAL",IF(R432='Tabelas auxiliares'!$A$242,"CUSTEIO",IF(R432='Tabelas auxiliares'!$A$241,"INVESTIMENTO","ERRO - VERIFICAR"))))</f>
        <v/>
      </c>
      <c r="T432" s="30" t="str">
        <f t="shared" si="16"/>
        <v/>
      </c>
      <c r="U432" s="37"/>
      <c r="V432" s="37"/>
      <c r="W432" s="37"/>
      <c r="X432" s="37"/>
      <c r="Y432" s="37"/>
    </row>
    <row r="433" spans="18:25" x14ac:dyDescent="0.25">
      <c r="R433" s="19" t="str">
        <f t="shared" si="15"/>
        <v/>
      </c>
      <c r="S433" s="19" t="str">
        <f>IF(M433="","",IF(AND(M433&lt;&gt;'Tabelas auxiliares'!$B$241,M433&lt;&gt;'Tabelas auxiliares'!$B$242,M433&lt;&gt;'Tabelas auxiliares'!$C$241,M433&lt;&gt;'Tabelas auxiliares'!$C$242,M433&lt;&gt;'Tabelas auxiliares'!$D$241,M433&lt;&gt;'Tabelas auxiliares'!$D$242),"FOLHA DE PESSOAL",IF(R433='Tabelas auxiliares'!$A$242,"CUSTEIO",IF(R433='Tabelas auxiliares'!$A$241,"INVESTIMENTO","ERRO - VERIFICAR"))))</f>
        <v/>
      </c>
      <c r="T433" s="30" t="str">
        <f t="shared" si="16"/>
        <v/>
      </c>
      <c r="U433" s="37"/>
      <c r="V433" s="37"/>
      <c r="W433" s="37"/>
      <c r="X433" s="37"/>
      <c r="Y433" s="37"/>
    </row>
    <row r="434" spans="18:25" x14ac:dyDescent="0.25">
      <c r="R434" s="19" t="str">
        <f t="shared" si="15"/>
        <v/>
      </c>
      <c r="S434" s="19" t="str">
        <f>IF(M434="","",IF(AND(M434&lt;&gt;'Tabelas auxiliares'!$B$241,M434&lt;&gt;'Tabelas auxiliares'!$B$242,M434&lt;&gt;'Tabelas auxiliares'!$C$241,M434&lt;&gt;'Tabelas auxiliares'!$C$242,M434&lt;&gt;'Tabelas auxiliares'!$D$241,M434&lt;&gt;'Tabelas auxiliares'!$D$242),"FOLHA DE PESSOAL",IF(R434='Tabelas auxiliares'!$A$242,"CUSTEIO",IF(R434='Tabelas auxiliares'!$A$241,"INVESTIMENTO","ERRO - VERIFICAR"))))</f>
        <v/>
      </c>
      <c r="T434" s="30" t="str">
        <f t="shared" si="16"/>
        <v/>
      </c>
      <c r="U434" s="37"/>
      <c r="V434" s="37"/>
      <c r="W434" s="37"/>
      <c r="X434" s="37"/>
      <c r="Y434" s="37"/>
    </row>
    <row r="435" spans="18:25" x14ac:dyDescent="0.25">
      <c r="R435" s="19" t="str">
        <f t="shared" si="15"/>
        <v/>
      </c>
      <c r="S435" s="19" t="str">
        <f>IF(M435="","",IF(AND(M435&lt;&gt;'Tabelas auxiliares'!$B$241,M435&lt;&gt;'Tabelas auxiliares'!$B$242,M435&lt;&gt;'Tabelas auxiliares'!$C$241,M435&lt;&gt;'Tabelas auxiliares'!$C$242,M435&lt;&gt;'Tabelas auxiliares'!$D$241,M435&lt;&gt;'Tabelas auxiliares'!$D$242),"FOLHA DE PESSOAL",IF(R435='Tabelas auxiliares'!$A$242,"CUSTEIO",IF(R435='Tabelas auxiliares'!$A$241,"INVESTIMENTO","ERRO - VERIFICAR"))))</f>
        <v/>
      </c>
      <c r="T435" s="30" t="str">
        <f t="shared" si="16"/>
        <v/>
      </c>
      <c r="U435" s="37"/>
      <c r="V435" s="37"/>
      <c r="W435" s="37"/>
      <c r="X435" s="37"/>
      <c r="Y435" s="37"/>
    </row>
    <row r="436" spans="18:25" x14ac:dyDescent="0.25">
      <c r="R436" s="19" t="str">
        <f t="shared" si="15"/>
        <v/>
      </c>
      <c r="S436" s="19" t="str">
        <f>IF(M436="","",IF(AND(M436&lt;&gt;'Tabelas auxiliares'!$B$241,M436&lt;&gt;'Tabelas auxiliares'!$B$242,M436&lt;&gt;'Tabelas auxiliares'!$C$241,M436&lt;&gt;'Tabelas auxiliares'!$C$242,M436&lt;&gt;'Tabelas auxiliares'!$D$241,M436&lt;&gt;'Tabelas auxiliares'!$D$242),"FOLHA DE PESSOAL",IF(R436='Tabelas auxiliares'!$A$242,"CUSTEIO",IF(R436='Tabelas auxiliares'!$A$241,"INVESTIMENTO","ERRO - VERIFICAR"))))</f>
        <v/>
      </c>
      <c r="T436" s="30" t="str">
        <f t="shared" si="16"/>
        <v/>
      </c>
      <c r="U436" s="37"/>
      <c r="V436" s="37"/>
      <c r="W436" s="37"/>
      <c r="X436" s="37"/>
      <c r="Y436" s="37"/>
    </row>
    <row r="437" spans="18:25" x14ac:dyDescent="0.25">
      <c r="R437" s="19" t="str">
        <f t="shared" si="15"/>
        <v/>
      </c>
      <c r="S437" s="19" t="str">
        <f>IF(M437="","",IF(AND(M437&lt;&gt;'Tabelas auxiliares'!$B$241,M437&lt;&gt;'Tabelas auxiliares'!$B$242,M437&lt;&gt;'Tabelas auxiliares'!$C$241,M437&lt;&gt;'Tabelas auxiliares'!$C$242,M437&lt;&gt;'Tabelas auxiliares'!$D$241,M437&lt;&gt;'Tabelas auxiliares'!$D$242),"FOLHA DE PESSOAL",IF(R437='Tabelas auxiliares'!$A$242,"CUSTEIO",IF(R437='Tabelas auxiliares'!$A$241,"INVESTIMENTO","ERRO - VERIFICAR"))))</f>
        <v/>
      </c>
      <c r="T437" s="30" t="str">
        <f t="shared" si="16"/>
        <v/>
      </c>
      <c r="U437" s="37"/>
      <c r="V437" s="37"/>
      <c r="W437" s="37"/>
      <c r="X437" s="37"/>
      <c r="Y437" s="37"/>
    </row>
    <row r="438" spans="18:25" x14ac:dyDescent="0.25">
      <c r="R438" s="19" t="str">
        <f t="shared" si="15"/>
        <v/>
      </c>
      <c r="S438" s="19" t="str">
        <f>IF(M438="","",IF(AND(M438&lt;&gt;'Tabelas auxiliares'!$B$241,M438&lt;&gt;'Tabelas auxiliares'!$B$242,M438&lt;&gt;'Tabelas auxiliares'!$C$241,M438&lt;&gt;'Tabelas auxiliares'!$C$242,M438&lt;&gt;'Tabelas auxiliares'!$D$241,M438&lt;&gt;'Tabelas auxiliares'!$D$242),"FOLHA DE PESSOAL",IF(R438='Tabelas auxiliares'!$A$242,"CUSTEIO",IF(R438='Tabelas auxiliares'!$A$241,"INVESTIMENTO","ERRO - VERIFICAR"))))</f>
        <v/>
      </c>
      <c r="T438" s="30" t="str">
        <f t="shared" si="16"/>
        <v/>
      </c>
      <c r="U438" s="37"/>
      <c r="V438" s="37"/>
      <c r="W438" s="37"/>
      <c r="X438" s="37"/>
      <c r="Y438" s="37"/>
    </row>
    <row r="439" spans="18:25" x14ac:dyDescent="0.25">
      <c r="R439" s="19" t="str">
        <f t="shared" si="15"/>
        <v/>
      </c>
      <c r="S439" s="19" t="str">
        <f>IF(M439="","",IF(AND(M439&lt;&gt;'Tabelas auxiliares'!$B$241,M439&lt;&gt;'Tabelas auxiliares'!$B$242,M439&lt;&gt;'Tabelas auxiliares'!$C$241,M439&lt;&gt;'Tabelas auxiliares'!$C$242,M439&lt;&gt;'Tabelas auxiliares'!$D$241,M439&lt;&gt;'Tabelas auxiliares'!$D$242),"FOLHA DE PESSOAL",IF(R439='Tabelas auxiliares'!$A$242,"CUSTEIO",IF(R439='Tabelas auxiliares'!$A$241,"INVESTIMENTO","ERRO - VERIFICAR"))))</f>
        <v/>
      </c>
      <c r="T439" s="30" t="str">
        <f t="shared" si="16"/>
        <v/>
      </c>
      <c r="U439" s="37"/>
      <c r="V439" s="37"/>
      <c r="W439" s="37"/>
      <c r="X439" s="37"/>
      <c r="Y439" s="37"/>
    </row>
    <row r="440" spans="18:25" x14ac:dyDescent="0.25">
      <c r="R440" s="19" t="str">
        <f t="shared" si="15"/>
        <v/>
      </c>
      <c r="S440" s="19" t="str">
        <f>IF(M440="","",IF(AND(M440&lt;&gt;'Tabelas auxiliares'!$B$241,M440&lt;&gt;'Tabelas auxiliares'!$B$242,M440&lt;&gt;'Tabelas auxiliares'!$C$241,M440&lt;&gt;'Tabelas auxiliares'!$C$242,M440&lt;&gt;'Tabelas auxiliares'!$D$241,M440&lt;&gt;'Tabelas auxiliares'!$D$242),"FOLHA DE PESSOAL",IF(R440='Tabelas auxiliares'!$A$242,"CUSTEIO",IF(R440='Tabelas auxiliares'!$A$241,"INVESTIMENTO","ERRO - VERIFICAR"))))</f>
        <v/>
      </c>
      <c r="T440" s="30" t="str">
        <f t="shared" si="16"/>
        <v/>
      </c>
      <c r="U440" s="37"/>
      <c r="V440" s="37"/>
      <c r="W440" s="37"/>
      <c r="X440" s="37"/>
      <c r="Y440" s="37"/>
    </row>
    <row r="441" spans="18:25" x14ac:dyDescent="0.25">
      <c r="R441" s="19" t="str">
        <f t="shared" si="15"/>
        <v/>
      </c>
      <c r="S441" s="19" t="str">
        <f>IF(M441="","",IF(AND(M441&lt;&gt;'Tabelas auxiliares'!$B$241,M441&lt;&gt;'Tabelas auxiliares'!$B$242,M441&lt;&gt;'Tabelas auxiliares'!$C$241,M441&lt;&gt;'Tabelas auxiliares'!$C$242,M441&lt;&gt;'Tabelas auxiliares'!$D$241,M441&lt;&gt;'Tabelas auxiliares'!$D$242),"FOLHA DE PESSOAL",IF(R441='Tabelas auxiliares'!$A$242,"CUSTEIO",IF(R441='Tabelas auxiliares'!$A$241,"INVESTIMENTO","ERRO - VERIFICAR"))))</f>
        <v/>
      </c>
      <c r="T441" s="30" t="str">
        <f t="shared" si="16"/>
        <v/>
      </c>
      <c r="U441" s="37"/>
      <c r="V441" s="37"/>
      <c r="W441" s="37"/>
      <c r="X441" s="37"/>
      <c r="Y441" s="37"/>
    </row>
    <row r="442" spans="18:25" x14ac:dyDescent="0.25">
      <c r="R442" s="19" t="str">
        <f t="shared" si="15"/>
        <v/>
      </c>
      <c r="S442" s="19" t="str">
        <f>IF(M442="","",IF(AND(M442&lt;&gt;'Tabelas auxiliares'!$B$241,M442&lt;&gt;'Tabelas auxiliares'!$B$242,M442&lt;&gt;'Tabelas auxiliares'!$C$241,M442&lt;&gt;'Tabelas auxiliares'!$C$242,M442&lt;&gt;'Tabelas auxiliares'!$D$241,M442&lt;&gt;'Tabelas auxiliares'!$D$242),"FOLHA DE PESSOAL",IF(R442='Tabelas auxiliares'!$A$242,"CUSTEIO",IF(R442='Tabelas auxiliares'!$A$241,"INVESTIMENTO","ERRO - VERIFICAR"))))</f>
        <v/>
      </c>
      <c r="T442" s="30" t="str">
        <f t="shared" si="16"/>
        <v/>
      </c>
      <c r="U442" s="37"/>
      <c r="V442" s="37"/>
      <c r="W442" s="37"/>
      <c r="X442" s="37"/>
      <c r="Y442" s="37"/>
    </row>
    <row r="443" spans="18:25" x14ac:dyDescent="0.25">
      <c r="R443" s="19" t="str">
        <f t="shared" si="15"/>
        <v/>
      </c>
      <c r="S443" s="19" t="str">
        <f>IF(M443="","",IF(AND(M443&lt;&gt;'Tabelas auxiliares'!$B$241,M443&lt;&gt;'Tabelas auxiliares'!$B$242,M443&lt;&gt;'Tabelas auxiliares'!$C$241,M443&lt;&gt;'Tabelas auxiliares'!$C$242,M443&lt;&gt;'Tabelas auxiliares'!$D$241,M443&lt;&gt;'Tabelas auxiliares'!$D$242),"FOLHA DE PESSOAL",IF(R443='Tabelas auxiliares'!$A$242,"CUSTEIO",IF(R443='Tabelas auxiliares'!$A$241,"INVESTIMENTO","ERRO - VERIFICAR"))))</f>
        <v/>
      </c>
      <c r="T443" s="30" t="str">
        <f t="shared" si="16"/>
        <v/>
      </c>
      <c r="U443" s="37"/>
      <c r="V443" s="37"/>
      <c r="W443" s="37"/>
      <c r="X443" s="37"/>
      <c r="Y443" s="37"/>
    </row>
    <row r="444" spans="18:25" x14ac:dyDescent="0.25">
      <c r="R444" s="19" t="str">
        <f t="shared" si="15"/>
        <v/>
      </c>
      <c r="S444" s="19" t="str">
        <f>IF(M444="","",IF(AND(M444&lt;&gt;'Tabelas auxiliares'!$B$241,M444&lt;&gt;'Tabelas auxiliares'!$B$242,M444&lt;&gt;'Tabelas auxiliares'!$C$241,M444&lt;&gt;'Tabelas auxiliares'!$C$242,M444&lt;&gt;'Tabelas auxiliares'!$D$241,M444&lt;&gt;'Tabelas auxiliares'!$D$242),"FOLHA DE PESSOAL",IF(R444='Tabelas auxiliares'!$A$242,"CUSTEIO",IF(R444='Tabelas auxiliares'!$A$241,"INVESTIMENTO","ERRO - VERIFICAR"))))</f>
        <v/>
      </c>
      <c r="T444" s="30" t="str">
        <f t="shared" si="16"/>
        <v/>
      </c>
      <c r="U444" s="37"/>
      <c r="V444" s="37"/>
      <c r="W444" s="37"/>
      <c r="X444" s="37"/>
      <c r="Y444" s="37"/>
    </row>
    <row r="445" spans="18:25" x14ac:dyDescent="0.25">
      <c r="R445" s="19" t="str">
        <f t="shared" si="15"/>
        <v/>
      </c>
      <c r="S445" s="19" t="str">
        <f>IF(M445="","",IF(AND(M445&lt;&gt;'Tabelas auxiliares'!$B$241,M445&lt;&gt;'Tabelas auxiliares'!$B$242,M445&lt;&gt;'Tabelas auxiliares'!$C$241,M445&lt;&gt;'Tabelas auxiliares'!$C$242,M445&lt;&gt;'Tabelas auxiliares'!$D$241,M445&lt;&gt;'Tabelas auxiliares'!$D$242),"FOLHA DE PESSOAL",IF(R445='Tabelas auxiliares'!$A$242,"CUSTEIO",IF(R445='Tabelas auxiliares'!$A$241,"INVESTIMENTO","ERRO - VERIFICAR"))))</f>
        <v/>
      </c>
      <c r="T445" s="30" t="str">
        <f t="shared" si="16"/>
        <v/>
      </c>
      <c r="U445" s="37"/>
      <c r="V445" s="37"/>
      <c r="W445" s="37"/>
      <c r="X445" s="37"/>
      <c r="Y445" s="37"/>
    </row>
    <row r="446" spans="18:25" x14ac:dyDescent="0.25">
      <c r="R446" s="19" t="str">
        <f t="shared" si="15"/>
        <v/>
      </c>
      <c r="S446" s="19" t="str">
        <f>IF(M446="","",IF(AND(M446&lt;&gt;'Tabelas auxiliares'!$B$241,M446&lt;&gt;'Tabelas auxiliares'!$B$242,M446&lt;&gt;'Tabelas auxiliares'!$C$241,M446&lt;&gt;'Tabelas auxiliares'!$C$242,M446&lt;&gt;'Tabelas auxiliares'!$D$241,M446&lt;&gt;'Tabelas auxiliares'!$D$242),"FOLHA DE PESSOAL",IF(R446='Tabelas auxiliares'!$A$242,"CUSTEIO",IF(R446='Tabelas auxiliares'!$A$241,"INVESTIMENTO","ERRO - VERIFICAR"))))</f>
        <v/>
      </c>
      <c r="T446" s="30" t="str">
        <f t="shared" si="16"/>
        <v/>
      </c>
      <c r="U446" s="37"/>
      <c r="V446" s="37"/>
      <c r="W446" s="37"/>
      <c r="X446" s="37"/>
      <c r="Y446" s="37"/>
    </row>
    <row r="447" spans="18:25" x14ac:dyDescent="0.25">
      <c r="R447" s="19" t="str">
        <f t="shared" si="15"/>
        <v/>
      </c>
      <c r="S447" s="19" t="str">
        <f>IF(M447="","",IF(AND(M447&lt;&gt;'Tabelas auxiliares'!$B$241,M447&lt;&gt;'Tabelas auxiliares'!$B$242,M447&lt;&gt;'Tabelas auxiliares'!$C$241,M447&lt;&gt;'Tabelas auxiliares'!$C$242,M447&lt;&gt;'Tabelas auxiliares'!$D$241,M447&lt;&gt;'Tabelas auxiliares'!$D$242),"FOLHA DE PESSOAL",IF(R447='Tabelas auxiliares'!$A$242,"CUSTEIO",IF(R447='Tabelas auxiliares'!$A$241,"INVESTIMENTO","ERRO - VERIFICAR"))))</f>
        <v/>
      </c>
      <c r="T447" s="30" t="str">
        <f t="shared" si="16"/>
        <v/>
      </c>
      <c r="U447" s="37"/>
      <c r="V447" s="37"/>
      <c r="W447" s="37"/>
      <c r="X447" s="37"/>
      <c r="Y447" s="37"/>
    </row>
    <row r="448" spans="18:25" x14ac:dyDescent="0.25">
      <c r="R448" s="19" t="str">
        <f t="shared" si="15"/>
        <v/>
      </c>
      <c r="S448" s="19" t="str">
        <f>IF(M448="","",IF(AND(M448&lt;&gt;'Tabelas auxiliares'!$B$241,M448&lt;&gt;'Tabelas auxiliares'!$B$242,M448&lt;&gt;'Tabelas auxiliares'!$C$241,M448&lt;&gt;'Tabelas auxiliares'!$C$242,M448&lt;&gt;'Tabelas auxiliares'!$D$241,M448&lt;&gt;'Tabelas auxiliares'!$D$242),"FOLHA DE PESSOAL",IF(R448='Tabelas auxiliares'!$A$242,"CUSTEIO",IF(R448='Tabelas auxiliares'!$A$241,"INVESTIMENTO","ERRO - VERIFICAR"))))</f>
        <v/>
      </c>
      <c r="T448" s="30" t="str">
        <f t="shared" si="16"/>
        <v/>
      </c>
      <c r="U448" s="37"/>
      <c r="V448" s="37"/>
      <c r="W448" s="37"/>
      <c r="X448" s="37"/>
      <c r="Y448" s="37"/>
    </row>
    <row r="449" spans="18:25" x14ac:dyDescent="0.25">
      <c r="R449" s="19" t="str">
        <f t="shared" si="15"/>
        <v/>
      </c>
      <c r="S449" s="19" t="str">
        <f>IF(M449="","",IF(AND(M449&lt;&gt;'Tabelas auxiliares'!$B$241,M449&lt;&gt;'Tabelas auxiliares'!$B$242,M449&lt;&gt;'Tabelas auxiliares'!$C$241,M449&lt;&gt;'Tabelas auxiliares'!$C$242,M449&lt;&gt;'Tabelas auxiliares'!$D$241,M449&lt;&gt;'Tabelas auxiliares'!$D$242),"FOLHA DE PESSOAL",IF(R449='Tabelas auxiliares'!$A$242,"CUSTEIO",IF(R449='Tabelas auxiliares'!$A$241,"INVESTIMENTO","ERRO - VERIFICAR"))))</f>
        <v/>
      </c>
      <c r="T449" s="30" t="str">
        <f t="shared" si="16"/>
        <v/>
      </c>
      <c r="U449" s="37"/>
      <c r="V449" s="37"/>
      <c r="W449" s="37"/>
      <c r="X449" s="37"/>
      <c r="Y449" s="37"/>
    </row>
    <row r="450" spans="18:25" x14ac:dyDescent="0.25">
      <c r="R450" s="19" t="str">
        <f t="shared" si="15"/>
        <v/>
      </c>
      <c r="S450" s="19" t="str">
        <f>IF(M450="","",IF(AND(M450&lt;&gt;'Tabelas auxiliares'!$B$241,M450&lt;&gt;'Tabelas auxiliares'!$B$242,M450&lt;&gt;'Tabelas auxiliares'!$C$241,M450&lt;&gt;'Tabelas auxiliares'!$C$242,M450&lt;&gt;'Tabelas auxiliares'!$D$241,M450&lt;&gt;'Tabelas auxiliares'!$D$242),"FOLHA DE PESSOAL",IF(R450='Tabelas auxiliares'!$A$242,"CUSTEIO",IF(R450='Tabelas auxiliares'!$A$241,"INVESTIMENTO","ERRO - VERIFICAR"))))</f>
        <v/>
      </c>
      <c r="T450" s="30" t="str">
        <f t="shared" si="16"/>
        <v/>
      </c>
      <c r="U450" s="37"/>
      <c r="V450" s="37"/>
      <c r="W450" s="37"/>
      <c r="X450" s="37"/>
      <c r="Y450" s="37"/>
    </row>
    <row r="451" spans="18:25" x14ac:dyDescent="0.25">
      <c r="R451" s="19" t="str">
        <f t="shared" si="15"/>
        <v/>
      </c>
      <c r="S451" s="19" t="str">
        <f>IF(M451="","",IF(AND(M451&lt;&gt;'Tabelas auxiliares'!$B$241,M451&lt;&gt;'Tabelas auxiliares'!$B$242,M451&lt;&gt;'Tabelas auxiliares'!$C$241,M451&lt;&gt;'Tabelas auxiliares'!$C$242,M451&lt;&gt;'Tabelas auxiliares'!$D$241,M451&lt;&gt;'Tabelas auxiliares'!$D$242),"FOLHA DE PESSOAL",IF(R451='Tabelas auxiliares'!$A$242,"CUSTEIO",IF(R451='Tabelas auxiliares'!$A$241,"INVESTIMENTO","ERRO - VERIFICAR"))))</f>
        <v/>
      </c>
      <c r="T451" s="30" t="str">
        <f t="shared" si="16"/>
        <v/>
      </c>
      <c r="U451" s="37"/>
      <c r="V451" s="37"/>
      <c r="W451" s="37"/>
      <c r="X451" s="37"/>
      <c r="Y451" s="37"/>
    </row>
    <row r="452" spans="18:25" x14ac:dyDescent="0.25">
      <c r="R452" s="19" t="str">
        <f t="shared" ref="R452:R515" si="17">LEFT(O452,1)</f>
        <v/>
      </c>
      <c r="S452" s="19" t="str">
        <f>IF(M452="","",IF(AND(M452&lt;&gt;'Tabelas auxiliares'!$B$241,M452&lt;&gt;'Tabelas auxiliares'!$B$242,M452&lt;&gt;'Tabelas auxiliares'!$C$241,M452&lt;&gt;'Tabelas auxiliares'!$C$242,M452&lt;&gt;'Tabelas auxiliares'!$D$241,M452&lt;&gt;'Tabelas auxiliares'!$D$242),"FOLHA DE PESSOAL",IF(R452='Tabelas auxiliares'!$A$242,"CUSTEIO",IF(R452='Tabelas auxiliares'!$A$241,"INVESTIMENTO","ERRO - VERIFICAR"))))</f>
        <v/>
      </c>
      <c r="T452" s="30" t="str">
        <f t="shared" ref="T452:T515" si="18">IF(SUM(U452:Y452)=0,"",SUM(U452:Y452))</f>
        <v/>
      </c>
      <c r="U452" s="37"/>
      <c r="V452" s="37"/>
      <c r="W452" s="37"/>
      <c r="X452" s="37"/>
      <c r="Y452" s="37"/>
    </row>
    <row r="453" spans="18:25" x14ac:dyDescent="0.25">
      <c r="R453" s="19" t="str">
        <f t="shared" si="17"/>
        <v/>
      </c>
      <c r="S453" s="19" t="str">
        <f>IF(M453="","",IF(AND(M453&lt;&gt;'Tabelas auxiliares'!$B$241,M453&lt;&gt;'Tabelas auxiliares'!$B$242,M453&lt;&gt;'Tabelas auxiliares'!$C$241,M453&lt;&gt;'Tabelas auxiliares'!$C$242,M453&lt;&gt;'Tabelas auxiliares'!$D$241,M453&lt;&gt;'Tabelas auxiliares'!$D$242),"FOLHA DE PESSOAL",IF(R453='Tabelas auxiliares'!$A$242,"CUSTEIO",IF(R453='Tabelas auxiliares'!$A$241,"INVESTIMENTO","ERRO - VERIFICAR"))))</f>
        <v/>
      </c>
      <c r="T453" s="30" t="str">
        <f t="shared" si="18"/>
        <v/>
      </c>
      <c r="U453" s="37"/>
      <c r="V453" s="37"/>
      <c r="W453" s="37"/>
      <c r="X453" s="37"/>
      <c r="Y453" s="37"/>
    </row>
    <row r="454" spans="18:25" x14ac:dyDescent="0.25">
      <c r="R454" s="19" t="str">
        <f t="shared" si="17"/>
        <v/>
      </c>
      <c r="S454" s="19" t="str">
        <f>IF(M454="","",IF(AND(M454&lt;&gt;'Tabelas auxiliares'!$B$241,M454&lt;&gt;'Tabelas auxiliares'!$B$242,M454&lt;&gt;'Tabelas auxiliares'!$C$241,M454&lt;&gt;'Tabelas auxiliares'!$C$242,M454&lt;&gt;'Tabelas auxiliares'!$D$241,M454&lt;&gt;'Tabelas auxiliares'!$D$242),"FOLHA DE PESSOAL",IF(R454='Tabelas auxiliares'!$A$242,"CUSTEIO",IF(R454='Tabelas auxiliares'!$A$241,"INVESTIMENTO","ERRO - VERIFICAR"))))</f>
        <v/>
      </c>
      <c r="T454" s="30" t="str">
        <f t="shared" si="18"/>
        <v/>
      </c>
      <c r="U454" s="37"/>
      <c r="V454" s="37"/>
      <c r="W454" s="37"/>
      <c r="X454" s="37"/>
      <c r="Y454" s="37"/>
    </row>
    <row r="455" spans="18:25" x14ac:dyDescent="0.25">
      <c r="R455" s="19" t="str">
        <f t="shared" si="17"/>
        <v/>
      </c>
      <c r="S455" s="19" t="str">
        <f>IF(M455="","",IF(AND(M455&lt;&gt;'Tabelas auxiliares'!$B$241,M455&lt;&gt;'Tabelas auxiliares'!$B$242,M455&lt;&gt;'Tabelas auxiliares'!$C$241,M455&lt;&gt;'Tabelas auxiliares'!$C$242,M455&lt;&gt;'Tabelas auxiliares'!$D$241,M455&lt;&gt;'Tabelas auxiliares'!$D$242),"FOLHA DE PESSOAL",IF(R455='Tabelas auxiliares'!$A$242,"CUSTEIO",IF(R455='Tabelas auxiliares'!$A$241,"INVESTIMENTO","ERRO - VERIFICAR"))))</f>
        <v/>
      </c>
      <c r="T455" s="30" t="str">
        <f t="shared" si="18"/>
        <v/>
      </c>
      <c r="U455" s="37"/>
      <c r="V455" s="37"/>
      <c r="W455" s="37"/>
      <c r="X455" s="37"/>
      <c r="Y455" s="37"/>
    </row>
    <row r="456" spans="18:25" x14ac:dyDescent="0.25">
      <c r="R456" s="19" t="str">
        <f t="shared" si="17"/>
        <v/>
      </c>
      <c r="S456" s="19" t="str">
        <f>IF(M456="","",IF(AND(M456&lt;&gt;'Tabelas auxiliares'!$B$241,M456&lt;&gt;'Tabelas auxiliares'!$B$242,M456&lt;&gt;'Tabelas auxiliares'!$C$241,M456&lt;&gt;'Tabelas auxiliares'!$C$242,M456&lt;&gt;'Tabelas auxiliares'!$D$241,M456&lt;&gt;'Tabelas auxiliares'!$D$242),"FOLHA DE PESSOAL",IF(R456='Tabelas auxiliares'!$A$242,"CUSTEIO",IF(R456='Tabelas auxiliares'!$A$241,"INVESTIMENTO","ERRO - VERIFICAR"))))</f>
        <v/>
      </c>
      <c r="T456" s="30" t="str">
        <f t="shared" si="18"/>
        <v/>
      </c>
      <c r="U456" s="37"/>
      <c r="V456" s="37"/>
      <c r="W456" s="37"/>
      <c r="X456" s="37"/>
      <c r="Y456" s="37"/>
    </row>
    <row r="457" spans="18:25" x14ac:dyDescent="0.25">
      <c r="R457" s="19" t="str">
        <f t="shared" si="17"/>
        <v/>
      </c>
      <c r="S457" s="19" t="str">
        <f>IF(M457="","",IF(AND(M457&lt;&gt;'Tabelas auxiliares'!$B$241,M457&lt;&gt;'Tabelas auxiliares'!$B$242,M457&lt;&gt;'Tabelas auxiliares'!$C$241,M457&lt;&gt;'Tabelas auxiliares'!$C$242,M457&lt;&gt;'Tabelas auxiliares'!$D$241,M457&lt;&gt;'Tabelas auxiliares'!$D$242),"FOLHA DE PESSOAL",IF(R457='Tabelas auxiliares'!$A$242,"CUSTEIO",IF(R457='Tabelas auxiliares'!$A$241,"INVESTIMENTO","ERRO - VERIFICAR"))))</f>
        <v/>
      </c>
      <c r="T457" s="30" t="str">
        <f t="shared" si="18"/>
        <v/>
      </c>
      <c r="U457" s="37"/>
      <c r="V457" s="37"/>
      <c r="W457" s="37"/>
      <c r="X457" s="37"/>
      <c r="Y457" s="37"/>
    </row>
    <row r="458" spans="18:25" x14ac:dyDescent="0.25">
      <c r="R458" s="19" t="str">
        <f t="shared" si="17"/>
        <v/>
      </c>
      <c r="S458" s="19" t="str">
        <f>IF(M458="","",IF(AND(M458&lt;&gt;'Tabelas auxiliares'!$B$241,M458&lt;&gt;'Tabelas auxiliares'!$B$242,M458&lt;&gt;'Tabelas auxiliares'!$C$241,M458&lt;&gt;'Tabelas auxiliares'!$C$242,M458&lt;&gt;'Tabelas auxiliares'!$D$241,M458&lt;&gt;'Tabelas auxiliares'!$D$242),"FOLHA DE PESSOAL",IF(R458='Tabelas auxiliares'!$A$242,"CUSTEIO",IF(R458='Tabelas auxiliares'!$A$241,"INVESTIMENTO","ERRO - VERIFICAR"))))</f>
        <v/>
      </c>
      <c r="T458" s="30" t="str">
        <f t="shared" si="18"/>
        <v/>
      </c>
      <c r="U458" s="37"/>
      <c r="V458" s="37"/>
      <c r="W458" s="37"/>
      <c r="X458" s="37"/>
      <c r="Y458" s="37"/>
    </row>
    <row r="459" spans="18:25" x14ac:dyDescent="0.25">
      <c r="R459" s="19" t="str">
        <f t="shared" si="17"/>
        <v/>
      </c>
      <c r="S459" s="19" t="str">
        <f>IF(M459="","",IF(AND(M459&lt;&gt;'Tabelas auxiliares'!$B$241,M459&lt;&gt;'Tabelas auxiliares'!$B$242,M459&lt;&gt;'Tabelas auxiliares'!$C$241,M459&lt;&gt;'Tabelas auxiliares'!$C$242,M459&lt;&gt;'Tabelas auxiliares'!$D$241,M459&lt;&gt;'Tabelas auxiliares'!$D$242),"FOLHA DE PESSOAL",IF(R459='Tabelas auxiliares'!$A$242,"CUSTEIO",IF(R459='Tabelas auxiliares'!$A$241,"INVESTIMENTO","ERRO - VERIFICAR"))))</f>
        <v/>
      </c>
      <c r="T459" s="30" t="str">
        <f t="shared" si="18"/>
        <v/>
      </c>
      <c r="U459" s="37"/>
      <c r="V459" s="37"/>
      <c r="W459" s="37"/>
      <c r="X459" s="37"/>
      <c r="Y459" s="37"/>
    </row>
    <row r="460" spans="18:25" x14ac:dyDescent="0.25">
      <c r="R460" s="19" t="str">
        <f t="shared" si="17"/>
        <v/>
      </c>
      <c r="S460" s="19" t="str">
        <f>IF(M460="","",IF(AND(M460&lt;&gt;'Tabelas auxiliares'!$B$241,M460&lt;&gt;'Tabelas auxiliares'!$B$242,M460&lt;&gt;'Tabelas auxiliares'!$C$241,M460&lt;&gt;'Tabelas auxiliares'!$C$242,M460&lt;&gt;'Tabelas auxiliares'!$D$241,M460&lt;&gt;'Tabelas auxiliares'!$D$242),"FOLHA DE PESSOAL",IF(R460='Tabelas auxiliares'!$A$242,"CUSTEIO",IF(R460='Tabelas auxiliares'!$A$241,"INVESTIMENTO","ERRO - VERIFICAR"))))</f>
        <v/>
      </c>
      <c r="T460" s="30" t="str">
        <f t="shared" si="18"/>
        <v/>
      </c>
      <c r="U460" s="37"/>
      <c r="V460" s="37"/>
      <c r="W460" s="37"/>
      <c r="X460" s="37"/>
      <c r="Y460" s="37"/>
    </row>
    <row r="461" spans="18:25" x14ac:dyDescent="0.25">
      <c r="R461" s="19" t="str">
        <f t="shared" si="17"/>
        <v/>
      </c>
      <c r="S461" s="19" t="str">
        <f>IF(M461="","",IF(AND(M461&lt;&gt;'Tabelas auxiliares'!$B$241,M461&lt;&gt;'Tabelas auxiliares'!$B$242,M461&lt;&gt;'Tabelas auxiliares'!$C$241,M461&lt;&gt;'Tabelas auxiliares'!$C$242,M461&lt;&gt;'Tabelas auxiliares'!$D$241,M461&lt;&gt;'Tabelas auxiliares'!$D$242),"FOLHA DE PESSOAL",IF(R461='Tabelas auxiliares'!$A$242,"CUSTEIO",IF(R461='Tabelas auxiliares'!$A$241,"INVESTIMENTO","ERRO - VERIFICAR"))))</f>
        <v/>
      </c>
      <c r="T461" s="30" t="str">
        <f t="shared" si="18"/>
        <v/>
      </c>
      <c r="U461" s="37"/>
      <c r="V461" s="37"/>
      <c r="W461" s="37"/>
      <c r="X461" s="37"/>
      <c r="Y461" s="37"/>
    </row>
    <row r="462" spans="18:25" x14ac:dyDescent="0.25">
      <c r="R462" s="19" t="str">
        <f t="shared" si="17"/>
        <v/>
      </c>
      <c r="S462" s="19" t="str">
        <f>IF(M462="","",IF(AND(M462&lt;&gt;'Tabelas auxiliares'!$B$241,M462&lt;&gt;'Tabelas auxiliares'!$B$242,M462&lt;&gt;'Tabelas auxiliares'!$C$241,M462&lt;&gt;'Tabelas auxiliares'!$C$242,M462&lt;&gt;'Tabelas auxiliares'!$D$241,M462&lt;&gt;'Tabelas auxiliares'!$D$242),"FOLHA DE PESSOAL",IF(R462='Tabelas auxiliares'!$A$242,"CUSTEIO",IF(R462='Tabelas auxiliares'!$A$241,"INVESTIMENTO","ERRO - VERIFICAR"))))</f>
        <v/>
      </c>
      <c r="T462" s="30" t="str">
        <f t="shared" si="18"/>
        <v/>
      </c>
      <c r="U462" s="37"/>
      <c r="V462" s="37"/>
      <c r="W462" s="37"/>
      <c r="X462" s="37"/>
      <c r="Y462" s="37"/>
    </row>
    <row r="463" spans="18:25" x14ac:dyDescent="0.25">
      <c r="R463" s="19" t="str">
        <f t="shared" si="17"/>
        <v/>
      </c>
      <c r="S463" s="19" t="str">
        <f>IF(M463="","",IF(AND(M463&lt;&gt;'Tabelas auxiliares'!$B$241,M463&lt;&gt;'Tabelas auxiliares'!$B$242,M463&lt;&gt;'Tabelas auxiliares'!$C$241,M463&lt;&gt;'Tabelas auxiliares'!$C$242,M463&lt;&gt;'Tabelas auxiliares'!$D$241,M463&lt;&gt;'Tabelas auxiliares'!$D$242),"FOLHA DE PESSOAL",IF(R463='Tabelas auxiliares'!$A$242,"CUSTEIO",IF(R463='Tabelas auxiliares'!$A$241,"INVESTIMENTO","ERRO - VERIFICAR"))))</f>
        <v/>
      </c>
      <c r="T463" s="30" t="str">
        <f t="shared" si="18"/>
        <v/>
      </c>
      <c r="U463" s="37"/>
      <c r="V463" s="37"/>
      <c r="W463" s="37"/>
      <c r="X463" s="37"/>
      <c r="Y463" s="37"/>
    </row>
    <row r="464" spans="18:25" x14ac:dyDescent="0.25">
      <c r="R464" s="19" t="str">
        <f t="shared" si="17"/>
        <v/>
      </c>
      <c r="S464" s="19" t="str">
        <f>IF(M464="","",IF(AND(M464&lt;&gt;'Tabelas auxiliares'!$B$241,M464&lt;&gt;'Tabelas auxiliares'!$B$242,M464&lt;&gt;'Tabelas auxiliares'!$C$241,M464&lt;&gt;'Tabelas auxiliares'!$C$242,M464&lt;&gt;'Tabelas auxiliares'!$D$241,M464&lt;&gt;'Tabelas auxiliares'!$D$242),"FOLHA DE PESSOAL",IF(R464='Tabelas auxiliares'!$A$242,"CUSTEIO",IF(R464='Tabelas auxiliares'!$A$241,"INVESTIMENTO","ERRO - VERIFICAR"))))</f>
        <v/>
      </c>
      <c r="T464" s="30" t="str">
        <f t="shared" si="18"/>
        <v/>
      </c>
      <c r="U464" s="37"/>
      <c r="V464" s="37"/>
      <c r="W464" s="37"/>
      <c r="X464" s="37"/>
      <c r="Y464" s="37"/>
    </row>
    <row r="465" spans="18:25" x14ac:dyDescent="0.25">
      <c r="R465" s="19" t="str">
        <f t="shared" si="17"/>
        <v/>
      </c>
      <c r="S465" s="19" t="str">
        <f>IF(M465="","",IF(AND(M465&lt;&gt;'Tabelas auxiliares'!$B$241,M465&lt;&gt;'Tabelas auxiliares'!$B$242,M465&lt;&gt;'Tabelas auxiliares'!$C$241,M465&lt;&gt;'Tabelas auxiliares'!$C$242,M465&lt;&gt;'Tabelas auxiliares'!$D$241,M465&lt;&gt;'Tabelas auxiliares'!$D$242),"FOLHA DE PESSOAL",IF(R465='Tabelas auxiliares'!$A$242,"CUSTEIO",IF(R465='Tabelas auxiliares'!$A$241,"INVESTIMENTO","ERRO - VERIFICAR"))))</f>
        <v/>
      </c>
      <c r="T465" s="30" t="str">
        <f t="shared" si="18"/>
        <v/>
      </c>
      <c r="U465" s="37"/>
      <c r="V465" s="37"/>
      <c r="W465" s="37"/>
      <c r="X465" s="37"/>
      <c r="Y465" s="37"/>
    </row>
    <row r="466" spans="18:25" x14ac:dyDescent="0.25">
      <c r="R466" s="19" t="str">
        <f t="shared" si="17"/>
        <v/>
      </c>
      <c r="S466" s="19" t="str">
        <f>IF(M466="","",IF(AND(M466&lt;&gt;'Tabelas auxiliares'!$B$241,M466&lt;&gt;'Tabelas auxiliares'!$B$242,M466&lt;&gt;'Tabelas auxiliares'!$C$241,M466&lt;&gt;'Tabelas auxiliares'!$C$242,M466&lt;&gt;'Tabelas auxiliares'!$D$241,M466&lt;&gt;'Tabelas auxiliares'!$D$242),"FOLHA DE PESSOAL",IF(R466='Tabelas auxiliares'!$A$242,"CUSTEIO",IF(R466='Tabelas auxiliares'!$A$241,"INVESTIMENTO","ERRO - VERIFICAR"))))</f>
        <v/>
      </c>
      <c r="T466" s="30" t="str">
        <f t="shared" si="18"/>
        <v/>
      </c>
      <c r="U466" s="37"/>
      <c r="V466" s="37"/>
      <c r="W466" s="37"/>
      <c r="X466" s="37"/>
      <c r="Y466" s="37"/>
    </row>
    <row r="467" spans="18:25" x14ac:dyDescent="0.25">
      <c r="R467" s="19" t="str">
        <f t="shared" si="17"/>
        <v/>
      </c>
      <c r="S467" s="19" t="str">
        <f>IF(M467="","",IF(AND(M467&lt;&gt;'Tabelas auxiliares'!$B$241,M467&lt;&gt;'Tabelas auxiliares'!$B$242,M467&lt;&gt;'Tabelas auxiliares'!$C$241,M467&lt;&gt;'Tabelas auxiliares'!$C$242,M467&lt;&gt;'Tabelas auxiliares'!$D$241,M467&lt;&gt;'Tabelas auxiliares'!$D$242),"FOLHA DE PESSOAL",IF(R467='Tabelas auxiliares'!$A$242,"CUSTEIO",IF(R467='Tabelas auxiliares'!$A$241,"INVESTIMENTO","ERRO - VERIFICAR"))))</f>
        <v/>
      </c>
      <c r="T467" s="30" t="str">
        <f t="shared" si="18"/>
        <v/>
      </c>
      <c r="U467" s="37"/>
      <c r="V467" s="37"/>
      <c r="W467" s="37"/>
      <c r="X467" s="37"/>
      <c r="Y467" s="37"/>
    </row>
    <row r="468" spans="18:25" x14ac:dyDescent="0.25">
      <c r="R468" s="19" t="str">
        <f t="shared" si="17"/>
        <v/>
      </c>
      <c r="S468" s="19" t="str">
        <f>IF(M468="","",IF(AND(M468&lt;&gt;'Tabelas auxiliares'!$B$241,M468&lt;&gt;'Tabelas auxiliares'!$B$242,M468&lt;&gt;'Tabelas auxiliares'!$C$241,M468&lt;&gt;'Tabelas auxiliares'!$C$242,M468&lt;&gt;'Tabelas auxiliares'!$D$241,M468&lt;&gt;'Tabelas auxiliares'!$D$242),"FOLHA DE PESSOAL",IF(R468='Tabelas auxiliares'!$A$242,"CUSTEIO",IF(R468='Tabelas auxiliares'!$A$241,"INVESTIMENTO","ERRO - VERIFICAR"))))</f>
        <v/>
      </c>
      <c r="T468" s="30" t="str">
        <f t="shared" si="18"/>
        <v/>
      </c>
      <c r="U468" s="37"/>
      <c r="V468" s="37"/>
      <c r="W468" s="37"/>
      <c r="X468" s="37"/>
      <c r="Y468" s="37"/>
    </row>
    <row r="469" spans="18:25" x14ac:dyDescent="0.25">
      <c r="R469" s="19" t="str">
        <f t="shared" si="17"/>
        <v/>
      </c>
      <c r="S469" s="19" t="str">
        <f>IF(M469="","",IF(AND(M469&lt;&gt;'Tabelas auxiliares'!$B$241,M469&lt;&gt;'Tabelas auxiliares'!$B$242,M469&lt;&gt;'Tabelas auxiliares'!$C$241,M469&lt;&gt;'Tabelas auxiliares'!$C$242,M469&lt;&gt;'Tabelas auxiliares'!$D$241,M469&lt;&gt;'Tabelas auxiliares'!$D$242),"FOLHA DE PESSOAL",IF(R469='Tabelas auxiliares'!$A$242,"CUSTEIO",IF(R469='Tabelas auxiliares'!$A$241,"INVESTIMENTO","ERRO - VERIFICAR"))))</f>
        <v/>
      </c>
      <c r="T469" s="30" t="str">
        <f t="shared" si="18"/>
        <v/>
      </c>
      <c r="U469" s="37"/>
      <c r="V469" s="37"/>
      <c r="W469" s="37"/>
      <c r="X469" s="37"/>
      <c r="Y469" s="37"/>
    </row>
    <row r="470" spans="18:25" x14ac:dyDescent="0.25">
      <c r="R470" s="19" t="str">
        <f t="shared" si="17"/>
        <v/>
      </c>
      <c r="S470" s="19" t="str">
        <f>IF(M470="","",IF(AND(M470&lt;&gt;'Tabelas auxiliares'!$B$241,M470&lt;&gt;'Tabelas auxiliares'!$B$242,M470&lt;&gt;'Tabelas auxiliares'!$C$241,M470&lt;&gt;'Tabelas auxiliares'!$C$242,M470&lt;&gt;'Tabelas auxiliares'!$D$241,M470&lt;&gt;'Tabelas auxiliares'!$D$242),"FOLHA DE PESSOAL",IF(R470='Tabelas auxiliares'!$A$242,"CUSTEIO",IF(R470='Tabelas auxiliares'!$A$241,"INVESTIMENTO","ERRO - VERIFICAR"))))</f>
        <v/>
      </c>
      <c r="T470" s="30" t="str">
        <f t="shared" si="18"/>
        <v/>
      </c>
      <c r="U470" s="37"/>
      <c r="V470" s="37"/>
      <c r="W470" s="37"/>
      <c r="X470" s="37"/>
      <c r="Y470" s="37"/>
    </row>
    <row r="471" spans="18:25" x14ac:dyDescent="0.25">
      <c r="R471" s="19" t="str">
        <f t="shared" si="17"/>
        <v/>
      </c>
      <c r="S471" s="19" t="str">
        <f>IF(M471="","",IF(AND(M471&lt;&gt;'Tabelas auxiliares'!$B$241,M471&lt;&gt;'Tabelas auxiliares'!$B$242,M471&lt;&gt;'Tabelas auxiliares'!$C$241,M471&lt;&gt;'Tabelas auxiliares'!$C$242,M471&lt;&gt;'Tabelas auxiliares'!$D$241,M471&lt;&gt;'Tabelas auxiliares'!$D$242),"FOLHA DE PESSOAL",IF(R471='Tabelas auxiliares'!$A$242,"CUSTEIO",IF(R471='Tabelas auxiliares'!$A$241,"INVESTIMENTO","ERRO - VERIFICAR"))))</f>
        <v/>
      </c>
      <c r="T471" s="30" t="str">
        <f t="shared" si="18"/>
        <v/>
      </c>
      <c r="U471" s="37"/>
      <c r="V471" s="37"/>
      <c r="W471" s="37"/>
      <c r="X471" s="37"/>
      <c r="Y471" s="37"/>
    </row>
    <row r="472" spans="18:25" x14ac:dyDescent="0.25">
      <c r="R472" s="19" t="str">
        <f t="shared" si="17"/>
        <v/>
      </c>
      <c r="S472" s="19" t="str">
        <f>IF(M472="","",IF(AND(M472&lt;&gt;'Tabelas auxiliares'!$B$241,M472&lt;&gt;'Tabelas auxiliares'!$B$242,M472&lt;&gt;'Tabelas auxiliares'!$C$241,M472&lt;&gt;'Tabelas auxiliares'!$C$242,M472&lt;&gt;'Tabelas auxiliares'!$D$241,M472&lt;&gt;'Tabelas auxiliares'!$D$242),"FOLHA DE PESSOAL",IF(R472='Tabelas auxiliares'!$A$242,"CUSTEIO",IF(R472='Tabelas auxiliares'!$A$241,"INVESTIMENTO","ERRO - VERIFICAR"))))</f>
        <v/>
      </c>
      <c r="T472" s="30" t="str">
        <f t="shared" si="18"/>
        <v/>
      </c>
      <c r="U472" s="37"/>
      <c r="V472" s="37"/>
      <c r="W472" s="37"/>
      <c r="X472" s="37"/>
      <c r="Y472" s="37"/>
    </row>
    <row r="473" spans="18:25" x14ac:dyDescent="0.25">
      <c r="R473" s="19" t="str">
        <f t="shared" si="17"/>
        <v/>
      </c>
      <c r="S473" s="19" t="str">
        <f>IF(M473="","",IF(AND(M473&lt;&gt;'Tabelas auxiliares'!$B$241,M473&lt;&gt;'Tabelas auxiliares'!$B$242,M473&lt;&gt;'Tabelas auxiliares'!$C$241,M473&lt;&gt;'Tabelas auxiliares'!$C$242,M473&lt;&gt;'Tabelas auxiliares'!$D$241,M473&lt;&gt;'Tabelas auxiliares'!$D$242),"FOLHA DE PESSOAL",IF(R473='Tabelas auxiliares'!$A$242,"CUSTEIO",IF(R473='Tabelas auxiliares'!$A$241,"INVESTIMENTO","ERRO - VERIFICAR"))))</f>
        <v/>
      </c>
      <c r="T473" s="30" t="str">
        <f t="shared" si="18"/>
        <v/>
      </c>
      <c r="U473" s="37"/>
      <c r="V473" s="37"/>
      <c r="W473" s="37"/>
      <c r="X473" s="37"/>
      <c r="Y473" s="37"/>
    </row>
    <row r="474" spans="18:25" x14ac:dyDescent="0.25">
      <c r="R474" s="19" t="str">
        <f t="shared" si="17"/>
        <v/>
      </c>
      <c r="S474" s="19" t="str">
        <f>IF(M474="","",IF(AND(M474&lt;&gt;'Tabelas auxiliares'!$B$241,M474&lt;&gt;'Tabelas auxiliares'!$B$242,M474&lt;&gt;'Tabelas auxiliares'!$C$241,M474&lt;&gt;'Tabelas auxiliares'!$C$242,M474&lt;&gt;'Tabelas auxiliares'!$D$241,M474&lt;&gt;'Tabelas auxiliares'!$D$242),"FOLHA DE PESSOAL",IF(R474='Tabelas auxiliares'!$A$242,"CUSTEIO",IF(R474='Tabelas auxiliares'!$A$241,"INVESTIMENTO","ERRO - VERIFICAR"))))</f>
        <v/>
      </c>
      <c r="T474" s="30" t="str">
        <f t="shared" si="18"/>
        <v/>
      </c>
      <c r="U474" s="37"/>
      <c r="V474" s="37"/>
      <c r="W474" s="37"/>
      <c r="X474" s="37"/>
      <c r="Y474" s="37"/>
    </row>
    <row r="475" spans="18:25" x14ac:dyDescent="0.25">
      <c r="R475" s="19" t="str">
        <f t="shared" si="17"/>
        <v/>
      </c>
      <c r="S475" s="19" t="str">
        <f>IF(M475="","",IF(AND(M475&lt;&gt;'Tabelas auxiliares'!$B$241,M475&lt;&gt;'Tabelas auxiliares'!$B$242,M475&lt;&gt;'Tabelas auxiliares'!$C$241,M475&lt;&gt;'Tabelas auxiliares'!$C$242,M475&lt;&gt;'Tabelas auxiliares'!$D$241,M475&lt;&gt;'Tabelas auxiliares'!$D$242),"FOLHA DE PESSOAL",IF(R475='Tabelas auxiliares'!$A$242,"CUSTEIO",IF(R475='Tabelas auxiliares'!$A$241,"INVESTIMENTO","ERRO - VERIFICAR"))))</f>
        <v/>
      </c>
      <c r="T475" s="30" t="str">
        <f t="shared" si="18"/>
        <v/>
      </c>
      <c r="U475" s="37"/>
      <c r="V475" s="37"/>
      <c r="W475" s="37"/>
      <c r="X475" s="37"/>
      <c r="Y475" s="37"/>
    </row>
    <row r="476" spans="18:25" x14ac:dyDescent="0.25">
      <c r="R476" s="19" t="str">
        <f t="shared" si="17"/>
        <v/>
      </c>
      <c r="S476" s="19" t="str">
        <f>IF(M476="","",IF(AND(M476&lt;&gt;'Tabelas auxiliares'!$B$241,M476&lt;&gt;'Tabelas auxiliares'!$B$242,M476&lt;&gt;'Tabelas auxiliares'!$C$241,M476&lt;&gt;'Tabelas auxiliares'!$C$242,M476&lt;&gt;'Tabelas auxiliares'!$D$241,M476&lt;&gt;'Tabelas auxiliares'!$D$242),"FOLHA DE PESSOAL",IF(R476='Tabelas auxiliares'!$A$242,"CUSTEIO",IF(R476='Tabelas auxiliares'!$A$241,"INVESTIMENTO","ERRO - VERIFICAR"))))</f>
        <v/>
      </c>
      <c r="T476" s="30" t="str">
        <f t="shared" si="18"/>
        <v/>
      </c>
      <c r="U476" s="37"/>
      <c r="V476" s="37"/>
      <c r="W476" s="37"/>
      <c r="X476" s="37"/>
      <c r="Y476" s="37"/>
    </row>
    <row r="477" spans="18:25" x14ac:dyDescent="0.25">
      <c r="R477" s="19" t="str">
        <f t="shared" si="17"/>
        <v/>
      </c>
      <c r="S477" s="19" t="str">
        <f>IF(M477="","",IF(AND(M477&lt;&gt;'Tabelas auxiliares'!$B$241,M477&lt;&gt;'Tabelas auxiliares'!$B$242,M477&lt;&gt;'Tabelas auxiliares'!$C$241,M477&lt;&gt;'Tabelas auxiliares'!$C$242,M477&lt;&gt;'Tabelas auxiliares'!$D$241,M477&lt;&gt;'Tabelas auxiliares'!$D$242),"FOLHA DE PESSOAL",IF(R477='Tabelas auxiliares'!$A$242,"CUSTEIO",IF(R477='Tabelas auxiliares'!$A$241,"INVESTIMENTO","ERRO - VERIFICAR"))))</f>
        <v/>
      </c>
      <c r="T477" s="30" t="str">
        <f t="shared" si="18"/>
        <v/>
      </c>
      <c r="U477" s="37"/>
      <c r="V477" s="37"/>
      <c r="W477" s="37"/>
      <c r="X477" s="37"/>
      <c r="Y477" s="37"/>
    </row>
    <row r="478" spans="18:25" x14ac:dyDescent="0.25">
      <c r="R478" s="19" t="str">
        <f t="shared" si="17"/>
        <v/>
      </c>
      <c r="S478" s="19" t="str">
        <f>IF(M478="","",IF(AND(M478&lt;&gt;'Tabelas auxiliares'!$B$241,M478&lt;&gt;'Tabelas auxiliares'!$B$242,M478&lt;&gt;'Tabelas auxiliares'!$C$241,M478&lt;&gt;'Tabelas auxiliares'!$C$242,M478&lt;&gt;'Tabelas auxiliares'!$D$241,M478&lt;&gt;'Tabelas auxiliares'!$D$242),"FOLHA DE PESSOAL",IF(R478='Tabelas auxiliares'!$A$242,"CUSTEIO",IF(R478='Tabelas auxiliares'!$A$241,"INVESTIMENTO","ERRO - VERIFICAR"))))</f>
        <v/>
      </c>
      <c r="T478" s="30" t="str">
        <f t="shared" si="18"/>
        <v/>
      </c>
      <c r="U478" s="37"/>
      <c r="V478" s="37"/>
      <c r="W478" s="37"/>
      <c r="X478" s="37"/>
      <c r="Y478" s="37"/>
    </row>
    <row r="479" spans="18:25" x14ac:dyDescent="0.25">
      <c r="R479" s="19" t="str">
        <f t="shared" si="17"/>
        <v/>
      </c>
      <c r="S479" s="19" t="str">
        <f>IF(M479="","",IF(AND(M479&lt;&gt;'Tabelas auxiliares'!$B$241,M479&lt;&gt;'Tabelas auxiliares'!$B$242,M479&lt;&gt;'Tabelas auxiliares'!$C$241,M479&lt;&gt;'Tabelas auxiliares'!$C$242,M479&lt;&gt;'Tabelas auxiliares'!$D$241,M479&lt;&gt;'Tabelas auxiliares'!$D$242),"FOLHA DE PESSOAL",IF(R479='Tabelas auxiliares'!$A$242,"CUSTEIO",IF(R479='Tabelas auxiliares'!$A$241,"INVESTIMENTO","ERRO - VERIFICAR"))))</f>
        <v/>
      </c>
      <c r="T479" s="30" t="str">
        <f t="shared" si="18"/>
        <v/>
      </c>
      <c r="U479" s="37"/>
      <c r="V479" s="37"/>
      <c r="W479" s="37"/>
      <c r="X479" s="37"/>
      <c r="Y479" s="37"/>
    </row>
    <row r="480" spans="18:25" x14ac:dyDescent="0.25">
      <c r="R480" s="19" t="str">
        <f t="shared" si="17"/>
        <v/>
      </c>
      <c r="S480" s="19" t="str">
        <f>IF(M480="","",IF(AND(M480&lt;&gt;'Tabelas auxiliares'!$B$241,M480&lt;&gt;'Tabelas auxiliares'!$B$242,M480&lt;&gt;'Tabelas auxiliares'!$C$241,M480&lt;&gt;'Tabelas auxiliares'!$C$242,M480&lt;&gt;'Tabelas auxiliares'!$D$241,M480&lt;&gt;'Tabelas auxiliares'!$D$242),"FOLHA DE PESSOAL",IF(R480='Tabelas auxiliares'!$A$242,"CUSTEIO",IF(R480='Tabelas auxiliares'!$A$241,"INVESTIMENTO","ERRO - VERIFICAR"))))</f>
        <v/>
      </c>
      <c r="T480" s="30" t="str">
        <f t="shared" si="18"/>
        <v/>
      </c>
      <c r="U480" s="37"/>
      <c r="V480" s="37"/>
      <c r="W480" s="37"/>
      <c r="X480" s="37"/>
      <c r="Y480" s="37"/>
    </row>
    <row r="481" spans="18:25" x14ac:dyDescent="0.25">
      <c r="R481" s="19" t="str">
        <f t="shared" si="17"/>
        <v/>
      </c>
      <c r="S481" s="19" t="str">
        <f>IF(M481="","",IF(AND(M481&lt;&gt;'Tabelas auxiliares'!$B$241,M481&lt;&gt;'Tabelas auxiliares'!$B$242,M481&lt;&gt;'Tabelas auxiliares'!$C$241,M481&lt;&gt;'Tabelas auxiliares'!$C$242,M481&lt;&gt;'Tabelas auxiliares'!$D$241,M481&lt;&gt;'Tabelas auxiliares'!$D$242),"FOLHA DE PESSOAL",IF(R481='Tabelas auxiliares'!$A$242,"CUSTEIO",IF(R481='Tabelas auxiliares'!$A$241,"INVESTIMENTO","ERRO - VERIFICAR"))))</f>
        <v/>
      </c>
      <c r="T481" s="30" t="str">
        <f t="shared" si="18"/>
        <v/>
      </c>
      <c r="U481" s="37"/>
      <c r="V481" s="37"/>
      <c r="W481" s="37"/>
      <c r="X481" s="37"/>
      <c r="Y481" s="37"/>
    </row>
    <row r="482" spans="18:25" x14ac:dyDescent="0.25">
      <c r="R482" s="19" t="str">
        <f t="shared" si="17"/>
        <v/>
      </c>
      <c r="S482" s="19" t="str">
        <f>IF(M482="","",IF(AND(M482&lt;&gt;'Tabelas auxiliares'!$B$241,M482&lt;&gt;'Tabelas auxiliares'!$B$242,M482&lt;&gt;'Tabelas auxiliares'!$C$241,M482&lt;&gt;'Tabelas auxiliares'!$C$242,M482&lt;&gt;'Tabelas auxiliares'!$D$241,M482&lt;&gt;'Tabelas auxiliares'!$D$242),"FOLHA DE PESSOAL",IF(R482='Tabelas auxiliares'!$A$242,"CUSTEIO",IF(R482='Tabelas auxiliares'!$A$241,"INVESTIMENTO","ERRO - VERIFICAR"))))</f>
        <v/>
      </c>
      <c r="T482" s="30" t="str">
        <f t="shared" si="18"/>
        <v/>
      </c>
      <c r="U482" s="37"/>
      <c r="V482" s="37"/>
      <c r="W482" s="37"/>
      <c r="X482" s="37"/>
      <c r="Y482" s="37"/>
    </row>
    <row r="483" spans="18:25" x14ac:dyDescent="0.25">
      <c r="R483" s="19" t="str">
        <f t="shared" si="17"/>
        <v/>
      </c>
      <c r="S483" s="19" t="str">
        <f>IF(M483="","",IF(AND(M483&lt;&gt;'Tabelas auxiliares'!$B$241,M483&lt;&gt;'Tabelas auxiliares'!$B$242,M483&lt;&gt;'Tabelas auxiliares'!$C$241,M483&lt;&gt;'Tabelas auxiliares'!$C$242,M483&lt;&gt;'Tabelas auxiliares'!$D$241,M483&lt;&gt;'Tabelas auxiliares'!$D$242),"FOLHA DE PESSOAL",IF(R483='Tabelas auxiliares'!$A$242,"CUSTEIO",IF(R483='Tabelas auxiliares'!$A$241,"INVESTIMENTO","ERRO - VERIFICAR"))))</f>
        <v/>
      </c>
      <c r="T483" s="30" t="str">
        <f t="shared" si="18"/>
        <v/>
      </c>
      <c r="U483" s="37"/>
      <c r="V483" s="37"/>
      <c r="W483" s="37"/>
      <c r="X483" s="37"/>
      <c r="Y483" s="37"/>
    </row>
    <row r="484" spans="18:25" x14ac:dyDescent="0.25">
      <c r="R484" s="19" t="str">
        <f t="shared" si="17"/>
        <v/>
      </c>
      <c r="S484" s="19" t="str">
        <f>IF(M484="","",IF(AND(M484&lt;&gt;'Tabelas auxiliares'!$B$241,M484&lt;&gt;'Tabelas auxiliares'!$B$242,M484&lt;&gt;'Tabelas auxiliares'!$C$241,M484&lt;&gt;'Tabelas auxiliares'!$C$242,M484&lt;&gt;'Tabelas auxiliares'!$D$241,M484&lt;&gt;'Tabelas auxiliares'!$D$242),"FOLHA DE PESSOAL",IF(R484='Tabelas auxiliares'!$A$242,"CUSTEIO",IF(R484='Tabelas auxiliares'!$A$241,"INVESTIMENTO","ERRO - VERIFICAR"))))</f>
        <v/>
      </c>
      <c r="T484" s="30" t="str">
        <f t="shared" si="18"/>
        <v/>
      </c>
      <c r="U484" s="37"/>
      <c r="V484" s="37"/>
      <c r="W484" s="37"/>
      <c r="X484" s="37"/>
      <c r="Y484" s="37"/>
    </row>
    <row r="485" spans="18:25" x14ac:dyDescent="0.25">
      <c r="R485" s="19" t="str">
        <f t="shared" si="17"/>
        <v/>
      </c>
      <c r="S485" s="19" t="str">
        <f>IF(M485="","",IF(AND(M485&lt;&gt;'Tabelas auxiliares'!$B$241,M485&lt;&gt;'Tabelas auxiliares'!$B$242,M485&lt;&gt;'Tabelas auxiliares'!$C$241,M485&lt;&gt;'Tabelas auxiliares'!$C$242,M485&lt;&gt;'Tabelas auxiliares'!$D$241,M485&lt;&gt;'Tabelas auxiliares'!$D$242),"FOLHA DE PESSOAL",IF(R485='Tabelas auxiliares'!$A$242,"CUSTEIO",IF(R485='Tabelas auxiliares'!$A$241,"INVESTIMENTO","ERRO - VERIFICAR"))))</f>
        <v/>
      </c>
      <c r="T485" s="30" t="str">
        <f t="shared" si="18"/>
        <v/>
      </c>
      <c r="U485" s="37"/>
      <c r="V485" s="37"/>
      <c r="W485" s="37"/>
      <c r="X485" s="37"/>
      <c r="Y485" s="37"/>
    </row>
    <row r="486" spans="18:25" x14ac:dyDescent="0.25">
      <c r="R486" s="19" t="str">
        <f t="shared" si="17"/>
        <v/>
      </c>
      <c r="S486" s="19" t="str">
        <f>IF(M486="","",IF(AND(M486&lt;&gt;'Tabelas auxiliares'!$B$241,M486&lt;&gt;'Tabelas auxiliares'!$B$242,M486&lt;&gt;'Tabelas auxiliares'!$C$241,M486&lt;&gt;'Tabelas auxiliares'!$C$242,M486&lt;&gt;'Tabelas auxiliares'!$D$241,M486&lt;&gt;'Tabelas auxiliares'!$D$242),"FOLHA DE PESSOAL",IF(R486='Tabelas auxiliares'!$A$242,"CUSTEIO",IF(R486='Tabelas auxiliares'!$A$241,"INVESTIMENTO","ERRO - VERIFICAR"))))</f>
        <v/>
      </c>
      <c r="T486" s="30" t="str">
        <f t="shared" si="18"/>
        <v/>
      </c>
      <c r="U486" s="37"/>
      <c r="V486" s="37"/>
      <c r="W486" s="37"/>
      <c r="X486" s="37"/>
      <c r="Y486" s="37"/>
    </row>
    <row r="487" spans="18:25" x14ac:dyDescent="0.25">
      <c r="R487" s="19" t="str">
        <f t="shared" si="17"/>
        <v/>
      </c>
      <c r="S487" s="19" t="str">
        <f>IF(M487="","",IF(AND(M487&lt;&gt;'Tabelas auxiliares'!$B$241,M487&lt;&gt;'Tabelas auxiliares'!$B$242,M487&lt;&gt;'Tabelas auxiliares'!$C$241,M487&lt;&gt;'Tabelas auxiliares'!$C$242,M487&lt;&gt;'Tabelas auxiliares'!$D$241,M487&lt;&gt;'Tabelas auxiliares'!$D$242),"FOLHA DE PESSOAL",IF(R487='Tabelas auxiliares'!$A$242,"CUSTEIO",IF(R487='Tabelas auxiliares'!$A$241,"INVESTIMENTO","ERRO - VERIFICAR"))))</f>
        <v/>
      </c>
      <c r="T487" s="30" t="str">
        <f t="shared" si="18"/>
        <v/>
      </c>
      <c r="U487" s="37"/>
      <c r="V487" s="37"/>
      <c r="W487" s="37"/>
      <c r="X487" s="37"/>
      <c r="Y487" s="37"/>
    </row>
    <row r="488" spans="18:25" x14ac:dyDescent="0.25">
      <c r="R488" s="19" t="str">
        <f t="shared" si="17"/>
        <v/>
      </c>
      <c r="S488" s="19" t="str">
        <f>IF(M488="","",IF(AND(M488&lt;&gt;'Tabelas auxiliares'!$B$241,M488&lt;&gt;'Tabelas auxiliares'!$B$242,M488&lt;&gt;'Tabelas auxiliares'!$C$241,M488&lt;&gt;'Tabelas auxiliares'!$C$242,M488&lt;&gt;'Tabelas auxiliares'!$D$241,M488&lt;&gt;'Tabelas auxiliares'!$D$242),"FOLHA DE PESSOAL",IF(R488='Tabelas auxiliares'!$A$242,"CUSTEIO",IF(R488='Tabelas auxiliares'!$A$241,"INVESTIMENTO","ERRO - VERIFICAR"))))</f>
        <v/>
      </c>
      <c r="T488" s="30" t="str">
        <f t="shared" si="18"/>
        <v/>
      </c>
      <c r="U488" s="37"/>
      <c r="V488" s="37"/>
      <c r="W488" s="37"/>
      <c r="X488" s="37"/>
      <c r="Y488" s="37"/>
    </row>
    <row r="489" spans="18:25" x14ac:dyDescent="0.25">
      <c r="R489" s="19" t="str">
        <f t="shared" si="17"/>
        <v/>
      </c>
      <c r="S489" s="19" t="str">
        <f>IF(M489="","",IF(AND(M489&lt;&gt;'Tabelas auxiliares'!$B$241,M489&lt;&gt;'Tabelas auxiliares'!$B$242,M489&lt;&gt;'Tabelas auxiliares'!$C$241,M489&lt;&gt;'Tabelas auxiliares'!$C$242,M489&lt;&gt;'Tabelas auxiliares'!$D$241,M489&lt;&gt;'Tabelas auxiliares'!$D$242),"FOLHA DE PESSOAL",IF(R489='Tabelas auxiliares'!$A$242,"CUSTEIO",IF(R489='Tabelas auxiliares'!$A$241,"INVESTIMENTO","ERRO - VERIFICAR"))))</f>
        <v/>
      </c>
      <c r="T489" s="30" t="str">
        <f t="shared" si="18"/>
        <v/>
      </c>
      <c r="U489" s="37"/>
      <c r="V489" s="37"/>
      <c r="W489" s="37"/>
      <c r="X489" s="37"/>
      <c r="Y489" s="37"/>
    </row>
    <row r="490" spans="18:25" x14ac:dyDescent="0.25">
      <c r="R490" s="19" t="str">
        <f t="shared" si="17"/>
        <v/>
      </c>
      <c r="S490" s="19" t="str">
        <f>IF(M490="","",IF(AND(M490&lt;&gt;'Tabelas auxiliares'!$B$241,M490&lt;&gt;'Tabelas auxiliares'!$B$242,M490&lt;&gt;'Tabelas auxiliares'!$C$241,M490&lt;&gt;'Tabelas auxiliares'!$C$242,M490&lt;&gt;'Tabelas auxiliares'!$D$241,M490&lt;&gt;'Tabelas auxiliares'!$D$242),"FOLHA DE PESSOAL",IF(R490='Tabelas auxiliares'!$A$242,"CUSTEIO",IF(R490='Tabelas auxiliares'!$A$241,"INVESTIMENTO","ERRO - VERIFICAR"))))</f>
        <v/>
      </c>
      <c r="T490" s="30" t="str">
        <f t="shared" si="18"/>
        <v/>
      </c>
      <c r="U490" s="37"/>
      <c r="V490" s="37"/>
      <c r="W490" s="37"/>
      <c r="X490" s="37"/>
      <c r="Y490" s="37"/>
    </row>
    <row r="491" spans="18:25" x14ac:dyDescent="0.25">
      <c r="R491" s="19" t="str">
        <f t="shared" si="17"/>
        <v/>
      </c>
      <c r="S491" s="19" t="str">
        <f>IF(M491="","",IF(AND(M491&lt;&gt;'Tabelas auxiliares'!$B$241,M491&lt;&gt;'Tabelas auxiliares'!$B$242,M491&lt;&gt;'Tabelas auxiliares'!$C$241,M491&lt;&gt;'Tabelas auxiliares'!$C$242,M491&lt;&gt;'Tabelas auxiliares'!$D$241,M491&lt;&gt;'Tabelas auxiliares'!$D$242),"FOLHA DE PESSOAL",IF(R491='Tabelas auxiliares'!$A$242,"CUSTEIO",IF(R491='Tabelas auxiliares'!$A$241,"INVESTIMENTO","ERRO - VERIFICAR"))))</f>
        <v/>
      </c>
      <c r="T491" s="30" t="str">
        <f t="shared" si="18"/>
        <v/>
      </c>
      <c r="U491" s="37"/>
      <c r="V491" s="37"/>
      <c r="W491" s="37"/>
      <c r="X491" s="37"/>
      <c r="Y491" s="37"/>
    </row>
    <row r="492" spans="18:25" x14ac:dyDescent="0.25">
      <c r="R492" s="19" t="str">
        <f t="shared" si="17"/>
        <v/>
      </c>
      <c r="S492" s="19" t="str">
        <f>IF(M492="","",IF(AND(M492&lt;&gt;'Tabelas auxiliares'!$B$241,M492&lt;&gt;'Tabelas auxiliares'!$B$242,M492&lt;&gt;'Tabelas auxiliares'!$C$241,M492&lt;&gt;'Tabelas auxiliares'!$C$242,M492&lt;&gt;'Tabelas auxiliares'!$D$241,M492&lt;&gt;'Tabelas auxiliares'!$D$242),"FOLHA DE PESSOAL",IF(R492='Tabelas auxiliares'!$A$242,"CUSTEIO",IF(R492='Tabelas auxiliares'!$A$241,"INVESTIMENTO","ERRO - VERIFICAR"))))</f>
        <v/>
      </c>
      <c r="T492" s="30" t="str">
        <f t="shared" si="18"/>
        <v/>
      </c>
      <c r="U492" s="37"/>
      <c r="V492" s="37"/>
      <c r="W492" s="37"/>
      <c r="X492" s="37"/>
      <c r="Y492" s="37"/>
    </row>
    <row r="493" spans="18:25" x14ac:dyDescent="0.25">
      <c r="R493" s="19" t="str">
        <f t="shared" si="17"/>
        <v/>
      </c>
      <c r="S493" s="19" t="str">
        <f>IF(M493="","",IF(AND(M493&lt;&gt;'Tabelas auxiliares'!$B$241,M493&lt;&gt;'Tabelas auxiliares'!$B$242,M493&lt;&gt;'Tabelas auxiliares'!$C$241,M493&lt;&gt;'Tabelas auxiliares'!$C$242,M493&lt;&gt;'Tabelas auxiliares'!$D$241,M493&lt;&gt;'Tabelas auxiliares'!$D$242),"FOLHA DE PESSOAL",IF(R493='Tabelas auxiliares'!$A$242,"CUSTEIO",IF(R493='Tabelas auxiliares'!$A$241,"INVESTIMENTO","ERRO - VERIFICAR"))))</f>
        <v/>
      </c>
      <c r="T493" s="30" t="str">
        <f t="shared" si="18"/>
        <v/>
      </c>
      <c r="U493" s="37"/>
      <c r="V493" s="37"/>
      <c r="W493" s="37"/>
      <c r="X493" s="37"/>
      <c r="Y493" s="37"/>
    </row>
    <row r="494" spans="18:25" x14ac:dyDescent="0.25">
      <c r="R494" s="19" t="str">
        <f t="shared" si="17"/>
        <v/>
      </c>
      <c r="S494" s="19" t="str">
        <f>IF(M494="","",IF(AND(M494&lt;&gt;'Tabelas auxiliares'!$B$241,M494&lt;&gt;'Tabelas auxiliares'!$B$242,M494&lt;&gt;'Tabelas auxiliares'!$C$241,M494&lt;&gt;'Tabelas auxiliares'!$C$242,M494&lt;&gt;'Tabelas auxiliares'!$D$241,M494&lt;&gt;'Tabelas auxiliares'!$D$242),"FOLHA DE PESSOAL",IF(R494='Tabelas auxiliares'!$A$242,"CUSTEIO",IF(R494='Tabelas auxiliares'!$A$241,"INVESTIMENTO","ERRO - VERIFICAR"))))</f>
        <v/>
      </c>
      <c r="T494" s="30" t="str">
        <f t="shared" si="18"/>
        <v/>
      </c>
      <c r="U494" s="37"/>
      <c r="V494" s="37"/>
      <c r="W494" s="37"/>
      <c r="X494" s="37"/>
      <c r="Y494" s="37"/>
    </row>
    <row r="495" spans="18:25" x14ac:dyDescent="0.25">
      <c r="R495" s="19" t="str">
        <f t="shared" si="17"/>
        <v/>
      </c>
      <c r="S495" s="19" t="str">
        <f>IF(M495="","",IF(AND(M495&lt;&gt;'Tabelas auxiliares'!$B$241,M495&lt;&gt;'Tabelas auxiliares'!$B$242,M495&lt;&gt;'Tabelas auxiliares'!$C$241,M495&lt;&gt;'Tabelas auxiliares'!$C$242,M495&lt;&gt;'Tabelas auxiliares'!$D$241,M495&lt;&gt;'Tabelas auxiliares'!$D$242),"FOLHA DE PESSOAL",IF(R495='Tabelas auxiliares'!$A$242,"CUSTEIO",IF(R495='Tabelas auxiliares'!$A$241,"INVESTIMENTO","ERRO - VERIFICAR"))))</f>
        <v/>
      </c>
      <c r="T495" s="30" t="str">
        <f t="shared" si="18"/>
        <v/>
      </c>
      <c r="U495" s="37"/>
      <c r="V495" s="37"/>
      <c r="W495" s="37"/>
      <c r="X495" s="37"/>
      <c r="Y495" s="37"/>
    </row>
    <row r="496" spans="18:25" x14ac:dyDescent="0.25">
      <c r="R496" s="19" t="str">
        <f t="shared" si="17"/>
        <v/>
      </c>
      <c r="S496" s="19" t="str">
        <f>IF(M496="","",IF(AND(M496&lt;&gt;'Tabelas auxiliares'!$B$241,M496&lt;&gt;'Tabelas auxiliares'!$B$242,M496&lt;&gt;'Tabelas auxiliares'!$C$241,M496&lt;&gt;'Tabelas auxiliares'!$C$242,M496&lt;&gt;'Tabelas auxiliares'!$D$241,M496&lt;&gt;'Tabelas auxiliares'!$D$242),"FOLHA DE PESSOAL",IF(R496='Tabelas auxiliares'!$A$242,"CUSTEIO",IF(R496='Tabelas auxiliares'!$A$241,"INVESTIMENTO","ERRO - VERIFICAR"))))</f>
        <v/>
      </c>
      <c r="T496" s="30" t="str">
        <f t="shared" si="18"/>
        <v/>
      </c>
      <c r="U496" s="37"/>
      <c r="V496" s="37"/>
      <c r="W496" s="37"/>
      <c r="X496" s="37"/>
      <c r="Y496" s="37"/>
    </row>
    <row r="497" spans="18:25" x14ac:dyDescent="0.25">
      <c r="R497" s="19" t="str">
        <f t="shared" si="17"/>
        <v/>
      </c>
      <c r="S497" s="19" t="str">
        <f>IF(M497="","",IF(AND(M497&lt;&gt;'Tabelas auxiliares'!$B$241,M497&lt;&gt;'Tabelas auxiliares'!$B$242,M497&lt;&gt;'Tabelas auxiliares'!$C$241,M497&lt;&gt;'Tabelas auxiliares'!$C$242,M497&lt;&gt;'Tabelas auxiliares'!$D$241,M497&lt;&gt;'Tabelas auxiliares'!$D$242),"FOLHA DE PESSOAL",IF(R497='Tabelas auxiliares'!$A$242,"CUSTEIO",IF(R497='Tabelas auxiliares'!$A$241,"INVESTIMENTO","ERRO - VERIFICAR"))))</f>
        <v/>
      </c>
      <c r="T497" s="30" t="str">
        <f t="shared" si="18"/>
        <v/>
      </c>
      <c r="U497" s="37"/>
      <c r="V497" s="37"/>
      <c r="W497" s="37"/>
      <c r="X497" s="37"/>
      <c r="Y497" s="37"/>
    </row>
    <row r="498" spans="18:25" x14ac:dyDescent="0.25">
      <c r="R498" s="19" t="str">
        <f t="shared" si="17"/>
        <v/>
      </c>
      <c r="S498" s="19" t="str">
        <f>IF(M498="","",IF(AND(M498&lt;&gt;'Tabelas auxiliares'!$B$241,M498&lt;&gt;'Tabelas auxiliares'!$B$242,M498&lt;&gt;'Tabelas auxiliares'!$C$241,M498&lt;&gt;'Tabelas auxiliares'!$C$242,M498&lt;&gt;'Tabelas auxiliares'!$D$241,M498&lt;&gt;'Tabelas auxiliares'!$D$242),"FOLHA DE PESSOAL",IF(R498='Tabelas auxiliares'!$A$242,"CUSTEIO",IF(R498='Tabelas auxiliares'!$A$241,"INVESTIMENTO","ERRO - VERIFICAR"))))</f>
        <v/>
      </c>
      <c r="T498" s="30" t="str">
        <f t="shared" si="18"/>
        <v/>
      </c>
      <c r="U498" s="37"/>
      <c r="V498" s="37"/>
      <c r="W498" s="37"/>
      <c r="X498" s="37"/>
      <c r="Y498" s="37"/>
    </row>
    <row r="499" spans="18:25" x14ac:dyDescent="0.25">
      <c r="R499" s="19" t="str">
        <f t="shared" si="17"/>
        <v/>
      </c>
      <c r="S499" s="19" t="str">
        <f>IF(M499="","",IF(AND(M499&lt;&gt;'Tabelas auxiliares'!$B$241,M499&lt;&gt;'Tabelas auxiliares'!$B$242,M499&lt;&gt;'Tabelas auxiliares'!$C$241,M499&lt;&gt;'Tabelas auxiliares'!$C$242,M499&lt;&gt;'Tabelas auxiliares'!$D$241,M499&lt;&gt;'Tabelas auxiliares'!$D$242),"FOLHA DE PESSOAL",IF(R499='Tabelas auxiliares'!$A$242,"CUSTEIO",IF(R499='Tabelas auxiliares'!$A$241,"INVESTIMENTO","ERRO - VERIFICAR"))))</f>
        <v/>
      </c>
      <c r="T499" s="30" t="str">
        <f t="shared" si="18"/>
        <v/>
      </c>
      <c r="U499" s="37"/>
      <c r="V499" s="37"/>
      <c r="W499" s="37"/>
      <c r="X499" s="37"/>
      <c r="Y499" s="37"/>
    </row>
    <row r="500" spans="18:25" x14ac:dyDescent="0.25">
      <c r="R500" s="19" t="str">
        <f t="shared" si="17"/>
        <v/>
      </c>
      <c r="S500" s="19" t="str">
        <f>IF(M500="","",IF(AND(M500&lt;&gt;'Tabelas auxiliares'!$B$241,M500&lt;&gt;'Tabelas auxiliares'!$B$242,M500&lt;&gt;'Tabelas auxiliares'!$C$241,M500&lt;&gt;'Tabelas auxiliares'!$C$242,M500&lt;&gt;'Tabelas auxiliares'!$D$241,M500&lt;&gt;'Tabelas auxiliares'!$D$242),"FOLHA DE PESSOAL",IF(R500='Tabelas auxiliares'!$A$242,"CUSTEIO",IF(R500='Tabelas auxiliares'!$A$241,"INVESTIMENTO","ERRO - VERIFICAR"))))</f>
        <v/>
      </c>
      <c r="T500" s="30" t="str">
        <f t="shared" si="18"/>
        <v/>
      </c>
      <c r="U500" s="37"/>
      <c r="V500" s="37"/>
      <c r="W500" s="37"/>
      <c r="X500" s="37"/>
      <c r="Y500" s="37"/>
    </row>
    <row r="501" spans="18:25" x14ac:dyDescent="0.25">
      <c r="R501" s="19" t="str">
        <f t="shared" si="17"/>
        <v/>
      </c>
      <c r="S501" s="19" t="str">
        <f>IF(M501="","",IF(AND(M501&lt;&gt;'Tabelas auxiliares'!$B$241,M501&lt;&gt;'Tabelas auxiliares'!$B$242,M501&lt;&gt;'Tabelas auxiliares'!$C$241,M501&lt;&gt;'Tabelas auxiliares'!$C$242,M501&lt;&gt;'Tabelas auxiliares'!$D$241,M501&lt;&gt;'Tabelas auxiliares'!$D$242),"FOLHA DE PESSOAL",IF(R501='Tabelas auxiliares'!$A$242,"CUSTEIO",IF(R501='Tabelas auxiliares'!$A$241,"INVESTIMENTO","ERRO - VERIFICAR"))))</f>
        <v/>
      </c>
      <c r="T501" s="30" t="str">
        <f t="shared" si="18"/>
        <v/>
      </c>
      <c r="U501" s="37"/>
      <c r="V501" s="37"/>
      <c r="W501" s="37"/>
      <c r="X501" s="37"/>
      <c r="Y501" s="37"/>
    </row>
    <row r="502" spans="18:25" x14ac:dyDescent="0.25">
      <c r="R502" s="19" t="str">
        <f t="shared" si="17"/>
        <v/>
      </c>
      <c r="S502" s="19" t="str">
        <f>IF(M502="","",IF(AND(M502&lt;&gt;'Tabelas auxiliares'!$B$241,M502&lt;&gt;'Tabelas auxiliares'!$B$242,M502&lt;&gt;'Tabelas auxiliares'!$C$241,M502&lt;&gt;'Tabelas auxiliares'!$C$242,M502&lt;&gt;'Tabelas auxiliares'!$D$241,M502&lt;&gt;'Tabelas auxiliares'!$D$242),"FOLHA DE PESSOAL",IF(R502='Tabelas auxiliares'!$A$242,"CUSTEIO",IF(R502='Tabelas auxiliares'!$A$241,"INVESTIMENTO","ERRO - VERIFICAR"))))</f>
        <v/>
      </c>
      <c r="T502" s="30" t="str">
        <f t="shared" si="18"/>
        <v/>
      </c>
      <c r="U502" s="37"/>
      <c r="V502" s="37"/>
      <c r="W502" s="37"/>
      <c r="X502" s="37"/>
      <c r="Y502" s="37"/>
    </row>
    <row r="503" spans="18:25" x14ac:dyDescent="0.25">
      <c r="R503" s="19" t="str">
        <f t="shared" si="17"/>
        <v/>
      </c>
      <c r="S503" s="19" t="str">
        <f>IF(M503="","",IF(AND(M503&lt;&gt;'Tabelas auxiliares'!$B$241,M503&lt;&gt;'Tabelas auxiliares'!$B$242,M503&lt;&gt;'Tabelas auxiliares'!$C$241,M503&lt;&gt;'Tabelas auxiliares'!$C$242,M503&lt;&gt;'Tabelas auxiliares'!$D$241,M503&lt;&gt;'Tabelas auxiliares'!$D$242),"FOLHA DE PESSOAL",IF(R503='Tabelas auxiliares'!$A$242,"CUSTEIO",IF(R503='Tabelas auxiliares'!$A$241,"INVESTIMENTO","ERRO - VERIFICAR"))))</f>
        <v/>
      </c>
      <c r="T503" s="30" t="str">
        <f t="shared" si="18"/>
        <v/>
      </c>
      <c r="U503" s="37"/>
      <c r="V503" s="37"/>
      <c r="W503" s="37"/>
      <c r="X503" s="37"/>
      <c r="Y503" s="37"/>
    </row>
    <row r="504" spans="18:25" x14ac:dyDescent="0.25">
      <c r="R504" s="19" t="str">
        <f t="shared" si="17"/>
        <v/>
      </c>
      <c r="S504" s="19" t="str">
        <f>IF(M504="","",IF(AND(M504&lt;&gt;'Tabelas auxiliares'!$B$241,M504&lt;&gt;'Tabelas auxiliares'!$B$242,M504&lt;&gt;'Tabelas auxiliares'!$C$241,M504&lt;&gt;'Tabelas auxiliares'!$C$242,M504&lt;&gt;'Tabelas auxiliares'!$D$241,M504&lt;&gt;'Tabelas auxiliares'!$D$242),"FOLHA DE PESSOAL",IF(R504='Tabelas auxiliares'!$A$242,"CUSTEIO",IF(R504='Tabelas auxiliares'!$A$241,"INVESTIMENTO","ERRO - VERIFICAR"))))</f>
        <v/>
      </c>
      <c r="T504" s="30" t="str">
        <f t="shared" si="18"/>
        <v/>
      </c>
      <c r="U504" s="37"/>
      <c r="V504" s="37"/>
      <c r="W504" s="37"/>
      <c r="X504" s="37"/>
      <c r="Y504" s="37"/>
    </row>
    <row r="505" spans="18:25" x14ac:dyDescent="0.25">
      <c r="R505" s="19" t="str">
        <f t="shared" si="17"/>
        <v/>
      </c>
      <c r="S505" s="19" t="str">
        <f>IF(M505="","",IF(AND(M505&lt;&gt;'Tabelas auxiliares'!$B$241,M505&lt;&gt;'Tabelas auxiliares'!$B$242,M505&lt;&gt;'Tabelas auxiliares'!$C$241,M505&lt;&gt;'Tabelas auxiliares'!$C$242,M505&lt;&gt;'Tabelas auxiliares'!$D$241,M505&lt;&gt;'Tabelas auxiliares'!$D$242),"FOLHA DE PESSOAL",IF(R505='Tabelas auxiliares'!$A$242,"CUSTEIO",IF(R505='Tabelas auxiliares'!$A$241,"INVESTIMENTO","ERRO - VERIFICAR"))))</f>
        <v/>
      </c>
      <c r="T505" s="30" t="str">
        <f t="shared" si="18"/>
        <v/>
      </c>
      <c r="U505" s="37"/>
      <c r="V505" s="37"/>
      <c r="W505" s="37"/>
      <c r="X505" s="37"/>
      <c r="Y505" s="37"/>
    </row>
    <row r="506" spans="18:25" x14ac:dyDescent="0.25">
      <c r="R506" s="19" t="str">
        <f t="shared" si="17"/>
        <v/>
      </c>
      <c r="S506" s="19" t="str">
        <f>IF(M506="","",IF(AND(M506&lt;&gt;'Tabelas auxiliares'!$B$241,M506&lt;&gt;'Tabelas auxiliares'!$B$242,M506&lt;&gt;'Tabelas auxiliares'!$C$241,M506&lt;&gt;'Tabelas auxiliares'!$C$242,M506&lt;&gt;'Tabelas auxiliares'!$D$241,M506&lt;&gt;'Tabelas auxiliares'!$D$242),"FOLHA DE PESSOAL",IF(R506='Tabelas auxiliares'!$A$242,"CUSTEIO",IF(R506='Tabelas auxiliares'!$A$241,"INVESTIMENTO","ERRO - VERIFICAR"))))</f>
        <v/>
      </c>
      <c r="T506" s="30" t="str">
        <f t="shared" si="18"/>
        <v/>
      </c>
      <c r="U506" s="37"/>
      <c r="V506" s="37"/>
      <c r="W506" s="37"/>
      <c r="X506" s="37"/>
      <c r="Y506" s="37"/>
    </row>
    <row r="507" spans="18:25" x14ac:dyDescent="0.25">
      <c r="R507" s="19" t="str">
        <f t="shared" si="17"/>
        <v/>
      </c>
      <c r="S507" s="19" t="str">
        <f>IF(M507="","",IF(AND(M507&lt;&gt;'Tabelas auxiliares'!$B$241,M507&lt;&gt;'Tabelas auxiliares'!$B$242,M507&lt;&gt;'Tabelas auxiliares'!$C$241,M507&lt;&gt;'Tabelas auxiliares'!$C$242,M507&lt;&gt;'Tabelas auxiliares'!$D$241,M507&lt;&gt;'Tabelas auxiliares'!$D$242),"FOLHA DE PESSOAL",IF(R507='Tabelas auxiliares'!$A$242,"CUSTEIO",IF(R507='Tabelas auxiliares'!$A$241,"INVESTIMENTO","ERRO - VERIFICAR"))))</f>
        <v/>
      </c>
      <c r="T507" s="30" t="str">
        <f t="shared" si="18"/>
        <v/>
      </c>
      <c r="U507" s="37"/>
      <c r="V507" s="37"/>
      <c r="W507" s="37"/>
      <c r="X507" s="37"/>
      <c r="Y507" s="37"/>
    </row>
    <row r="508" spans="18:25" x14ac:dyDescent="0.25">
      <c r="R508" s="19" t="str">
        <f t="shared" si="17"/>
        <v/>
      </c>
      <c r="S508" s="19" t="str">
        <f>IF(M508="","",IF(AND(M508&lt;&gt;'Tabelas auxiliares'!$B$241,M508&lt;&gt;'Tabelas auxiliares'!$B$242,M508&lt;&gt;'Tabelas auxiliares'!$C$241,M508&lt;&gt;'Tabelas auxiliares'!$C$242,M508&lt;&gt;'Tabelas auxiliares'!$D$241,M508&lt;&gt;'Tabelas auxiliares'!$D$242),"FOLHA DE PESSOAL",IF(R508='Tabelas auxiliares'!$A$242,"CUSTEIO",IF(R508='Tabelas auxiliares'!$A$241,"INVESTIMENTO","ERRO - VERIFICAR"))))</f>
        <v/>
      </c>
      <c r="T508" s="30" t="str">
        <f t="shared" si="18"/>
        <v/>
      </c>
      <c r="U508" s="37"/>
      <c r="V508" s="37"/>
      <c r="W508" s="37"/>
      <c r="X508" s="37"/>
      <c r="Y508" s="37"/>
    </row>
    <row r="509" spans="18:25" x14ac:dyDescent="0.25">
      <c r="R509" s="19" t="str">
        <f t="shared" si="17"/>
        <v/>
      </c>
      <c r="S509" s="19" t="str">
        <f>IF(M509="","",IF(AND(M509&lt;&gt;'Tabelas auxiliares'!$B$241,M509&lt;&gt;'Tabelas auxiliares'!$B$242,M509&lt;&gt;'Tabelas auxiliares'!$C$241,M509&lt;&gt;'Tabelas auxiliares'!$C$242,M509&lt;&gt;'Tabelas auxiliares'!$D$241,M509&lt;&gt;'Tabelas auxiliares'!$D$242),"FOLHA DE PESSOAL",IF(R509='Tabelas auxiliares'!$A$242,"CUSTEIO",IF(R509='Tabelas auxiliares'!$A$241,"INVESTIMENTO","ERRO - VERIFICAR"))))</f>
        <v/>
      </c>
      <c r="T509" s="30" t="str">
        <f t="shared" si="18"/>
        <v/>
      </c>
      <c r="U509" s="37"/>
      <c r="V509" s="37"/>
      <c r="W509" s="37"/>
      <c r="X509" s="37"/>
      <c r="Y509" s="37"/>
    </row>
    <row r="510" spans="18:25" x14ac:dyDescent="0.25">
      <c r="R510" s="19" t="str">
        <f t="shared" si="17"/>
        <v/>
      </c>
      <c r="S510" s="19" t="str">
        <f>IF(M510="","",IF(AND(M510&lt;&gt;'Tabelas auxiliares'!$B$241,M510&lt;&gt;'Tabelas auxiliares'!$B$242,M510&lt;&gt;'Tabelas auxiliares'!$C$241,M510&lt;&gt;'Tabelas auxiliares'!$C$242,M510&lt;&gt;'Tabelas auxiliares'!$D$241,M510&lt;&gt;'Tabelas auxiliares'!$D$242),"FOLHA DE PESSOAL",IF(R510='Tabelas auxiliares'!$A$242,"CUSTEIO",IF(R510='Tabelas auxiliares'!$A$241,"INVESTIMENTO","ERRO - VERIFICAR"))))</f>
        <v/>
      </c>
      <c r="T510" s="30" t="str">
        <f t="shared" si="18"/>
        <v/>
      </c>
      <c r="U510" s="37"/>
      <c r="V510" s="37"/>
      <c r="W510" s="37"/>
      <c r="X510" s="37"/>
      <c r="Y510" s="37"/>
    </row>
    <row r="511" spans="18:25" x14ac:dyDescent="0.25">
      <c r="R511" s="19" t="str">
        <f t="shared" si="17"/>
        <v/>
      </c>
      <c r="S511" s="19" t="str">
        <f>IF(M511="","",IF(AND(M511&lt;&gt;'Tabelas auxiliares'!$B$241,M511&lt;&gt;'Tabelas auxiliares'!$B$242,M511&lt;&gt;'Tabelas auxiliares'!$C$241,M511&lt;&gt;'Tabelas auxiliares'!$C$242,M511&lt;&gt;'Tabelas auxiliares'!$D$241,M511&lt;&gt;'Tabelas auxiliares'!$D$242),"FOLHA DE PESSOAL",IF(R511='Tabelas auxiliares'!$A$242,"CUSTEIO",IF(R511='Tabelas auxiliares'!$A$241,"INVESTIMENTO","ERRO - VERIFICAR"))))</f>
        <v/>
      </c>
      <c r="T511" s="30" t="str">
        <f t="shared" si="18"/>
        <v/>
      </c>
      <c r="U511" s="37"/>
      <c r="V511" s="37"/>
      <c r="W511" s="37"/>
      <c r="X511" s="37"/>
      <c r="Y511" s="37"/>
    </row>
    <row r="512" spans="18:25" x14ac:dyDescent="0.25">
      <c r="R512" s="19" t="str">
        <f t="shared" si="17"/>
        <v/>
      </c>
      <c r="S512" s="19" t="str">
        <f>IF(M512="","",IF(AND(M512&lt;&gt;'Tabelas auxiliares'!$B$241,M512&lt;&gt;'Tabelas auxiliares'!$B$242,M512&lt;&gt;'Tabelas auxiliares'!$C$241,M512&lt;&gt;'Tabelas auxiliares'!$C$242,M512&lt;&gt;'Tabelas auxiliares'!$D$241,M512&lt;&gt;'Tabelas auxiliares'!$D$242),"FOLHA DE PESSOAL",IF(R512='Tabelas auxiliares'!$A$242,"CUSTEIO",IF(R512='Tabelas auxiliares'!$A$241,"INVESTIMENTO","ERRO - VERIFICAR"))))</f>
        <v/>
      </c>
      <c r="T512" s="30" t="str">
        <f t="shared" si="18"/>
        <v/>
      </c>
      <c r="U512" s="37"/>
      <c r="V512" s="37"/>
      <c r="W512" s="37"/>
      <c r="X512" s="37"/>
      <c r="Y512" s="37"/>
    </row>
    <row r="513" spans="18:25" x14ac:dyDescent="0.25">
      <c r="R513" s="19" t="str">
        <f t="shared" si="17"/>
        <v/>
      </c>
      <c r="S513" s="19" t="str">
        <f>IF(M513="","",IF(AND(M513&lt;&gt;'Tabelas auxiliares'!$B$241,M513&lt;&gt;'Tabelas auxiliares'!$B$242,M513&lt;&gt;'Tabelas auxiliares'!$C$241,M513&lt;&gt;'Tabelas auxiliares'!$C$242,M513&lt;&gt;'Tabelas auxiliares'!$D$241,M513&lt;&gt;'Tabelas auxiliares'!$D$242),"FOLHA DE PESSOAL",IF(R513='Tabelas auxiliares'!$A$242,"CUSTEIO",IF(R513='Tabelas auxiliares'!$A$241,"INVESTIMENTO","ERRO - VERIFICAR"))))</f>
        <v/>
      </c>
      <c r="T513" s="30" t="str">
        <f t="shared" si="18"/>
        <v/>
      </c>
      <c r="U513" s="37"/>
      <c r="V513" s="37"/>
      <c r="W513" s="37"/>
      <c r="X513" s="37"/>
      <c r="Y513" s="37"/>
    </row>
    <row r="514" spans="18:25" x14ac:dyDescent="0.25">
      <c r="R514" s="19" t="str">
        <f t="shared" si="17"/>
        <v/>
      </c>
      <c r="S514" s="19" t="str">
        <f>IF(M514="","",IF(AND(M514&lt;&gt;'Tabelas auxiliares'!$B$241,M514&lt;&gt;'Tabelas auxiliares'!$B$242,M514&lt;&gt;'Tabelas auxiliares'!$C$241,M514&lt;&gt;'Tabelas auxiliares'!$C$242,M514&lt;&gt;'Tabelas auxiliares'!$D$241,M514&lt;&gt;'Tabelas auxiliares'!$D$242),"FOLHA DE PESSOAL",IF(R514='Tabelas auxiliares'!$A$242,"CUSTEIO",IF(R514='Tabelas auxiliares'!$A$241,"INVESTIMENTO","ERRO - VERIFICAR"))))</f>
        <v/>
      </c>
      <c r="T514" s="30" t="str">
        <f t="shared" si="18"/>
        <v/>
      </c>
      <c r="U514" s="37"/>
      <c r="V514" s="37"/>
      <c r="W514" s="37"/>
      <c r="X514" s="37"/>
      <c r="Y514" s="37"/>
    </row>
    <row r="515" spans="18:25" x14ac:dyDescent="0.25">
      <c r="R515" s="19" t="str">
        <f t="shared" si="17"/>
        <v/>
      </c>
      <c r="S515" s="19" t="str">
        <f>IF(M515="","",IF(AND(M515&lt;&gt;'Tabelas auxiliares'!$B$241,M515&lt;&gt;'Tabelas auxiliares'!$B$242,M515&lt;&gt;'Tabelas auxiliares'!$C$241,M515&lt;&gt;'Tabelas auxiliares'!$C$242,M515&lt;&gt;'Tabelas auxiliares'!$D$241,M515&lt;&gt;'Tabelas auxiliares'!$D$242),"FOLHA DE PESSOAL",IF(R515='Tabelas auxiliares'!$A$242,"CUSTEIO",IF(R515='Tabelas auxiliares'!$A$241,"INVESTIMENTO","ERRO - VERIFICAR"))))</f>
        <v/>
      </c>
      <c r="T515" s="30" t="str">
        <f t="shared" si="18"/>
        <v/>
      </c>
      <c r="U515" s="37"/>
      <c r="V515" s="37"/>
      <c r="W515" s="37"/>
      <c r="X515" s="37"/>
      <c r="Y515" s="37"/>
    </row>
    <row r="516" spans="18:25" x14ac:dyDescent="0.25">
      <c r="R516" s="19" t="str">
        <f t="shared" ref="R516:R579" si="19">LEFT(O516,1)</f>
        <v/>
      </c>
      <c r="S516" s="19" t="str">
        <f>IF(M516="","",IF(AND(M516&lt;&gt;'Tabelas auxiliares'!$B$241,M516&lt;&gt;'Tabelas auxiliares'!$B$242,M516&lt;&gt;'Tabelas auxiliares'!$C$241,M516&lt;&gt;'Tabelas auxiliares'!$C$242,M516&lt;&gt;'Tabelas auxiliares'!$D$241,M516&lt;&gt;'Tabelas auxiliares'!$D$242),"FOLHA DE PESSOAL",IF(R516='Tabelas auxiliares'!$A$242,"CUSTEIO",IF(R516='Tabelas auxiliares'!$A$241,"INVESTIMENTO","ERRO - VERIFICAR"))))</f>
        <v/>
      </c>
      <c r="T516" s="30" t="str">
        <f t="shared" ref="T516:T579" si="20">IF(SUM(U516:Y516)=0,"",SUM(U516:Y516))</f>
        <v/>
      </c>
      <c r="U516" s="37"/>
      <c r="V516" s="37"/>
      <c r="W516" s="37"/>
      <c r="X516" s="37"/>
      <c r="Y516" s="37"/>
    </row>
    <row r="517" spans="18:25" x14ac:dyDescent="0.25">
      <c r="R517" s="19" t="str">
        <f t="shared" si="19"/>
        <v/>
      </c>
      <c r="S517" s="19" t="str">
        <f>IF(M517="","",IF(AND(M517&lt;&gt;'Tabelas auxiliares'!$B$241,M517&lt;&gt;'Tabelas auxiliares'!$B$242,M517&lt;&gt;'Tabelas auxiliares'!$C$241,M517&lt;&gt;'Tabelas auxiliares'!$C$242,M517&lt;&gt;'Tabelas auxiliares'!$D$241,M517&lt;&gt;'Tabelas auxiliares'!$D$242),"FOLHA DE PESSOAL",IF(R517='Tabelas auxiliares'!$A$242,"CUSTEIO",IF(R517='Tabelas auxiliares'!$A$241,"INVESTIMENTO","ERRO - VERIFICAR"))))</f>
        <v/>
      </c>
      <c r="T517" s="30" t="str">
        <f t="shared" si="20"/>
        <v/>
      </c>
      <c r="U517" s="37"/>
      <c r="V517" s="37"/>
      <c r="W517" s="37"/>
      <c r="X517" s="37"/>
      <c r="Y517" s="37"/>
    </row>
    <row r="518" spans="18:25" x14ac:dyDescent="0.25">
      <c r="R518" s="19" t="str">
        <f t="shared" si="19"/>
        <v/>
      </c>
      <c r="S518" s="19" t="str">
        <f>IF(M518="","",IF(AND(M518&lt;&gt;'Tabelas auxiliares'!$B$241,M518&lt;&gt;'Tabelas auxiliares'!$B$242,M518&lt;&gt;'Tabelas auxiliares'!$C$241,M518&lt;&gt;'Tabelas auxiliares'!$C$242,M518&lt;&gt;'Tabelas auxiliares'!$D$241,M518&lt;&gt;'Tabelas auxiliares'!$D$242),"FOLHA DE PESSOAL",IF(R518='Tabelas auxiliares'!$A$242,"CUSTEIO",IF(R518='Tabelas auxiliares'!$A$241,"INVESTIMENTO","ERRO - VERIFICAR"))))</f>
        <v/>
      </c>
      <c r="T518" s="30" t="str">
        <f t="shared" si="20"/>
        <v/>
      </c>
      <c r="U518" s="37"/>
      <c r="V518" s="37"/>
      <c r="W518" s="37"/>
      <c r="X518" s="37"/>
      <c r="Y518" s="37"/>
    </row>
    <row r="519" spans="18:25" x14ac:dyDescent="0.25">
      <c r="R519" s="19" t="str">
        <f t="shared" si="19"/>
        <v/>
      </c>
      <c r="S519" s="19" t="str">
        <f>IF(M519="","",IF(AND(M519&lt;&gt;'Tabelas auxiliares'!$B$241,M519&lt;&gt;'Tabelas auxiliares'!$B$242,M519&lt;&gt;'Tabelas auxiliares'!$C$241,M519&lt;&gt;'Tabelas auxiliares'!$C$242,M519&lt;&gt;'Tabelas auxiliares'!$D$241,M519&lt;&gt;'Tabelas auxiliares'!$D$242),"FOLHA DE PESSOAL",IF(R519='Tabelas auxiliares'!$A$242,"CUSTEIO",IF(R519='Tabelas auxiliares'!$A$241,"INVESTIMENTO","ERRO - VERIFICAR"))))</f>
        <v/>
      </c>
      <c r="T519" s="30" t="str">
        <f t="shared" si="20"/>
        <v/>
      </c>
      <c r="U519" s="37"/>
      <c r="V519" s="37"/>
      <c r="W519" s="37"/>
      <c r="X519" s="37"/>
      <c r="Y519" s="37"/>
    </row>
    <row r="520" spans="18:25" x14ac:dyDescent="0.25">
      <c r="R520" s="19" t="str">
        <f t="shared" si="19"/>
        <v/>
      </c>
      <c r="S520" s="19" t="str">
        <f>IF(M520="","",IF(AND(M520&lt;&gt;'Tabelas auxiliares'!$B$241,M520&lt;&gt;'Tabelas auxiliares'!$B$242,M520&lt;&gt;'Tabelas auxiliares'!$C$241,M520&lt;&gt;'Tabelas auxiliares'!$C$242,M520&lt;&gt;'Tabelas auxiliares'!$D$241,M520&lt;&gt;'Tabelas auxiliares'!$D$242),"FOLHA DE PESSOAL",IF(R520='Tabelas auxiliares'!$A$242,"CUSTEIO",IF(R520='Tabelas auxiliares'!$A$241,"INVESTIMENTO","ERRO - VERIFICAR"))))</f>
        <v/>
      </c>
      <c r="T520" s="30" t="str">
        <f t="shared" si="20"/>
        <v/>
      </c>
      <c r="U520" s="37"/>
      <c r="V520" s="37"/>
      <c r="W520" s="37"/>
      <c r="X520" s="37"/>
      <c r="Y520" s="37"/>
    </row>
    <row r="521" spans="18:25" x14ac:dyDescent="0.25">
      <c r="R521" s="19" t="str">
        <f t="shared" si="19"/>
        <v/>
      </c>
      <c r="S521" s="19" t="str">
        <f>IF(M521="","",IF(AND(M521&lt;&gt;'Tabelas auxiliares'!$B$241,M521&lt;&gt;'Tabelas auxiliares'!$B$242,M521&lt;&gt;'Tabelas auxiliares'!$C$241,M521&lt;&gt;'Tabelas auxiliares'!$C$242,M521&lt;&gt;'Tabelas auxiliares'!$D$241,M521&lt;&gt;'Tabelas auxiliares'!$D$242),"FOLHA DE PESSOAL",IF(R521='Tabelas auxiliares'!$A$242,"CUSTEIO",IF(R521='Tabelas auxiliares'!$A$241,"INVESTIMENTO","ERRO - VERIFICAR"))))</f>
        <v/>
      </c>
      <c r="T521" s="30" t="str">
        <f t="shared" si="20"/>
        <v/>
      </c>
      <c r="U521" s="37"/>
      <c r="V521" s="37"/>
      <c r="W521" s="37"/>
      <c r="X521" s="37"/>
      <c r="Y521" s="37"/>
    </row>
    <row r="522" spans="18:25" x14ac:dyDescent="0.25">
      <c r="R522" s="19" t="str">
        <f t="shared" si="19"/>
        <v/>
      </c>
      <c r="S522" s="19" t="str">
        <f>IF(M522="","",IF(AND(M522&lt;&gt;'Tabelas auxiliares'!$B$241,M522&lt;&gt;'Tabelas auxiliares'!$B$242,M522&lt;&gt;'Tabelas auxiliares'!$C$241,M522&lt;&gt;'Tabelas auxiliares'!$C$242,M522&lt;&gt;'Tabelas auxiliares'!$D$241,M522&lt;&gt;'Tabelas auxiliares'!$D$242),"FOLHA DE PESSOAL",IF(R522='Tabelas auxiliares'!$A$242,"CUSTEIO",IF(R522='Tabelas auxiliares'!$A$241,"INVESTIMENTO","ERRO - VERIFICAR"))))</f>
        <v/>
      </c>
      <c r="T522" s="30" t="str">
        <f t="shared" si="20"/>
        <v/>
      </c>
      <c r="U522" s="37"/>
      <c r="V522" s="37"/>
      <c r="W522" s="37"/>
      <c r="X522" s="37"/>
      <c r="Y522" s="37"/>
    </row>
    <row r="523" spans="18:25" x14ac:dyDescent="0.25">
      <c r="R523" s="19" t="str">
        <f t="shared" si="19"/>
        <v/>
      </c>
      <c r="S523" s="19" t="str">
        <f>IF(M523="","",IF(AND(M523&lt;&gt;'Tabelas auxiliares'!$B$241,M523&lt;&gt;'Tabelas auxiliares'!$B$242,M523&lt;&gt;'Tabelas auxiliares'!$C$241,M523&lt;&gt;'Tabelas auxiliares'!$C$242,M523&lt;&gt;'Tabelas auxiliares'!$D$241,M523&lt;&gt;'Tabelas auxiliares'!$D$242),"FOLHA DE PESSOAL",IF(R523='Tabelas auxiliares'!$A$242,"CUSTEIO",IF(R523='Tabelas auxiliares'!$A$241,"INVESTIMENTO","ERRO - VERIFICAR"))))</f>
        <v/>
      </c>
      <c r="T523" s="30" t="str">
        <f t="shared" si="20"/>
        <v/>
      </c>
      <c r="U523" s="37"/>
      <c r="V523" s="37"/>
      <c r="W523" s="37"/>
      <c r="X523" s="37"/>
      <c r="Y523" s="37"/>
    </row>
    <row r="524" spans="18:25" x14ac:dyDescent="0.25">
      <c r="R524" s="19" t="str">
        <f t="shared" si="19"/>
        <v/>
      </c>
      <c r="S524" s="19" t="str">
        <f>IF(M524="","",IF(AND(M524&lt;&gt;'Tabelas auxiliares'!$B$241,M524&lt;&gt;'Tabelas auxiliares'!$B$242,M524&lt;&gt;'Tabelas auxiliares'!$C$241,M524&lt;&gt;'Tabelas auxiliares'!$C$242,M524&lt;&gt;'Tabelas auxiliares'!$D$241,M524&lt;&gt;'Tabelas auxiliares'!$D$242),"FOLHA DE PESSOAL",IF(R524='Tabelas auxiliares'!$A$242,"CUSTEIO",IF(R524='Tabelas auxiliares'!$A$241,"INVESTIMENTO","ERRO - VERIFICAR"))))</f>
        <v/>
      </c>
      <c r="T524" s="30" t="str">
        <f t="shared" si="20"/>
        <v/>
      </c>
      <c r="U524" s="37"/>
      <c r="V524" s="37"/>
      <c r="W524" s="37"/>
      <c r="X524" s="37"/>
      <c r="Y524" s="37"/>
    </row>
    <row r="525" spans="18:25" x14ac:dyDescent="0.25">
      <c r="R525" s="19" t="str">
        <f t="shared" si="19"/>
        <v/>
      </c>
      <c r="S525" s="19" t="str">
        <f>IF(M525="","",IF(AND(M525&lt;&gt;'Tabelas auxiliares'!$B$241,M525&lt;&gt;'Tabelas auxiliares'!$B$242,M525&lt;&gt;'Tabelas auxiliares'!$C$241,M525&lt;&gt;'Tabelas auxiliares'!$C$242,M525&lt;&gt;'Tabelas auxiliares'!$D$241,M525&lt;&gt;'Tabelas auxiliares'!$D$242),"FOLHA DE PESSOAL",IF(R525='Tabelas auxiliares'!$A$242,"CUSTEIO",IF(R525='Tabelas auxiliares'!$A$241,"INVESTIMENTO","ERRO - VERIFICAR"))))</f>
        <v/>
      </c>
      <c r="T525" s="30" t="str">
        <f t="shared" si="20"/>
        <v/>
      </c>
      <c r="U525" s="37"/>
      <c r="V525" s="37"/>
      <c r="W525" s="37"/>
      <c r="X525" s="37"/>
      <c r="Y525" s="37"/>
    </row>
    <row r="526" spans="18:25" x14ac:dyDescent="0.25">
      <c r="R526" s="19" t="str">
        <f t="shared" si="19"/>
        <v/>
      </c>
      <c r="S526" s="19" t="str">
        <f>IF(M526="","",IF(AND(M526&lt;&gt;'Tabelas auxiliares'!$B$241,M526&lt;&gt;'Tabelas auxiliares'!$B$242,M526&lt;&gt;'Tabelas auxiliares'!$C$241,M526&lt;&gt;'Tabelas auxiliares'!$C$242,M526&lt;&gt;'Tabelas auxiliares'!$D$241,M526&lt;&gt;'Tabelas auxiliares'!$D$242),"FOLHA DE PESSOAL",IF(R526='Tabelas auxiliares'!$A$242,"CUSTEIO",IF(R526='Tabelas auxiliares'!$A$241,"INVESTIMENTO","ERRO - VERIFICAR"))))</f>
        <v/>
      </c>
      <c r="T526" s="30" t="str">
        <f t="shared" si="20"/>
        <v/>
      </c>
      <c r="U526" s="37"/>
      <c r="V526" s="37"/>
      <c r="W526" s="37"/>
      <c r="X526" s="37"/>
      <c r="Y526" s="37"/>
    </row>
    <row r="527" spans="18:25" x14ac:dyDescent="0.25">
      <c r="R527" s="19" t="str">
        <f t="shared" si="19"/>
        <v/>
      </c>
      <c r="S527" s="19" t="str">
        <f>IF(M527="","",IF(AND(M527&lt;&gt;'Tabelas auxiliares'!$B$241,M527&lt;&gt;'Tabelas auxiliares'!$B$242,M527&lt;&gt;'Tabelas auxiliares'!$C$241,M527&lt;&gt;'Tabelas auxiliares'!$C$242,M527&lt;&gt;'Tabelas auxiliares'!$D$241,M527&lt;&gt;'Tabelas auxiliares'!$D$242),"FOLHA DE PESSOAL",IF(R527='Tabelas auxiliares'!$A$242,"CUSTEIO",IF(R527='Tabelas auxiliares'!$A$241,"INVESTIMENTO","ERRO - VERIFICAR"))))</f>
        <v/>
      </c>
      <c r="T527" s="30" t="str">
        <f t="shared" si="20"/>
        <v/>
      </c>
      <c r="U527" s="37"/>
      <c r="V527" s="37"/>
      <c r="W527" s="37"/>
      <c r="X527" s="37"/>
      <c r="Y527" s="37"/>
    </row>
    <row r="528" spans="18:25" x14ac:dyDescent="0.25">
      <c r="R528" s="19" t="str">
        <f t="shared" si="19"/>
        <v/>
      </c>
      <c r="S528" s="19" t="str">
        <f>IF(M528="","",IF(AND(M528&lt;&gt;'Tabelas auxiliares'!$B$241,M528&lt;&gt;'Tabelas auxiliares'!$B$242,M528&lt;&gt;'Tabelas auxiliares'!$C$241,M528&lt;&gt;'Tabelas auxiliares'!$C$242,M528&lt;&gt;'Tabelas auxiliares'!$D$241,M528&lt;&gt;'Tabelas auxiliares'!$D$242),"FOLHA DE PESSOAL",IF(R528='Tabelas auxiliares'!$A$242,"CUSTEIO",IF(R528='Tabelas auxiliares'!$A$241,"INVESTIMENTO","ERRO - VERIFICAR"))))</f>
        <v/>
      </c>
      <c r="T528" s="30" t="str">
        <f t="shared" si="20"/>
        <v/>
      </c>
      <c r="U528" s="37"/>
      <c r="V528" s="37"/>
      <c r="W528" s="37"/>
      <c r="X528" s="37"/>
      <c r="Y528" s="37"/>
    </row>
    <row r="529" spans="18:25" x14ac:dyDescent="0.25">
      <c r="R529" s="19" t="str">
        <f t="shared" si="19"/>
        <v/>
      </c>
      <c r="S529" s="19" t="str">
        <f>IF(M529="","",IF(AND(M529&lt;&gt;'Tabelas auxiliares'!$B$241,M529&lt;&gt;'Tabelas auxiliares'!$B$242,M529&lt;&gt;'Tabelas auxiliares'!$C$241,M529&lt;&gt;'Tabelas auxiliares'!$C$242,M529&lt;&gt;'Tabelas auxiliares'!$D$241,M529&lt;&gt;'Tabelas auxiliares'!$D$242),"FOLHA DE PESSOAL",IF(R529='Tabelas auxiliares'!$A$242,"CUSTEIO",IF(R529='Tabelas auxiliares'!$A$241,"INVESTIMENTO","ERRO - VERIFICAR"))))</f>
        <v/>
      </c>
      <c r="T529" s="30" t="str">
        <f t="shared" si="20"/>
        <v/>
      </c>
      <c r="U529" s="37"/>
      <c r="V529" s="37"/>
      <c r="W529" s="37"/>
      <c r="X529" s="37"/>
      <c r="Y529" s="37"/>
    </row>
    <row r="530" spans="18:25" x14ac:dyDescent="0.25">
      <c r="R530" s="19" t="str">
        <f t="shared" si="19"/>
        <v/>
      </c>
      <c r="S530" s="19" t="str">
        <f>IF(M530="","",IF(AND(M530&lt;&gt;'Tabelas auxiliares'!$B$241,M530&lt;&gt;'Tabelas auxiliares'!$B$242,M530&lt;&gt;'Tabelas auxiliares'!$C$241,M530&lt;&gt;'Tabelas auxiliares'!$C$242,M530&lt;&gt;'Tabelas auxiliares'!$D$241,M530&lt;&gt;'Tabelas auxiliares'!$D$242),"FOLHA DE PESSOAL",IF(R530='Tabelas auxiliares'!$A$242,"CUSTEIO",IF(R530='Tabelas auxiliares'!$A$241,"INVESTIMENTO","ERRO - VERIFICAR"))))</f>
        <v/>
      </c>
      <c r="T530" s="30" t="str">
        <f t="shared" si="20"/>
        <v/>
      </c>
      <c r="U530" s="37"/>
      <c r="V530" s="37"/>
      <c r="W530" s="37"/>
      <c r="X530" s="37"/>
      <c r="Y530" s="37"/>
    </row>
    <row r="531" spans="18:25" x14ac:dyDescent="0.25">
      <c r="R531" s="19" t="str">
        <f t="shared" si="19"/>
        <v/>
      </c>
      <c r="S531" s="19" t="str">
        <f>IF(M531="","",IF(AND(M531&lt;&gt;'Tabelas auxiliares'!$B$241,M531&lt;&gt;'Tabelas auxiliares'!$B$242,M531&lt;&gt;'Tabelas auxiliares'!$C$241,M531&lt;&gt;'Tabelas auxiliares'!$C$242,M531&lt;&gt;'Tabelas auxiliares'!$D$241,M531&lt;&gt;'Tabelas auxiliares'!$D$242),"FOLHA DE PESSOAL",IF(R531='Tabelas auxiliares'!$A$242,"CUSTEIO",IF(R531='Tabelas auxiliares'!$A$241,"INVESTIMENTO","ERRO - VERIFICAR"))))</f>
        <v/>
      </c>
      <c r="T531" s="30" t="str">
        <f t="shared" si="20"/>
        <v/>
      </c>
      <c r="U531" s="37"/>
      <c r="V531" s="37"/>
      <c r="W531" s="37"/>
      <c r="X531" s="37"/>
      <c r="Y531" s="37"/>
    </row>
    <row r="532" spans="18:25" x14ac:dyDescent="0.25">
      <c r="R532" s="19" t="str">
        <f t="shared" si="19"/>
        <v/>
      </c>
      <c r="S532" s="19" t="str">
        <f>IF(M532="","",IF(AND(M532&lt;&gt;'Tabelas auxiliares'!$B$241,M532&lt;&gt;'Tabelas auxiliares'!$B$242,M532&lt;&gt;'Tabelas auxiliares'!$C$241,M532&lt;&gt;'Tabelas auxiliares'!$C$242,M532&lt;&gt;'Tabelas auxiliares'!$D$241,M532&lt;&gt;'Tabelas auxiliares'!$D$242),"FOLHA DE PESSOAL",IF(R532='Tabelas auxiliares'!$A$242,"CUSTEIO",IF(R532='Tabelas auxiliares'!$A$241,"INVESTIMENTO","ERRO - VERIFICAR"))))</f>
        <v/>
      </c>
      <c r="T532" s="30" t="str">
        <f t="shared" si="20"/>
        <v/>
      </c>
      <c r="U532" s="37"/>
      <c r="V532" s="37"/>
      <c r="W532" s="37"/>
      <c r="X532" s="37"/>
      <c r="Y532" s="37"/>
    </row>
    <row r="533" spans="18:25" x14ac:dyDescent="0.25">
      <c r="R533" s="19" t="str">
        <f t="shared" si="19"/>
        <v/>
      </c>
      <c r="S533" s="19" t="str">
        <f>IF(M533="","",IF(AND(M533&lt;&gt;'Tabelas auxiliares'!$B$241,M533&lt;&gt;'Tabelas auxiliares'!$B$242,M533&lt;&gt;'Tabelas auxiliares'!$C$241,M533&lt;&gt;'Tabelas auxiliares'!$C$242,M533&lt;&gt;'Tabelas auxiliares'!$D$241,M533&lt;&gt;'Tabelas auxiliares'!$D$242),"FOLHA DE PESSOAL",IF(R533='Tabelas auxiliares'!$A$242,"CUSTEIO",IF(R533='Tabelas auxiliares'!$A$241,"INVESTIMENTO","ERRO - VERIFICAR"))))</f>
        <v/>
      </c>
      <c r="T533" s="30" t="str">
        <f t="shared" si="20"/>
        <v/>
      </c>
      <c r="U533" s="37"/>
      <c r="V533" s="37"/>
      <c r="W533" s="37"/>
      <c r="X533" s="37"/>
      <c r="Y533" s="37"/>
    </row>
    <row r="534" spans="18:25" x14ac:dyDescent="0.25">
      <c r="R534" s="19" t="str">
        <f t="shared" si="19"/>
        <v/>
      </c>
      <c r="S534" s="19" t="str">
        <f>IF(M534="","",IF(AND(M534&lt;&gt;'Tabelas auxiliares'!$B$241,M534&lt;&gt;'Tabelas auxiliares'!$B$242,M534&lt;&gt;'Tabelas auxiliares'!$C$241,M534&lt;&gt;'Tabelas auxiliares'!$C$242,M534&lt;&gt;'Tabelas auxiliares'!$D$241,M534&lt;&gt;'Tabelas auxiliares'!$D$242),"FOLHA DE PESSOAL",IF(R534='Tabelas auxiliares'!$A$242,"CUSTEIO",IF(R534='Tabelas auxiliares'!$A$241,"INVESTIMENTO","ERRO - VERIFICAR"))))</f>
        <v/>
      </c>
      <c r="T534" s="30" t="str">
        <f t="shared" si="20"/>
        <v/>
      </c>
      <c r="U534" s="37"/>
      <c r="V534" s="37"/>
      <c r="W534" s="37"/>
      <c r="X534" s="37"/>
      <c r="Y534" s="37"/>
    </row>
    <row r="535" spans="18:25" x14ac:dyDescent="0.25">
      <c r="R535" s="19" t="str">
        <f t="shared" si="19"/>
        <v/>
      </c>
      <c r="S535" s="19" t="str">
        <f>IF(M535="","",IF(AND(M535&lt;&gt;'Tabelas auxiliares'!$B$241,M535&lt;&gt;'Tabelas auxiliares'!$B$242,M535&lt;&gt;'Tabelas auxiliares'!$C$241,M535&lt;&gt;'Tabelas auxiliares'!$C$242,M535&lt;&gt;'Tabelas auxiliares'!$D$241,M535&lt;&gt;'Tabelas auxiliares'!$D$242),"FOLHA DE PESSOAL",IF(R535='Tabelas auxiliares'!$A$242,"CUSTEIO",IF(R535='Tabelas auxiliares'!$A$241,"INVESTIMENTO","ERRO - VERIFICAR"))))</f>
        <v/>
      </c>
      <c r="T535" s="30" t="str">
        <f t="shared" si="20"/>
        <v/>
      </c>
      <c r="U535" s="37"/>
      <c r="V535" s="37"/>
      <c r="W535" s="37"/>
      <c r="X535" s="37"/>
      <c r="Y535" s="37"/>
    </row>
    <row r="536" spans="18:25" x14ac:dyDescent="0.25">
      <c r="R536" s="19" t="str">
        <f t="shared" si="19"/>
        <v/>
      </c>
      <c r="S536" s="19" t="str">
        <f>IF(M536="","",IF(AND(M536&lt;&gt;'Tabelas auxiliares'!$B$241,M536&lt;&gt;'Tabelas auxiliares'!$B$242,M536&lt;&gt;'Tabelas auxiliares'!$C$241,M536&lt;&gt;'Tabelas auxiliares'!$C$242,M536&lt;&gt;'Tabelas auxiliares'!$D$241,M536&lt;&gt;'Tabelas auxiliares'!$D$242),"FOLHA DE PESSOAL",IF(R536='Tabelas auxiliares'!$A$242,"CUSTEIO",IF(R536='Tabelas auxiliares'!$A$241,"INVESTIMENTO","ERRO - VERIFICAR"))))</f>
        <v/>
      </c>
      <c r="T536" s="30" t="str">
        <f t="shared" si="20"/>
        <v/>
      </c>
      <c r="U536" s="37"/>
      <c r="V536" s="37"/>
      <c r="W536" s="37"/>
      <c r="X536" s="37"/>
      <c r="Y536" s="37"/>
    </row>
    <row r="537" spans="18:25" x14ac:dyDescent="0.25">
      <c r="R537" s="19" t="str">
        <f t="shared" si="19"/>
        <v/>
      </c>
      <c r="S537" s="19" t="str">
        <f>IF(M537="","",IF(AND(M537&lt;&gt;'Tabelas auxiliares'!$B$241,M537&lt;&gt;'Tabelas auxiliares'!$B$242,M537&lt;&gt;'Tabelas auxiliares'!$C$241,M537&lt;&gt;'Tabelas auxiliares'!$C$242,M537&lt;&gt;'Tabelas auxiliares'!$D$241,M537&lt;&gt;'Tabelas auxiliares'!$D$242),"FOLHA DE PESSOAL",IF(R537='Tabelas auxiliares'!$A$242,"CUSTEIO",IF(R537='Tabelas auxiliares'!$A$241,"INVESTIMENTO","ERRO - VERIFICAR"))))</f>
        <v/>
      </c>
      <c r="T537" s="30" t="str">
        <f t="shared" si="20"/>
        <v/>
      </c>
      <c r="U537" s="37"/>
      <c r="V537" s="37"/>
      <c r="W537" s="37"/>
      <c r="X537" s="37"/>
      <c r="Y537" s="37"/>
    </row>
    <row r="538" spans="18:25" x14ac:dyDescent="0.25">
      <c r="R538" s="19" t="str">
        <f t="shared" si="19"/>
        <v/>
      </c>
      <c r="S538" s="19" t="str">
        <f>IF(M538="","",IF(AND(M538&lt;&gt;'Tabelas auxiliares'!$B$241,M538&lt;&gt;'Tabelas auxiliares'!$B$242,M538&lt;&gt;'Tabelas auxiliares'!$C$241,M538&lt;&gt;'Tabelas auxiliares'!$C$242,M538&lt;&gt;'Tabelas auxiliares'!$D$241,M538&lt;&gt;'Tabelas auxiliares'!$D$242),"FOLHA DE PESSOAL",IF(R538='Tabelas auxiliares'!$A$242,"CUSTEIO",IF(R538='Tabelas auxiliares'!$A$241,"INVESTIMENTO","ERRO - VERIFICAR"))))</f>
        <v/>
      </c>
      <c r="T538" s="30" t="str">
        <f t="shared" si="20"/>
        <v/>
      </c>
      <c r="U538" s="37"/>
      <c r="V538" s="37"/>
      <c r="W538" s="37"/>
      <c r="X538" s="37"/>
      <c r="Y538" s="37"/>
    </row>
    <row r="539" spans="18:25" x14ac:dyDescent="0.25">
      <c r="R539" s="19" t="str">
        <f t="shared" si="19"/>
        <v/>
      </c>
      <c r="S539" s="19" t="str">
        <f>IF(M539="","",IF(AND(M539&lt;&gt;'Tabelas auxiliares'!$B$241,M539&lt;&gt;'Tabelas auxiliares'!$B$242,M539&lt;&gt;'Tabelas auxiliares'!$C$241,M539&lt;&gt;'Tabelas auxiliares'!$C$242,M539&lt;&gt;'Tabelas auxiliares'!$D$241,M539&lt;&gt;'Tabelas auxiliares'!$D$242),"FOLHA DE PESSOAL",IF(R539='Tabelas auxiliares'!$A$242,"CUSTEIO",IF(R539='Tabelas auxiliares'!$A$241,"INVESTIMENTO","ERRO - VERIFICAR"))))</f>
        <v/>
      </c>
      <c r="T539" s="30" t="str">
        <f t="shared" si="20"/>
        <v/>
      </c>
      <c r="U539" s="37"/>
      <c r="V539" s="37"/>
      <c r="W539" s="37"/>
      <c r="X539" s="37"/>
      <c r="Y539" s="37"/>
    </row>
    <row r="540" spans="18:25" x14ac:dyDescent="0.25">
      <c r="R540" s="19" t="str">
        <f t="shared" si="19"/>
        <v/>
      </c>
      <c r="S540" s="19" t="str">
        <f>IF(M540="","",IF(AND(M540&lt;&gt;'Tabelas auxiliares'!$B$241,M540&lt;&gt;'Tabelas auxiliares'!$B$242,M540&lt;&gt;'Tabelas auxiliares'!$C$241,M540&lt;&gt;'Tabelas auxiliares'!$C$242,M540&lt;&gt;'Tabelas auxiliares'!$D$241,M540&lt;&gt;'Tabelas auxiliares'!$D$242),"FOLHA DE PESSOAL",IF(R540='Tabelas auxiliares'!$A$242,"CUSTEIO",IF(R540='Tabelas auxiliares'!$A$241,"INVESTIMENTO","ERRO - VERIFICAR"))))</f>
        <v/>
      </c>
      <c r="T540" s="30" t="str">
        <f t="shared" si="20"/>
        <v/>
      </c>
      <c r="U540" s="37"/>
      <c r="V540" s="37"/>
      <c r="W540" s="37"/>
      <c r="X540" s="37"/>
      <c r="Y540" s="37"/>
    </row>
    <row r="541" spans="18:25" x14ac:dyDescent="0.25">
      <c r="R541" s="19" t="str">
        <f t="shared" si="19"/>
        <v/>
      </c>
      <c r="S541" s="19" t="str">
        <f>IF(M541="","",IF(AND(M541&lt;&gt;'Tabelas auxiliares'!$B$241,M541&lt;&gt;'Tabelas auxiliares'!$B$242,M541&lt;&gt;'Tabelas auxiliares'!$C$241,M541&lt;&gt;'Tabelas auxiliares'!$C$242,M541&lt;&gt;'Tabelas auxiliares'!$D$241,M541&lt;&gt;'Tabelas auxiliares'!$D$242),"FOLHA DE PESSOAL",IF(R541='Tabelas auxiliares'!$A$242,"CUSTEIO",IF(R541='Tabelas auxiliares'!$A$241,"INVESTIMENTO","ERRO - VERIFICAR"))))</f>
        <v/>
      </c>
      <c r="T541" s="30" t="str">
        <f t="shared" si="20"/>
        <v/>
      </c>
      <c r="U541" s="37"/>
      <c r="V541" s="37"/>
      <c r="W541" s="37"/>
      <c r="X541" s="37"/>
      <c r="Y541" s="37"/>
    </row>
    <row r="542" spans="18:25" x14ac:dyDescent="0.25">
      <c r="R542" s="19" t="str">
        <f t="shared" si="19"/>
        <v/>
      </c>
      <c r="S542" s="19" t="str">
        <f>IF(M542="","",IF(AND(M542&lt;&gt;'Tabelas auxiliares'!$B$241,M542&lt;&gt;'Tabelas auxiliares'!$B$242,M542&lt;&gt;'Tabelas auxiliares'!$C$241,M542&lt;&gt;'Tabelas auxiliares'!$C$242,M542&lt;&gt;'Tabelas auxiliares'!$D$241,M542&lt;&gt;'Tabelas auxiliares'!$D$242),"FOLHA DE PESSOAL",IF(R542='Tabelas auxiliares'!$A$242,"CUSTEIO",IF(R542='Tabelas auxiliares'!$A$241,"INVESTIMENTO","ERRO - VERIFICAR"))))</f>
        <v/>
      </c>
      <c r="T542" s="30" t="str">
        <f t="shared" si="20"/>
        <v/>
      </c>
      <c r="U542" s="37"/>
      <c r="V542" s="37"/>
      <c r="W542" s="37"/>
      <c r="X542" s="37"/>
      <c r="Y542" s="37"/>
    </row>
    <row r="543" spans="18:25" x14ac:dyDescent="0.25">
      <c r="R543" s="19" t="str">
        <f t="shared" si="19"/>
        <v/>
      </c>
      <c r="S543" s="19" t="str">
        <f>IF(M543="","",IF(AND(M543&lt;&gt;'Tabelas auxiliares'!$B$241,M543&lt;&gt;'Tabelas auxiliares'!$B$242,M543&lt;&gt;'Tabelas auxiliares'!$C$241,M543&lt;&gt;'Tabelas auxiliares'!$C$242,M543&lt;&gt;'Tabelas auxiliares'!$D$241,M543&lt;&gt;'Tabelas auxiliares'!$D$242),"FOLHA DE PESSOAL",IF(R543='Tabelas auxiliares'!$A$242,"CUSTEIO",IF(R543='Tabelas auxiliares'!$A$241,"INVESTIMENTO","ERRO - VERIFICAR"))))</f>
        <v/>
      </c>
      <c r="T543" s="30" t="str">
        <f t="shared" si="20"/>
        <v/>
      </c>
      <c r="U543" s="37"/>
      <c r="V543" s="37"/>
      <c r="W543" s="37"/>
      <c r="X543" s="37"/>
      <c r="Y543" s="37"/>
    </row>
    <row r="544" spans="18:25" x14ac:dyDescent="0.25">
      <c r="R544" s="19" t="str">
        <f t="shared" si="19"/>
        <v/>
      </c>
      <c r="S544" s="19" t="str">
        <f>IF(M544="","",IF(AND(M544&lt;&gt;'Tabelas auxiliares'!$B$241,M544&lt;&gt;'Tabelas auxiliares'!$B$242,M544&lt;&gt;'Tabelas auxiliares'!$C$241,M544&lt;&gt;'Tabelas auxiliares'!$C$242,M544&lt;&gt;'Tabelas auxiliares'!$D$241,M544&lt;&gt;'Tabelas auxiliares'!$D$242),"FOLHA DE PESSOAL",IF(R544='Tabelas auxiliares'!$A$242,"CUSTEIO",IF(R544='Tabelas auxiliares'!$A$241,"INVESTIMENTO","ERRO - VERIFICAR"))))</f>
        <v/>
      </c>
      <c r="T544" s="30" t="str">
        <f t="shared" si="20"/>
        <v/>
      </c>
      <c r="U544" s="37"/>
      <c r="V544" s="37"/>
      <c r="W544" s="37"/>
      <c r="X544" s="37"/>
      <c r="Y544" s="37"/>
    </row>
    <row r="545" spans="18:25" x14ac:dyDescent="0.25">
      <c r="R545" s="19" t="str">
        <f t="shared" si="19"/>
        <v/>
      </c>
      <c r="S545" s="19" t="str">
        <f>IF(M545="","",IF(AND(M545&lt;&gt;'Tabelas auxiliares'!$B$241,M545&lt;&gt;'Tabelas auxiliares'!$B$242,M545&lt;&gt;'Tabelas auxiliares'!$C$241,M545&lt;&gt;'Tabelas auxiliares'!$C$242,M545&lt;&gt;'Tabelas auxiliares'!$D$241,M545&lt;&gt;'Tabelas auxiliares'!$D$242),"FOLHA DE PESSOAL",IF(R545='Tabelas auxiliares'!$A$242,"CUSTEIO",IF(R545='Tabelas auxiliares'!$A$241,"INVESTIMENTO","ERRO - VERIFICAR"))))</f>
        <v/>
      </c>
      <c r="T545" s="30" t="str">
        <f t="shared" si="20"/>
        <v/>
      </c>
      <c r="U545" s="37"/>
      <c r="V545" s="37"/>
      <c r="W545" s="37"/>
      <c r="X545" s="37"/>
      <c r="Y545" s="37"/>
    </row>
    <row r="546" spans="18:25" x14ac:dyDescent="0.25">
      <c r="R546" s="19" t="str">
        <f t="shared" si="19"/>
        <v/>
      </c>
      <c r="S546" s="19" t="str">
        <f>IF(M546="","",IF(AND(M546&lt;&gt;'Tabelas auxiliares'!$B$241,M546&lt;&gt;'Tabelas auxiliares'!$B$242,M546&lt;&gt;'Tabelas auxiliares'!$C$241,M546&lt;&gt;'Tabelas auxiliares'!$C$242,M546&lt;&gt;'Tabelas auxiliares'!$D$241,M546&lt;&gt;'Tabelas auxiliares'!$D$242),"FOLHA DE PESSOAL",IF(R546='Tabelas auxiliares'!$A$242,"CUSTEIO",IF(R546='Tabelas auxiliares'!$A$241,"INVESTIMENTO","ERRO - VERIFICAR"))))</f>
        <v/>
      </c>
      <c r="T546" s="30" t="str">
        <f t="shared" si="20"/>
        <v/>
      </c>
      <c r="U546" s="37"/>
      <c r="V546" s="37"/>
      <c r="W546" s="37"/>
      <c r="X546" s="37"/>
      <c r="Y546" s="37"/>
    </row>
    <row r="547" spans="18:25" x14ac:dyDescent="0.25">
      <c r="R547" s="19" t="str">
        <f t="shared" si="19"/>
        <v/>
      </c>
      <c r="S547" s="19" t="str">
        <f>IF(M547="","",IF(AND(M547&lt;&gt;'Tabelas auxiliares'!$B$241,M547&lt;&gt;'Tabelas auxiliares'!$B$242,M547&lt;&gt;'Tabelas auxiliares'!$C$241,M547&lt;&gt;'Tabelas auxiliares'!$C$242,M547&lt;&gt;'Tabelas auxiliares'!$D$241,M547&lt;&gt;'Tabelas auxiliares'!$D$242),"FOLHA DE PESSOAL",IF(R547='Tabelas auxiliares'!$A$242,"CUSTEIO",IF(R547='Tabelas auxiliares'!$A$241,"INVESTIMENTO","ERRO - VERIFICAR"))))</f>
        <v/>
      </c>
      <c r="T547" s="30" t="str">
        <f t="shared" si="20"/>
        <v/>
      </c>
      <c r="U547" s="37"/>
      <c r="V547" s="37"/>
      <c r="W547" s="37"/>
      <c r="X547" s="37"/>
      <c r="Y547" s="37"/>
    </row>
    <row r="548" spans="18:25" x14ac:dyDescent="0.25">
      <c r="R548" s="19" t="str">
        <f t="shared" si="19"/>
        <v/>
      </c>
      <c r="S548" s="19" t="str">
        <f>IF(M548="","",IF(AND(M548&lt;&gt;'Tabelas auxiliares'!$B$241,M548&lt;&gt;'Tabelas auxiliares'!$B$242,M548&lt;&gt;'Tabelas auxiliares'!$C$241,M548&lt;&gt;'Tabelas auxiliares'!$C$242,M548&lt;&gt;'Tabelas auxiliares'!$D$241,M548&lt;&gt;'Tabelas auxiliares'!$D$242),"FOLHA DE PESSOAL",IF(R548='Tabelas auxiliares'!$A$242,"CUSTEIO",IF(R548='Tabelas auxiliares'!$A$241,"INVESTIMENTO","ERRO - VERIFICAR"))))</f>
        <v/>
      </c>
      <c r="T548" s="30" t="str">
        <f t="shared" si="20"/>
        <v/>
      </c>
      <c r="U548" s="37"/>
      <c r="V548" s="37"/>
      <c r="W548" s="37"/>
      <c r="X548" s="37"/>
      <c r="Y548" s="37"/>
    </row>
    <row r="549" spans="18:25" x14ac:dyDescent="0.25">
      <c r="R549" s="19" t="str">
        <f t="shared" si="19"/>
        <v/>
      </c>
      <c r="S549" s="19" t="str">
        <f>IF(M549="","",IF(AND(M549&lt;&gt;'Tabelas auxiliares'!$B$241,M549&lt;&gt;'Tabelas auxiliares'!$B$242,M549&lt;&gt;'Tabelas auxiliares'!$C$241,M549&lt;&gt;'Tabelas auxiliares'!$C$242,M549&lt;&gt;'Tabelas auxiliares'!$D$241,M549&lt;&gt;'Tabelas auxiliares'!$D$242),"FOLHA DE PESSOAL",IF(R549='Tabelas auxiliares'!$A$242,"CUSTEIO",IF(R549='Tabelas auxiliares'!$A$241,"INVESTIMENTO","ERRO - VERIFICAR"))))</f>
        <v/>
      </c>
      <c r="T549" s="30" t="str">
        <f t="shared" si="20"/>
        <v/>
      </c>
      <c r="U549" s="37"/>
      <c r="V549" s="37"/>
      <c r="W549" s="37"/>
      <c r="X549" s="37"/>
      <c r="Y549" s="37"/>
    </row>
    <row r="550" spans="18:25" x14ac:dyDescent="0.25">
      <c r="R550" s="19" t="str">
        <f t="shared" si="19"/>
        <v/>
      </c>
      <c r="S550" s="19" t="str">
        <f>IF(M550="","",IF(AND(M550&lt;&gt;'Tabelas auxiliares'!$B$241,M550&lt;&gt;'Tabelas auxiliares'!$B$242,M550&lt;&gt;'Tabelas auxiliares'!$C$241,M550&lt;&gt;'Tabelas auxiliares'!$C$242,M550&lt;&gt;'Tabelas auxiliares'!$D$241,M550&lt;&gt;'Tabelas auxiliares'!$D$242),"FOLHA DE PESSOAL",IF(R550='Tabelas auxiliares'!$A$242,"CUSTEIO",IF(R550='Tabelas auxiliares'!$A$241,"INVESTIMENTO","ERRO - VERIFICAR"))))</f>
        <v/>
      </c>
      <c r="T550" s="30" t="str">
        <f t="shared" si="20"/>
        <v/>
      </c>
      <c r="U550" s="37"/>
      <c r="V550" s="37"/>
      <c r="W550" s="37"/>
      <c r="X550" s="37"/>
      <c r="Y550" s="37"/>
    </row>
    <row r="551" spans="18:25" x14ac:dyDescent="0.25">
      <c r="R551" s="19" t="str">
        <f t="shared" si="19"/>
        <v/>
      </c>
      <c r="S551" s="19" t="str">
        <f>IF(M551="","",IF(AND(M551&lt;&gt;'Tabelas auxiliares'!$B$241,M551&lt;&gt;'Tabelas auxiliares'!$B$242,M551&lt;&gt;'Tabelas auxiliares'!$C$241,M551&lt;&gt;'Tabelas auxiliares'!$C$242,M551&lt;&gt;'Tabelas auxiliares'!$D$241,M551&lt;&gt;'Tabelas auxiliares'!$D$242),"FOLHA DE PESSOAL",IF(R551='Tabelas auxiliares'!$A$242,"CUSTEIO",IF(R551='Tabelas auxiliares'!$A$241,"INVESTIMENTO","ERRO - VERIFICAR"))))</f>
        <v/>
      </c>
      <c r="T551" s="30" t="str">
        <f t="shared" si="20"/>
        <v/>
      </c>
      <c r="U551" s="37"/>
      <c r="V551" s="37"/>
      <c r="W551" s="37"/>
      <c r="X551" s="37"/>
      <c r="Y551" s="37"/>
    </row>
    <row r="552" spans="18:25" x14ac:dyDescent="0.25">
      <c r="R552" s="19" t="str">
        <f t="shared" si="19"/>
        <v/>
      </c>
      <c r="S552" s="19" t="str">
        <f>IF(M552="","",IF(AND(M552&lt;&gt;'Tabelas auxiliares'!$B$241,M552&lt;&gt;'Tabelas auxiliares'!$B$242,M552&lt;&gt;'Tabelas auxiliares'!$C$241,M552&lt;&gt;'Tabelas auxiliares'!$C$242,M552&lt;&gt;'Tabelas auxiliares'!$D$241,M552&lt;&gt;'Tabelas auxiliares'!$D$242),"FOLHA DE PESSOAL",IF(R552='Tabelas auxiliares'!$A$242,"CUSTEIO",IF(R552='Tabelas auxiliares'!$A$241,"INVESTIMENTO","ERRO - VERIFICAR"))))</f>
        <v/>
      </c>
      <c r="T552" s="30" t="str">
        <f t="shared" si="20"/>
        <v/>
      </c>
      <c r="U552" s="37"/>
      <c r="V552" s="37"/>
      <c r="W552" s="37"/>
      <c r="X552" s="37"/>
      <c r="Y552" s="37"/>
    </row>
    <row r="553" spans="18:25" x14ac:dyDescent="0.25">
      <c r="R553" s="19" t="str">
        <f t="shared" si="19"/>
        <v/>
      </c>
      <c r="S553" s="19" t="str">
        <f>IF(M553="","",IF(AND(M553&lt;&gt;'Tabelas auxiliares'!$B$241,M553&lt;&gt;'Tabelas auxiliares'!$B$242,M553&lt;&gt;'Tabelas auxiliares'!$C$241,M553&lt;&gt;'Tabelas auxiliares'!$C$242,M553&lt;&gt;'Tabelas auxiliares'!$D$241,M553&lt;&gt;'Tabelas auxiliares'!$D$242),"FOLHA DE PESSOAL",IF(R553='Tabelas auxiliares'!$A$242,"CUSTEIO",IF(R553='Tabelas auxiliares'!$A$241,"INVESTIMENTO","ERRO - VERIFICAR"))))</f>
        <v/>
      </c>
      <c r="T553" s="30" t="str">
        <f t="shared" si="20"/>
        <v/>
      </c>
      <c r="U553" s="37"/>
      <c r="V553" s="37"/>
      <c r="W553" s="37"/>
      <c r="X553" s="37"/>
      <c r="Y553" s="37"/>
    </row>
    <row r="554" spans="18:25" x14ac:dyDescent="0.25">
      <c r="R554" s="19" t="str">
        <f t="shared" si="19"/>
        <v/>
      </c>
      <c r="S554" s="19" t="str">
        <f>IF(M554="","",IF(AND(M554&lt;&gt;'Tabelas auxiliares'!$B$241,M554&lt;&gt;'Tabelas auxiliares'!$B$242,M554&lt;&gt;'Tabelas auxiliares'!$C$241,M554&lt;&gt;'Tabelas auxiliares'!$C$242,M554&lt;&gt;'Tabelas auxiliares'!$D$241,M554&lt;&gt;'Tabelas auxiliares'!$D$242),"FOLHA DE PESSOAL",IF(R554='Tabelas auxiliares'!$A$242,"CUSTEIO",IF(R554='Tabelas auxiliares'!$A$241,"INVESTIMENTO","ERRO - VERIFICAR"))))</f>
        <v/>
      </c>
      <c r="T554" s="30" t="str">
        <f t="shared" si="20"/>
        <v/>
      </c>
      <c r="U554" s="37"/>
      <c r="V554" s="37"/>
      <c r="W554" s="37"/>
      <c r="X554" s="37"/>
      <c r="Y554" s="37"/>
    </row>
    <row r="555" spans="18:25" x14ac:dyDescent="0.25">
      <c r="R555" s="19" t="str">
        <f t="shared" si="19"/>
        <v/>
      </c>
      <c r="S555" s="19" t="str">
        <f>IF(M555="","",IF(AND(M555&lt;&gt;'Tabelas auxiliares'!$B$241,M555&lt;&gt;'Tabelas auxiliares'!$B$242,M555&lt;&gt;'Tabelas auxiliares'!$C$241,M555&lt;&gt;'Tabelas auxiliares'!$C$242,M555&lt;&gt;'Tabelas auxiliares'!$D$241,M555&lt;&gt;'Tabelas auxiliares'!$D$242),"FOLHA DE PESSOAL",IF(R555='Tabelas auxiliares'!$A$242,"CUSTEIO",IF(R555='Tabelas auxiliares'!$A$241,"INVESTIMENTO","ERRO - VERIFICAR"))))</f>
        <v/>
      </c>
      <c r="T555" s="30" t="str">
        <f t="shared" si="20"/>
        <v/>
      </c>
      <c r="U555" s="37"/>
      <c r="V555" s="37"/>
      <c r="W555" s="37"/>
      <c r="X555" s="37"/>
      <c r="Y555" s="37"/>
    </row>
    <row r="556" spans="18:25" x14ac:dyDescent="0.25">
      <c r="R556" s="19" t="str">
        <f t="shared" si="19"/>
        <v/>
      </c>
      <c r="S556" s="19" t="str">
        <f>IF(M556="","",IF(AND(M556&lt;&gt;'Tabelas auxiliares'!$B$241,M556&lt;&gt;'Tabelas auxiliares'!$B$242,M556&lt;&gt;'Tabelas auxiliares'!$C$241,M556&lt;&gt;'Tabelas auxiliares'!$C$242,M556&lt;&gt;'Tabelas auxiliares'!$D$241,M556&lt;&gt;'Tabelas auxiliares'!$D$242),"FOLHA DE PESSOAL",IF(R556='Tabelas auxiliares'!$A$242,"CUSTEIO",IF(R556='Tabelas auxiliares'!$A$241,"INVESTIMENTO","ERRO - VERIFICAR"))))</f>
        <v/>
      </c>
      <c r="T556" s="30" t="str">
        <f t="shared" si="20"/>
        <v/>
      </c>
      <c r="U556" s="37"/>
      <c r="V556" s="37"/>
      <c r="W556" s="37"/>
      <c r="X556" s="37"/>
      <c r="Y556" s="37"/>
    </row>
    <row r="557" spans="18:25" x14ac:dyDescent="0.25">
      <c r="R557" s="19" t="str">
        <f t="shared" si="19"/>
        <v/>
      </c>
      <c r="S557" s="19" t="str">
        <f>IF(M557="","",IF(AND(M557&lt;&gt;'Tabelas auxiliares'!$B$241,M557&lt;&gt;'Tabelas auxiliares'!$B$242,M557&lt;&gt;'Tabelas auxiliares'!$C$241,M557&lt;&gt;'Tabelas auxiliares'!$C$242,M557&lt;&gt;'Tabelas auxiliares'!$D$241,M557&lt;&gt;'Tabelas auxiliares'!$D$242),"FOLHA DE PESSOAL",IF(R557='Tabelas auxiliares'!$A$242,"CUSTEIO",IF(R557='Tabelas auxiliares'!$A$241,"INVESTIMENTO","ERRO - VERIFICAR"))))</f>
        <v/>
      </c>
      <c r="T557" s="30" t="str">
        <f t="shared" si="20"/>
        <v/>
      </c>
      <c r="U557" s="37"/>
      <c r="V557" s="37"/>
      <c r="W557" s="37"/>
      <c r="X557" s="37"/>
      <c r="Y557" s="37"/>
    </row>
    <row r="558" spans="18:25" x14ac:dyDescent="0.25">
      <c r="R558" s="19" t="str">
        <f t="shared" si="19"/>
        <v/>
      </c>
      <c r="S558" s="19" t="str">
        <f>IF(M558="","",IF(AND(M558&lt;&gt;'Tabelas auxiliares'!$B$241,M558&lt;&gt;'Tabelas auxiliares'!$B$242,M558&lt;&gt;'Tabelas auxiliares'!$C$241,M558&lt;&gt;'Tabelas auxiliares'!$C$242,M558&lt;&gt;'Tabelas auxiliares'!$D$241,M558&lt;&gt;'Tabelas auxiliares'!$D$242),"FOLHA DE PESSOAL",IF(R558='Tabelas auxiliares'!$A$242,"CUSTEIO",IF(R558='Tabelas auxiliares'!$A$241,"INVESTIMENTO","ERRO - VERIFICAR"))))</f>
        <v/>
      </c>
      <c r="T558" s="30" t="str">
        <f t="shared" si="20"/>
        <v/>
      </c>
      <c r="U558" s="37"/>
      <c r="V558" s="37"/>
      <c r="W558" s="37"/>
      <c r="X558" s="37"/>
      <c r="Y558" s="37"/>
    </row>
    <row r="559" spans="18:25" x14ac:dyDescent="0.25">
      <c r="R559" s="19" t="str">
        <f t="shared" si="19"/>
        <v/>
      </c>
      <c r="S559" s="19" t="str">
        <f>IF(M559="","",IF(AND(M559&lt;&gt;'Tabelas auxiliares'!$B$241,M559&lt;&gt;'Tabelas auxiliares'!$B$242,M559&lt;&gt;'Tabelas auxiliares'!$C$241,M559&lt;&gt;'Tabelas auxiliares'!$C$242,M559&lt;&gt;'Tabelas auxiliares'!$D$241,M559&lt;&gt;'Tabelas auxiliares'!$D$242),"FOLHA DE PESSOAL",IF(R559='Tabelas auxiliares'!$A$242,"CUSTEIO",IF(R559='Tabelas auxiliares'!$A$241,"INVESTIMENTO","ERRO - VERIFICAR"))))</f>
        <v/>
      </c>
      <c r="T559" s="30" t="str">
        <f t="shared" si="20"/>
        <v/>
      </c>
      <c r="U559" s="37"/>
      <c r="V559" s="37"/>
      <c r="W559" s="37"/>
      <c r="X559" s="37"/>
      <c r="Y559" s="37"/>
    </row>
    <row r="560" spans="18:25" x14ac:dyDescent="0.25">
      <c r="R560" s="19" t="str">
        <f t="shared" si="19"/>
        <v/>
      </c>
      <c r="S560" s="19" t="str">
        <f>IF(M560="","",IF(AND(M560&lt;&gt;'Tabelas auxiliares'!$B$241,M560&lt;&gt;'Tabelas auxiliares'!$B$242,M560&lt;&gt;'Tabelas auxiliares'!$C$241,M560&lt;&gt;'Tabelas auxiliares'!$C$242,M560&lt;&gt;'Tabelas auxiliares'!$D$241,M560&lt;&gt;'Tabelas auxiliares'!$D$242),"FOLHA DE PESSOAL",IF(R560='Tabelas auxiliares'!$A$242,"CUSTEIO",IF(R560='Tabelas auxiliares'!$A$241,"INVESTIMENTO","ERRO - VERIFICAR"))))</f>
        <v/>
      </c>
      <c r="T560" s="30" t="str">
        <f t="shared" si="20"/>
        <v/>
      </c>
      <c r="U560" s="37"/>
      <c r="V560" s="37"/>
      <c r="W560" s="37"/>
      <c r="X560" s="37"/>
      <c r="Y560" s="37"/>
    </row>
    <row r="561" spans="18:25" x14ac:dyDescent="0.25">
      <c r="R561" s="19" t="str">
        <f t="shared" si="19"/>
        <v/>
      </c>
      <c r="S561" s="19" t="str">
        <f>IF(M561="","",IF(AND(M561&lt;&gt;'Tabelas auxiliares'!$B$241,M561&lt;&gt;'Tabelas auxiliares'!$B$242,M561&lt;&gt;'Tabelas auxiliares'!$C$241,M561&lt;&gt;'Tabelas auxiliares'!$C$242,M561&lt;&gt;'Tabelas auxiliares'!$D$241,M561&lt;&gt;'Tabelas auxiliares'!$D$242),"FOLHA DE PESSOAL",IF(R561='Tabelas auxiliares'!$A$242,"CUSTEIO",IF(R561='Tabelas auxiliares'!$A$241,"INVESTIMENTO","ERRO - VERIFICAR"))))</f>
        <v/>
      </c>
      <c r="T561" s="30" t="str">
        <f t="shared" si="20"/>
        <v/>
      </c>
      <c r="U561" s="37"/>
      <c r="V561" s="37"/>
      <c r="W561" s="37"/>
      <c r="X561" s="37"/>
      <c r="Y561" s="37"/>
    </row>
    <row r="562" spans="18:25" x14ac:dyDescent="0.25">
      <c r="R562" s="19" t="str">
        <f t="shared" si="19"/>
        <v/>
      </c>
      <c r="S562" s="19" t="str">
        <f>IF(M562="","",IF(AND(M562&lt;&gt;'Tabelas auxiliares'!$B$241,M562&lt;&gt;'Tabelas auxiliares'!$B$242,M562&lt;&gt;'Tabelas auxiliares'!$C$241,M562&lt;&gt;'Tabelas auxiliares'!$C$242,M562&lt;&gt;'Tabelas auxiliares'!$D$241,M562&lt;&gt;'Tabelas auxiliares'!$D$242),"FOLHA DE PESSOAL",IF(R562='Tabelas auxiliares'!$A$242,"CUSTEIO",IF(R562='Tabelas auxiliares'!$A$241,"INVESTIMENTO","ERRO - VERIFICAR"))))</f>
        <v/>
      </c>
      <c r="T562" s="30" t="str">
        <f t="shared" si="20"/>
        <v/>
      </c>
      <c r="U562" s="37"/>
      <c r="V562" s="37"/>
      <c r="W562" s="37"/>
      <c r="X562" s="37"/>
      <c r="Y562" s="37"/>
    </row>
    <row r="563" spans="18:25" x14ac:dyDescent="0.25">
      <c r="R563" s="19" t="str">
        <f t="shared" si="19"/>
        <v/>
      </c>
      <c r="S563" s="19" t="str">
        <f>IF(M563="","",IF(AND(M563&lt;&gt;'Tabelas auxiliares'!$B$241,M563&lt;&gt;'Tabelas auxiliares'!$B$242,M563&lt;&gt;'Tabelas auxiliares'!$C$241,M563&lt;&gt;'Tabelas auxiliares'!$C$242,M563&lt;&gt;'Tabelas auxiliares'!$D$241,M563&lt;&gt;'Tabelas auxiliares'!$D$242),"FOLHA DE PESSOAL",IF(R563='Tabelas auxiliares'!$A$242,"CUSTEIO",IF(R563='Tabelas auxiliares'!$A$241,"INVESTIMENTO","ERRO - VERIFICAR"))))</f>
        <v/>
      </c>
      <c r="T563" s="30" t="str">
        <f t="shared" si="20"/>
        <v/>
      </c>
      <c r="U563" s="37"/>
      <c r="V563" s="37"/>
      <c r="W563" s="37"/>
      <c r="X563" s="37"/>
      <c r="Y563" s="37"/>
    </row>
    <row r="564" spans="18:25" x14ac:dyDescent="0.25">
      <c r="R564" s="19" t="str">
        <f t="shared" si="19"/>
        <v/>
      </c>
      <c r="S564" s="19" t="str">
        <f>IF(M564="","",IF(AND(M564&lt;&gt;'Tabelas auxiliares'!$B$241,M564&lt;&gt;'Tabelas auxiliares'!$B$242,M564&lt;&gt;'Tabelas auxiliares'!$C$241,M564&lt;&gt;'Tabelas auxiliares'!$C$242,M564&lt;&gt;'Tabelas auxiliares'!$D$241,M564&lt;&gt;'Tabelas auxiliares'!$D$242),"FOLHA DE PESSOAL",IF(R564='Tabelas auxiliares'!$A$242,"CUSTEIO",IF(R564='Tabelas auxiliares'!$A$241,"INVESTIMENTO","ERRO - VERIFICAR"))))</f>
        <v/>
      </c>
      <c r="T564" s="30" t="str">
        <f t="shared" si="20"/>
        <v/>
      </c>
      <c r="U564" s="37"/>
      <c r="V564" s="37"/>
      <c r="W564" s="37"/>
      <c r="X564" s="37"/>
      <c r="Y564" s="37"/>
    </row>
    <row r="565" spans="18:25" x14ac:dyDescent="0.25">
      <c r="R565" s="19" t="str">
        <f t="shared" si="19"/>
        <v/>
      </c>
      <c r="S565" s="19" t="str">
        <f>IF(M565="","",IF(AND(M565&lt;&gt;'Tabelas auxiliares'!$B$241,M565&lt;&gt;'Tabelas auxiliares'!$B$242,M565&lt;&gt;'Tabelas auxiliares'!$C$241,M565&lt;&gt;'Tabelas auxiliares'!$C$242,M565&lt;&gt;'Tabelas auxiliares'!$D$241,M565&lt;&gt;'Tabelas auxiliares'!$D$242),"FOLHA DE PESSOAL",IF(R565='Tabelas auxiliares'!$A$242,"CUSTEIO",IF(R565='Tabelas auxiliares'!$A$241,"INVESTIMENTO","ERRO - VERIFICAR"))))</f>
        <v/>
      </c>
      <c r="T565" s="30" t="str">
        <f t="shared" si="20"/>
        <v/>
      </c>
      <c r="U565" s="37"/>
      <c r="V565" s="37"/>
      <c r="W565" s="37"/>
      <c r="X565" s="37"/>
      <c r="Y565" s="37"/>
    </row>
    <row r="566" spans="18:25" x14ac:dyDescent="0.25">
      <c r="R566" s="19" t="str">
        <f t="shared" si="19"/>
        <v/>
      </c>
      <c r="S566" s="19" t="str">
        <f>IF(M566="","",IF(AND(M566&lt;&gt;'Tabelas auxiliares'!$B$241,M566&lt;&gt;'Tabelas auxiliares'!$B$242,M566&lt;&gt;'Tabelas auxiliares'!$C$241,M566&lt;&gt;'Tabelas auxiliares'!$C$242,M566&lt;&gt;'Tabelas auxiliares'!$D$241,M566&lt;&gt;'Tabelas auxiliares'!$D$242),"FOLHA DE PESSOAL",IF(R566='Tabelas auxiliares'!$A$242,"CUSTEIO",IF(R566='Tabelas auxiliares'!$A$241,"INVESTIMENTO","ERRO - VERIFICAR"))))</f>
        <v/>
      </c>
      <c r="T566" s="30" t="str">
        <f t="shared" si="20"/>
        <v/>
      </c>
      <c r="U566" s="37"/>
      <c r="V566" s="37"/>
      <c r="W566" s="37"/>
      <c r="X566" s="37"/>
      <c r="Y566" s="37"/>
    </row>
    <row r="567" spans="18:25" x14ac:dyDescent="0.25">
      <c r="R567" s="19" t="str">
        <f t="shared" si="19"/>
        <v/>
      </c>
      <c r="S567" s="19" t="str">
        <f>IF(M567="","",IF(AND(M567&lt;&gt;'Tabelas auxiliares'!$B$241,M567&lt;&gt;'Tabelas auxiliares'!$B$242,M567&lt;&gt;'Tabelas auxiliares'!$C$241,M567&lt;&gt;'Tabelas auxiliares'!$C$242,M567&lt;&gt;'Tabelas auxiliares'!$D$241,M567&lt;&gt;'Tabelas auxiliares'!$D$242),"FOLHA DE PESSOAL",IF(R567='Tabelas auxiliares'!$A$242,"CUSTEIO",IF(R567='Tabelas auxiliares'!$A$241,"INVESTIMENTO","ERRO - VERIFICAR"))))</f>
        <v/>
      </c>
      <c r="T567" s="30" t="str">
        <f t="shared" si="20"/>
        <v/>
      </c>
      <c r="U567" s="37"/>
      <c r="V567" s="37"/>
      <c r="W567" s="37"/>
      <c r="X567" s="37"/>
      <c r="Y567" s="37"/>
    </row>
    <row r="568" spans="18:25" x14ac:dyDescent="0.25">
      <c r="R568" s="19" t="str">
        <f t="shared" si="19"/>
        <v/>
      </c>
      <c r="S568" s="19" t="str">
        <f>IF(M568="","",IF(AND(M568&lt;&gt;'Tabelas auxiliares'!$B$241,M568&lt;&gt;'Tabelas auxiliares'!$B$242,M568&lt;&gt;'Tabelas auxiliares'!$C$241,M568&lt;&gt;'Tabelas auxiliares'!$C$242,M568&lt;&gt;'Tabelas auxiliares'!$D$241,M568&lt;&gt;'Tabelas auxiliares'!$D$242),"FOLHA DE PESSOAL",IF(R568='Tabelas auxiliares'!$A$242,"CUSTEIO",IF(R568='Tabelas auxiliares'!$A$241,"INVESTIMENTO","ERRO - VERIFICAR"))))</f>
        <v/>
      </c>
      <c r="T568" s="30" t="str">
        <f t="shared" si="20"/>
        <v/>
      </c>
      <c r="U568" s="37"/>
      <c r="V568" s="37"/>
      <c r="W568" s="37"/>
      <c r="X568" s="37"/>
      <c r="Y568" s="37"/>
    </row>
    <row r="569" spans="18:25" x14ac:dyDescent="0.25">
      <c r="R569" s="19" t="str">
        <f t="shared" si="19"/>
        <v/>
      </c>
      <c r="S569" s="19" t="str">
        <f>IF(M569="","",IF(AND(M569&lt;&gt;'Tabelas auxiliares'!$B$241,M569&lt;&gt;'Tabelas auxiliares'!$B$242,M569&lt;&gt;'Tabelas auxiliares'!$C$241,M569&lt;&gt;'Tabelas auxiliares'!$C$242,M569&lt;&gt;'Tabelas auxiliares'!$D$241,M569&lt;&gt;'Tabelas auxiliares'!$D$242),"FOLHA DE PESSOAL",IF(R569='Tabelas auxiliares'!$A$242,"CUSTEIO",IF(R569='Tabelas auxiliares'!$A$241,"INVESTIMENTO","ERRO - VERIFICAR"))))</f>
        <v/>
      </c>
      <c r="T569" s="30" t="str">
        <f t="shared" si="20"/>
        <v/>
      </c>
      <c r="U569" s="37"/>
      <c r="V569" s="37"/>
      <c r="W569" s="37"/>
      <c r="X569" s="37"/>
      <c r="Y569" s="37"/>
    </row>
    <row r="570" spans="18:25" x14ac:dyDescent="0.25">
      <c r="R570" s="19" t="str">
        <f t="shared" si="19"/>
        <v/>
      </c>
      <c r="S570" s="19" t="str">
        <f>IF(M570="","",IF(AND(M570&lt;&gt;'Tabelas auxiliares'!$B$241,M570&lt;&gt;'Tabelas auxiliares'!$B$242,M570&lt;&gt;'Tabelas auxiliares'!$C$241,M570&lt;&gt;'Tabelas auxiliares'!$C$242,M570&lt;&gt;'Tabelas auxiliares'!$D$241,M570&lt;&gt;'Tabelas auxiliares'!$D$242),"FOLHA DE PESSOAL",IF(R570='Tabelas auxiliares'!$A$242,"CUSTEIO",IF(R570='Tabelas auxiliares'!$A$241,"INVESTIMENTO","ERRO - VERIFICAR"))))</f>
        <v/>
      </c>
      <c r="T570" s="30" t="str">
        <f t="shared" si="20"/>
        <v/>
      </c>
      <c r="U570" s="37"/>
      <c r="V570" s="37"/>
      <c r="W570" s="37"/>
      <c r="X570" s="37"/>
      <c r="Y570" s="37"/>
    </row>
    <row r="571" spans="18:25" x14ac:dyDescent="0.25">
      <c r="R571" s="19" t="str">
        <f t="shared" si="19"/>
        <v/>
      </c>
      <c r="S571" s="19" t="str">
        <f>IF(M571="","",IF(AND(M571&lt;&gt;'Tabelas auxiliares'!$B$241,M571&lt;&gt;'Tabelas auxiliares'!$B$242,M571&lt;&gt;'Tabelas auxiliares'!$C$241,M571&lt;&gt;'Tabelas auxiliares'!$C$242,M571&lt;&gt;'Tabelas auxiliares'!$D$241,M571&lt;&gt;'Tabelas auxiliares'!$D$242),"FOLHA DE PESSOAL",IF(R571='Tabelas auxiliares'!$A$242,"CUSTEIO",IF(R571='Tabelas auxiliares'!$A$241,"INVESTIMENTO","ERRO - VERIFICAR"))))</f>
        <v/>
      </c>
      <c r="T571" s="30" t="str">
        <f t="shared" si="20"/>
        <v/>
      </c>
      <c r="U571" s="37"/>
      <c r="V571" s="37"/>
      <c r="W571" s="37"/>
      <c r="X571" s="37"/>
      <c r="Y571" s="37"/>
    </row>
    <row r="572" spans="18:25" x14ac:dyDescent="0.25">
      <c r="R572" s="19" t="str">
        <f t="shared" si="19"/>
        <v/>
      </c>
      <c r="S572" s="19" t="str">
        <f>IF(M572="","",IF(AND(M572&lt;&gt;'Tabelas auxiliares'!$B$241,M572&lt;&gt;'Tabelas auxiliares'!$B$242,M572&lt;&gt;'Tabelas auxiliares'!$C$241,M572&lt;&gt;'Tabelas auxiliares'!$C$242,M572&lt;&gt;'Tabelas auxiliares'!$D$241,M572&lt;&gt;'Tabelas auxiliares'!$D$242),"FOLHA DE PESSOAL",IF(R572='Tabelas auxiliares'!$A$242,"CUSTEIO",IF(R572='Tabelas auxiliares'!$A$241,"INVESTIMENTO","ERRO - VERIFICAR"))))</f>
        <v/>
      </c>
      <c r="T572" s="30" t="str">
        <f t="shared" si="20"/>
        <v/>
      </c>
      <c r="U572" s="37"/>
      <c r="V572" s="37"/>
      <c r="W572" s="37"/>
      <c r="X572" s="37"/>
      <c r="Y572" s="37"/>
    </row>
    <row r="573" spans="18:25" x14ac:dyDescent="0.25">
      <c r="R573" s="19" t="str">
        <f t="shared" si="19"/>
        <v/>
      </c>
      <c r="S573" s="19" t="str">
        <f>IF(M573="","",IF(AND(M573&lt;&gt;'Tabelas auxiliares'!$B$241,M573&lt;&gt;'Tabelas auxiliares'!$B$242,M573&lt;&gt;'Tabelas auxiliares'!$C$241,M573&lt;&gt;'Tabelas auxiliares'!$C$242,M573&lt;&gt;'Tabelas auxiliares'!$D$241,M573&lt;&gt;'Tabelas auxiliares'!$D$242),"FOLHA DE PESSOAL",IF(R573='Tabelas auxiliares'!$A$242,"CUSTEIO",IF(R573='Tabelas auxiliares'!$A$241,"INVESTIMENTO","ERRO - VERIFICAR"))))</f>
        <v/>
      </c>
      <c r="T573" s="30" t="str">
        <f t="shared" si="20"/>
        <v/>
      </c>
      <c r="U573" s="37"/>
      <c r="V573" s="37"/>
      <c r="W573" s="37"/>
      <c r="X573" s="37"/>
      <c r="Y573" s="37"/>
    </row>
    <row r="574" spans="18:25" x14ac:dyDescent="0.25">
      <c r="R574" s="19" t="str">
        <f t="shared" si="19"/>
        <v/>
      </c>
      <c r="S574" s="19" t="str">
        <f>IF(M574="","",IF(AND(M574&lt;&gt;'Tabelas auxiliares'!$B$241,M574&lt;&gt;'Tabelas auxiliares'!$B$242,M574&lt;&gt;'Tabelas auxiliares'!$C$241,M574&lt;&gt;'Tabelas auxiliares'!$C$242,M574&lt;&gt;'Tabelas auxiliares'!$D$241,M574&lt;&gt;'Tabelas auxiliares'!$D$242),"FOLHA DE PESSOAL",IF(R574='Tabelas auxiliares'!$A$242,"CUSTEIO",IF(R574='Tabelas auxiliares'!$A$241,"INVESTIMENTO","ERRO - VERIFICAR"))))</f>
        <v/>
      </c>
      <c r="T574" s="30" t="str">
        <f t="shared" si="20"/>
        <v/>
      </c>
      <c r="U574" s="37"/>
      <c r="V574" s="37"/>
      <c r="W574" s="37"/>
      <c r="X574" s="37"/>
      <c r="Y574" s="37"/>
    </row>
    <row r="575" spans="18:25" x14ac:dyDescent="0.25">
      <c r="R575" s="19" t="str">
        <f t="shared" si="19"/>
        <v/>
      </c>
      <c r="S575" s="19" t="str">
        <f>IF(M575="","",IF(AND(M575&lt;&gt;'Tabelas auxiliares'!$B$241,M575&lt;&gt;'Tabelas auxiliares'!$B$242,M575&lt;&gt;'Tabelas auxiliares'!$C$241,M575&lt;&gt;'Tabelas auxiliares'!$C$242,M575&lt;&gt;'Tabelas auxiliares'!$D$241,M575&lt;&gt;'Tabelas auxiliares'!$D$242),"FOLHA DE PESSOAL",IF(R575='Tabelas auxiliares'!$A$242,"CUSTEIO",IF(R575='Tabelas auxiliares'!$A$241,"INVESTIMENTO","ERRO - VERIFICAR"))))</f>
        <v/>
      </c>
      <c r="T575" s="30" t="str">
        <f t="shared" si="20"/>
        <v/>
      </c>
      <c r="U575" s="37"/>
      <c r="V575" s="37"/>
      <c r="W575" s="37"/>
      <c r="X575" s="37"/>
      <c r="Y575" s="37"/>
    </row>
    <row r="576" spans="18:25" x14ac:dyDescent="0.25">
      <c r="R576" s="19" t="str">
        <f t="shared" si="19"/>
        <v/>
      </c>
      <c r="S576" s="19" t="str">
        <f>IF(M576="","",IF(AND(M576&lt;&gt;'Tabelas auxiliares'!$B$241,M576&lt;&gt;'Tabelas auxiliares'!$B$242,M576&lt;&gt;'Tabelas auxiliares'!$C$241,M576&lt;&gt;'Tabelas auxiliares'!$C$242,M576&lt;&gt;'Tabelas auxiliares'!$D$241,M576&lt;&gt;'Tabelas auxiliares'!$D$242),"FOLHA DE PESSOAL",IF(R576='Tabelas auxiliares'!$A$242,"CUSTEIO",IF(R576='Tabelas auxiliares'!$A$241,"INVESTIMENTO","ERRO - VERIFICAR"))))</f>
        <v/>
      </c>
      <c r="T576" s="30" t="str">
        <f t="shared" si="20"/>
        <v/>
      </c>
      <c r="U576" s="37"/>
      <c r="V576" s="37"/>
      <c r="W576" s="37"/>
      <c r="X576" s="37"/>
      <c r="Y576" s="37"/>
    </row>
    <row r="577" spans="18:25" x14ac:dyDescent="0.25">
      <c r="R577" s="19" t="str">
        <f t="shared" si="19"/>
        <v/>
      </c>
      <c r="S577" s="19" t="str">
        <f>IF(M577="","",IF(AND(M577&lt;&gt;'Tabelas auxiliares'!$B$241,M577&lt;&gt;'Tabelas auxiliares'!$B$242,M577&lt;&gt;'Tabelas auxiliares'!$C$241,M577&lt;&gt;'Tabelas auxiliares'!$C$242,M577&lt;&gt;'Tabelas auxiliares'!$D$241,M577&lt;&gt;'Tabelas auxiliares'!$D$242),"FOLHA DE PESSOAL",IF(R577='Tabelas auxiliares'!$A$242,"CUSTEIO",IF(R577='Tabelas auxiliares'!$A$241,"INVESTIMENTO","ERRO - VERIFICAR"))))</f>
        <v/>
      </c>
      <c r="T577" s="30" t="str">
        <f t="shared" si="20"/>
        <v/>
      </c>
      <c r="U577" s="37"/>
      <c r="V577" s="37"/>
      <c r="W577" s="37"/>
      <c r="X577" s="37"/>
      <c r="Y577" s="37"/>
    </row>
    <row r="578" spans="18:25" x14ac:dyDescent="0.25">
      <c r="R578" s="19" t="str">
        <f t="shared" si="19"/>
        <v/>
      </c>
      <c r="S578" s="19" t="str">
        <f>IF(M578="","",IF(AND(M578&lt;&gt;'Tabelas auxiliares'!$B$241,M578&lt;&gt;'Tabelas auxiliares'!$B$242,M578&lt;&gt;'Tabelas auxiliares'!$C$241,M578&lt;&gt;'Tabelas auxiliares'!$C$242,M578&lt;&gt;'Tabelas auxiliares'!$D$241,M578&lt;&gt;'Tabelas auxiliares'!$D$242),"FOLHA DE PESSOAL",IF(R578='Tabelas auxiliares'!$A$242,"CUSTEIO",IF(R578='Tabelas auxiliares'!$A$241,"INVESTIMENTO","ERRO - VERIFICAR"))))</f>
        <v/>
      </c>
      <c r="T578" s="30" t="str">
        <f t="shared" si="20"/>
        <v/>
      </c>
      <c r="U578" s="37"/>
      <c r="V578" s="37"/>
      <c r="W578" s="37"/>
      <c r="X578" s="37"/>
      <c r="Y578" s="37"/>
    </row>
    <row r="579" spans="18:25" x14ac:dyDescent="0.25">
      <c r="R579" s="19" t="str">
        <f t="shared" si="19"/>
        <v/>
      </c>
      <c r="S579" s="19" t="str">
        <f>IF(M579="","",IF(AND(M579&lt;&gt;'Tabelas auxiliares'!$B$241,M579&lt;&gt;'Tabelas auxiliares'!$B$242,M579&lt;&gt;'Tabelas auxiliares'!$C$241,M579&lt;&gt;'Tabelas auxiliares'!$C$242,M579&lt;&gt;'Tabelas auxiliares'!$D$241,M579&lt;&gt;'Tabelas auxiliares'!$D$242),"FOLHA DE PESSOAL",IF(R579='Tabelas auxiliares'!$A$242,"CUSTEIO",IF(R579='Tabelas auxiliares'!$A$241,"INVESTIMENTO","ERRO - VERIFICAR"))))</f>
        <v/>
      </c>
      <c r="T579" s="30" t="str">
        <f t="shared" si="20"/>
        <v/>
      </c>
      <c r="U579" s="37"/>
      <c r="V579" s="37"/>
      <c r="W579" s="37"/>
      <c r="X579" s="37"/>
      <c r="Y579" s="37"/>
    </row>
    <row r="580" spans="18:25" x14ac:dyDescent="0.25">
      <c r="R580" s="19" t="str">
        <f t="shared" ref="R580:R643" si="21">LEFT(O580,1)</f>
        <v/>
      </c>
      <c r="S580" s="19" t="str">
        <f>IF(M580="","",IF(AND(M580&lt;&gt;'Tabelas auxiliares'!$B$241,M580&lt;&gt;'Tabelas auxiliares'!$B$242,M580&lt;&gt;'Tabelas auxiliares'!$C$241,M580&lt;&gt;'Tabelas auxiliares'!$C$242,M580&lt;&gt;'Tabelas auxiliares'!$D$241,M580&lt;&gt;'Tabelas auxiliares'!$D$242),"FOLHA DE PESSOAL",IF(R580='Tabelas auxiliares'!$A$242,"CUSTEIO",IF(R580='Tabelas auxiliares'!$A$241,"INVESTIMENTO","ERRO - VERIFICAR"))))</f>
        <v/>
      </c>
      <c r="T580" s="30" t="str">
        <f t="shared" ref="T580:T643" si="22">IF(SUM(U580:Y580)=0,"",SUM(U580:Y580))</f>
        <v/>
      </c>
      <c r="U580" s="37"/>
      <c r="V580" s="37"/>
      <c r="W580" s="37"/>
      <c r="X580" s="37"/>
      <c r="Y580" s="37"/>
    </row>
    <row r="581" spans="18:25" x14ac:dyDescent="0.25">
      <c r="R581" s="19" t="str">
        <f t="shared" si="21"/>
        <v/>
      </c>
      <c r="S581" s="19" t="str">
        <f>IF(M581="","",IF(AND(M581&lt;&gt;'Tabelas auxiliares'!$B$241,M581&lt;&gt;'Tabelas auxiliares'!$B$242,M581&lt;&gt;'Tabelas auxiliares'!$C$241,M581&lt;&gt;'Tabelas auxiliares'!$C$242,M581&lt;&gt;'Tabelas auxiliares'!$D$241,M581&lt;&gt;'Tabelas auxiliares'!$D$242),"FOLHA DE PESSOAL",IF(R581='Tabelas auxiliares'!$A$242,"CUSTEIO",IF(R581='Tabelas auxiliares'!$A$241,"INVESTIMENTO","ERRO - VERIFICAR"))))</f>
        <v/>
      </c>
      <c r="T581" s="30" t="str">
        <f t="shared" si="22"/>
        <v/>
      </c>
      <c r="U581" s="37"/>
      <c r="V581" s="37"/>
      <c r="W581" s="37"/>
      <c r="X581" s="37"/>
      <c r="Y581" s="37"/>
    </row>
    <row r="582" spans="18:25" x14ac:dyDescent="0.25">
      <c r="R582" s="19" t="str">
        <f t="shared" si="21"/>
        <v/>
      </c>
      <c r="S582" s="19" t="str">
        <f>IF(M582="","",IF(AND(M582&lt;&gt;'Tabelas auxiliares'!$B$241,M582&lt;&gt;'Tabelas auxiliares'!$B$242,M582&lt;&gt;'Tabelas auxiliares'!$C$241,M582&lt;&gt;'Tabelas auxiliares'!$C$242,M582&lt;&gt;'Tabelas auxiliares'!$D$241,M582&lt;&gt;'Tabelas auxiliares'!$D$242),"FOLHA DE PESSOAL",IF(R582='Tabelas auxiliares'!$A$242,"CUSTEIO",IF(R582='Tabelas auxiliares'!$A$241,"INVESTIMENTO","ERRO - VERIFICAR"))))</f>
        <v/>
      </c>
      <c r="T582" s="30" t="str">
        <f t="shared" si="22"/>
        <v/>
      </c>
      <c r="U582" s="37"/>
      <c r="V582" s="37"/>
      <c r="W582" s="37"/>
      <c r="X582" s="37"/>
      <c r="Y582" s="37"/>
    </row>
    <row r="583" spans="18:25" x14ac:dyDescent="0.25">
      <c r="R583" s="19" t="str">
        <f t="shared" si="21"/>
        <v/>
      </c>
      <c r="S583" s="19" t="str">
        <f>IF(M583="","",IF(AND(M583&lt;&gt;'Tabelas auxiliares'!$B$241,M583&lt;&gt;'Tabelas auxiliares'!$B$242,M583&lt;&gt;'Tabelas auxiliares'!$C$241,M583&lt;&gt;'Tabelas auxiliares'!$C$242,M583&lt;&gt;'Tabelas auxiliares'!$D$241,M583&lt;&gt;'Tabelas auxiliares'!$D$242),"FOLHA DE PESSOAL",IF(R583='Tabelas auxiliares'!$A$242,"CUSTEIO",IF(R583='Tabelas auxiliares'!$A$241,"INVESTIMENTO","ERRO - VERIFICAR"))))</f>
        <v/>
      </c>
      <c r="T583" s="30" t="str">
        <f t="shared" si="22"/>
        <v/>
      </c>
      <c r="U583" s="37"/>
      <c r="V583" s="37"/>
      <c r="W583" s="37"/>
      <c r="X583" s="37"/>
      <c r="Y583" s="37"/>
    </row>
    <row r="584" spans="18:25" x14ac:dyDescent="0.25">
      <c r="R584" s="19" t="str">
        <f t="shared" si="21"/>
        <v/>
      </c>
      <c r="S584" s="19" t="str">
        <f>IF(M584="","",IF(AND(M584&lt;&gt;'Tabelas auxiliares'!$B$241,M584&lt;&gt;'Tabelas auxiliares'!$B$242,M584&lt;&gt;'Tabelas auxiliares'!$C$241,M584&lt;&gt;'Tabelas auxiliares'!$C$242,M584&lt;&gt;'Tabelas auxiliares'!$D$241,M584&lt;&gt;'Tabelas auxiliares'!$D$242),"FOLHA DE PESSOAL",IF(R584='Tabelas auxiliares'!$A$242,"CUSTEIO",IF(R584='Tabelas auxiliares'!$A$241,"INVESTIMENTO","ERRO - VERIFICAR"))))</f>
        <v/>
      </c>
      <c r="T584" s="30" t="str">
        <f t="shared" si="22"/>
        <v/>
      </c>
      <c r="U584" s="37"/>
      <c r="V584" s="37"/>
      <c r="W584" s="37"/>
      <c r="X584" s="37"/>
      <c r="Y584" s="37"/>
    </row>
    <row r="585" spans="18:25" x14ac:dyDescent="0.25">
      <c r="R585" s="19" t="str">
        <f t="shared" si="21"/>
        <v/>
      </c>
      <c r="S585" s="19" t="str">
        <f>IF(M585="","",IF(AND(M585&lt;&gt;'Tabelas auxiliares'!$B$241,M585&lt;&gt;'Tabelas auxiliares'!$B$242,M585&lt;&gt;'Tabelas auxiliares'!$C$241,M585&lt;&gt;'Tabelas auxiliares'!$C$242,M585&lt;&gt;'Tabelas auxiliares'!$D$241,M585&lt;&gt;'Tabelas auxiliares'!$D$242),"FOLHA DE PESSOAL",IF(R585='Tabelas auxiliares'!$A$242,"CUSTEIO",IF(R585='Tabelas auxiliares'!$A$241,"INVESTIMENTO","ERRO - VERIFICAR"))))</f>
        <v/>
      </c>
      <c r="T585" s="30" t="str">
        <f t="shared" si="22"/>
        <v/>
      </c>
      <c r="U585" s="37"/>
      <c r="V585" s="37"/>
      <c r="W585" s="37"/>
      <c r="X585" s="37"/>
      <c r="Y585" s="37"/>
    </row>
    <row r="586" spans="18:25" x14ac:dyDescent="0.25">
      <c r="R586" s="19" t="str">
        <f t="shared" si="21"/>
        <v/>
      </c>
      <c r="S586" s="19" t="str">
        <f>IF(M586="","",IF(AND(M586&lt;&gt;'Tabelas auxiliares'!$B$241,M586&lt;&gt;'Tabelas auxiliares'!$B$242,M586&lt;&gt;'Tabelas auxiliares'!$C$241,M586&lt;&gt;'Tabelas auxiliares'!$C$242,M586&lt;&gt;'Tabelas auxiliares'!$D$241,M586&lt;&gt;'Tabelas auxiliares'!$D$242),"FOLHA DE PESSOAL",IF(R586='Tabelas auxiliares'!$A$242,"CUSTEIO",IF(R586='Tabelas auxiliares'!$A$241,"INVESTIMENTO","ERRO - VERIFICAR"))))</f>
        <v/>
      </c>
      <c r="T586" s="30" t="str">
        <f t="shared" si="22"/>
        <v/>
      </c>
      <c r="U586" s="37"/>
      <c r="V586" s="37"/>
      <c r="W586" s="37"/>
      <c r="X586" s="37"/>
      <c r="Y586" s="37"/>
    </row>
    <row r="587" spans="18:25" x14ac:dyDescent="0.25">
      <c r="R587" s="19" t="str">
        <f t="shared" si="21"/>
        <v/>
      </c>
      <c r="S587" s="19" t="str">
        <f>IF(M587="","",IF(AND(M587&lt;&gt;'Tabelas auxiliares'!$B$241,M587&lt;&gt;'Tabelas auxiliares'!$B$242,M587&lt;&gt;'Tabelas auxiliares'!$C$241,M587&lt;&gt;'Tabelas auxiliares'!$C$242,M587&lt;&gt;'Tabelas auxiliares'!$D$241,M587&lt;&gt;'Tabelas auxiliares'!$D$242),"FOLHA DE PESSOAL",IF(R587='Tabelas auxiliares'!$A$242,"CUSTEIO",IF(R587='Tabelas auxiliares'!$A$241,"INVESTIMENTO","ERRO - VERIFICAR"))))</f>
        <v/>
      </c>
      <c r="T587" s="30" t="str">
        <f t="shared" si="22"/>
        <v/>
      </c>
      <c r="U587" s="37"/>
      <c r="V587" s="37"/>
      <c r="W587" s="37"/>
      <c r="X587" s="37"/>
      <c r="Y587" s="37"/>
    </row>
    <row r="588" spans="18:25" x14ac:dyDescent="0.25">
      <c r="R588" s="19" t="str">
        <f t="shared" si="21"/>
        <v/>
      </c>
      <c r="S588" s="19" t="str">
        <f>IF(M588="","",IF(AND(M588&lt;&gt;'Tabelas auxiliares'!$B$241,M588&lt;&gt;'Tabelas auxiliares'!$B$242,M588&lt;&gt;'Tabelas auxiliares'!$C$241,M588&lt;&gt;'Tabelas auxiliares'!$C$242,M588&lt;&gt;'Tabelas auxiliares'!$D$241,M588&lt;&gt;'Tabelas auxiliares'!$D$242),"FOLHA DE PESSOAL",IF(R588='Tabelas auxiliares'!$A$242,"CUSTEIO",IF(R588='Tabelas auxiliares'!$A$241,"INVESTIMENTO","ERRO - VERIFICAR"))))</f>
        <v/>
      </c>
      <c r="T588" s="30" t="str">
        <f t="shared" si="22"/>
        <v/>
      </c>
      <c r="U588" s="37"/>
      <c r="V588" s="37"/>
      <c r="W588" s="37"/>
      <c r="X588" s="37"/>
      <c r="Y588" s="37"/>
    </row>
    <row r="589" spans="18:25" x14ac:dyDescent="0.25">
      <c r="R589" s="19" t="str">
        <f t="shared" si="21"/>
        <v/>
      </c>
      <c r="S589" s="19" t="str">
        <f>IF(M589="","",IF(AND(M589&lt;&gt;'Tabelas auxiliares'!$B$241,M589&lt;&gt;'Tabelas auxiliares'!$B$242,M589&lt;&gt;'Tabelas auxiliares'!$C$241,M589&lt;&gt;'Tabelas auxiliares'!$C$242,M589&lt;&gt;'Tabelas auxiliares'!$D$241,M589&lt;&gt;'Tabelas auxiliares'!$D$242),"FOLHA DE PESSOAL",IF(R589='Tabelas auxiliares'!$A$242,"CUSTEIO",IF(R589='Tabelas auxiliares'!$A$241,"INVESTIMENTO","ERRO - VERIFICAR"))))</f>
        <v/>
      </c>
      <c r="T589" s="30" t="str">
        <f t="shared" si="22"/>
        <v/>
      </c>
      <c r="U589" s="37"/>
      <c r="V589" s="37"/>
      <c r="W589" s="37"/>
      <c r="X589" s="37"/>
      <c r="Y589" s="37"/>
    </row>
    <row r="590" spans="18:25" x14ac:dyDescent="0.25">
      <c r="R590" s="19" t="str">
        <f t="shared" si="21"/>
        <v/>
      </c>
      <c r="S590" s="19" t="str">
        <f>IF(M590="","",IF(AND(M590&lt;&gt;'Tabelas auxiliares'!$B$241,M590&lt;&gt;'Tabelas auxiliares'!$B$242,M590&lt;&gt;'Tabelas auxiliares'!$C$241,M590&lt;&gt;'Tabelas auxiliares'!$C$242,M590&lt;&gt;'Tabelas auxiliares'!$D$241,M590&lt;&gt;'Tabelas auxiliares'!$D$242),"FOLHA DE PESSOAL",IF(R590='Tabelas auxiliares'!$A$242,"CUSTEIO",IF(R590='Tabelas auxiliares'!$A$241,"INVESTIMENTO","ERRO - VERIFICAR"))))</f>
        <v/>
      </c>
      <c r="T590" s="30" t="str">
        <f t="shared" si="22"/>
        <v/>
      </c>
      <c r="U590" s="37"/>
      <c r="V590" s="37"/>
      <c r="W590" s="37"/>
      <c r="X590" s="37"/>
      <c r="Y590" s="37"/>
    </row>
    <row r="591" spans="18:25" x14ac:dyDescent="0.25">
      <c r="R591" s="19" t="str">
        <f t="shared" si="21"/>
        <v/>
      </c>
      <c r="S591" s="19" t="str">
        <f>IF(M591="","",IF(AND(M591&lt;&gt;'Tabelas auxiliares'!$B$241,M591&lt;&gt;'Tabelas auxiliares'!$B$242,M591&lt;&gt;'Tabelas auxiliares'!$C$241,M591&lt;&gt;'Tabelas auxiliares'!$C$242,M591&lt;&gt;'Tabelas auxiliares'!$D$241,M591&lt;&gt;'Tabelas auxiliares'!$D$242),"FOLHA DE PESSOAL",IF(R591='Tabelas auxiliares'!$A$242,"CUSTEIO",IF(R591='Tabelas auxiliares'!$A$241,"INVESTIMENTO","ERRO - VERIFICAR"))))</f>
        <v/>
      </c>
      <c r="T591" s="30" t="str">
        <f t="shared" si="22"/>
        <v/>
      </c>
      <c r="U591" s="37"/>
      <c r="V591" s="37"/>
      <c r="W591" s="37"/>
      <c r="X591" s="37"/>
      <c r="Y591" s="37"/>
    </row>
    <row r="592" spans="18:25" x14ac:dyDescent="0.25">
      <c r="R592" s="19" t="str">
        <f t="shared" si="21"/>
        <v/>
      </c>
      <c r="S592" s="19" t="str">
        <f>IF(M592="","",IF(AND(M592&lt;&gt;'Tabelas auxiliares'!$B$241,M592&lt;&gt;'Tabelas auxiliares'!$B$242,M592&lt;&gt;'Tabelas auxiliares'!$C$241,M592&lt;&gt;'Tabelas auxiliares'!$C$242,M592&lt;&gt;'Tabelas auxiliares'!$D$241,M592&lt;&gt;'Tabelas auxiliares'!$D$242),"FOLHA DE PESSOAL",IF(R592='Tabelas auxiliares'!$A$242,"CUSTEIO",IF(R592='Tabelas auxiliares'!$A$241,"INVESTIMENTO","ERRO - VERIFICAR"))))</f>
        <v/>
      </c>
      <c r="T592" s="30" t="str">
        <f t="shared" si="22"/>
        <v/>
      </c>
      <c r="U592" s="37"/>
      <c r="V592" s="37"/>
      <c r="W592" s="37"/>
      <c r="X592" s="37"/>
      <c r="Y592" s="37"/>
    </row>
    <row r="593" spans="18:25" x14ac:dyDescent="0.25">
      <c r="R593" s="19" t="str">
        <f t="shared" si="21"/>
        <v/>
      </c>
      <c r="S593" s="19" t="str">
        <f>IF(M593="","",IF(AND(M593&lt;&gt;'Tabelas auxiliares'!$B$241,M593&lt;&gt;'Tabelas auxiliares'!$B$242,M593&lt;&gt;'Tabelas auxiliares'!$C$241,M593&lt;&gt;'Tabelas auxiliares'!$C$242,M593&lt;&gt;'Tabelas auxiliares'!$D$241,M593&lt;&gt;'Tabelas auxiliares'!$D$242),"FOLHA DE PESSOAL",IF(R593='Tabelas auxiliares'!$A$242,"CUSTEIO",IF(R593='Tabelas auxiliares'!$A$241,"INVESTIMENTO","ERRO - VERIFICAR"))))</f>
        <v/>
      </c>
      <c r="T593" s="30" t="str">
        <f t="shared" si="22"/>
        <v/>
      </c>
      <c r="U593" s="37"/>
      <c r="V593" s="37"/>
      <c r="W593" s="37"/>
      <c r="X593" s="37"/>
      <c r="Y593" s="37"/>
    </row>
    <row r="594" spans="18:25" x14ac:dyDescent="0.25">
      <c r="R594" s="19" t="str">
        <f t="shared" si="21"/>
        <v/>
      </c>
      <c r="S594" s="19" t="str">
        <f>IF(M594="","",IF(AND(M594&lt;&gt;'Tabelas auxiliares'!$B$241,M594&lt;&gt;'Tabelas auxiliares'!$B$242,M594&lt;&gt;'Tabelas auxiliares'!$C$241,M594&lt;&gt;'Tabelas auxiliares'!$C$242,M594&lt;&gt;'Tabelas auxiliares'!$D$241,M594&lt;&gt;'Tabelas auxiliares'!$D$242),"FOLHA DE PESSOAL",IF(R594='Tabelas auxiliares'!$A$242,"CUSTEIO",IF(R594='Tabelas auxiliares'!$A$241,"INVESTIMENTO","ERRO - VERIFICAR"))))</f>
        <v/>
      </c>
      <c r="T594" s="30" t="str">
        <f t="shared" si="22"/>
        <v/>
      </c>
      <c r="U594" s="37"/>
      <c r="V594" s="37"/>
      <c r="W594" s="37"/>
      <c r="X594" s="37"/>
      <c r="Y594" s="37"/>
    </row>
    <row r="595" spans="18:25" x14ac:dyDescent="0.25">
      <c r="R595" s="19" t="str">
        <f t="shared" si="21"/>
        <v/>
      </c>
      <c r="S595" s="19" t="str">
        <f>IF(M595="","",IF(AND(M595&lt;&gt;'Tabelas auxiliares'!$B$241,M595&lt;&gt;'Tabelas auxiliares'!$B$242,M595&lt;&gt;'Tabelas auxiliares'!$C$241,M595&lt;&gt;'Tabelas auxiliares'!$C$242,M595&lt;&gt;'Tabelas auxiliares'!$D$241,M595&lt;&gt;'Tabelas auxiliares'!$D$242),"FOLHA DE PESSOAL",IF(R595='Tabelas auxiliares'!$A$242,"CUSTEIO",IF(R595='Tabelas auxiliares'!$A$241,"INVESTIMENTO","ERRO - VERIFICAR"))))</f>
        <v/>
      </c>
      <c r="T595" s="30" t="str">
        <f t="shared" si="22"/>
        <v/>
      </c>
      <c r="U595" s="37"/>
      <c r="V595" s="37"/>
      <c r="W595" s="37"/>
      <c r="X595" s="37"/>
      <c r="Y595" s="37"/>
    </row>
    <row r="596" spans="18:25" x14ac:dyDescent="0.25">
      <c r="R596" s="19" t="str">
        <f t="shared" si="21"/>
        <v/>
      </c>
      <c r="S596" s="19" t="str">
        <f>IF(M596="","",IF(AND(M596&lt;&gt;'Tabelas auxiliares'!$B$241,M596&lt;&gt;'Tabelas auxiliares'!$B$242,M596&lt;&gt;'Tabelas auxiliares'!$C$241,M596&lt;&gt;'Tabelas auxiliares'!$C$242,M596&lt;&gt;'Tabelas auxiliares'!$D$241,M596&lt;&gt;'Tabelas auxiliares'!$D$242),"FOLHA DE PESSOAL",IF(R596='Tabelas auxiliares'!$A$242,"CUSTEIO",IF(R596='Tabelas auxiliares'!$A$241,"INVESTIMENTO","ERRO - VERIFICAR"))))</f>
        <v/>
      </c>
      <c r="T596" s="30" t="str">
        <f t="shared" si="22"/>
        <v/>
      </c>
      <c r="U596" s="37"/>
      <c r="V596" s="37"/>
      <c r="W596" s="37"/>
      <c r="X596" s="37"/>
      <c r="Y596" s="37"/>
    </row>
    <row r="597" spans="18:25" x14ac:dyDescent="0.25">
      <c r="R597" s="19" t="str">
        <f t="shared" si="21"/>
        <v/>
      </c>
      <c r="S597" s="19" t="str">
        <f>IF(M597="","",IF(AND(M597&lt;&gt;'Tabelas auxiliares'!$B$241,M597&lt;&gt;'Tabelas auxiliares'!$B$242,M597&lt;&gt;'Tabelas auxiliares'!$C$241,M597&lt;&gt;'Tabelas auxiliares'!$C$242,M597&lt;&gt;'Tabelas auxiliares'!$D$241,M597&lt;&gt;'Tabelas auxiliares'!$D$242),"FOLHA DE PESSOAL",IF(R597='Tabelas auxiliares'!$A$242,"CUSTEIO",IF(R597='Tabelas auxiliares'!$A$241,"INVESTIMENTO","ERRO - VERIFICAR"))))</f>
        <v/>
      </c>
      <c r="T597" s="30" t="str">
        <f t="shared" si="22"/>
        <v/>
      </c>
      <c r="U597" s="37"/>
      <c r="V597" s="37"/>
      <c r="W597" s="37"/>
      <c r="X597" s="37"/>
      <c r="Y597" s="37"/>
    </row>
    <row r="598" spans="18:25" x14ac:dyDescent="0.25">
      <c r="R598" s="19" t="str">
        <f t="shared" si="21"/>
        <v/>
      </c>
      <c r="S598" s="19" t="str">
        <f>IF(M598="","",IF(AND(M598&lt;&gt;'Tabelas auxiliares'!$B$241,M598&lt;&gt;'Tabelas auxiliares'!$B$242,M598&lt;&gt;'Tabelas auxiliares'!$C$241,M598&lt;&gt;'Tabelas auxiliares'!$C$242,M598&lt;&gt;'Tabelas auxiliares'!$D$241,M598&lt;&gt;'Tabelas auxiliares'!$D$242),"FOLHA DE PESSOAL",IF(R598='Tabelas auxiliares'!$A$242,"CUSTEIO",IF(R598='Tabelas auxiliares'!$A$241,"INVESTIMENTO","ERRO - VERIFICAR"))))</f>
        <v/>
      </c>
      <c r="T598" s="30" t="str">
        <f t="shared" si="22"/>
        <v/>
      </c>
      <c r="U598" s="37"/>
      <c r="V598" s="37"/>
      <c r="W598" s="37"/>
      <c r="X598" s="37"/>
      <c r="Y598" s="37"/>
    </row>
    <row r="599" spans="18:25" x14ac:dyDescent="0.25">
      <c r="R599" s="19" t="str">
        <f t="shared" si="21"/>
        <v/>
      </c>
      <c r="S599" s="19" t="str">
        <f>IF(M599="","",IF(AND(M599&lt;&gt;'Tabelas auxiliares'!$B$241,M599&lt;&gt;'Tabelas auxiliares'!$B$242,M599&lt;&gt;'Tabelas auxiliares'!$C$241,M599&lt;&gt;'Tabelas auxiliares'!$C$242,M599&lt;&gt;'Tabelas auxiliares'!$D$241,M599&lt;&gt;'Tabelas auxiliares'!$D$242),"FOLHA DE PESSOAL",IF(R599='Tabelas auxiliares'!$A$242,"CUSTEIO",IF(R599='Tabelas auxiliares'!$A$241,"INVESTIMENTO","ERRO - VERIFICAR"))))</f>
        <v/>
      </c>
      <c r="T599" s="30" t="str">
        <f t="shared" si="22"/>
        <v/>
      </c>
      <c r="U599" s="37"/>
      <c r="V599" s="37"/>
      <c r="W599" s="37"/>
      <c r="X599" s="37"/>
      <c r="Y599" s="37"/>
    </row>
    <row r="600" spans="18:25" x14ac:dyDescent="0.25">
      <c r="R600" s="19" t="str">
        <f t="shared" si="21"/>
        <v/>
      </c>
      <c r="S600" s="19" t="str">
        <f>IF(M600="","",IF(AND(M600&lt;&gt;'Tabelas auxiliares'!$B$241,M600&lt;&gt;'Tabelas auxiliares'!$B$242,M600&lt;&gt;'Tabelas auxiliares'!$C$241,M600&lt;&gt;'Tabelas auxiliares'!$C$242,M600&lt;&gt;'Tabelas auxiliares'!$D$241,M600&lt;&gt;'Tabelas auxiliares'!$D$242),"FOLHA DE PESSOAL",IF(R600='Tabelas auxiliares'!$A$242,"CUSTEIO",IF(R600='Tabelas auxiliares'!$A$241,"INVESTIMENTO","ERRO - VERIFICAR"))))</f>
        <v/>
      </c>
      <c r="T600" s="30" t="str">
        <f t="shared" si="22"/>
        <v/>
      </c>
      <c r="U600" s="37"/>
      <c r="V600" s="37"/>
      <c r="W600" s="37"/>
      <c r="X600" s="37"/>
      <c r="Y600" s="37"/>
    </row>
    <row r="601" spans="18:25" x14ac:dyDescent="0.25">
      <c r="R601" s="19" t="str">
        <f t="shared" si="21"/>
        <v/>
      </c>
      <c r="S601" s="19" t="str">
        <f>IF(M601="","",IF(AND(M601&lt;&gt;'Tabelas auxiliares'!$B$241,M601&lt;&gt;'Tabelas auxiliares'!$B$242,M601&lt;&gt;'Tabelas auxiliares'!$C$241,M601&lt;&gt;'Tabelas auxiliares'!$C$242,M601&lt;&gt;'Tabelas auxiliares'!$D$241,M601&lt;&gt;'Tabelas auxiliares'!$D$242),"FOLHA DE PESSOAL",IF(R601='Tabelas auxiliares'!$A$242,"CUSTEIO",IF(R601='Tabelas auxiliares'!$A$241,"INVESTIMENTO","ERRO - VERIFICAR"))))</f>
        <v/>
      </c>
      <c r="T601" s="30" t="str">
        <f t="shared" si="22"/>
        <v/>
      </c>
      <c r="U601" s="37"/>
      <c r="V601" s="37"/>
      <c r="W601" s="37"/>
      <c r="X601" s="37"/>
      <c r="Y601" s="37"/>
    </row>
    <row r="602" spans="18:25" x14ac:dyDescent="0.25">
      <c r="R602" s="19" t="str">
        <f t="shared" si="21"/>
        <v/>
      </c>
      <c r="S602" s="19" t="str">
        <f>IF(M602="","",IF(AND(M602&lt;&gt;'Tabelas auxiliares'!$B$241,M602&lt;&gt;'Tabelas auxiliares'!$B$242,M602&lt;&gt;'Tabelas auxiliares'!$C$241,M602&lt;&gt;'Tabelas auxiliares'!$C$242,M602&lt;&gt;'Tabelas auxiliares'!$D$241,M602&lt;&gt;'Tabelas auxiliares'!$D$242),"FOLHA DE PESSOAL",IF(R602='Tabelas auxiliares'!$A$242,"CUSTEIO",IF(R602='Tabelas auxiliares'!$A$241,"INVESTIMENTO","ERRO - VERIFICAR"))))</f>
        <v/>
      </c>
      <c r="T602" s="30" t="str">
        <f t="shared" si="22"/>
        <v/>
      </c>
      <c r="U602" s="37"/>
      <c r="V602" s="37"/>
      <c r="W602" s="37"/>
      <c r="X602" s="37"/>
      <c r="Y602" s="37"/>
    </row>
    <row r="603" spans="18:25" x14ac:dyDescent="0.25">
      <c r="R603" s="19" t="str">
        <f t="shared" si="21"/>
        <v/>
      </c>
      <c r="S603" s="19" t="str">
        <f>IF(M603="","",IF(AND(M603&lt;&gt;'Tabelas auxiliares'!$B$241,M603&lt;&gt;'Tabelas auxiliares'!$B$242,M603&lt;&gt;'Tabelas auxiliares'!$C$241,M603&lt;&gt;'Tabelas auxiliares'!$C$242,M603&lt;&gt;'Tabelas auxiliares'!$D$241,M603&lt;&gt;'Tabelas auxiliares'!$D$242),"FOLHA DE PESSOAL",IF(R603='Tabelas auxiliares'!$A$242,"CUSTEIO",IF(R603='Tabelas auxiliares'!$A$241,"INVESTIMENTO","ERRO - VERIFICAR"))))</f>
        <v/>
      </c>
      <c r="T603" s="30" t="str">
        <f t="shared" si="22"/>
        <v/>
      </c>
      <c r="U603" s="37"/>
      <c r="V603" s="37"/>
      <c r="W603" s="37"/>
      <c r="X603" s="37"/>
      <c r="Y603" s="37"/>
    </row>
    <row r="604" spans="18:25" x14ac:dyDescent="0.25">
      <c r="R604" s="19" t="str">
        <f t="shared" si="21"/>
        <v/>
      </c>
      <c r="S604" s="19" t="str">
        <f>IF(M604="","",IF(AND(M604&lt;&gt;'Tabelas auxiliares'!$B$241,M604&lt;&gt;'Tabelas auxiliares'!$B$242,M604&lt;&gt;'Tabelas auxiliares'!$C$241,M604&lt;&gt;'Tabelas auxiliares'!$C$242,M604&lt;&gt;'Tabelas auxiliares'!$D$241,M604&lt;&gt;'Tabelas auxiliares'!$D$242),"FOLHA DE PESSOAL",IF(R604='Tabelas auxiliares'!$A$242,"CUSTEIO",IF(R604='Tabelas auxiliares'!$A$241,"INVESTIMENTO","ERRO - VERIFICAR"))))</f>
        <v/>
      </c>
      <c r="T604" s="30" t="str">
        <f t="shared" si="22"/>
        <v/>
      </c>
      <c r="U604" s="37"/>
      <c r="V604" s="37"/>
      <c r="W604" s="37"/>
      <c r="X604" s="37"/>
      <c r="Y604" s="37"/>
    </row>
    <row r="605" spans="18:25" x14ac:dyDescent="0.25">
      <c r="R605" s="19" t="str">
        <f t="shared" si="21"/>
        <v/>
      </c>
      <c r="S605" s="19" t="str">
        <f>IF(M605="","",IF(AND(M605&lt;&gt;'Tabelas auxiliares'!$B$241,M605&lt;&gt;'Tabelas auxiliares'!$B$242,M605&lt;&gt;'Tabelas auxiliares'!$C$241,M605&lt;&gt;'Tabelas auxiliares'!$C$242,M605&lt;&gt;'Tabelas auxiliares'!$D$241,M605&lt;&gt;'Tabelas auxiliares'!$D$242),"FOLHA DE PESSOAL",IF(R605='Tabelas auxiliares'!$A$242,"CUSTEIO",IF(R605='Tabelas auxiliares'!$A$241,"INVESTIMENTO","ERRO - VERIFICAR"))))</f>
        <v/>
      </c>
      <c r="T605" s="30" t="str">
        <f t="shared" si="22"/>
        <v/>
      </c>
      <c r="U605" s="37"/>
      <c r="V605" s="37"/>
      <c r="W605" s="37"/>
      <c r="X605" s="37"/>
      <c r="Y605" s="37"/>
    </row>
    <row r="606" spans="18:25" x14ac:dyDescent="0.25">
      <c r="R606" s="19" t="str">
        <f t="shared" si="21"/>
        <v/>
      </c>
      <c r="S606" s="19" t="str">
        <f>IF(M606="","",IF(AND(M606&lt;&gt;'Tabelas auxiliares'!$B$241,M606&lt;&gt;'Tabelas auxiliares'!$B$242,M606&lt;&gt;'Tabelas auxiliares'!$C$241,M606&lt;&gt;'Tabelas auxiliares'!$C$242,M606&lt;&gt;'Tabelas auxiliares'!$D$241,M606&lt;&gt;'Tabelas auxiliares'!$D$242),"FOLHA DE PESSOAL",IF(R606='Tabelas auxiliares'!$A$242,"CUSTEIO",IF(R606='Tabelas auxiliares'!$A$241,"INVESTIMENTO","ERRO - VERIFICAR"))))</f>
        <v/>
      </c>
      <c r="T606" s="30" t="str">
        <f t="shared" si="22"/>
        <v/>
      </c>
      <c r="U606" s="37"/>
      <c r="V606" s="37"/>
      <c r="W606" s="37"/>
      <c r="X606" s="37"/>
      <c r="Y606" s="37"/>
    </row>
    <row r="607" spans="18:25" x14ac:dyDescent="0.25">
      <c r="R607" s="19" t="str">
        <f t="shared" si="21"/>
        <v/>
      </c>
      <c r="S607" s="19" t="str">
        <f>IF(M607="","",IF(AND(M607&lt;&gt;'Tabelas auxiliares'!$B$241,M607&lt;&gt;'Tabelas auxiliares'!$B$242,M607&lt;&gt;'Tabelas auxiliares'!$C$241,M607&lt;&gt;'Tabelas auxiliares'!$C$242,M607&lt;&gt;'Tabelas auxiliares'!$D$241,M607&lt;&gt;'Tabelas auxiliares'!$D$242),"FOLHA DE PESSOAL",IF(R607='Tabelas auxiliares'!$A$242,"CUSTEIO",IF(R607='Tabelas auxiliares'!$A$241,"INVESTIMENTO","ERRO - VERIFICAR"))))</f>
        <v/>
      </c>
      <c r="T607" s="30" t="str">
        <f t="shared" si="22"/>
        <v/>
      </c>
      <c r="U607" s="37"/>
      <c r="V607" s="37"/>
      <c r="W607" s="37"/>
      <c r="X607" s="37"/>
      <c r="Y607" s="37"/>
    </row>
    <row r="608" spans="18:25" x14ac:dyDescent="0.25">
      <c r="R608" s="19" t="str">
        <f t="shared" si="21"/>
        <v/>
      </c>
      <c r="S608" s="19" t="str">
        <f>IF(M608="","",IF(AND(M608&lt;&gt;'Tabelas auxiliares'!$B$241,M608&lt;&gt;'Tabelas auxiliares'!$B$242,M608&lt;&gt;'Tabelas auxiliares'!$C$241,M608&lt;&gt;'Tabelas auxiliares'!$C$242,M608&lt;&gt;'Tabelas auxiliares'!$D$241,M608&lt;&gt;'Tabelas auxiliares'!$D$242),"FOLHA DE PESSOAL",IF(R608='Tabelas auxiliares'!$A$242,"CUSTEIO",IF(R608='Tabelas auxiliares'!$A$241,"INVESTIMENTO","ERRO - VERIFICAR"))))</f>
        <v/>
      </c>
      <c r="T608" s="30" t="str">
        <f t="shared" si="22"/>
        <v/>
      </c>
      <c r="U608" s="37"/>
      <c r="V608" s="37"/>
      <c r="W608" s="37"/>
      <c r="X608" s="37"/>
      <c r="Y608" s="37"/>
    </row>
    <row r="609" spans="18:25" x14ac:dyDescent="0.25">
      <c r="R609" s="19" t="str">
        <f t="shared" si="21"/>
        <v/>
      </c>
      <c r="S609" s="19" t="str">
        <f>IF(M609="","",IF(AND(M609&lt;&gt;'Tabelas auxiliares'!$B$241,M609&lt;&gt;'Tabelas auxiliares'!$B$242,M609&lt;&gt;'Tabelas auxiliares'!$C$241,M609&lt;&gt;'Tabelas auxiliares'!$C$242,M609&lt;&gt;'Tabelas auxiliares'!$D$241,M609&lt;&gt;'Tabelas auxiliares'!$D$242),"FOLHA DE PESSOAL",IF(R609='Tabelas auxiliares'!$A$242,"CUSTEIO",IF(R609='Tabelas auxiliares'!$A$241,"INVESTIMENTO","ERRO - VERIFICAR"))))</f>
        <v/>
      </c>
      <c r="T609" s="30" t="str">
        <f t="shared" si="22"/>
        <v/>
      </c>
      <c r="U609" s="37"/>
      <c r="V609" s="37"/>
      <c r="W609" s="37"/>
      <c r="X609" s="37"/>
      <c r="Y609" s="37"/>
    </row>
    <row r="610" spans="18:25" x14ac:dyDescent="0.25">
      <c r="R610" s="19" t="str">
        <f t="shared" si="21"/>
        <v/>
      </c>
      <c r="S610" s="19" t="str">
        <f>IF(M610="","",IF(AND(M610&lt;&gt;'Tabelas auxiliares'!$B$241,M610&lt;&gt;'Tabelas auxiliares'!$B$242,M610&lt;&gt;'Tabelas auxiliares'!$C$241,M610&lt;&gt;'Tabelas auxiliares'!$C$242,M610&lt;&gt;'Tabelas auxiliares'!$D$241,M610&lt;&gt;'Tabelas auxiliares'!$D$242),"FOLHA DE PESSOAL",IF(R610='Tabelas auxiliares'!$A$242,"CUSTEIO",IF(R610='Tabelas auxiliares'!$A$241,"INVESTIMENTO","ERRO - VERIFICAR"))))</f>
        <v/>
      </c>
      <c r="T610" s="30" t="str">
        <f t="shared" si="22"/>
        <v/>
      </c>
      <c r="U610" s="37"/>
      <c r="V610" s="37"/>
      <c r="W610" s="37"/>
      <c r="X610" s="37"/>
      <c r="Y610" s="37"/>
    </row>
    <row r="611" spans="18:25" x14ac:dyDescent="0.25">
      <c r="R611" s="19" t="str">
        <f t="shared" si="21"/>
        <v/>
      </c>
      <c r="S611" s="19" t="str">
        <f>IF(M611="","",IF(AND(M611&lt;&gt;'Tabelas auxiliares'!$B$241,M611&lt;&gt;'Tabelas auxiliares'!$B$242,M611&lt;&gt;'Tabelas auxiliares'!$C$241,M611&lt;&gt;'Tabelas auxiliares'!$C$242,M611&lt;&gt;'Tabelas auxiliares'!$D$241,M611&lt;&gt;'Tabelas auxiliares'!$D$242),"FOLHA DE PESSOAL",IF(R611='Tabelas auxiliares'!$A$242,"CUSTEIO",IF(R611='Tabelas auxiliares'!$A$241,"INVESTIMENTO","ERRO - VERIFICAR"))))</f>
        <v/>
      </c>
      <c r="T611" s="30" t="str">
        <f t="shared" si="22"/>
        <v/>
      </c>
      <c r="U611" s="37"/>
      <c r="V611" s="37"/>
      <c r="W611" s="37"/>
      <c r="X611" s="37"/>
      <c r="Y611" s="37"/>
    </row>
    <row r="612" spans="18:25" x14ac:dyDescent="0.25">
      <c r="R612" s="19" t="str">
        <f t="shared" si="21"/>
        <v/>
      </c>
      <c r="S612" s="19" t="str">
        <f>IF(M612="","",IF(AND(M612&lt;&gt;'Tabelas auxiliares'!$B$241,M612&lt;&gt;'Tabelas auxiliares'!$B$242,M612&lt;&gt;'Tabelas auxiliares'!$C$241,M612&lt;&gt;'Tabelas auxiliares'!$C$242,M612&lt;&gt;'Tabelas auxiliares'!$D$241,M612&lt;&gt;'Tabelas auxiliares'!$D$242),"FOLHA DE PESSOAL",IF(R612='Tabelas auxiliares'!$A$242,"CUSTEIO",IF(R612='Tabelas auxiliares'!$A$241,"INVESTIMENTO","ERRO - VERIFICAR"))))</f>
        <v/>
      </c>
      <c r="T612" s="30" t="str">
        <f t="shared" si="22"/>
        <v/>
      </c>
      <c r="U612" s="37"/>
      <c r="V612" s="37"/>
      <c r="W612" s="37"/>
      <c r="X612" s="37"/>
      <c r="Y612" s="37"/>
    </row>
    <row r="613" spans="18:25" x14ac:dyDescent="0.25">
      <c r="R613" s="19" t="str">
        <f t="shared" si="21"/>
        <v/>
      </c>
      <c r="S613" s="19" t="str">
        <f>IF(M613="","",IF(AND(M613&lt;&gt;'Tabelas auxiliares'!$B$241,M613&lt;&gt;'Tabelas auxiliares'!$B$242,M613&lt;&gt;'Tabelas auxiliares'!$C$241,M613&lt;&gt;'Tabelas auxiliares'!$C$242,M613&lt;&gt;'Tabelas auxiliares'!$D$241,M613&lt;&gt;'Tabelas auxiliares'!$D$242),"FOLHA DE PESSOAL",IF(R613='Tabelas auxiliares'!$A$242,"CUSTEIO",IF(R613='Tabelas auxiliares'!$A$241,"INVESTIMENTO","ERRO - VERIFICAR"))))</f>
        <v/>
      </c>
      <c r="T613" s="30" t="str">
        <f t="shared" si="22"/>
        <v/>
      </c>
      <c r="U613" s="37"/>
      <c r="V613" s="37"/>
      <c r="W613" s="37"/>
      <c r="X613" s="37"/>
      <c r="Y613" s="37"/>
    </row>
    <row r="614" spans="18:25" x14ac:dyDescent="0.25">
      <c r="R614" s="19" t="str">
        <f t="shared" si="21"/>
        <v/>
      </c>
      <c r="S614" s="19" t="str">
        <f>IF(M614="","",IF(AND(M614&lt;&gt;'Tabelas auxiliares'!$B$241,M614&lt;&gt;'Tabelas auxiliares'!$B$242,M614&lt;&gt;'Tabelas auxiliares'!$C$241,M614&lt;&gt;'Tabelas auxiliares'!$C$242,M614&lt;&gt;'Tabelas auxiliares'!$D$241,M614&lt;&gt;'Tabelas auxiliares'!$D$242),"FOLHA DE PESSOAL",IF(R614='Tabelas auxiliares'!$A$242,"CUSTEIO",IF(R614='Tabelas auxiliares'!$A$241,"INVESTIMENTO","ERRO - VERIFICAR"))))</f>
        <v/>
      </c>
      <c r="T614" s="30" t="str">
        <f t="shared" si="22"/>
        <v/>
      </c>
      <c r="U614" s="37"/>
      <c r="V614" s="37"/>
      <c r="W614" s="37"/>
      <c r="X614" s="37"/>
      <c r="Y614" s="37"/>
    </row>
    <row r="615" spans="18:25" x14ac:dyDescent="0.25">
      <c r="R615" s="19" t="str">
        <f t="shared" si="21"/>
        <v/>
      </c>
      <c r="S615" s="19" t="str">
        <f>IF(M615="","",IF(AND(M615&lt;&gt;'Tabelas auxiliares'!$B$241,M615&lt;&gt;'Tabelas auxiliares'!$B$242,M615&lt;&gt;'Tabelas auxiliares'!$C$241,M615&lt;&gt;'Tabelas auxiliares'!$C$242,M615&lt;&gt;'Tabelas auxiliares'!$D$241,M615&lt;&gt;'Tabelas auxiliares'!$D$242),"FOLHA DE PESSOAL",IF(R615='Tabelas auxiliares'!$A$242,"CUSTEIO",IF(R615='Tabelas auxiliares'!$A$241,"INVESTIMENTO","ERRO - VERIFICAR"))))</f>
        <v/>
      </c>
      <c r="T615" s="30" t="str">
        <f t="shared" si="22"/>
        <v/>
      </c>
      <c r="U615" s="37"/>
      <c r="V615" s="37"/>
      <c r="W615" s="37"/>
      <c r="X615" s="37"/>
      <c r="Y615" s="37"/>
    </row>
    <row r="616" spans="18:25" x14ac:dyDescent="0.25">
      <c r="R616" s="19" t="str">
        <f t="shared" si="21"/>
        <v/>
      </c>
      <c r="S616" s="19" t="str">
        <f>IF(M616="","",IF(AND(M616&lt;&gt;'Tabelas auxiliares'!$B$241,M616&lt;&gt;'Tabelas auxiliares'!$B$242,M616&lt;&gt;'Tabelas auxiliares'!$C$241,M616&lt;&gt;'Tabelas auxiliares'!$C$242,M616&lt;&gt;'Tabelas auxiliares'!$D$241,M616&lt;&gt;'Tabelas auxiliares'!$D$242),"FOLHA DE PESSOAL",IF(R616='Tabelas auxiliares'!$A$242,"CUSTEIO",IF(R616='Tabelas auxiliares'!$A$241,"INVESTIMENTO","ERRO - VERIFICAR"))))</f>
        <v/>
      </c>
      <c r="T616" s="30" t="str">
        <f t="shared" si="22"/>
        <v/>
      </c>
      <c r="U616" s="37"/>
      <c r="V616" s="37"/>
      <c r="W616" s="37"/>
      <c r="X616" s="37"/>
      <c r="Y616" s="37"/>
    </row>
    <row r="617" spans="18:25" x14ac:dyDescent="0.25">
      <c r="R617" s="19" t="str">
        <f t="shared" si="21"/>
        <v/>
      </c>
      <c r="S617" s="19" t="str">
        <f>IF(M617="","",IF(AND(M617&lt;&gt;'Tabelas auxiliares'!$B$241,M617&lt;&gt;'Tabelas auxiliares'!$B$242,M617&lt;&gt;'Tabelas auxiliares'!$C$241,M617&lt;&gt;'Tabelas auxiliares'!$C$242,M617&lt;&gt;'Tabelas auxiliares'!$D$241,M617&lt;&gt;'Tabelas auxiliares'!$D$242),"FOLHA DE PESSOAL",IF(R617='Tabelas auxiliares'!$A$242,"CUSTEIO",IF(R617='Tabelas auxiliares'!$A$241,"INVESTIMENTO","ERRO - VERIFICAR"))))</f>
        <v/>
      </c>
      <c r="T617" s="30" t="str">
        <f t="shared" si="22"/>
        <v/>
      </c>
      <c r="U617" s="37"/>
      <c r="V617" s="37"/>
      <c r="W617" s="37"/>
      <c r="X617" s="37"/>
      <c r="Y617" s="37"/>
    </row>
    <row r="618" spans="18:25" x14ac:dyDescent="0.25">
      <c r="R618" s="19" t="str">
        <f t="shared" si="21"/>
        <v/>
      </c>
      <c r="S618" s="19" t="str">
        <f>IF(M618="","",IF(AND(M618&lt;&gt;'Tabelas auxiliares'!$B$241,M618&lt;&gt;'Tabelas auxiliares'!$B$242,M618&lt;&gt;'Tabelas auxiliares'!$C$241,M618&lt;&gt;'Tabelas auxiliares'!$C$242,M618&lt;&gt;'Tabelas auxiliares'!$D$241,M618&lt;&gt;'Tabelas auxiliares'!$D$242),"FOLHA DE PESSOAL",IF(R618='Tabelas auxiliares'!$A$242,"CUSTEIO",IF(R618='Tabelas auxiliares'!$A$241,"INVESTIMENTO","ERRO - VERIFICAR"))))</f>
        <v/>
      </c>
      <c r="T618" s="30" t="str">
        <f t="shared" si="22"/>
        <v/>
      </c>
      <c r="U618" s="37"/>
      <c r="V618" s="37"/>
      <c r="W618" s="37"/>
      <c r="X618" s="37"/>
      <c r="Y618" s="37"/>
    </row>
    <row r="619" spans="18:25" x14ac:dyDescent="0.25">
      <c r="R619" s="19" t="str">
        <f t="shared" si="21"/>
        <v/>
      </c>
      <c r="S619" s="19" t="str">
        <f>IF(M619="","",IF(AND(M619&lt;&gt;'Tabelas auxiliares'!$B$241,M619&lt;&gt;'Tabelas auxiliares'!$B$242,M619&lt;&gt;'Tabelas auxiliares'!$C$241,M619&lt;&gt;'Tabelas auxiliares'!$C$242,M619&lt;&gt;'Tabelas auxiliares'!$D$241,M619&lt;&gt;'Tabelas auxiliares'!$D$242),"FOLHA DE PESSOAL",IF(R619='Tabelas auxiliares'!$A$242,"CUSTEIO",IF(R619='Tabelas auxiliares'!$A$241,"INVESTIMENTO","ERRO - VERIFICAR"))))</f>
        <v/>
      </c>
      <c r="T619" s="30" t="str">
        <f t="shared" si="22"/>
        <v/>
      </c>
      <c r="U619" s="37"/>
      <c r="V619" s="37"/>
      <c r="W619" s="37"/>
      <c r="X619" s="37"/>
      <c r="Y619" s="37"/>
    </row>
    <row r="620" spans="18:25" x14ac:dyDescent="0.25">
      <c r="R620" s="19" t="str">
        <f t="shared" si="21"/>
        <v/>
      </c>
      <c r="S620" s="19" t="str">
        <f>IF(M620="","",IF(AND(M620&lt;&gt;'Tabelas auxiliares'!$B$241,M620&lt;&gt;'Tabelas auxiliares'!$B$242,M620&lt;&gt;'Tabelas auxiliares'!$C$241,M620&lt;&gt;'Tabelas auxiliares'!$C$242,M620&lt;&gt;'Tabelas auxiliares'!$D$241,M620&lt;&gt;'Tabelas auxiliares'!$D$242),"FOLHA DE PESSOAL",IF(R620='Tabelas auxiliares'!$A$242,"CUSTEIO",IF(R620='Tabelas auxiliares'!$A$241,"INVESTIMENTO","ERRO - VERIFICAR"))))</f>
        <v/>
      </c>
      <c r="T620" s="30" t="str">
        <f t="shared" si="22"/>
        <v/>
      </c>
      <c r="U620" s="37"/>
      <c r="V620" s="37"/>
      <c r="W620" s="37"/>
      <c r="X620" s="37"/>
      <c r="Y620" s="37"/>
    </row>
    <row r="621" spans="18:25" x14ac:dyDescent="0.25">
      <c r="R621" s="19" t="str">
        <f t="shared" si="21"/>
        <v/>
      </c>
      <c r="S621" s="19" t="str">
        <f>IF(M621="","",IF(AND(M621&lt;&gt;'Tabelas auxiliares'!$B$241,M621&lt;&gt;'Tabelas auxiliares'!$B$242,M621&lt;&gt;'Tabelas auxiliares'!$C$241,M621&lt;&gt;'Tabelas auxiliares'!$C$242,M621&lt;&gt;'Tabelas auxiliares'!$D$241,M621&lt;&gt;'Tabelas auxiliares'!$D$242),"FOLHA DE PESSOAL",IF(R621='Tabelas auxiliares'!$A$242,"CUSTEIO",IF(R621='Tabelas auxiliares'!$A$241,"INVESTIMENTO","ERRO - VERIFICAR"))))</f>
        <v/>
      </c>
      <c r="T621" s="30" t="str">
        <f t="shared" si="22"/>
        <v/>
      </c>
      <c r="U621" s="37"/>
      <c r="V621" s="37"/>
      <c r="W621" s="37"/>
      <c r="X621" s="37"/>
      <c r="Y621" s="37"/>
    </row>
    <row r="622" spans="18:25" x14ac:dyDescent="0.25">
      <c r="R622" s="19" t="str">
        <f t="shared" si="21"/>
        <v/>
      </c>
      <c r="S622" s="19" t="str">
        <f>IF(M622="","",IF(AND(M622&lt;&gt;'Tabelas auxiliares'!$B$241,M622&lt;&gt;'Tabelas auxiliares'!$B$242,M622&lt;&gt;'Tabelas auxiliares'!$C$241,M622&lt;&gt;'Tabelas auxiliares'!$C$242,M622&lt;&gt;'Tabelas auxiliares'!$D$241,M622&lt;&gt;'Tabelas auxiliares'!$D$242),"FOLHA DE PESSOAL",IF(R622='Tabelas auxiliares'!$A$242,"CUSTEIO",IF(R622='Tabelas auxiliares'!$A$241,"INVESTIMENTO","ERRO - VERIFICAR"))))</f>
        <v/>
      </c>
      <c r="T622" s="30" t="str">
        <f t="shared" si="22"/>
        <v/>
      </c>
      <c r="U622" s="37"/>
      <c r="V622" s="37"/>
      <c r="W622" s="37"/>
      <c r="X622" s="37"/>
      <c r="Y622" s="37"/>
    </row>
    <row r="623" spans="18:25" x14ac:dyDescent="0.25">
      <c r="R623" s="19" t="str">
        <f t="shared" si="21"/>
        <v/>
      </c>
      <c r="S623" s="19" t="str">
        <f>IF(M623="","",IF(AND(M623&lt;&gt;'Tabelas auxiliares'!$B$241,M623&lt;&gt;'Tabelas auxiliares'!$B$242,M623&lt;&gt;'Tabelas auxiliares'!$C$241,M623&lt;&gt;'Tabelas auxiliares'!$C$242,M623&lt;&gt;'Tabelas auxiliares'!$D$241,M623&lt;&gt;'Tabelas auxiliares'!$D$242),"FOLHA DE PESSOAL",IF(R623='Tabelas auxiliares'!$A$242,"CUSTEIO",IF(R623='Tabelas auxiliares'!$A$241,"INVESTIMENTO","ERRO - VERIFICAR"))))</f>
        <v/>
      </c>
      <c r="T623" s="30" t="str">
        <f t="shared" si="22"/>
        <v/>
      </c>
      <c r="U623" s="37"/>
      <c r="V623" s="37"/>
      <c r="W623" s="37"/>
      <c r="X623" s="37"/>
      <c r="Y623" s="37"/>
    </row>
    <row r="624" spans="18:25" x14ac:dyDescent="0.25">
      <c r="R624" s="19" t="str">
        <f t="shared" si="21"/>
        <v/>
      </c>
      <c r="S624" s="19" t="str">
        <f>IF(M624="","",IF(AND(M624&lt;&gt;'Tabelas auxiliares'!$B$241,M624&lt;&gt;'Tabelas auxiliares'!$B$242,M624&lt;&gt;'Tabelas auxiliares'!$C$241,M624&lt;&gt;'Tabelas auxiliares'!$C$242,M624&lt;&gt;'Tabelas auxiliares'!$D$241,M624&lt;&gt;'Tabelas auxiliares'!$D$242),"FOLHA DE PESSOAL",IF(R624='Tabelas auxiliares'!$A$242,"CUSTEIO",IF(R624='Tabelas auxiliares'!$A$241,"INVESTIMENTO","ERRO - VERIFICAR"))))</f>
        <v/>
      </c>
      <c r="T624" s="30" t="str">
        <f t="shared" si="22"/>
        <v/>
      </c>
      <c r="U624" s="37"/>
      <c r="V624" s="37"/>
      <c r="W624" s="37"/>
      <c r="X624" s="37"/>
      <c r="Y624" s="37"/>
    </row>
    <row r="625" spans="18:25" x14ac:dyDescent="0.25">
      <c r="R625" s="19" t="str">
        <f t="shared" si="21"/>
        <v/>
      </c>
      <c r="S625" s="19" t="str">
        <f>IF(M625="","",IF(AND(M625&lt;&gt;'Tabelas auxiliares'!$B$241,M625&lt;&gt;'Tabelas auxiliares'!$B$242,M625&lt;&gt;'Tabelas auxiliares'!$C$241,M625&lt;&gt;'Tabelas auxiliares'!$C$242,M625&lt;&gt;'Tabelas auxiliares'!$D$241,M625&lt;&gt;'Tabelas auxiliares'!$D$242),"FOLHA DE PESSOAL",IF(R625='Tabelas auxiliares'!$A$242,"CUSTEIO",IF(R625='Tabelas auxiliares'!$A$241,"INVESTIMENTO","ERRO - VERIFICAR"))))</f>
        <v/>
      </c>
      <c r="T625" s="30" t="str">
        <f t="shared" si="22"/>
        <v/>
      </c>
      <c r="U625" s="37"/>
      <c r="V625" s="37"/>
      <c r="W625" s="37"/>
      <c r="X625" s="37"/>
      <c r="Y625" s="37"/>
    </row>
    <row r="626" spans="18:25" x14ac:dyDescent="0.25">
      <c r="R626" s="19" t="str">
        <f t="shared" si="21"/>
        <v/>
      </c>
      <c r="S626" s="19" t="str">
        <f>IF(M626="","",IF(AND(M626&lt;&gt;'Tabelas auxiliares'!$B$241,M626&lt;&gt;'Tabelas auxiliares'!$B$242,M626&lt;&gt;'Tabelas auxiliares'!$C$241,M626&lt;&gt;'Tabelas auxiliares'!$C$242,M626&lt;&gt;'Tabelas auxiliares'!$D$241,M626&lt;&gt;'Tabelas auxiliares'!$D$242),"FOLHA DE PESSOAL",IF(R626='Tabelas auxiliares'!$A$242,"CUSTEIO",IF(R626='Tabelas auxiliares'!$A$241,"INVESTIMENTO","ERRO - VERIFICAR"))))</f>
        <v/>
      </c>
      <c r="T626" s="30" t="str">
        <f t="shared" si="22"/>
        <v/>
      </c>
      <c r="U626" s="37"/>
      <c r="V626" s="37"/>
      <c r="W626" s="37"/>
      <c r="X626" s="37"/>
      <c r="Y626" s="37"/>
    </row>
    <row r="627" spans="18:25" x14ac:dyDescent="0.25">
      <c r="R627" s="19" t="str">
        <f t="shared" si="21"/>
        <v/>
      </c>
      <c r="S627" s="19" t="str">
        <f>IF(M627="","",IF(AND(M627&lt;&gt;'Tabelas auxiliares'!$B$241,M627&lt;&gt;'Tabelas auxiliares'!$B$242,M627&lt;&gt;'Tabelas auxiliares'!$C$241,M627&lt;&gt;'Tabelas auxiliares'!$C$242,M627&lt;&gt;'Tabelas auxiliares'!$D$241,M627&lt;&gt;'Tabelas auxiliares'!$D$242),"FOLHA DE PESSOAL",IF(R627='Tabelas auxiliares'!$A$242,"CUSTEIO",IF(R627='Tabelas auxiliares'!$A$241,"INVESTIMENTO","ERRO - VERIFICAR"))))</f>
        <v/>
      </c>
      <c r="T627" s="30" t="str">
        <f t="shared" si="22"/>
        <v/>
      </c>
      <c r="U627" s="37"/>
      <c r="V627" s="37"/>
      <c r="W627" s="37"/>
      <c r="X627" s="37"/>
      <c r="Y627" s="37"/>
    </row>
    <row r="628" spans="18:25" x14ac:dyDescent="0.25">
      <c r="R628" s="19" t="str">
        <f t="shared" si="21"/>
        <v/>
      </c>
      <c r="S628" s="19" t="str">
        <f>IF(M628="","",IF(AND(M628&lt;&gt;'Tabelas auxiliares'!$B$241,M628&lt;&gt;'Tabelas auxiliares'!$B$242,M628&lt;&gt;'Tabelas auxiliares'!$C$241,M628&lt;&gt;'Tabelas auxiliares'!$C$242,M628&lt;&gt;'Tabelas auxiliares'!$D$241,M628&lt;&gt;'Tabelas auxiliares'!$D$242),"FOLHA DE PESSOAL",IF(R628='Tabelas auxiliares'!$A$242,"CUSTEIO",IF(R628='Tabelas auxiliares'!$A$241,"INVESTIMENTO","ERRO - VERIFICAR"))))</f>
        <v/>
      </c>
      <c r="T628" s="30" t="str">
        <f t="shared" si="22"/>
        <v/>
      </c>
      <c r="U628" s="37"/>
      <c r="V628" s="37"/>
      <c r="W628" s="37"/>
      <c r="X628" s="37"/>
      <c r="Y628" s="37"/>
    </row>
    <row r="629" spans="18:25" x14ac:dyDescent="0.25">
      <c r="R629" s="19" t="str">
        <f t="shared" si="21"/>
        <v/>
      </c>
      <c r="S629" s="19" t="str">
        <f>IF(M629="","",IF(AND(M629&lt;&gt;'Tabelas auxiliares'!$B$241,M629&lt;&gt;'Tabelas auxiliares'!$B$242,M629&lt;&gt;'Tabelas auxiliares'!$C$241,M629&lt;&gt;'Tabelas auxiliares'!$C$242,M629&lt;&gt;'Tabelas auxiliares'!$D$241,M629&lt;&gt;'Tabelas auxiliares'!$D$242),"FOLHA DE PESSOAL",IF(R629='Tabelas auxiliares'!$A$242,"CUSTEIO",IF(R629='Tabelas auxiliares'!$A$241,"INVESTIMENTO","ERRO - VERIFICAR"))))</f>
        <v/>
      </c>
      <c r="T629" s="30" t="str">
        <f t="shared" si="22"/>
        <v/>
      </c>
      <c r="U629" s="37"/>
      <c r="V629" s="37"/>
      <c r="W629" s="37"/>
      <c r="X629" s="37"/>
      <c r="Y629" s="37"/>
    </row>
    <row r="630" spans="18:25" x14ac:dyDescent="0.25">
      <c r="R630" s="19" t="str">
        <f t="shared" si="21"/>
        <v/>
      </c>
      <c r="S630" s="19" t="str">
        <f>IF(M630="","",IF(AND(M630&lt;&gt;'Tabelas auxiliares'!$B$241,M630&lt;&gt;'Tabelas auxiliares'!$B$242,M630&lt;&gt;'Tabelas auxiliares'!$C$241,M630&lt;&gt;'Tabelas auxiliares'!$C$242,M630&lt;&gt;'Tabelas auxiliares'!$D$241,M630&lt;&gt;'Tabelas auxiliares'!$D$242),"FOLHA DE PESSOAL",IF(R630='Tabelas auxiliares'!$A$242,"CUSTEIO",IF(R630='Tabelas auxiliares'!$A$241,"INVESTIMENTO","ERRO - VERIFICAR"))))</f>
        <v/>
      </c>
      <c r="T630" s="30" t="str">
        <f t="shared" si="22"/>
        <v/>
      </c>
      <c r="U630" s="37"/>
      <c r="V630" s="37"/>
      <c r="W630" s="37"/>
      <c r="X630" s="37"/>
      <c r="Y630" s="37"/>
    </row>
    <row r="631" spans="18:25" x14ac:dyDescent="0.25">
      <c r="R631" s="19" t="str">
        <f t="shared" si="21"/>
        <v/>
      </c>
      <c r="S631" s="19" t="str">
        <f>IF(M631="","",IF(AND(M631&lt;&gt;'Tabelas auxiliares'!$B$241,M631&lt;&gt;'Tabelas auxiliares'!$B$242,M631&lt;&gt;'Tabelas auxiliares'!$C$241,M631&lt;&gt;'Tabelas auxiliares'!$C$242,M631&lt;&gt;'Tabelas auxiliares'!$D$241,M631&lt;&gt;'Tabelas auxiliares'!$D$242),"FOLHA DE PESSOAL",IF(R631='Tabelas auxiliares'!$A$242,"CUSTEIO",IF(R631='Tabelas auxiliares'!$A$241,"INVESTIMENTO","ERRO - VERIFICAR"))))</f>
        <v/>
      </c>
      <c r="T631" s="30" t="str">
        <f t="shared" si="22"/>
        <v/>
      </c>
      <c r="U631" s="37"/>
      <c r="V631" s="37"/>
      <c r="W631" s="37"/>
      <c r="X631" s="37"/>
      <c r="Y631" s="37"/>
    </row>
    <row r="632" spans="18:25" x14ac:dyDescent="0.25">
      <c r="R632" s="19" t="str">
        <f t="shared" si="21"/>
        <v/>
      </c>
      <c r="S632" s="19" t="str">
        <f>IF(M632="","",IF(AND(M632&lt;&gt;'Tabelas auxiliares'!$B$241,M632&lt;&gt;'Tabelas auxiliares'!$B$242,M632&lt;&gt;'Tabelas auxiliares'!$C$241,M632&lt;&gt;'Tabelas auxiliares'!$C$242,M632&lt;&gt;'Tabelas auxiliares'!$D$241,M632&lt;&gt;'Tabelas auxiliares'!$D$242),"FOLHA DE PESSOAL",IF(R632='Tabelas auxiliares'!$A$242,"CUSTEIO",IF(R632='Tabelas auxiliares'!$A$241,"INVESTIMENTO","ERRO - VERIFICAR"))))</f>
        <v/>
      </c>
      <c r="T632" s="30" t="str">
        <f t="shared" si="22"/>
        <v/>
      </c>
      <c r="U632" s="37"/>
      <c r="V632" s="37"/>
      <c r="W632" s="37"/>
      <c r="X632" s="37"/>
      <c r="Y632" s="37"/>
    </row>
    <row r="633" spans="18:25" x14ac:dyDescent="0.25">
      <c r="R633" s="19" t="str">
        <f t="shared" si="21"/>
        <v/>
      </c>
      <c r="S633" s="19" t="str">
        <f>IF(M633="","",IF(AND(M633&lt;&gt;'Tabelas auxiliares'!$B$241,M633&lt;&gt;'Tabelas auxiliares'!$B$242,M633&lt;&gt;'Tabelas auxiliares'!$C$241,M633&lt;&gt;'Tabelas auxiliares'!$C$242,M633&lt;&gt;'Tabelas auxiliares'!$D$241,M633&lt;&gt;'Tabelas auxiliares'!$D$242),"FOLHA DE PESSOAL",IF(R633='Tabelas auxiliares'!$A$242,"CUSTEIO",IF(R633='Tabelas auxiliares'!$A$241,"INVESTIMENTO","ERRO - VERIFICAR"))))</f>
        <v/>
      </c>
      <c r="T633" s="30" t="str">
        <f t="shared" si="22"/>
        <v/>
      </c>
      <c r="U633" s="37"/>
      <c r="V633" s="37"/>
      <c r="W633" s="37"/>
      <c r="X633" s="37"/>
      <c r="Y633" s="37"/>
    </row>
    <row r="634" spans="18:25" x14ac:dyDescent="0.25">
      <c r="R634" s="19" t="str">
        <f t="shared" si="21"/>
        <v/>
      </c>
      <c r="S634" s="19" t="str">
        <f>IF(M634="","",IF(AND(M634&lt;&gt;'Tabelas auxiliares'!$B$241,M634&lt;&gt;'Tabelas auxiliares'!$B$242,M634&lt;&gt;'Tabelas auxiliares'!$C$241,M634&lt;&gt;'Tabelas auxiliares'!$C$242,M634&lt;&gt;'Tabelas auxiliares'!$D$241,M634&lt;&gt;'Tabelas auxiliares'!$D$242),"FOLHA DE PESSOAL",IF(R634='Tabelas auxiliares'!$A$242,"CUSTEIO",IF(R634='Tabelas auxiliares'!$A$241,"INVESTIMENTO","ERRO - VERIFICAR"))))</f>
        <v/>
      </c>
      <c r="T634" s="30" t="str">
        <f t="shared" si="22"/>
        <v/>
      </c>
      <c r="U634" s="37"/>
      <c r="V634" s="37"/>
      <c r="W634" s="37"/>
      <c r="X634" s="37"/>
      <c r="Y634" s="37"/>
    </row>
    <row r="635" spans="18:25" x14ac:dyDescent="0.25">
      <c r="R635" s="19" t="str">
        <f t="shared" si="21"/>
        <v/>
      </c>
      <c r="S635" s="19" t="str">
        <f>IF(M635="","",IF(AND(M635&lt;&gt;'Tabelas auxiliares'!$B$241,M635&lt;&gt;'Tabelas auxiliares'!$B$242,M635&lt;&gt;'Tabelas auxiliares'!$C$241,M635&lt;&gt;'Tabelas auxiliares'!$C$242,M635&lt;&gt;'Tabelas auxiliares'!$D$241,M635&lt;&gt;'Tabelas auxiliares'!$D$242),"FOLHA DE PESSOAL",IF(R635='Tabelas auxiliares'!$A$242,"CUSTEIO",IF(R635='Tabelas auxiliares'!$A$241,"INVESTIMENTO","ERRO - VERIFICAR"))))</f>
        <v/>
      </c>
      <c r="T635" s="30" t="str">
        <f t="shared" si="22"/>
        <v/>
      </c>
      <c r="U635" s="37"/>
      <c r="V635" s="37"/>
      <c r="W635" s="37"/>
      <c r="X635" s="37"/>
      <c r="Y635" s="37"/>
    </row>
    <row r="636" spans="18:25" x14ac:dyDescent="0.25">
      <c r="R636" s="19" t="str">
        <f t="shared" si="21"/>
        <v/>
      </c>
      <c r="S636" s="19" t="str">
        <f>IF(M636="","",IF(AND(M636&lt;&gt;'Tabelas auxiliares'!$B$241,M636&lt;&gt;'Tabelas auxiliares'!$B$242,M636&lt;&gt;'Tabelas auxiliares'!$C$241,M636&lt;&gt;'Tabelas auxiliares'!$C$242,M636&lt;&gt;'Tabelas auxiliares'!$D$241,M636&lt;&gt;'Tabelas auxiliares'!$D$242),"FOLHA DE PESSOAL",IF(R636='Tabelas auxiliares'!$A$242,"CUSTEIO",IF(R636='Tabelas auxiliares'!$A$241,"INVESTIMENTO","ERRO - VERIFICAR"))))</f>
        <v/>
      </c>
      <c r="T636" s="30" t="str">
        <f t="shared" si="22"/>
        <v/>
      </c>
      <c r="U636" s="37"/>
      <c r="V636" s="37"/>
      <c r="W636" s="37"/>
      <c r="X636" s="37"/>
      <c r="Y636" s="37"/>
    </row>
    <row r="637" spans="18:25" x14ac:dyDescent="0.25">
      <c r="R637" s="19" t="str">
        <f t="shared" si="21"/>
        <v/>
      </c>
      <c r="S637" s="19" t="str">
        <f>IF(M637="","",IF(AND(M637&lt;&gt;'Tabelas auxiliares'!$B$241,M637&lt;&gt;'Tabelas auxiliares'!$B$242,M637&lt;&gt;'Tabelas auxiliares'!$C$241,M637&lt;&gt;'Tabelas auxiliares'!$C$242,M637&lt;&gt;'Tabelas auxiliares'!$D$241,M637&lt;&gt;'Tabelas auxiliares'!$D$242),"FOLHA DE PESSOAL",IF(R637='Tabelas auxiliares'!$A$242,"CUSTEIO",IF(R637='Tabelas auxiliares'!$A$241,"INVESTIMENTO","ERRO - VERIFICAR"))))</f>
        <v/>
      </c>
      <c r="T637" s="30" t="str">
        <f t="shared" si="22"/>
        <v/>
      </c>
      <c r="U637" s="37"/>
      <c r="V637" s="37"/>
      <c r="W637" s="37"/>
      <c r="X637" s="37"/>
      <c r="Y637" s="37"/>
    </row>
    <row r="638" spans="18:25" x14ac:dyDescent="0.25">
      <c r="R638" s="19" t="str">
        <f t="shared" si="21"/>
        <v/>
      </c>
      <c r="S638" s="19" t="str">
        <f>IF(M638="","",IF(AND(M638&lt;&gt;'Tabelas auxiliares'!$B$241,M638&lt;&gt;'Tabelas auxiliares'!$B$242,M638&lt;&gt;'Tabelas auxiliares'!$C$241,M638&lt;&gt;'Tabelas auxiliares'!$C$242,M638&lt;&gt;'Tabelas auxiliares'!$D$241,M638&lt;&gt;'Tabelas auxiliares'!$D$242),"FOLHA DE PESSOAL",IF(R638='Tabelas auxiliares'!$A$242,"CUSTEIO",IF(R638='Tabelas auxiliares'!$A$241,"INVESTIMENTO","ERRO - VERIFICAR"))))</f>
        <v/>
      </c>
      <c r="T638" s="30" t="str">
        <f t="shared" si="22"/>
        <v/>
      </c>
      <c r="U638" s="37"/>
      <c r="V638" s="37"/>
      <c r="W638" s="37"/>
      <c r="X638" s="37"/>
      <c r="Y638" s="37"/>
    </row>
    <row r="639" spans="18:25" x14ac:dyDescent="0.25">
      <c r="R639" s="19" t="str">
        <f t="shared" si="21"/>
        <v/>
      </c>
      <c r="S639" s="19" t="str">
        <f>IF(M639="","",IF(AND(M639&lt;&gt;'Tabelas auxiliares'!$B$241,M639&lt;&gt;'Tabelas auxiliares'!$B$242,M639&lt;&gt;'Tabelas auxiliares'!$C$241,M639&lt;&gt;'Tabelas auxiliares'!$C$242,M639&lt;&gt;'Tabelas auxiliares'!$D$241,M639&lt;&gt;'Tabelas auxiliares'!$D$242),"FOLHA DE PESSOAL",IF(R639='Tabelas auxiliares'!$A$242,"CUSTEIO",IF(R639='Tabelas auxiliares'!$A$241,"INVESTIMENTO","ERRO - VERIFICAR"))))</f>
        <v/>
      </c>
      <c r="T639" s="30" t="str">
        <f t="shared" si="22"/>
        <v/>
      </c>
      <c r="U639" s="37"/>
      <c r="V639" s="37"/>
      <c r="W639" s="37"/>
      <c r="X639" s="37"/>
      <c r="Y639" s="37"/>
    </row>
    <row r="640" spans="18:25" x14ac:dyDescent="0.25">
      <c r="R640" s="19" t="str">
        <f t="shared" si="21"/>
        <v/>
      </c>
      <c r="S640" s="19" t="str">
        <f>IF(M640="","",IF(AND(M640&lt;&gt;'Tabelas auxiliares'!$B$241,M640&lt;&gt;'Tabelas auxiliares'!$B$242,M640&lt;&gt;'Tabelas auxiliares'!$C$241,M640&lt;&gt;'Tabelas auxiliares'!$C$242,M640&lt;&gt;'Tabelas auxiliares'!$D$241,M640&lt;&gt;'Tabelas auxiliares'!$D$242),"FOLHA DE PESSOAL",IF(R640='Tabelas auxiliares'!$A$242,"CUSTEIO",IF(R640='Tabelas auxiliares'!$A$241,"INVESTIMENTO","ERRO - VERIFICAR"))))</f>
        <v/>
      </c>
      <c r="T640" s="30" t="str">
        <f t="shared" si="22"/>
        <v/>
      </c>
      <c r="U640" s="37"/>
      <c r="V640" s="37"/>
      <c r="W640" s="37"/>
      <c r="X640" s="37"/>
      <c r="Y640" s="37"/>
    </row>
    <row r="641" spans="18:25" x14ac:dyDescent="0.25">
      <c r="R641" s="19" t="str">
        <f t="shared" si="21"/>
        <v/>
      </c>
      <c r="S641" s="19" t="str">
        <f>IF(M641="","",IF(AND(M641&lt;&gt;'Tabelas auxiliares'!$B$241,M641&lt;&gt;'Tabelas auxiliares'!$B$242,M641&lt;&gt;'Tabelas auxiliares'!$C$241,M641&lt;&gt;'Tabelas auxiliares'!$C$242,M641&lt;&gt;'Tabelas auxiliares'!$D$241,M641&lt;&gt;'Tabelas auxiliares'!$D$242),"FOLHA DE PESSOAL",IF(R641='Tabelas auxiliares'!$A$242,"CUSTEIO",IF(R641='Tabelas auxiliares'!$A$241,"INVESTIMENTO","ERRO - VERIFICAR"))))</f>
        <v/>
      </c>
      <c r="T641" s="30" t="str">
        <f t="shared" si="22"/>
        <v/>
      </c>
      <c r="U641" s="37"/>
      <c r="V641" s="37"/>
      <c r="W641" s="37"/>
      <c r="X641" s="37"/>
      <c r="Y641" s="37"/>
    </row>
    <row r="642" spans="18:25" x14ac:dyDescent="0.25">
      <c r="R642" s="19" t="str">
        <f t="shared" si="21"/>
        <v/>
      </c>
      <c r="S642" s="19" t="str">
        <f>IF(M642="","",IF(AND(M642&lt;&gt;'Tabelas auxiliares'!$B$241,M642&lt;&gt;'Tabelas auxiliares'!$B$242,M642&lt;&gt;'Tabelas auxiliares'!$C$241,M642&lt;&gt;'Tabelas auxiliares'!$C$242,M642&lt;&gt;'Tabelas auxiliares'!$D$241,M642&lt;&gt;'Tabelas auxiliares'!$D$242),"FOLHA DE PESSOAL",IF(R642='Tabelas auxiliares'!$A$242,"CUSTEIO",IF(R642='Tabelas auxiliares'!$A$241,"INVESTIMENTO","ERRO - VERIFICAR"))))</f>
        <v/>
      </c>
      <c r="T642" s="30" t="str">
        <f t="shared" si="22"/>
        <v/>
      </c>
      <c r="U642" s="37"/>
      <c r="V642" s="37"/>
      <c r="W642" s="37"/>
      <c r="X642" s="37"/>
      <c r="Y642" s="37"/>
    </row>
    <row r="643" spans="18:25" x14ac:dyDescent="0.25">
      <c r="R643" s="19" t="str">
        <f t="shared" si="21"/>
        <v/>
      </c>
      <c r="S643" s="19" t="str">
        <f>IF(M643="","",IF(AND(M643&lt;&gt;'Tabelas auxiliares'!$B$241,M643&lt;&gt;'Tabelas auxiliares'!$B$242,M643&lt;&gt;'Tabelas auxiliares'!$C$241,M643&lt;&gt;'Tabelas auxiliares'!$C$242,M643&lt;&gt;'Tabelas auxiliares'!$D$241,M643&lt;&gt;'Tabelas auxiliares'!$D$242),"FOLHA DE PESSOAL",IF(R643='Tabelas auxiliares'!$A$242,"CUSTEIO",IF(R643='Tabelas auxiliares'!$A$241,"INVESTIMENTO","ERRO - VERIFICAR"))))</f>
        <v/>
      </c>
      <c r="T643" s="30" t="str">
        <f t="shared" si="22"/>
        <v/>
      </c>
      <c r="U643" s="37"/>
      <c r="V643" s="37"/>
      <c r="W643" s="37"/>
      <c r="X643" s="37"/>
      <c r="Y643" s="37"/>
    </row>
    <row r="644" spans="18:25" x14ac:dyDescent="0.25">
      <c r="R644" s="19" t="str">
        <f t="shared" ref="R644:R707" si="23">LEFT(O644,1)</f>
        <v/>
      </c>
      <c r="S644" s="19" t="str">
        <f>IF(M644="","",IF(AND(M644&lt;&gt;'Tabelas auxiliares'!$B$241,M644&lt;&gt;'Tabelas auxiliares'!$B$242,M644&lt;&gt;'Tabelas auxiliares'!$C$241,M644&lt;&gt;'Tabelas auxiliares'!$C$242,M644&lt;&gt;'Tabelas auxiliares'!$D$241,M644&lt;&gt;'Tabelas auxiliares'!$D$242),"FOLHA DE PESSOAL",IF(R644='Tabelas auxiliares'!$A$242,"CUSTEIO",IF(R644='Tabelas auxiliares'!$A$241,"INVESTIMENTO","ERRO - VERIFICAR"))))</f>
        <v/>
      </c>
      <c r="T644" s="30" t="str">
        <f t="shared" ref="T644:T707" si="24">IF(SUM(U644:Y644)=0,"",SUM(U644:Y644))</f>
        <v/>
      </c>
      <c r="U644" s="37"/>
      <c r="V644" s="37"/>
      <c r="W644" s="37"/>
      <c r="X644" s="37"/>
      <c r="Y644" s="37"/>
    </row>
    <row r="645" spans="18:25" x14ac:dyDescent="0.25">
      <c r="R645" s="19" t="str">
        <f t="shared" si="23"/>
        <v/>
      </c>
      <c r="S645" s="19" t="str">
        <f>IF(M645="","",IF(AND(M645&lt;&gt;'Tabelas auxiliares'!$B$241,M645&lt;&gt;'Tabelas auxiliares'!$B$242,M645&lt;&gt;'Tabelas auxiliares'!$C$241,M645&lt;&gt;'Tabelas auxiliares'!$C$242,M645&lt;&gt;'Tabelas auxiliares'!$D$241,M645&lt;&gt;'Tabelas auxiliares'!$D$242),"FOLHA DE PESSOAL",IF(R645='Tabelas auxiliares'!$A$242,"CUSTEIO",IF(R645='Tabelas auxiliares'!$A$241,"INVESTIMENTO","ERRO - VERIFICAR"))))</f>
        <v/>
      </c>
      <c r="T645" s="30" t="str">
        <f t="shared" si="24"/>
        <v/>
      </c>
      <c r="U645" s="37"/>
      <c r="V645" s="37"/>
      <c r="W645" s="37"/>
      <c r="X645" s="37"/>
      <c r="Y645" s="37"/>
    </row>
    <row r="646" spans="18:25" x14ac:dyDescent="0.25">
      <c r="R646" s="19" t="str">
        <f t="shared" si="23"/>
        <v/>
      </c>
      <c r="S646" s="19" t="str">
        <f>IF(M646="","",IF(AND(M646&lt;&gt;'Tabelas auxiliares'!$B$241,M646&lt;&gt;'Tabelas auxiliares'!$B$242,M646&lt;&gt;'Tabelas auxiliares'!$C$241,M646&lt;&gt;'Tabelas auxiliares'!$C$242,M646&lt;&gt;'Tabelas auxiliares'!$D$241,M646&lt;&gt;'Tabelas auxiliares'!$D$242),"FOLHA DE PESSOAL",IF(R646='Tabelas auxiliares'!$A$242,"CUSTEIO",IF(R646='Tabelas auxiliares'!$A$241,"INVESTIMENTO","ERRO - VERIFICAR"))))</f>
        <v/>
      </c>
      <c r="T646" s="30" t="str">
        <f t="shared" si="24"/>
        <v/>
      </c>
      <c r="U646" s="37"/>
      <c r="V646" s="37"/>
      <c r="W646" s="37"/>
      <c r="X646" s="37"/>
      <c r="Y646" s="37"/>
    </row>
    <row r="647" spans="18:25" x14ac:dyDescent="0.25">
      <c r="R647" s="19" t="str">
        <f t="shared" si="23"/>
        <v/>
      </c>
      <c r="S647" s="19" t="str">
        <f>IF(M647="","",IF(AND(M647&lt;&gt;'Tabelas auxiliares'!$B$241,M647&lt;&gt;'Tabelas auxiliares'!$B$242,M647&lt;&gt;'Tabelas auxiliares'!$C$241,M647&lt;&gt;'Tabelas auxiliares'!$C$242,M647&lt;&gt;'Tabelas auxiliares'!$D$241,M647&lt;&gt;'Tabelas auxiliares'!$D$242),"FOLHA DE PESSOAL",IF(R647='Tabelas auxiliares'!$A$242,"CUSTEIO",IF(R647='Tabelas auxiliares'!$A$241,"INVESTIMENTO","ERRO - VERIFICAR"))))</f>
        <v/>
      </c>
      <c r="T647" s="30" t="str">
        <f t="shared" si="24"/>
        <v/>
      </c>
      <c r="U647" s="37"/>
      <c r="V647" s="37"/>
      <c r="W647" s="37"/>
      <c r="X647" s="37"/>
      <c r="Y647" s="37"/>
    </row>
    <row r="648" spans="18:25" x14ac:dyDescent="0.25">
      <c r="R648" s="19" t="str">
        <f t="shared" si="23"/>
        <v/>
      </c>
      <c r="S648" s="19" t="str">
        <f>IF(M648="","",IF(AND(M648&lt;&gt;'Tabelas auxiliares'!$B$241,M648&lt;&gt;'Tabelas auxiliares'!$B$242,M648&lt;&gt;'Tabelas auxiliares'!$C$241,M648&lt;&gt;'Tabelas auxiliares'!$C$242,M648&lt;&gt;'Tabelas auxiliares'!$D$241,M648&lt;&gt;'Tabelas auxiliares'!$D$242),"FOLHA DE PESSOAL",IF(R648='Tabelas auxiliares'!$A$242,"CUSTEIO",IF(R648='Tabelas auxiliares'!$A$241,"INVESTIMENTO","ERRO - VERIFICAR"))))</f>
        <v/>
      </c>
      <c r="T648" s="30" t="str">
        <f t="shared" si="24"/>
        <v/>
      </c>
      <c r="U648" s="37"/>
      <c r="V648" s="37"/>
      <c r="W648" s="37"/>
      <c r="X648" s="37"/>
      <c r="Y648" s="37"/>
    </row>
    <row r="649" spans="18:25" x14ac:dyDescent="0.25">
      <c r="R649" s="19" t="str">
        <f t="shared" si="23"/>
        <v/>
      </c>
      <c r="S649" s="19" t="str">
        <f>IF(M649="","",IF(AND(M649&lt;&gt;'Tabelas auxiliares'!$B$241,M649&lt;&gt;'Tabelas auxiliares'!$B$242,M649&lt;&gt;'Tabelas auxiliares'!$C$241,M649&lt;&gt;'Tabelas auxiliares'!$C$242,M649&lt;&gt;'Tabelas auxiliares'!$D$241,M649&lt;&gt;'Tabelas auxiliares'!$D$242),"FOLHA DE PESSOAL",IF(R649='Tabelas auxiliares'!$A$242,"CUSTEIO",IF(R649='Tabelas auxiliares'!$A$241,"INVESTIMENTO","ERRO - VERIFICAR"))))</f>
        <v/>
      </c>
      <c r="T649" s="30" t="str">
        <f t="shared" si="24"/>
        <v/>
      </c>
      <c r="U649" s="37"/>
      <c r="V649" s="37"/>
      <c r="W649" s="37"/>
      <c r="X649" s="37"/>
      <c r="Y649" s="37"/>
    </row>
    <row r="650" spans="18:25" x14ac:dyDescent="0.25">
      <c r="R650" s="19" t="str">
        <f t="shared" si="23"/>
        <v/>
      </c>
      <c r="S650" s="19" t="str">
        <f>IF(M650="","",IF(AND(M650&lt;&gt;'Tabelas auxiliares'!$B$241,M650&lt;&gt;'Tabelas auxiliares'!$B$242,M650&lt;&gt;'Tabelas auxiliares'!$C$241,M650&lt;&gt;'Tabelas auxiliares'!$C$242,M650&lt;&gt;'Tabelas auxiliares'!$D$241,M650&lt;&gt;'Tabelas auxiliares'!$D$242),"FOLHA DE PESSOAL",IF(R650='Tabelas auxiliares'!$A$242,"CUSTEIO",IF(R650='Tabelas auxiliares'!$A$241,"INVESTIMENTO","ERRO - VERIFICAR"))))</f>
        <v/>
      </c>
      <c r="T650" s="30" t="str">
        <f t="shared" si="24"/>
        <v/>
      </c>
      <c r="U650" s="37"/>
      <c r="V650" s="37"/>
      <c r="W650" s="37"/>
      <c r="X650" s="37"/>
      <c r="Y650" s="37"/>
    </row>
    <row r="651" spans="18:25" x14ac:dyDescent="0.25">
      <c r="R651" s="19" t="str">
        <f t="shared" si="23"/>
        <v/>
      </c>
      <c r="S651" s="19" t="str">
        <f>IF(M651="","",IF(AND(M651&lt;&gt;'Tabelas auxiliares'!$B$241,M651&lt;&gt;'Tabelas auxiliares'!$B$242,M651&lt;&gt;'Tabelas auxiliares'!$C$241,M651&lt;&gt;'Tabelas auxiliares'!$C$242,M651&lt;&gt;'Tabelas auxiliares'!$D$241,M651&lt;&gt;'Tabelas auxiliares'!$D$242),"FOLHA DE PESSOAL",IF(R651='Tabelas auxiliares'!$A$242,"CUSTEIO",IF(R651='Tabelas auxiliares'!$A$241,"INVESTIMENTO","ERRO - VERIFICAR"))))</f>
        <v/>
      </c>
      <c r="T651" s="30" t="str">
        <f t="shared" si="24"/>
        <v/>
      </c>
      <c r="U651" s="37"/>
      <c r="V651" s="37"/>
      <c r="W651" s="37"/>
      <c r="X651" s="37"/>
      <c r="Y651" s="37"/>
    </row>
    <row r="652" spans="18:25" x14ac:dyDescent="0.25">
      <c r="R652" s="19" t="str">
        <f t="shared" si="23"/>
        <v/>
      </c>
      <c r="S652" s="19" t="str">
        <f>IF(M652="","",IF(AND(M652&lt;&gt;'Tabelas auxiliares'!$B$241,M652&lt;&gt;'Tabelas auxiliares'!$B$242,M652&lt;&gt;'Tabelas auxiliares'!$C$241,M652&lt;&gt;'Tabelas auxiliares'!$C$242,M652&lt;&gt;'Tabelas auxiliares'!$D$241,M652&lt;&gt;'Tabelas auxiliares'!$D$242),"FOLHA DE PESSOAL",IF(R652='Tabelas auxiliares'!$A$242,"CUSTEIO",IF(R652='Tabelas auxiliares'!$A$241,"INVESTIMENTO","ERRO - VERIFICAR"))))</f>
        <v/>
      </c>
      <c r="T652" s="30" t="str">
        <f t="shared" si="24"/>
        <v/>
      </c>
      <c r="U652" s="37"/>
      <c r="V652" s="37"/>
      <c r="W652" s="37"/>
      <c r="X652" s="37"/>
      <c r="Y652" s="37"/>
    </row>
    <row r="653" spans="18:25" x14ac:dyDescent="0.25">
      <c r="R653" s="19" t="str">
        <f t="shared" si="23"/>
        <v/>
      </c>
      <c r="S653" s="19" t="str">
        <f>IF(M653="","",IF(AND(M653&lt;&gt;'Tabelas auxiliares'!$B$241,M653&lt;&gt;'Tabelas auxiliares'!$B$242,M653&lt;&gt;'Tabelas auxiliares'!$C$241,M653&lt;&gt;'Tabelas auxiliares'!$C$242,M653&lt;&gt;'Tabelas auxiliares'!$D$241,M653&lt;&gt;'Tabelas auxiliares'!$D$242),"FOLHA DE PESSOAL",IF(R653='Tabelas auxiliares'!$A$242,"CUSTEIO",IF(R653='Tabelas auxiliares'!$A$241,"INVESTIMENTO","ERRO - VERIFICAR"))))</f>
        <v/>
      </c>
      <c r="T653" s="30" t="str">
        <f t="shared" si="24"/>
        <v/>
      </c>
      <c r="U653" s="37"/>
      <c r="V653" s="37"/>
      <c r="W653" s="37"/>
      <c r="X653" s="37"/>
      <c r="Y653" s="37"/>
    </row>
    <row r="654" spans="18:25" x14ac:dyDescent="0.25">
      <c r="R654" s="19" t="str">
        <f t="shared" si="23"/>
        <v/>
      </c>
      <c r="S654" s="19" t="str">
        <f>IF(M654="","",IF(AND(M654&lt;&gt;'Tabelas auxiliares'!$B$241,M654&lt;&gt;'Tabelas auxiliares'!$B$242,M654&lt;&gt;'Tabelas auxiliares'!$C$241,M654&lt;&gt;'Tabelas auxiliares'!$C$242,M654&lt;&gt;'Tabelas auxiliares'!$D$241,M654&lt;&gt;'Tabelas auxiliares'!$D$242),"FOLHA DE PESSOAL",IF(R654='Tabelas auxiliares'!$A$242,"CUSTEIO",IF(R654='Tabelas auxiliares'!$A$241,"INVESTIMENTO","ERRO - VERIFICAR"))))</f>
        <v/>
      </c>
      <c r="T654" s="30" t="str">
        <f t="shared" si="24"/>
        <v/>
      </c>
      <c r="U654" s="37"/>
      <c r="V654" s="37"/>
      <c r="W654" s="37"/>
      <c r="X654" s="37"/>
      <c r="Y654" s="37"/>
    </row>
    <row r="655" spans="18:25" x14ac:dyDescent="0.25">
      <c r="R655" s="19" t="str">
        <f t="shared" si="23"/>
        <v/>
      </c>
      <c r="S655" s="19" t="str">
        <f>IF(M655="","",IF(AND(M655&lt;&gt;'Tabelas auxiliares'!$B$241,M655&lt;&gt;'Tabelas auxiliares'!$B$242,M655&lt;&gt;'Tabelas auxiliares'!$C$241,M655&lt;&gt;'Tabelas auxiliares'!$C$242,M655&lt;&gt;'Tabelas auxiliares'!$D$241,M655&lt;&gt;'Tabelas auxiliares'!$D$242),"FOLHA DE PESSOAL",IF(R655='Tabelas auxiliares'!$A$242,"CUSTEIO",IF(R655='Tabelas auxiliares'!$A$241,"INVESTIMENTO","ERRO - VERIFICAR"))))</f>
        <v/>
      </c>
      <c r="T655" s="30" t="str">
        <f t="shared" si="24"/>
        <v/>
      </c>
      <c r="U655" s="37"/>
      <c r="V655" s="37"/>
      <c r="W655" s="37"/>
      <c r="X655" s="37"/>
      <c r="Y655" s="37"/>
    </row>
    <row r="656" spans="18:25" x14ac:dyDescent="0.25">
      <c r="R656" s="19" t="str">
        <f t="shared" si="23"/>
        <v/>
      </c>
      <c r="S656" s="19" t="str">
        <f>IF(M656="","",IF(AND(M656&lt;&gt;'Tabelas auxiliares'!$B$241,M656&lt;&gt;'Tabelas auxiliares'!$B$242,M656&lt;&gt;'Tabelas auxiliares'!$C$241,M656&lt;&gt;'Tabelas auxiliares'!$C$242,M656&lt;&gt;'Tabelas auxiliares'!$D$241,M656&lt;&gt;'Tabelas auxiliares'!$D$242),"FOLHA DE PESSOAL",IF(R656='Tabelas auxiliares'!$A$242,"CUSTEIO",IF(R656='Tabelas auxiliares'!$A$241,"INVESTIMENTO","ERRO - VERIFICAR"))))</f>
        <v/>
      </c>
      <c r="T656" s="30" t="str">
        <f t="shared" si="24"/>
        <v/>
      </c>
      <c r="U656" s="37"/>
      <c r="V656" s="37"/>
      <c r="W656" s="37"/>
      <c r="X656" s="37"/>
      <c r="Y656" s="37"/>
    </row>
    <row r="657" spans="18:25" x14ac:dyDescent="0.25">
      <c r="R657" s="19" t="str">
        <f t="shared" si="23"/>
        <v/>
      </c>
      <c r="S657" s="19" t="str">
        <f>IF(M657="","",IF(AND(M657&lt;&gt;'Tabelas auxiliares'!$B$241,M657&lt;&gt;'Tabelas auxiliares'!$B$242,M657&lt;&gt;'Tabelas auxiliares'!$C$241,M657&lt;&gt;'Tabelas auxiliares'!$C$242,M657&lt;&gt;'Tabelas auxiliares'!$D$241,M657&lt;&gt;'Tabelas auxiliares'!$D$242),"FOLHA DE PESSOAL",IF(R657='Tabelas auxiliares'!$A$242,"CUSTEIO",IF(R657='Tabelas auxiliares'!$A$241,"INVESTIMENTO","ERRO - VERIFICAR"))))</f>
        <v/>
      </c>
      <c r="T657" s="30" t="str">
        <f t="shared" si="24"/>
        <v/>
      </c>
      <c r="U657" s="37"/>
      <c r="V657" s="37"/>
      <c r="W657" s="37"/>
      <c r="X657" s="37"/>
      <c r="Y657" s="37"/>
    </row>
    <row r="658" spans="18:25" x14ac:dyDescent="0.25">
      <c r="R658" s="19" t="str">
        <f t="shared" si="23"/>
        <v/>
      </c>
      <c r="S658" s="19" t="str">
        <f>IF(M658="","",IF(AND(M658&lt;&gt;'Tabelas auxiliares'!$B$241,M658&lt;&gt;'Tabelas auxiliares'!$B$242,M658&lt;&gt;'Tabelas auxiliares'!$C$241,M658&lt;&gt;'Tabelas auxiliares'!$C$242,M658&lt;&gt;'Tabelas auxiliares'!$D$241,M658&lt;&gt;'Tabelas auxiliares'!$D$242),"FOLHA DE PESSOAL",IF(R658='Tabelas auxiliares'!$A$242,"CUSTEIO",IF(R658='Tabelas auxiliares'!$A$241,"INVESTIMENTO","ERRO - VERIFICAR"))))</f>
        <v/>
      </c>
      <c r="T658" s="30" t="str">
        <f t="shared" si="24"/>
        <v/>
      </c>
      <c r="U658" s="37"/>
      <c r="V658" s="37"/>
      <c r="W658" s="37"/>
      <c r="X658" s="37"/>
      <c r="Y658" s="37"/>
    </row>
    <row r="659" spans="18:25" x14ac:dyDescent="0.25">
      <c r="R659" s="19" t="str">
        <f t="shared" si="23"/>
        <v/>
      </c>
      <c r="S659" s="19" t="str">
        <f>IF(M659="","",IF(AND(M659&lt;&gt;'Tabelas auxiliares'!$B$241,M659&lt;&gt;'Tabelas auxiliares'!$B$242,M659&lt;&gt;'Tabelas auxiliares'!$C$241,M659&lt;&gt;'Tabelas auxiliares'!$C$242,M659&lt;&gt;'Tabelas auxiliares'!$D$241,M659&lt;&gt;'Tabelas auxiliares'!$D$242),"FOLHA DE PESSOAL",IF(R659='Tabelas auxiliares'!$A$242,"CUSTEIO",IF(R659='Tabelas auxiliares'!$A$241,"INVESTIMENTO","ERRO - VERIFICAR"))))</f>
        <v/>
      </c>
      <c r="T659" s="30" t="str">
        <f t="shared" si="24"/>
        <v/>
      </c>
      <c r="U659" s="37"/>
      <c r="V659" s="37"/>
      <c r="W659" s="37"/>
      <c r="X659" s="37"/>
      <c r="Y659" s="37"/>
    </row>
    <row r="660" spans="18:25" x14ac:dyDescent="0.25">
      <c r="R660" s="19" t="str">
        <f t="shared" si="23"/>
        <v/>
      </c>
      <c r="S660" s="19" t="str">
        <f>IF(M660="","",IF(AND(M660&lt;&gt;'Tabelas auxiliares'!$B$241,M660&lt;&gt;'Tabelas auxiliares'!$B$242,M660&lt;&gt;'Tabelas auxiliares'!$C$241,M660&lt;&gt;'Tabelas auxiliares'!$C$242,M660&lt;&gt;'Tabelas auxiliares'!$D$241,M660&lt;&gt;'Tabelas auxiliares'!$D$242),"FOLHA DE PESSOAL",IF(R660='Tabelas auxiliares'!$A$242,"CUSTEIO",IF(R660='Tabelas auxiliares'!$A$241,"INVESTIMENTO","ERRO - VERIFICAR"))))</f>
        <v/>
      </c>
      <c r="T660" s="30" t="str">
        <f t="shared" si="24"/>
        <v/>
      </c>
      <c r="U660" s="37"/>
      <c r="V660" s="37"/>
      <c r="W660" s="37"/>
      <c r="X660" s="37"/>
      <c r="Y660" s="37"/>
    </row>
    <row r="661" spans="18:25" x14ac:dyDescent="0.25">
      <c r="R661" s="19" t="str">
        <f t="shared" si="23"/>
        <v/>
      </c>
      <c r="S661" s="19" t="str">
        <f>IF(M661="","",IF(AND(M661&lt;&gt;'Tabelas auxiliares'!$B$241,M661&lt;&gt;'Tabelas auxiliares'!$B$242,M661&lt;&gt;'Tabelas auxiliares'!$C$241,M661&lt;&gt;'Tabelas auxiliares'!$C$242,M661&lt;&gt;'Tabelas auxiliares'!$D$241,M661&lt;&gt;'Tabelas auxiliares'!$D$242),"FOLHA DE PESSOAL",IF(R661='Tabelas auxiliares'!$A$242,"CUSTEIO",IF(R661='Tabelas auxiliares'!$A$241,"INVESTIMENTO","ERRO - VERIFICAR"))))</f>
        <v/>
      </c>
      <c r="T661" s="30" t="str">
        <f t="shared" si="24"/>
        <v/>
      </c>
      <c r="U661" s="37"/>
      <c r="V661" s="37"/>
      <c r="W661" s="37"/>
      <c r="X661" s="37"/>
      <c r="Y661" s="37"/>
    </row>
    <row r="662" spans="18:25" x14ac:dyDescent="0.25">
      <c r="R662" s="19" t="str">
        <f t="shared" si="23"/>
        <v/>
      </c>
      <c r="S662" s="19" t="str">
        <f>IF(M662="","",IF(AND(M662&lt;&gt;'Tabelas auxiliares'!$B$241,M662&lt;&gt;'Tabelas auxiliares'!$B$242,M662&lt;&gt;'Tabelas auxiliares'!$C$241,M662&lt;&gt;'Tabelas auxiliares'!$C$242,M662&lt;&gt;'Tabelas auxiliares'!$D$241,M662&lt;&gt;'Tabelas auxiliares'!$D$242),"FOLHA DE PESSOAL",IF(R662='Tabelas auxiliares'!$A$242,"CUSTEIO",IF(R662='Tabelas auxiliares'!$A$241,"INVESTIMENTO","ERRO - VERIFICAR"))))</f>
        <v/>
      </c>
      <c r="T662" s="30" t="str">
        <f t="shared" si="24"/>
        <v/>
      </c>
      <c r="U662" s="37"/>
      <c r="V662" s="37"/>
      <c r="W662" s="37"/>
      <c r="X662" s="37"/>
      <c r="Y662" s="37"/>
    </row>
    <row r="663" spans="18:25" x14ac:dyDescent="0.25">
      <c r="R663" s="19" t="str">
        <f t="shared" si="23"/>
        <v/>
      </c>
      <c r="S663" s="19" t="str">
        <f>IF(M663="","",IF(AND(M663&lt;&gt;'Tabelas auxiliares'!$B$241,M663&lt;&gt;'Tabelas auxiliares'!$B$242,M663&lt;&gt;'Tabelas auxiliares'!$C$241,M663&lt;&gt;'Tabelas auxiliares'!$C$242,M663&lt;&gt;'Tabelas auxiliares'!$D$241,M663&lt;&gt;'Tabelas auxiliares'!$D$242),"FOLHA DE PESSOAL",IF(R663='Tabelas auxiliares'!$A$242,"CUSTEIO",IF(R663='Tabelas auxiliares'!$A$241,"INVESTIMENTO","ERRO - VERIFICAR"))))</f>
        <v/>
      </c>
      <c r="T663" s="30" t="str">
        <f t="shared" si="24"/>
        <v/>
      </c>
      <c r="U663" s="37"/>
      <c r="V663" s="37"/>
      <c r="W663" s="37"/>
      <c r="X663" s="37"/>
      <c r="Y663" s="37"/>
    </row>
    <row r="664" spans="18:25" x14ac:dyDescent="0.25">
      <c r="R664" s="19" t="str">
        <f t="shared" si="23"/>
        <v/>
      </c>
      <c r="S664" s="19" t="str">
        <f>IF(M664="","",IF(AND(M664&lt;&gt;'Tabelas auxiliares'!$B$241,M664&lt;&gt;'Tabelas auxiliares'!$B$242,M664&lt;&gt;'Tabelas auxiliares'!$C$241,M664&lt;&gt;'Tabelas auxiliares'!$C$242,M664&lt;&gt;'Tabelas auxiliares'!$D$241,M664&lt;&gt;'Tabelas auxiliares'!$D$242),"FOLHA DE PESSOAL",IF(R664='Tabelas auxiliares'!$A$242,"CUSTEIO",IF(R664='Tabelas auxiliares'!$A$241,"INVESTIMENTO","ERRO - VERIFICAR"))))</f>
        <v/>
      </c>
      <c r="T664" s="30" t="str">
        <f t="shared" si="24"/>
        <v/>
      </c>
      <c r="U664" s="37"/>
      <c r="V664" s="37"/>
      <c r="W664" s="37"/>
      <c r="X664" s="37"/>
      <c r="Y664" s="37"/>
    </row>
    <row r="665" spans="18:25" x14ac:dyDescent="0.25">
      <c r="R665" s="19" t="str">
        <f t="shared" si="23"/>
        <v/>
      </c>
      <c r="S665" s="19" t="str">
        <f>IF(M665="","",IF(AND(M665&lt;&gt;'Tabelas auxiliares'!$B$241,M665&lt;&gt;'Tabelas auxiliares'!$B$242,M665&lt;&gt;'Tabelas auxiliares'!$C$241,M665&lt;&gt;'Tabelas auxiliares'!$C$242,M665&lt;&gt;'Tabelas auxiliares'!$D$241,M665&lt;&gt;'Tabelas auxiliares'!$D$242),"FOLHA DE PESSOAL",IF(R665='Tabelas auxiliares'!$A$242,"CUSTEIO",IF(R665='Tabelas auxiliares'!$A$241,"INVESTIMENTO","ERRO - VERIFICAR"))))</f>
        <v/>
      </c>
      <c r="T665" s="30" t="str">
        <f t="shared" si="24"/>
        <v/>
      </c>
      <c r="U665" s="37"/>
      <c r="V665" s="37"/>
      <c r="W665" s="37"/>
      <c r="X665" s="37"/>
      <c r="Y665" s="37"/>
    </row>
    <row r="666" spans="18:25" x14ac:dyDescent="0.25">
      <c r="R666" s="19" t="str">
        <f t="shared" si="23"/>
        <v/>
      </c>
      <c r="S666" s="19" t="str">
        <f>IF(M666="","",IF(AND(M666&lt;&gt;'Tabelas auxiliares'!$B$241,M666&lt;&gt;'Tabelas auxiliares'!$B$242,M666&lt;&gt;'Tabelas auxiliares'!$C$241,M666&lt;&gt;'Tabelas auxiliares'!$C$242,M666&lt;&gt;'Tabelas auxiliares'!$D$241,M666&lt;&gt;'Tabelas auxiliares'!$D$242),"FOLHA DE PESSOAL",IF(R666='Tabelas auxiliares'!$A$242,"CUSTEIO",IF(R666='Tabelas auxiliares'!$A$241,"INVESTIMENTO","ERRO - VERIFICAR"))))</f>
        <v/>
      </c>
      <c r="T666" s="30" t="str">
        <f t="shared" si="24"/>
        <v/>
      </c>
      <c r="U666" s="37"/>
      <c r="V666" s="37"/>
      <c r="W666" s="37"/>
      <c r="X666" s="37"/>
      <c r="Y666" s="37"/>
    </row>
    <row r="667" spans="18:25" x14ac:dyDescent="0.25">
      <c r="R667" s="19" t="str">
        <f t="shared" si="23"/>
        <v/>
      </c>
      <c r="S667" s="19" t="str">
        <f>IF(M667="","",IF(AND(M667&lt;&gt;'Tabelas auxiliares'!$B$241,M667&lt;&gt;'Tabelas auxiliares'!$B$242,M667&lt;&gt;'Tabelas auxiliares'!$C$241,M667&lt;&gt;'Tabelas auxiliares'!$C$242,M667&lt;&gt;'Tabelas auxiliares'!$D$241,M667&lt;&gt;'Tabelas auxiliares'!$D$242),"FOLHA DE PESSOAL",IF(R667='Tabelas auxiliares'!$A$242,"CUSTEIO",IF(R667='Tabelas auxiliares'!$A$241,"INVESTIMENTO","ERRO - VERIFICAR"))))</f>
        <v/>
      </c>
      <c r="T667" s="30" t="str">
        <f t="shared" si="24"/>
        <v/>
      </c>
      <c r="U667" s="37"/>
      <c r="V667" s="37"/>
      <c r="W667" s="37"/>
      <c r="X667" s="37"/>
      <c r="Y667" s="37"/>
    </row>
    <row r="668" spans="18:25" x14ac:dyDescent="0.25">
      <c r="R668" s="19" t="str">
        <f t="shared" si="23"/>
        <v/>
      </c>
      <c r="S668" s="19" t="str">
        <f>IF(M668="","",IF(AND(M668&lt;&gt;'Tabelas auxiliares'!$B$241,M668&lt;&gt;'Tabelas auxiliares'!$B$242,M668&lt;&gt;'Tabelas auxiliares'!$C$241,M668&lt;&gt;'Tabelas auxiliares'!$C$242,M668&lt;&gt;'Tabelas auxiliares'!$D$241,M668&lt;&gt;'Tabelas auxiliares'!$D$242),"FOLHA DE PESSOAL",IF(R668='Tabelas auxiliares'!$A$242,"CUSTEIO",IF(R668='Tabelas auxiliares'!$A$241,"INVESTIMENTO","ERRO - VERIFICAR"))))</f>
        <v/>
      </c>
      <c r="T668" s="30" t="str">
        <f t="shared" si="24"/>
        <v/>
      </c>
      <c r="U668" s="37"/>
      <c r="V668" s="37"/>
      <c r="W668" s="37"/>
      <c r="X668" s="37"/>
      <c r="Y668" s="37"/>
    </row>
    <row r="669" spans="18:25" x14ac:dyDescent="0.25">
      <c r="R669" s="19" t="str">
        <f t="shared" si="23"/>
        <v/>
      </c>
      <c r="S669" s="19" t="str">
        <f>IF(M669="","",IF(AND(M669&lt;&gt;'Tabelas auxiliares'!$B$241,M669&lt;&gt;'Tabelas auxiliares'!$B$242,M669&lt;&gt;'Tabelas auxiliares'!$C$241,M669&lt;&gt;'Tabelas auxiliares'!$C$242,M669&lt;&gt;'Tabelas auxiliares'!$D$241,M669&lt;&gt;'Tabelas auxiliares'!$D$242),"FOLHA DE PESSOAL",IF(R669='Tabelas auxiliares'!$A$242,"CUSTEIO",IF(R669='Tabelas auxiliares'!$A$241,"INVESTIMENTO","ERRO - VERIFICAR"))))</f>
        <v/>
      </c>
      <c r="T669" s="30" t="str">
        <f t="shared" si="24"/>
        <v/>
      </c>
      <c r="U669" s="37"/>
      <c r="V669" s="37"/>
      <c r="W669" s="37"/>
      <c r="X669" s="37"/>
      <c r="Y669" s="37"/>
    </row>
    <row r="670" spans="18:25" x14ac:dyDescent="0.25">
      <c r="R670" s="19" t="str">
        <f t="shared" si="23"/>
        <v/>
      </c>
      <c r="S670" s="19" t="str">
        <f>IF(M670="","",IF(AND(M670&lt;&gt;'Tabelas auxiliares'!$B$241,M670&lt;&gt;'Tabelas auxiliares'!$B$242,M670&lt;&gt;'Tabelas auxiliares'!$C$241,M670&lt;&gt;'Tabelas auxiliares'!$C$242,M670&lt;&gt;'Tabelas auxiliares'!$D$241,M670&lt;&gt;'Tabelas auxiliares'!$D$242),"FOLHA DE PESSOAL",IF(R670='Tabelas auxiliares'!$A$242,"CUSTEIO",IF(R670='Tabelas auxiliares'!$A$241,"INVESTIMENTO","ERRO - VERIFICAR"))))</f>
        <v/>
      </c>
      <c r="T670" s="30" t="str">
        <f t="shared" si="24"/>
        <v/>
      </c>
      <c r="U670" s="37"/>
      <c r="V670" s="37"/>
      <c r="W670" s="37"/>
      <c r="X670" s="37"/>
      <c r="Y670" s="37"/>
    </row>
    <row r="671" spans="18:25" x14ac:dyDescent="0.25">
      <c r="R671" s="19" t="str">
        <f t="shared" si="23"/>
        <v/>
      </c>
      <c r="S671" s="19" t="str">
        <f>IF(M671="","",IF(AND(M671&lt;&gt;'Tabelas auxiliares'!$B$241,M671&lt;&gt;'Tabelas auxiliares'!$B$242,M671&lt;&gt;'Tabelas auxiliares'!$C$241,M671&lt;&gt;'Tabelas auxiliares'!$C$242,M671&lt;&gt;'Tabelas auxiliares'!$D$241,M671&lt;&gt;'Tabelas auxiliares'!$D$242),"FOLHA DE PESSOAL",IF(R671='Tabelas auxiliares'!$A$242,"CUSTEIO",IF(R671='Tabelas auxiliares'!$A$241,"INVESTIMENTO","ERRO - VERIFICAR"))))</f>
        <v/>
      </c>
      <c r="T671" s="30" t="str">
        <f t="shared" si="24"/>
        <v/>
      </c>
      <c r="U671" s="37"/>
      <c r="V671" s="37"/>
      <c r="W671" s="37"/>
      <c r="X671" s="37"/>
      <c r="Y671" s="37"/>
    </row>
    <row r="672" spans="18:25" x14ac:dyDescent="0.25">
      <c r="R672" s="19" t="str">
        <f t="shared" si="23"/>
        <v/>
      </c>
      <c r="S672" s="19" t="str">
        <f>IF(M672="","",IF(AND(M672&lt;&gt;'Tabelas auxiliares'!$B$241,M672&lt;&gt;'Tabelas auxiliares'!$B$242,M672&lt;&gt;'Tabelas auxiliares'!$C$241,M672&lt;&gt;'Tabelas auxiliares'!$C$242,M672&lt;&gt;'Tabelas auxiliares'!$D$241,M672&lt;&gt;'Tabelas auxiliares'!$D$242),"FOLHA DE PESSOAL",IF(R672='Tabelas auxiliares'!$A$242,"CUSTEIO",IF(R672='Tabelas auxiliares'!$A$241,"INVESTIMENTO","ERRO - VERIFICAR"))))</f>
        <v/>
      </c>
      <c r="T672" s="30" t="str">
        <f t="shared" si="24"/>
        <v/>
      </c>
      <c r="U672" s="37"/>
      <c r="V672" s="37"/>
      <c r="W672" s="37"/>
      <c r="X672" s="37"/>
      <c r="Y672" s="37"/>
    </row>
    <row r="673" spans="18:25" x14ac:dyDescent="0.25">
      <c r="R673" s="19" t="str">
        <f t="shared" si="23"/>
        <v/>
      </c>
      <c r="S673" s="19" t="str">
        <f>IF(M673="","",IF(AND(M673&lt;&gt;'Tabelas auxiliares'!$B$241,M673&lt;&gt;'Tabelas auxiliares'!$B$242,M673&lt;&gt;'Tabelas auxiliares'!$C$241,M673&lt;&gt;'Tabelas auxiliares'!$C$242,M673&lt;&gt;'Tabelas auxiliares'!$D$241,M673&lt;&gt;'Tabelas auxiliares'!$D$242),"FOLHA DE PESSOAL",IF(R673='Tabelas auxiliares'!$A$242,"CUSTEIO",IF(R673='Tabelas auxiliares'!$A$241,"INVESTIMENTO","ERRO - VERIFICAR"))))</f>
        <v/>
      </c>
      <c r="T673" s="30" t="str">
        <f t="shared" si="24"/>
        <v/>
      </c>
      <c r="U673" s="37"/>
      <c r="V673" s="37"/>
      <c r="W673" s="37"/>
      <c r="X673" s="37"/>
      <c r="Y673" s="37"/>
    </row>
    <row r="674" spans="18:25" x14ac:dyDescent="0.25">
      <c r="R674" s="19" t="str">
        <f t="shared" si="23"/>
        <v/>
      </c>
      <c r="S674" s="19" t="str">
        <f>IF(M674="","",IF(AND(M674&lt;&gt;'Tabelas auxiliares'!$B$241,M674&lt;&gt;'Tabelas auxiliares'!$B$242,M674&lt;&gt;'Tabelas auxiliares'!$C$241,M674&lt;&gt;'Tabelas auxiliares'!$C$242,M674&lt;&gt;'Tabelas auxiliares'!$D$241,M674&lt;&gt;'Tabelas auxiliares'!$D$242),"FOLHA DE PESSOAL",IF(R674='Tabelas auxiliares'!$A$242,"CUSTEIO",IF(R674='Tabelas auxiliares'!$A$241,"INVESTIMENTO","ERRO - VERIFICAR"))))</f>
        <v/>
      </c>
      <c r="T674" s="30" t="str">
        <f t="shared" si="24"/>
        <v/>
      </c>
      <c r="U674" s="37"/>
      <c r="V674" s="37"/>
      <c r="W674" s="37"/>
      <c r="X674" s="37"/>
      <c r="Y674" s="37"/>
    </row>
    <row r="675" spans="18:25" x14ac:dyDescent="0.25">
      <c r="R675" s="19" t="str">
        <f t="shared" si="23"/>
        <v/>
      </c>
      <c r="S675" s="19" t="str">
        <f>IF(M675="","",IF(AND(M675&lt;&gt;'Tabelas auxiliares'!$B$241,M675&lt;&gt;'Tabelas auxiliares'!$B$242,M675&lt;&gt;'Tabelas auxiliares'!$C$241,M675&lt;&gt;'Tabelas auxiliares'!$C$242,M675&lt;&gt;'Tabelas auxiliares'!$D$241,M675&lt;&gt;'Tabelas auxiliares'!$D$242),"FOLHA DE PESSOAL",IF(R675='Tabelas auxiliares'!$A$242,"CUSTEIO",IF(R675='Tabelas auxiliares'!$A$241,"INVESTIMENTO","ERRO - VERIFICAR"))))</f>
        <v/>
      </c>
      <c r="T675" s="30" t="str">
        <f t="shared" si="24"/>
        <v/>
      </c>
      <c r="U675" s="37"/>
      <c r="V675" s="37"/>
      <c r="W675" s="37"/>
      <c r="X675" s="37"/>
      <c r="Y675" s="37"/>
    </row>
    <row r="676" spans="18:25" x14ac:dyDescent="0.25">
      <c r="R676" s="19" t="str">
        <f t="shared" si="23"/>
        <v/>
      </c>
      <c r="S676" s="19" t="str">
        <f>IF(M676="","",IF(AND(M676&lt;&gt;'Tabelas auxiliares'!$B$241,M676&lt;&gt;'Tabelas auxiliares'!$B$242,M676&lt;&gt;'Tabelas auxiliares'!$C$241,M676&lt;&gt;'Tabelas auxiliares'!$C$242,M676&lt;&gt;'Tabelas auxiliares'!$D$241,M676&lt;&gt;'Tabelas auxiliares'!$D$242),"FOLHA DE PESSOAL",IF(R676='Tabelas auxiliares'!$A$242,"CUSTEIO",IF(R676='Tabelas auxiliares'!$A$241,"INVESTIMENTO","ERRO - VERIFICAR"))))</f>
        <v/>
      </c>
      <c r="T676" s="30" t="str">
        <f t="shared" si="24"/>
        <v/>
      </c>
      <c r="U676" s="37"/>
      <c r="V676" s="37"/>
      <c r="W676" s="37"/>
      <c r="X676" s="37"/>
      <c r="Y676" s="37"/>
    </row>
    <row r="677" spans="18:25" x14ac:dyDescent="0.25">
      <c r="R677" s="19" t="str">
        <f t="shared" si="23"/>
        <v/>
      </c>
      <c r="S677" s="19" t="str">
        <f>IF(M677="","",IF(AND(M677&lt;&gt;'Tabelas auxiliares'!$B$241,M677&lt;&gt;'Tabelas auxiliares'!$B$242,M677&lt;&gt;'Tabelas auxiliares'!$C$241,M677&lt;&gt;'Tabelas auxiliares'!$C$242,M677&lt;&gt;'Tabelas auxiliares'!$D$241,M677&lt;&gt;'Tabelas auxiliares'!$D$242),"FOLHA DE PESSOAL",IF(R677='Tabelas auxiliares'!$A$242,"CUSTEIO",IF(R677='Tabelas auxiliares'!$A$241,"INVESTIMENTO","ERRO - VERIFICAR"))))</f>
        <v/>
      </c>
      <c r="T677" s="30" t="str">
        <f t="shared" si="24"/>
        <v/>
      </c>
      <c r="U677" s="37"/>
      <c r="V677" s="37"/>
      <c r="W677" s="37"/>
      <c r="X677" s="37"/>
      <c r="Y677" s="37"/>
    </row>
    <row r="678" spans="18:25" x14ac:dyDescent="0.25">
      <c r="R678" s="19" t="str">
        <f t="shared" si="23"/>
        <v/>
      </c>
      <c r="S678" s="19" t="str">
        <f>IF(M678="","",IF(AND(M678&lt;&gt;'Tabelas auxiliares'!$B$241,M678&lt;&gt;'Tabelas auxiliares'!$B$242,M678&lt;&gt;'Tabelas auxiliares'!$C$241,M678&lt;&gt;'Tabelas auxiliares'!$C$242,M678&lt;&gt;'Tabelas auxiliares'!$D$241,M678&lt;&gt;'Tabelas auxiliares'!$D$242),"FOLHA DE PESSOAL",IF(R678='Tabelas auxiliares'!$A$242,"CUSTEIO",IF(R678='Tabelas auxiliares'!$A$241,"INVESTIMENTO","ERRO - VERIFICAR"))))</f>
        <v/>
      </c>
      <c r="T678" s="30" t="str">
        <f t="shared" si="24"/>
        <v/>
      </c>
      <c r="U678" s="37"/>
      <c r="V678" s="37"/>
      <c r="W678" s="37"/>
      <c r="X678" s="37"/>
      <c r="Y678" s="37"/>
    </row>
    <row r="679" spans="18:25" x14ac:dyDescent="0.25">
      <c r="R679" s="19" t="str">
        <f t="shared" si="23"/>
        <v/>
      </c>
      <c r="S679" s="19" t="str">
        <f>IF(M679="","",IF(AND(M679&lt;&gt;'Tabelas auxiliares'!$B$241,M679&lt;&gt;'Tabelas auxiliares'!$B$242,M679&lt;&gt;'Tabelas auxiliares'!$C$241,M679&lt;&gt;'Tabelas auxiliares'!$C$242,M679&lt;&gt;'Tabelas auxiliares'!$D$241,M679&lt;&gt;'Tabelas auxiliares'!$D$242),"FOLHA DE PESSOAL",IF(R679='Tabelas auxiliares'!$A$242,"CUSTEIO",IF(R679='Tabelas auxiliares'!$A$241,"INVESTIMENTO","ERRO - VERIFICAR"))))</f>
        <v/>
      </c>
      <c r="T679" s="30" t="str">
        <f t="shared" si="24"/>
        <v/>
      </c>
      <c r="U679" s="37"/>
      <c r="V679" s="37"/>
      <c r="W679" s="37"/>
      <c r="X679" s="37"/>
      <c r="Y679" s="37"/>
    </row>
    <row r="680" spans="18:25" x14ac:dyDescent="0.25">
      <c r="R680" s="19" t="str">
        <f t="shared" si="23"/>
        <v/>
      </c>
      <c r="S680" s="19" t="str">
        <f>IF(M680="","",IF(AND(M680&lt;&gt;'Tabelas auxiliares'!$B$241,M680&lt;&gt;'Tabelas auxiliares'!$B$242,M680&lt;&gt;'Tabelas auxiliares'!$C$241,M680&lt;&gt;'Tabelas auxiliares'!$C$242,M680&lt;&gt;'Tabelas auxiliares'!$D$241,M680&lt;&gt;'Tabelas auxiliares'!$D$242),"FOLHA DE PESSOAL",IF(R680='Tabelas auxiliares'!$A$242,"CUSTEIO",IF(R680='Tabelas auxiliares'!$A$241,"INVESTIMENTO","ERRO - VERIFICAR"))))</f>
        <v/>
      </c>
      <c r="T680" s="30" t="str">
        <f t="shared" si="24"/>
        <v/>
      </c>
      <c r="U680" s="37"/>
      <c r="V680" s="37"/>
      <c r="W680" s="37"/>
      <c r="X680" s="37"/>
      <c r="Y680" s="37"/>
    </row>
    <row r="681" spans="18:25" x14ac:dyDescent="0.25">
      <c r="R681" s="19" t="str">
        <f t="shared" si="23"/>
        <v/>
      </c>
      <c r="S681" s="19" t="str">
        <f>IF(M681="","",IF(AND(M681&lt;&gt;'Tabelas auxiliares'!$B$241,M681&lt;&gt;'Tabelas auxiliares'!$B$242,M681&lt;&gt;'Tabelas auxiliares'!$C$241,M681&lt;&gt;'Tabelas auxiliares'!$C$242,M681&lt;&gt;'Tabelas auxiliares'!$D$241,M681&lt;&gt;'Tabelas auxiliares'!$D$242),"FOLHA DE PESSOAL",IF(R681='Tabelas auxiliares'!$A$242,"CUSTEIO",IF(R681='Tabelas auxiliares'!$A$241,"INVESTIMENTO","ERRO - VERIFICAR"))))</f>
        <v/>
      </c>
      <c r="T681" s="30" t="str">
        <f t="shared" si="24"/>
        <v/>
      </c>
      <c r="U681" s="37"/>
      <c r="V681" s="37"/>
      <c r="W681" s="37"/>
      <c r="X681" s="37"/>
      <c r="Y681" s="37"/>
    </row>
    <row r="682" spans="18:25" x14ac:dyDescent="0.25">
      <c r="R682" s="19" t="str">
        <f t="shared" si="23"/>
        <v/>
      </c>
      <c r="S682" s="19" t="str">
        <f>IF(M682="","",IF(AND(M682&lt;&gt;'Tabelas auxiliares'!$B$241,M682&lt;&gt;'Tabelas auxiliares'!$B$242,M682&lt;&gt;'Tabelas auxiliares'!$C$241,M682&lt;&gt;'Tabelas auxiliares'!$C$242,M682&lt;&gt;'Tabelas auxiliares'!$D$241,M682&lt;&gt;'Tabelas auxiliares'!$D$242),"FOLHA DE PESSOAL",IF(R682='Tabelas auxiliares'!$A$242,"CUSTEIO",IF(R682='Tabelas auxiliares'!$A$241,"INVESTIMENTO","ERRO - VERIFICAR"))))</f>
        <v/>
      </c>
      <c r="T682" s="30" t="str">
        <f t="shared" si="24"/>
        <v/>
      </c>
      <c r="U682" s="37"/>
      <c r="V682" s="37"/>
      <c r="W682" s="37"/>
      <c r="X682" s="37"/>
      <c r="Y682" s="37"/>
    </row>
    <row r="683" spans="18:25" x14ac:dyDescent="0.25">
      <c r="R683" s="19" t="str">
        <f t="shared" si="23"/>
        <v/>
      </c>
      <c r="S683" s="19" t="str">
        <f>IF(M683="","",IF(AND(M683&lt;&gt;'Tabelas auxiliares'!$B$241,M683&lt;&gt;'Tabelas auxiliares'!$B$242,M683&lt;&gt;'Tabelas auxiliares'!$C$241,M683&lt;&gt;'Tabelas auxiliares'!$C$242,M683&lt;&gt;'Tabelas auxiliares'!$D$241,M683&lt;&gt;'Tabelas auxiliares'!$D$242),"FOLHA DE PESSOAL",IF(R683='Tabelas auxiliares'!$A$242,"CUSTEIO",IF(R683='Tabelas auxiliares'!$A$241,"INVESTIMENTO","ERRO - VERIFICAR"))))</f>
        <v/>
      </c>
      <c r="T683" s="30" t="str">
        <f t="shared" si="24"/>
        <v/>
      </c>
      <c r="U683" s="37"/>
      <c r="V683" s="37"/>
      <c r="W683" s="37"/>
      <c r="X683" s="37"/>
      <c r="Y683" s="37"/>
    </row>
    <row r="684" spans="18:25" x14ac:dyDescent="0.25">
      <c r="R684" s="19" t="str">
        <f t="shared" si="23"/>
        <v/>
      </c>
      <c r="S684" s="19" t="str">
        <f>IF(M684="","",IF(AND(M684&lt;&gt;'Tabelas auxiliares'!$B$241,M684&lt;&gt;'Tabelas auxiliares'!$B$242,M684&lt;&gt;'Tabelas auxiliares'!$C$241,M684&lt;&gt;'Tabelas auxiliares'!$C$242,M684&lt;&gt;'Tabelas auxiliares'!$D$241,M684&lt;&gt;'Tabelas auxiliares'!$D$242),"FOLHA DE PESSOAL",IF(R684='Tabelas auxiliares'!$A$242,"CUSTEIO",IF(R684='Tabelas auxiliares'!$A$241,"INVESTIMENTO","ERRO - VERIFICAR"))))</f>
        <v/>
      </c>
      <c r="T684" s="30" t="str">
        <f t="shared" si="24"/>
        <v/>
      </c>
      <c r="U684" s="37"/>
      <c r="V684" s="37"/>
      <c r="W684" s="37"/>
      <c r="X684" s="37"/>
      <c r="Y684" s="37"/>
    </row>
    <row r="685" spans="18:25" x14ac:dyDescent="0.25">
      <c r="R685" s="19" t="str">
        <f t="shared" si="23"/>
        <v/>
      </c>
      <c r="S685" s="19" t="str">
        <f>IF(M685="","",IF(AND(M685&lt;&gt;'Tabelas auxiliares'!$B$241,M685&lt;&gt;'Tabelas auxiliares'!$B$242,M685&lt;&gt;'Tabelas auxiliares'!$C$241,M685&lt;&gt;'Tabelas auxiliares'!$C$242,M685&lt;&gt;'Tabelas auxiliares'!$D$241,M685&lt;&gt;'Tabelas auxiliares'!$D$242),"FOLHA DE PESSOAL",IF(R685='Tabelas auxiliares'!$A$242,"CUSTEIO",IF(R685='Tabelas auxiliares'!$A$241,"INVESTIMENTO","ERRO - VERIFICAR"))))</f>
        <v/>
      </c>
      <c r="T685" s="30" t="str">
        <f t="shared" si="24"/>
        <v/>
      </c>
      <c r="U685" s="37"/>
      <c r="V685" s="37"/>
      <c r="W685" s="37"/>
      <c r="X685" s="37"/>
      <c r="Y685" s="37"/>
    </row>
    <row r="686" spans="18:25" x14ac:dyDescent="0.25">
      <c r="R686" s="19" t="str">
        <f t="shared" si="23"/>
        <v/>
      </c>
      <c r="S686" s="19" t="str">
        <f>IF(M686="","",IF(AND(M686&lt;&gt;'Tabelas auxiliares'!$B$241,M686&lt;&gt;'Tabelas auxiliares'!$B$242,M686&lt;&gt;'Tabelas auxiliares'!$C$241,M686&lt;&gt;'Tabelas auxiliares'!$C$242,M686&lt;&gt;'Tabelas auxiliares'!$D$241,M686&lt;&gt;'Tabelas auxiliares'!$D$242),"FOLHA DE PESSOAL",IF(R686='Tabelas auxiliares'!$A$242,"CUSTEIO",IF(R686='Tabelas auxiliares'!$A$241,"INVESTIMENTO","ERRO - VERIFICAR"))))</f>
        <v/>
      </c>
      <c r="T686" s="30" t="str">
        <f t="shared" si="24"/>
        <v/>
      </c>
      <c r="U686" s="37"/>
      <c r="V686" s="37"/>
      <c r="W686" s="37"/>
      <c r="X686" s="37"/>
      <c r="Y686" s="37"/>
    </row>
    <row r="687" spans="18:25" x14ac:dyDescent="0.25">
      <c r="R687" s="19" t="str">
        <f t="shared" si="23"/>
        <v/>
      </c>
      <c r="S687" s="19" t="str">
        <f>IF(M687="","",IF(AND(M687&lt;&gt;'Tabelas auxiliares'!$B$241,M687&lt;&gt;'Tabelas auxiliares'!$B$242,M687&lt;&gt;'Tabelas auxiliares'!$C$241,M687&lt;&gt;'Tabelas auxiliares'!$C$242,M687&lt;&gt;'Tabelas auxiliares'!$D$241,M687&lt;&gt;'Tabelas auxiliares'!$D$242),"FOLHA DE PESSOAL",IF(R687='Tabelas auxiliares'!$A$242,"CUSTEIO",IF(R687='Tabelas auxiliares'!$A$241,"INVESTIMENTO","ERRO - VERIFICAR"))))</f>
        <v/>
      </c>
      <c r="T687" s="30" t="str">
        <f t="shared" si="24"/>
        <v/>
      </c>
      <c r="U687" s="37"/>
      <c r="V687" s="37"/>
      <c r="W687" s="37"/>
      <c r="X687" s="37"/>
      <c r="Y687" s="37"/>
    </row>
    <row r="688" spans="18:25" x14ac:dyDescent="0.25">
      <c r="R688" s="19" t="str">
        <f t="shared" si="23"/>
        <v/>
      </c>
      <c r="S688" s="19" t="str">
        <f>IF(M688="","",IF(AND(M688&lt;&gt;'Tabelas auxiliares'!$B$241,M688&lt;&gt;'Tabelas auxiliares'!$B$242,M688&lt;&gt;'Tabelas auxiliares'!$C$241,M688&lt;&gt;'Tabelas auxiliares'!$C$242,M688&lt;&gt;'Tabelas auxiliares'!$D$241,M688&lt;&gt;'Tabelas auxiliares'!$D$242),"FOLHA DE PESSOAL",IF(R688='Tabelas auxiliares'!$A$242,"CUSTEIO",IF(R688='Tabelas auxiliares'!$A$241,"INVESTIMENTO","ERRO - VERIFICAR"))))</f>
        <v/>
      </c>
      <c r="T688" s="30" t="str">
        <f t="shared" si="24"/>
        <v/>
      </c>
      <c r="U688" s="37"/>
      <c r="V688" s="37"/>
      <c r="W688" s="37"/>
      <c r="X688" s="37"/>
      <c r="Y688" s="37"/>
    </row>
    <row r="689" spans="18:25" x14ac:dyDescent="0.25">
      <c r="R689" s="19" t="str">
        <f t="shared" si="23"/>
        <v/>
      </c>
      <c r="S689" s="19" t="str">
        <f>IF(M689="","",IF(AND(M689&lt;&gt;'Tabelas auxiliares'!$B$241,M689&lt;&gt;'Tabelas auxiliares'!$B$242,M689&lt;&gt;'Tabelas auxiliares'!$C$241,M689&lt;&gt;'Tabelas auxiliares'!$C$242,M689&lt;&gt;'Tabelas auxiliares'!$D$241,M689&lt;&gt;'Tabelas auxiliares'!$D$242),"FOLHA DE PESSOAL",IF(R689='Tabelas auxiliares'!$A$242,"CUSTEIO",IF(R689='Tabelas auxiliares'!$A$241,"INVESTIMENTO","ERRO - VERIFICAR"))))</f>
        <v/>
      </c>
      <c r="T689" s="30" t="str">
        <f t="shared" si="24"/>
        <v/>
      </c>
      <c r="U689" s="37"/>
      <c r="V689" s="37"/>
      <c r="W689" s="37"/>
      <c r="X689" s="37"/>
      <c r="Y689" s="37"/>
    </row>
    <row r="690" spans="18:25" x14ac:dyDescent="0.25">
      <c r="R690" s="19" t="str">
        <f t="shared" si="23"/>
        <v/>
      </c>
      <c r="S690" s="19" t="str">
        <f>IF(M690="","",IF(AND(M690&lt;&gt;'Tabelas auxiliares'!$B$241,M690&lt;&gt;'Tabelas auxiliares'!$B$242,M690&lt;&gt;'Tabelas auxiliares'!$C$241,M690&lt;&gt;'Tabelas auxiliares'!$C$242,M690&lt;&gt;'Tabelas auxiliares'!$D$241,M690&lt;&gt;'Tabelas auxiliares'!$D$242),"FOLHA DE PESSOAL",IF(R690='Tabelas auxiliares'!$A$242,"CUSTEIO",IF(R690='Tabelas auxiliares'!$A$241,"INVESTIMENTO","ERRO - VERIFICAR"))))</f>
        <v/>
      </c>
      <c r="T690" s="30" t="str">
        <f t="shared" si="24"/>
        <v/>
      </c>
      <c r="U690" s="37"/>
      <c r="V690" s="37"/>
      <c r="W690" s="37"/>
      <c r="X690" s="37"/>
      <c r="Y690" s="37"/>
    </row>
    <row r="691" spans="18:25" x14ac:dyDescent="0.25">
      <c r="R691" s="19" t="str">
        <f t="shared" si="23"/>
        <v/>
      </c>
      <c r="S691" s="19" t="str">
        <f>IF(M691="","",IF(AND(M691&lt;&gt;'Tabelas auxiliares'!$B$241,M691&lt;&gt;'Tabelas auxiliares'!$B$242,M691&lt;&gt;'Tabelas auxiliares'!$C$241,M691&lt;&gt;'Tabelas auxiliares'!$C$242,M691&lt;&gt;'Tabelas auxiliares'!$D$241,M691&lt;&gt;'Tabelas auxiliares'!$D$242),"FOLHA DE PESSOAL",IF(R691='Tabelas auxiliares'!$A$242,"CUSTEIO",IF(R691='Tabelas auxiliares'!$A$241,"INVESTIMENTO","ERRO - VERIFICAR"))))</f>
        <v/>
      </c>
      <c r="T691" s="30" t="str">
        <f t="shared" si="24"/>
        <v/>
      </c>
      <c r="U691" s="37"/>
      <c r="V691" s="37"/>
      <c r="W691" s="37"/>
      <c r="X691" s="37"/>
      <c r="Y691" s="37"/>
    </row>
    <row r="692" spans="18:25" x14ac:dyDescent="0.25">
      <c r="R692" s="19" t="str">
        <f t="shared" si="23"/>
        <v/>
      </c>
      <c r="S692" s="19" t="str">
        <f>IF(M692="","",IF(AND(M692&lt;&gt;'Tabelas auxiliares'!$B$241,M692&lt;&gt;'Tabelas auxiliares'!$B$242,M692&lt;&gt;'Tabelas auxiliares'!$C$241,M692&lt;&gt;'Tabelas auxiliares'!$C$242,M692&lt;&gt;'Tabelas auxiliares'!$D$241,M692&lt;&gt;'Tabelas auxiliares'!$D$242),"FOLHA DE PESSOAL",IF(R692='Tabelas auxiliares'!$A$242,"CUSTEIO",IF(R692='Tabelas auxiliares'!$A$241,"INVESTIMENTO","ERRO - VERIFICAR"))))</f>
        <v/>
      </c>
      <c r="T692" s="30" t="str">
        <f t="shared" si="24"/>
        <v/>
      </c>
      <c r="U692" s="37"/>
      <c r="V692" s="37"/>
      <c r="W692" s="37"/>
      <c r="X692" s="37"/>
      <c r="Y692" s="37"/>
    </row>
    <row r="693" spans="18:25" x14ac:dyDescent="0.25">
      <c r="R693" s="19" t="str">
        <f t="shared" si="23"/>
        <v/>
      </c>
      <c r="S693" s="19" t="str">
        <f>IF(M693="","",IF(AND(M693&lt;&gt;'Tabelas auxiliares'!$B$241,M693&lt;&gt;'Tabelas auxiliares'!$B$242,M693&lt;&gt;'Tabelas auxiliares'!$C$241,M693&lt;&gt;'Tabelas auxiliares'!$C$242,M693&lt;&gt;'Tabelas auxiliares'!$D$241,M693&lt;&gt;'Tabelas auxiliares'!$D$242),"FOLHA DE PESSOAL",IF(R693='Tabelas auxiliares'!$A$242,"CUSTEIO",IF(R693='Tabelas auxiliares'!$A$241,"INVESTIMENTO","ERRO - VERIFICAR"))))</f>
        <v/>
      </c>
      <c r="T693" s="30" t="str">
        <f t="shared" si="24"/>
        <v/>
      </c>
      <c r="U693" s="37"/>
      <c r="V693" s="37"/>
      <c r="W693" s="37"/>
      <c r="X693" s="37"/>
      <c r="Y693" s="37"/>
    </row>
    <row r="694" spans="18:25" x14ac:dyDescent="0.25">
      <c r="R694" s="19" t="str">
        <f t="shared" si="23"/>
        <v/>
      </c>
      <c r="S694" s="19" t="str">
        <f>IF(M694="","",IF(AND(M694&lt;&gt;'Tabelas auxiliares'!$B$241,M694&lt;&gt;'Tabelas auxiliares'!$B$242,M694&lt;&gt;'Tabelas auxiliares'!$C$241,M694&lt;&gt;'Tabelas auxiliares'!$C$242,M694&lt;&gt;'Tabelas auxiliares'!$D$241,M694&lt;&gt;'Tabelas auxiliares'!$D$242),"FOLHA DE PESSOAL",IF(R694='Tabelas auxiliares'!$A$242,"CUSTEIO",IF(R694='Tabelas auxiliares'!$A$241,"INVESTIMENTO","ERRO - VERIFICAR"))))</f>
        <v/>
      </c>
      <c r="T694" s="30" t="str">
        <f t="shared" si="24"/>
        <v/>
      </c>
      <c r="U694" s="37"/>
      <c r="V694" s="37"/>
      <c r="W694" s="37"/>
      <c r="X694" s="37"/>
      <c r="Y694" s="37"/>
    </row>
    <row r="695" spans="18:25" x14ac:dyDescent="0.25">
      <c r="R695" s="19" t="str">
        <f t="shared" si="23"/>
        <v/>
      </c>
      <c r="S695" s="19" t="str">
        <f>IF(M695="","",IF(AND(M695&lt;&gt;'Tabelas auxiliares'!$B$241,M695&lt;&gt;'Tabelas auxiliares'!$B$242,M695&lt;&gt;'Tabelas auxiliares'!$C$241,M695&lt;&gt;'Tabelas auxiliares'!$C$242,M695&lt;&gt;'Tabelas auxiliares'!$D$241,M695&lt;&gt;'Tabelas auxiliares'!$D$242),"FOLHA DE PESSOAL",IF(R695='Tabelas auxiliares'!$A$242,"CUSTEIO",IF(R695='Tabelas auxiliares'!$A$241,"INVESTIMENTO","ERRO - VERIFICAR"))))</f>
        <v/>
      </c>
      <c r="T695" s="30" t="str">
        <f t="shared" si="24"/>
        <v/>
      </c>
      <c r="U695" s="37"/>
      <c r="V695" s="37"/>
      <c r="W695" s="37"/>
      <c r="X695" s="37"/>
      <c r="Y695" s="37"/>
    </row>
    <row r="696" spans="18:25" x14ac:dyDescent="0.25">
      <c r="R696" s="19" t="str">
        <f t="shared" si="23"/>
        <v/>
      </c>
      <c r="S696" s="19" t="str">
        <f>IF(M696="","",IF(AND(M696&lt;&gt;'Tabelas auxiliares'!$B$241,M696&lt;&gt;'Tabelas auxiliares'!$B$242,M696&lt;&gt;'Tabelas auxiliares'!$C$241,M696&lt;&gt;'Tabelas auxiliares'!$C$242,M696&lt;&gt;'Tabelas auxiliares'!$D$241,M696&lt;&gt;'Tabelas auxiliares'!$D$242),"FOLHA DE PESSOAL",IF(R696='Tabelas auxiliares'!$A$242,"CUSTEIO",IF(R696='Tabelas auxiliares'!$A$241,"INVESTIMENTO","ERRO - VERIFICAR"))))</f>
        <v/>
      </c>
      <c r="T696" s="30" t="str">
        <f t="shared" si="24"/>
        <v/>
      </c>
      <c r="U696" s="37"/>
      <c r="V696" s="37"/>
      <c r="W696" s="37"/>
      <c r="X696" s="37"/>
      <c r="Y696" s="37"/>
    </row>
    <row r="697" spans="18:25" x14ac:dyDescent="0.25">
      <c r="R697" s="19" t="str">
        <f t="shared" si="23"/>
        <v/>
      </c>
      <c r="S697" s="19" t="str">
        <f>IF(M697="","",IF(AND(M697&lt;&gt;'Tabelas auxiliares'!$B$241,M697&lt;&gt;'Tabelas auxiliares'!$B$242,M697&lt;&gt;'Tabelas auxiliares'!$C$241,M697&lt;&gt;'Tabelas auxiliares'!$C$242,M697&lt;&gt;'Tabelas auxiliares'!$D$241,M697&lt;&gt;'Tabelas auxiliares'!$D$242),"FOLHA DE PESSOAL",IF(R697='Tabelas auxiliares'!$A$242,"CUSTEIO",IF(R697='Tabelas auxiliares'!$A$241,"INVESTIMENTO","ERRO - VERIFICAR"))))</f>
        <v/>
      </c>
      <c r="T697" s="30" t="str">
        <f t="shared" si="24"/>
        <v/>
      </c>
      <c r="U697" s="37"/>
      <c r="V697" s="37"/>
      <c r="W697" s="37"/>
      <c r="X697" s="37"/>
      <c r="Y697" s="37"/>
    </row>
    <row r="698" spans="18:25" x14ac:dyDescent="0.25">
      <c r="R698" s="19" t="str">
        <f t="shared" si="23"/>
        <v/>
      </c>
      <c r="S698" s="19" t="str">
        <f>IF(M698="","",IF(AND(M698&lt;&gt;'Tabelas auxiliares'!$B$241,M698&lt;&gt;'Tabelas auxiliares'!$B$242,M698&lt;&gt;'Tabelas auxiliares'!$C$241,M698&lt;&gt;'Tabelas auxiliares'!$C$242,M698&lt;&gt;'Tabelas auxiliares'!$D$241,M698&lt;&gt;'Tabelas auxiliares'!$D$242),"FOLHA DE PESSOAL",IF(R698='Tabelas auxiliares'!$A$242,"CUSTEIO",IF(R698='Tabelas auxiliares'!$A$241,"INVESTIMENTO","ERRO - VERIFICAR"))))</f>
        <v/>
      </c>
      <c r="T698" s="30" t="str">
        <f t="shared" si="24"/>
        <v/>
      </c>
      <c r="U698" s="37"/>
      <c r="V698" s="37"/>
      <c r="W698" s="37"/>
      <c r="X698" s="37"/>
      <c r="Y698" s="37"/>
    </row>
    <row r="699" spans="18:25" x14ac:dyDescent="0.25">
      <c r="R699" s="19" t="str">
        <f t="shared" si="23"/>
        <v/>
      </c>
      <c r="S699" s="19" t="str">
        <f>IF(M699="","",IF(AND(M699&lt;&gt;'Tabelas auxiliares'!$B$241,M699&lt;&gt;'Tabelas auxiliares'!$B$242,M699&lt;&gt;'Tabelas auxiliares'!$C$241,M699&lt;&gt;'Tabelas auxiliares'!$C$242,M699&lt;&gt;'Tabelas auxiliares'!$D$241,M699&lt;&gt;'Tabelas auxiliares'!$D$242),"FOLHA DE PESSOAL",IF(R699='Tabelas auxiliares'!$A$242,"CUSTEIO",IF(R699='Tabelas auxiliares'!$A$241,"INVESTIMENTO","ERRO - VERIFICAR"))))</f>
        <v/>
      </c>
      <c r="T699" s="30" t="str">
        <f t="shared" si="24"/>
        <v/>
      </c>
      <c r="U699" s="37"/>
      <c r="V699" s="37"/>
      <c r="W699" s="37"/>
      <c r="X699" s="37"/>
      <c r="Y699" s="37"/>
    </row>
    <row r="700" spans="18:25" x14ac:dyDescent="0.25">
      <c r="R700" s="19" t="str">
        <f t="shared" si="23"/>
        <v/>
      </c>
      <c r="S700" s="19" t="str">
        <f>IF(M700="","",IF(AND(M700&lt;&gt;'Tabelas auxiliares'!$B$241,M700&lt;&gt;'Tabelas auxiliares'!$B$242,M700&lt;&gt;'Tabelas auxiliares'!$C$241,M700&lt;&gt;'Tabelas auxiliares'!$C$242,M700&lt;&gt;'Tabelas auxiliares'!$D$241,M700&lt;&gt;'Tabelas auxiliares'!$D$242),"FOLHA DE PESSOAL",IF(R700='Tabelas auxiliares'!$A$242,"CUSTEIO",IF(R700='Tabelas auxiliares'!$A$241,"INVESTIMENTO","ERRO - VERIFICAR"))))</f>
        <v/>
      </c>
      <c r="T700" s="30" t="str">
        <f t="shared" si="24"/>
        <v/>
      </c>
      <c r="U700" s="37"/>
      <c r="V700" s="37"/>
      <c r="W700" s="37"/>
      <c r="X700" s="37"/>
      <c r="Y700" s="37"/>
    </row>
    <row r="701" spans="18:25" x14ac:dyDescent="0.25">
      <c r="R701" s="19" t="str">
        <f t="shared" si="23"/>
        <v/>
      </c>
      <c r="S701" s="19" t="str">
        <f>IF(M701="","",IF(AND(M701&lt;&gt;'Tabelas auxiliares'!$B$241,M701&lt;&gt;'Tabelas auxiliares'!$B$242,M701&lt;&gt;'Tabelas auxiliares'!$C$241,M701&lt;&gt;'Tabelas auxiliares'!$C$242,M701&lt;&gt;'Tabelas auxiliares'!$D$241,M701&lt;&gt;'Tabelas auxiliares'!$D$242),"FOLHA DE PESSOAL",IF(R701='Tabelas auxiliares'!$A$242,"CUSTEIO",IF(R701='Tabelas auxiliares'!$A$241,"INVESTIMENTO","ERRO - VERIFICAR"))))</f>
        <v/>
      </c>
      <c r="T701" s="30" t="str">
        <f t="shared" si="24"/>
        <v/>
      </c>
      <c r="U701" s="37"/>
      <c r="V701" s="37"/>
      <c r="W701" s="37"/>
      <c r="X701" s="37"/>
      <c r="Y701" s="37"/>
    </row>
    <row r="702" spans="18:25" x14ac:dyDescent="0.25">
      <c r="R702" s="19" t="str">
        <f t="shared" si="23"/>
        <v/>
      </c>
      <c r="S702" s="19" t="str">
        <f>IF(M702="","",IF(AND(M702&lt;&gt;'Tabelas auxiliares'!$B$241,M702&lt;&gt;'Tabelas auxiliares'!$B$242,M702&lt;&gt;'Tabelas auxiliares'!$C$241,M702&lt;&gt;'Tabelas auxiliares'!$C$242,M702&lt;&gt;'Tabelas auxiliares'!$D$241,M702&lt;&gt;'Tabelas auxiliares'!$D$242),"FOLHA DE PESSOAL",IF(R702='Tabelas auxiliares'!$A$242,"CUSTEIO",IF(R702='Tabelas auxiliares'!$A$241,"INVESTIMENTO","ERRO - VERIFICAR"))))</f>
        <v/>
      </c>
      <c r="T702" s="30" t="str">
        <f t="shared" si="24"/>
        <v/>
      </c>
      <c r="U702" s="37"/>
      <c r="V702" s="37"/>
      <c r="W702" s="37"/>
      <c r="X702" s="37"/>
      <c r="Y702" s="37"/>
    </row>
    <row r="703" spans="18:25" x14ac:dyDescent="0.25">
      <c r="R703" s="19" t="str">
        <f t="shared" si="23"/>
        <v/>
      </c>
      <c r="S703" s="19" t="str">
        <f>IF(M703="","",IF(AND(M703&lt;&gt;'Tabelas auxiliares'!$B$241,M703&lt;&gt;'Tabelas auxiliares'!$B$242,M703&lt;&gt;'Tabelas auxiliares'!$C$241,M703&lt;&gt;'Tabelas auxiliares'!$C$242,M703&lt;&gt;'Tabelas auxiliares'!$D$241,M703&lt;&gt;'Tabelas auxiliares'!$D$242),"FOLHA DE PESSOAL",IF(R703='Tabelas auxiliares'!$A$242,"CUSTEIO",IF(R703='Tabelas auxiliares'!$A$241,"INVESTIMENTO","ERRO - VERIFICAR"))))</f>
        <v/>
      </c>
      <c r="T703" s="30" t="str">
        <f t="shared" si="24"/>
        <v/>
      </c>
      <c r="U703" s="37"/>
      <c r="V703" s="37"/>
      <c r="W703" s="37"/>
      <c r="X703" s="37"/>
      <c r="Y703" s="37"/>
    </row>
    <row r="704" spans="18:25" x14ac:dyDescent="0.25">
      <c r="R704" s="19" t="str">
        <f t="shared" si="23"/>
        <v/>
      </c>
      <c r="S704" s="19" t="str">
        <f>IF(M704="","",IF(AND(M704&lt;&gt;'Tabelas auxiliares'!$B$241,M704&lt;&gt;'Tabelas auxiliares'!$B$242,M704&lt;&gt;'Tabelas auxiliares'!$C$241,M704&lt;&gt;'Tabelas auxiliares'!$C$242,M704&lt;&gt;'Tabelas auxiliares'!$D$241,M704&lt;&gt;'Tabelas auxiliares'!$D$242),"FOLHA DE PESSOAL",IF(R704='Tabelas auxiliares'!$A$242,"CUSTEIO",IF(R704='Tabelas auxiliares'!$A$241,"INVESTIMENTO","ERRO - VERIFICAR"))))</f>
        <v/>
      </c>
      <c r="T704" s="30" t="str">
        <f t="shared" si="24"/>
        <v/>
      </c>
      <c r="U704" s="37"/>
      <c r="V704" s="37"/>
      <c r="W704" s="37"/>
      <c r="X704" s="37"/>
      <c r="Y704" s="37"/>
    </row>
    <row r="705" spans="18:25" x14ac:dyDescent="0.25">
      <c r="R705" s="19" t="str">
        <f t="shared" si="23"/>
        <v/>
      </c>
      <c r="S705" s="19" t="str">
        <f>IF(M705="","",IF(AND(M705&lt;&gt;'Tabelas auxiliares'!$B$241,M705&lt;&gt;'Tabelas auxiliares'!$B$242,M705&lt;&gt;'Tabelas auxiliares'!$C$241,M705&lt;&gt;'Tabelas auxiliares'!$C$242,M705&lt;&gt;'Tabelas auxiliares'!$D$241,M705&lt;&gt;'Tabelas auxiliares'!$D$242),"FOLHA DE PESSOAL",IF(R705='Tabelas auxiliares'!$A$242,"CUSTEIO",IF(R705='Tabelas auxiliares'!$A$241,"INVESTIMENTO","ERRO - VERIFICAR"))))</f>
        <v/>
      </c>
      <c r="T705" s="30" t="str">
        <f t="shared" si="24"/>
        <v/>
      </c>
      <c r="U705" s="37"/>
      <c r="V705" s="37"/>
      <c r="W705" s="37"/>
      <c r="X705" s="37"/>
      <c r="Y705" s="37"/>
    </row>
    <row r="706" spans="18:25" x14ac:dyDescent="0.25">
      <c r="R706" s="19" t="str">
        <f t="shared" si="23"/>
        <v/>
      </c>
      <c r="S706" s="19" t="str">
        <f>IF(M706="","",IF(AND(M706&lt;&gt;'Tabelas auxiliares'!$B$241,M706&lt;&gt;'Tabelas auxiliares'!$B$242,M706&lt;&gt;'Tabelas auxiliares'!$C$241,M706&lt;&gt;'Tabelas auxiliares'!$C$242,M706&lt;&gt;'Tabelas auxiliares'!$D$241,M706&lt;&gt;'Tabelas auxiliares'!$D$242),"FOLHA DE PESSOAL",IF(R706='Tabelas auxiliares'!$A$242,"CUSTEIO",IF(R706='Tabelas auxiliares'!$A$241,"INVESTIMENTO","ERRO - VERIFICAR"))))</f>
        <v/>
      </c>
      <c r="T706" s="30" t="str">
        <f t="shared" si="24"/>
        <v/>
      </c>
      <c r="U706" s="37"/>
      <c r="V706" s="37"/>
      <c r="W706" s="37"/>
      <c r="X706" s="37"/>
      <c r="Y706" s="37"/>
    </row>
    <row r="707" spans="18:25" x14ac:dyDescent="0.25">
      <c r="R707" s="19" t="str">
        <f t="shared" si="23"/>
        <v/>
      </c>
      <c r="S707" s="19" t="str">
        <f>IF(M707="","",IF(AND(M707&lt;&gt;'Tabelas auxiliares'!$B$241,M707&lt;&gt;'Tabelas auxiliares'!$B$242,M707&lt;&gt;'Tabelas auxiliares'!$C$241,M707&lt;&gt;'Tabelas auxiliares'!$C$242,M707&lt;&gt;'Tabelas auxiliares'!$D$241,M707&lt;&gt;'Tabelas auxiliares'!$D$242),"FOLHA DE PESSOAL",IF(R707='Tabelas auxiliares'!$A$242,"CUSTEIO",IF(R707='Tabelas auxiliares'!$A$241,"INVESTIMENTO","ERRO - VERIFICAR"))))</f>
        <v/>
      </c>
      <c r="T707" s="30" t="str">
        <f t="shared" si="24"/>
        <v/>
      </c>
      <c r="U707" s="37"/>
      <c r="V707" s="37"/>
      <c r="W707" s="37"/>
      <c r="X707" s="37"/>
      <c r="Y707" s="37"/>
    </row>
    <row r="708" spans="18:25" x14ac:dyDescent="0.25">
      <c r="R708" s="19" t="str">
        <f t="shared" ref="R708:R771" si="25">LEFT(O708,1)</f>
        <v/>
      </c>
      <c r="S708" s="19" t="str">
        <f>IF(M708="","",IF(AND(M708&lt;&gt;'Tabelas auxiliares'!$B$241,M708&lt;&gt;'Tabelas auxiliares'!$B$242,M708&lt;&gt;'Tabelas auxiliares'!$C$241,M708&lt;&gt;'Tabelas auxiliares'!$C$242,M708&lt;&gt;'Tabelas auxiliares'!$D$241,M708&lt;&gt;'Tabelas auxiliares'!$D$242),"FOLHA DE PESSOAL",IF(R708='Tabelas auxiliares'!$A$242,"CUSTEIO",IF(R708='Tabelas auxiliares'!$A$241,"INVESTIMENTO","ERRO - VERIFICAR"))))</f>
        <v/>
      </c>
      <c r="T708" s="30" t="str">
        <f t="shared" ref="T708:T771" si="26">IF(SUM(U708:Y708)=0,"",SUM(U708:Y708))</f>
        <v/>
      </c>
      <c r="U708" s="37"/>
      <c r="V708" s="37"/>
      <c r="W708" s="37"/>
      <c r="X708" s="37"/>
      <c r="Y708" s="37"/>
    </row>
    <row r="709" spans="18:25" x14ac:dyDescent="0.25">
      <c r="R709" s="19" t="str">
        <f t="shared" si="25"/>
        <v/>
      </c>
      <c r="S709" s="19" t="str">
        <f>IF(M709="","",IF(AND(M709&lt;&gt;'Tabelas auxiliares'!$B$241,M709&lt;&gt;'Tabelas auxiliares'!$B$242,M709&lt;&gt;'Tabelas auxiliares'!$C$241,M709&lt;&gt;'Tabelas auxiliares'!$C$242,M709&lt;&gt;'Tabelas auxiliares'!$D$241,M709&lt;&gt;'Tabelas auxiliares'!$D$242),"FOLHA DE PESSOAL",IF(R709='Tabelas auxiliares'!$A$242,"CUSTEIO",IF(R709='Tabelas auxiliares'!$A$241,"INVESTIMENTO","ERRO - VERIFICAR"))))</f>
        <v/>
      </c>
      <c r="T709" s="30" t="str">
        <f t="shared" si="26"/>
        <v/>
      </c>
      <c r="U709" s="37"/>
      <c r="V709" s="37"/>
      <c r="W709" s="37"/>
      <c r="X709" s="37"/>
      <c r="Y709" s="37"/>
    </row>
    <row r="710" spans="18:25" x14ac:dyDescent="0.25">
      <c r="R710" s="19" t="str">
        <f t="shared" si="25"/>
        <v/>
      </c>
      <c r="S710" s="19" t="str">
        <f>IF(M710="","",IF(AND(M710&lt;&gt;'Tabelas auxiliares'!$B$241,M710&lt;&gt;'Tabelas auxiliares'!$B$242,M710&lt;&gt;'Tabelas auxiliares'!$C$241,M710&lt;&gt;'Tabelas auxiliares'!$C$242,M710&lt;&gt;'Tabelas auxiliares'!$D$241,M710&lt;&gt;'Tabelas auxiliares'!$D$242),"FOLHA DE PESSOAL",IF(R710='Tabelas auxiliares'!$A$242,"CUSTEIO",IF(R710='Tabelas auxiliares'!$A$241,"INVESTIMENTO","ERRO - VERIFICAR"))))</f>
        <v/>
      </c>
      <c r="T710" s="30" t="str">
        <f t="shared" si="26"/>
        <v/>
      </c>
      <c r="U710" s="37"/>
      <c r="V710" s="37"/>
      <c r="W710" s="37"/>
      <c r="X710" s="37"/>
      <c r="Y710" s="37"/>
    </row>
    <row r="711" spans="18:25" x14ac:dyDescent="0.25">
      <c r="R711" s="19" t="str">
        <f t="shared" si="25"/>
        <v/>
      </c>
      <c r="S711" s="19" t="str">
        <f>IF(M711="","",IF(AND(M711&lt;&gt;'Tabelas auxiliares'!$B$241,M711&lt;&gt;'Tabelas auxiliares'!$B$242,M711&lt;&gt;'Tabelas auxiliares'!$C$241,M711&lt;&gt;'Tabelas auxiliares'!$C$242,M711&lt;&gt;'Tabelas auxiliares'!$D$241,M711&lt;&gt;'Tabelas auxiliares'!$D$242),"FOLHA DE PESSOAL",IF(R711='Tabelas auxiliares'!$A$242,"CUSTEIO",IF(R711='Tabelas auxiliares'!$A$241,"INVESTIMENTO","ERRO - VERIFICAR"))))</f>
        <v/>
      </c>
      <c r="T711" s="30" t="str">
        <f t="shared" si="26"/>
        <v/>
      </c>
      <c r="U711" s="37"/>
      <c r="V711" s="37"/>
      <c r="W711" s="37"/>
      <c r="X711" s="37"/>
      <c r="Y711" s="37"/>
    </row>
    <row r="712" spans="18:25" x14ac:dyDescent="0.25">
      <c r="R712" s="19" t="str">
        <f t="shared" si="25"/>
        <v/>
      </c>
      <c r="S712" s="19" t="str">
        <f>IF(M712="","",IF(AND(M712&lt;&gt;'Tabelas auxiliares'!$B$241,M712&lt;&gt;'Tabelas auxiliares'!$B$242,M712&lt;&gt;'Tabelas auxiliares'!$C$241,M712&lt;&gt;'Tabelas auxiliares'!$C$242,M712&lt;&gt;'Tabelas auxiliares'!$D$241,M712&lt;&gt;'Tabelas auxiliares'!$D$242),"FOLHA DE PESSOAL",IF(R712='Tabelas auxiliares'!$A$242,"CUSTEIO",IF(R712='Tabelas auxiliares'!$A$241,"INVESTIMENTO","ERRO - VERIFICAR"))))</f>
        <v/>
      </c>
      <c r="T712" s="30" t="str">
        <f t="shared" si="26"/>
        <v/>
      </c>
      <c r="U712" s="37"/>
      <c r="V712" s="37"/>
      <c r="W712" s="37"/>
      <c r="X712" s="37"/>
      <c r="Y712" s="37"/>
    </row>
    <row r="713" spans="18:25" x14ac:dyDescent="0.25">
      <c r="R713" s="19" t="str">
        <f t="shared" si="25"/>
        <v/>
      </c>
      <c r="S713" s="19" t="str">
        <f>IF(M713="","",IF(AND(M713&lt;&gt;'Tabelas auxiliares'!$B$241,M713&lt;&gt;'Tabelas auxiliares'!$B$242,M713&lt;&gt;'Tabelas auxiliares'!$C$241,M713&lt;&gt;'Tabelas auxiliares'!$C$242,M713&lt;&gt;'Tabelas auxiliares'!$D$241,M713&lt;&gt;'Tabelas auxiliares'!$D$242),"FOLHA DE PESSOAL",IF(R713='Tabelas auxiliares'!$A$242,"CUSTEIO",IF(R713='Tabelas auxiliares'!$A$241,"INVESTIMENTO","ERRO - VERIFICAR"))))</f>
        <v/>
      </c>
      <c r="T713" s="30" t="str">
        <f t="shared" si="26"/>
        <v/>
      </c>
      <c r="U713" s="37"/>
      <c r="V713" s="37"/>
      <c r="W713" s="37"/>
      <c r="X713" s="37"/>
      <c r="Y713" s="37"/>
    </row>
    <row r="714" spans="18:25" x14ac:dyDescent="0.25">
      <c r="R714" s="19" t="str">
        <f t="shared" si="25"/>
        <v/>
      </c>
      <c r="S714" s="19" t="str">
        <f>IF(M714="","",IF(AND(M714&lt;&gt;'Tabelas auxiliares'!$B$241,M714&lt;&gt;'Tabelas auxiliares'!$B$242,M714&lt;&gt;'Tabelas auxiliares'!$C$241,M714&lt;&gt;'Tabelas auxiliares'!$C$242,M714&lt;&gt;'Tabelas auxiliares'!$D$241,M714&lt;&gt;'Tabelas auxiliares'!$D$242),"FOLHA DE PESSOAL",IF(R714='Tabelas auxiliares'!$A$242,"CUSTEIO",IF(R714='Tabelas auxiliares'!$A$241,"INVESTIMENTO","ERRO - VERIFICAR"))))</f>
        <v/>
      </c>
      <c r="T714" s="30" t="str">
        <f t="shared" si="26"/>
        <v/>
      </c>
      <c r="U714" s="37"/>
      <c r="V714" s="37"/>
      <c r="W714" s="37"/>
      <c r="X714" s="37"/>
      <c r="Y714" s="37"/>
    </row>
    <row r="715" spans="18:25" x14ac:dyDescent="0.25">
      <c r="R715" s="19" t="str">
        <f t="shared" si="25"/>
        <v/>
      </c>
      <c r="S715" s="19" t="str">
        <f>IF(M715="","",IF(AND(M715&lt;&gt;'Tabelas auxiliares'!$B$241,M715&lt;&gt;'Tabelas auxiliares'!$B$242,M715&lt;&gt;'Tabelas auxiliares'!$C$241,M715&lt;&gt;'Tabelas auxiliares'!$C$242,M715&lt;&gt;'Tabelas auxiliares'!$D$241,M715&lt;&gt;'Tabelas auxiliares'!$D$242),"FOLHA DE PESSOAL",IF(R715='Tabelas auxiliares'!$A$242,"CUSTEIO",IF(R715='Tabelas auxiliares'!$A$241,"INVESTIMENTO","ERRO - VERIFICAR"))))</f>
        <v/>
      </c>
      <c r="T715" s="30" t="str">
        <f t="shared" si="26"/>
        <v/>
      </c>
      <c r="U715" s="37"/>
      <c r="V715" s="37"/>
      <c r="W715" s="37"/>
      <c r="X715" s="37"/>
      <c r="Y715" s="37"/>
    </row>
    <row r="716" spans="18:25" x14ac:dyDescent="0.25">
      <c r="R716" s="19" t="str">
        <f t="shared" si="25"/>
        <v/>
      </c>
      <c r="S716" s="19" t="str">
        <f>IF(M716="","",IF(AND(M716&lt;&gt;'Tabelas auxiliares'!$B$241,M716&lt;&gt;'Tabelas auxiliares'!$B$242,M716&lt;&gt;'Tabelas auxiliares'!$C$241,M716&lt;&gt;'Tabelas auxiliares'!$C$242,M716&lt;&gt;'Tabelas auxiliares'!$D$241,M716&lt;&gt;'Tabelas auxiliares'!$D$242),"FOLHA DE PESSOAL",IF(R716='Tabelas auxiliares'!$A$242,"CUSTEIO",IF(R716='Tabelas auxiliares'!$A$241,"INVESTIMENTO","ERRO - VERIFICAR"))))</f>
        <v/>
      </c>
      <c r="T716" s="30" t="str">
        <f t="shared" si="26"/>
        <v/>
      </c>
      <c r="U716" s="37"/>
      <c r="V716" s="37"/>
      <c r="W716" s="37"/>
      <c r="X716" s="37"/>
      <c r="Y716" s="37"/>
    </row>
    <row r="717" spans="18:25" x14ac:dyDescent="0.25">
      <c r="R717" s="19" t="str">
        <f t="shared" si="25"/>
        <v/>
      </c>
      <c r="S717" s="19" t="str">
        <f>IF(M717="","",IF(AND(M717&lt;&gt;'Tabelas auxiliares'!$B$241,M717&lt;&gt;'Tabelas auxiliares'!$B$242,M717&lt;&gt;'Tabelas auxiliares'!$C$241,M717&lt;&gt;'Tabelas auxiliares'!$C$242,M717&lt;&gt;'Tabelas auxiliares'!$D$241,M717&lt;&gt;'Tabelas auxiliares'!$D$242),"FOLHA DE PESSOAL",IF(R717='Tabelas auxiliares'!$A$242,"CUSTEIO",IF(R717='Tabelas auxiliares'!$A$241,"INVESTIMENTO","ERRO - VERIFICAR"))))</f>
        <v/>
      </c>
      <c r="T717" s="30" t="str">
        <f t="shared" si="26"/>
        <v/>
      </c>
      <c r="U717" s="37"/>
      <c r="V717" s="37"/>
      <c r="W717" s="37"/>
      <c r="X717" s="37"/>
      <c r="Y717" s="37"/>
    </row>
    <row r="718" spans="18:25" x14ac:dyDescent="0.25">
      <c r="R718" s="19" t="str">
        <f t="shared" si="25"/>
        <v/>
      </c>
      <c r="S718" s="19" t="str">
        <f>IF(M718="","",IF(AND(M718&lt;&gt;'Tabelas auxiliares'!$B$241,M718&lt;&gt;'Tabelas auxiliares'!$B$242,M718&lt;&gt;'Tabelas auxiliares'!$C$241,M718&lt;&gt;'Tabelas auxiliares'!$C$242,M718&lt;&gt;'Tabelas auxiliares'!$D$241,M718&lt;&gt;'Tabelas auxiliares'!$D$242),"FOLHA DE PESSOAL",IF(R718='Tabelas auxiliares'!$A$242,"CUSTEIO",IF(R718='Tabelas auxiliares'!$A$241,"INVESTIMENTO","ERRO - VERIFICAR"))))</f>
        <v/>
      </c>
      <c r="T718" s="30" t="str">
        <f t="shared" si="26"/>
        <v/>
      </c>
      <c r="U718" s="37"/>
      <c r="V718" s="37"/>
      <c r="W718" s="37"/>
      <c r="X718" s="37"/>
      <c r="Y718" s="37"/>
    </row>
    <row r="719" spans="18:25" x14ac:dyDescent="0.25">
      <c r="R719" s="19" t="str">
        <f t="shared" si="25"/>
        <v/>
      </c>
      <c r="S719" s="19" t="str">
        <f>IF(M719="","",IF(AND(M719&lt;&gt;'Tabelas auxiliares'!$B$241,M719&lt;&gt;'Tabelas auxiliares'!$B$242,M719&lt;&gt;'Tabelas auxiliares'!$C$241,M719&lt;&gt;'Tabelas auxiliares'!$C$242,M719&lt;&gt;'Tabelas auxiliares'!$D$241,M719&lt;&gt;'Tabelas auxiliares'!$D$242),"FOLHA DE PESSOAL",IF(R719='Tabelas auxiliares'!$A$242,"CUSTEIO",IF(R719='Tabelas auxiliares'!$A$241,"INVESTIMENTO","ERRO - VERIFICAR"))))</f>
        <v/>
      </c>
      <c r="T719" s="30" t="str">
        <f t="shared" si="26"/>
        <v/>
      </c>
      <c r="U719" s="37"/>
      <c r="V719" s="37"/>
      <c r="W719" s="37"/>
      <c r="X719" s="37"/>
      <c r="Y719" s="37"/>
    </row>
    <row r="720" spans="18:25" x14ac:dyDescent="0.25">
      <c r="R720" s="19" t="str">
        <f t="shared" si="25"/>
        <v/>
      </c>
      <c r="S720" s="19" t="str">
        <f>IF(M720="","",IF(AND(M720&lt;&gt;'Tabelas auxiliares'!$B$241,M720&lt;&gt;'Tabelas auxiliares'!$B$242,M720&lt;&gt;'Tabelas auxiliares'!$C$241,M720&lt;&gt;'Tabelas auxiliares'!$C$242,M720&lt;&gt;'Tabelas auxiliares'!$D$241,M720&lt;&gt;'Tabelas auxiliares'!$D$242),"FOLHA DE PESSOAL",IF(R720='Tabelas auxiliares'!$A$242,"CUSTEIO",IF(R720='Tabelas auxiliares'!$A$241,"INVESTIMENTO","ERRO - VERIFICAR"))))</f>
        <v/>
      </c>
      <c r="T720" s="30" t="str">
        <f t="shared" si="26"/>
        <v/>
      </c>
      <c r="U720" s="37"/>
      <c r="V720" s="37"/>
      <c r="W720" s="37"/>
      <c r="X720" s="37"/>
      <c r="Y720" s="37"/>
    </row>
    <row r="721" spans="18:25" x14ac:dyDescent="0.25">
      <c r="R721" s="19" t="str">
        <f t="shared" si="25"/>
        <v/>
      </c>
      <c r="S721" s="19" t="str">
        <f>IF(M721="","",IF(AND(M721&lt;&gt;'Tabelas auxiliares'!$B$241,M721&lt;&gt;'Tabelas auxiliares'!$B$242,M721&lt;&gt;'Tabelas auxiliares'!$C$241,M721&lt;&gt;'Tabelas auxiliares'!$C$242,M721&lt;&gt;'Tabelas auxiliares'!$D$241,M721&lt;&gt;'Tabelas auxiliares'!$D$242),"FOLHA DE PESSOAL",IF(R721='Tabelas auxiliares'!$A$242,"CUSTEIO",IF(R721='Tabelas auxiliares'!$A$241,"INVESTIMENTO","ERRO - VERIFICAR"))))</f>
        <v/>
      </c>
      <c r="T721" s="30" t="str">
        <f t="shared" si="26"/>
        <v/>
      </c>
      <c r="U721" s="37"/>
      <c r="V721" s="37"/>
      <c r="W721" s="37"/>
      <c r="X721" s="37"/>
      <c r="Y721" s="37"/>
    </row>
    <row r="722" spans="18:25" x14ac:dyDescent="0.25">
      <c r="R722" s="19" t="str">
        <f t="shared" si="25"/>
        <v/>
      </c>
      <c r="S722" s="19" t="str">
        <f>IF(M722="","",IF(AND(M722&lt;&gt;'Tabelas auxiliares'!$B$241,M722&lt;&gt;'Tabelas auxiliares'!$B$242,M722&lt;&gt;'Tabelas auxiliares'!$C$241,M722&lt;&gt;'Tabelas auxiliares'!$C$242,M722&lt;&gt;'Tabelas auxiliares'!$D$241,M722&lt;&gt;'Tabelas auxiliares'!$D$242),"FOLHA DE PESSOAL",IF(R722='Tabelas auxiliares'!$A$242,"CUSTEIO",IF(R722='Tabelas auxiliares'!$A$241,"INVESTIMENTO","ERRO - VERIFICAR"))))</f>
        <v/>
      </c>
      <c r="T722" s="30" t="str">
        <f t="shared" si="26"/>
        <v/>
      </c>
      <c r="U722" s="37"/>
      <c r="V722" s="37"/>
      <c r="W722" s="37"/>
      <c r="X722" s="37"/>
      <c r="Y722" s="37"/>
    </row>
    <row r="723" spans="18:25" x14ac:dyDescent="0.25">
      <c r="R723" s="19" t="str">
        <f t="shared" si="25"/>
        <v/>
      </c>
      <c r="S723" s="19" t="str">
        <f>IF(M723="","",IF(AND(M723&lt;&gt;'Tabelas auxiliares'!$B$241,M723&lt;&gt;'Tabelas auxiliares'!$B$242,M723&lt;&gt;'Tabelas auxiliares'!$C$241,M723&lt;&gt;'Tabelas auxiliares'!$C$242,M723&lt;&gt;'Tabelas auxiliares'!$D$241,M723&lt;&gt;'Tabelas auxiliares'!$D$242),"FOLHA DE PESSOAL",IF(R723='Tabelas auxiliares'!$A$242,"CUSTEIO",IF(R723='Tabelas auxiliares'!$A$241,"INVESTIMENTO","ERRO - VERIFICAR"))))</f>
        <v/>
      </c>
      <c r="T723" s="30" t="str">
        <f t="shared" si="26"/>
        <v/>
      </c>
      <c r="U723" s="37"/>
      <c r="V723" s="37"/>
      <c r="W723" s="37"/>
      <c r="X723" s="37"/>
      <c r="Y723" s="37"/>
    </row>
    <row r="724" spans="18:25" x14ac:dyDescent="0.25">
      <c r="R724" s="19" t="str">
        <f t="shared" si="25"/>
        <v/>
      </c>
      <c r="S724" s="19" t="str">
        <f>IF(M724="","",IF(AND(M724&lt;&gt;'Tabelas auxiliares'!$B$241,M724&lt;&gt;'Tabelas auxiliares'!$B$242,M724&lt;&gt;'Tabelas auxiliares'!$C$241,M724&lt;&gt;'Tabelas auxiliares'!$C$242,M724&lt;&gt;'Tabelas auxiliares'!$D$241,M724&lt;&gt;'Tabelas auxiliares'!$D$242),"FOLHA DE PESSOAL",IF(R724='Tabelas auxiliares'!$A$242,"CUSTEIO",IF(R724='Tabelas auxiliares'!$A$241,"INVESTIMENTO","ERRO - VERIFICAR"))))</f>
        <v/>
      </c>
      <c r="T724" s="30" t="str">
        <f t="shared" si="26"/>
        <v/>
      </c>
      <c r="U724" s="37"/>
      <c r="V724" s="37"/>
      <c r="W724" s="37"/>
      <c r="X724" s="37"/>
      <c r="Y724" s="37"/>
    </row>
    <row r="725" spans="18:25" x14ac:dyDescent="0.25">
      <c r="R725" s="19" t="str">
        <f t="shared" si="25"/>
        <v/>
      </c>
      <c r="S725" s="19" t="str">
        <f>IF(M725="","",IF(AND(M725&lt;&gt;'Tabelas auxiliares'!$B$241,M725&lt;&gt;'Tabelas auxiliares'!$B$242,M725&lt;&gt;'Tabelas auxiliares'!$C$241,M725&lt;&gt;'Tabelas auxiliares'!$C$242,M725&lt;&gt;'Tabelas auxiliares'!$D$241,M725&lt;&gt;'Tabelas auxiliares'!$D$242),"FOLHA DE PESSOAL",IF(R725='Tabelas auxiliares'!$A$242,"CUSTEIO",IF(R725='Tabelas auxiliares'!$A$241,"INVESTIMENTO","ERRO - VERIFICAR"))))</f>
        <v/>
      </c>
      <c r="T725" s="30" t="str">
        <f t="shared" si="26"/>
        <v/>
      </c>
      <c r="U725" s="37"/>
      <c r="V725" s="37"/>
      <c r="W725" s="37"/>
      <c r="X725" s="37"/>
      <c r="Y725" s="37"/>
    </row>
    <row r="726" spans="18:25" x14ac:dyDescent="0.25">
      <c r="R726" s="19" t="str">
        <f t="shared" si="25"/>
        <v/>
      </c>
      <c r="S726" s="19" t="str">
        <f>IF(M726="","",IF(AND(M726&lt;&gt;'Tabelas auxiliares'!$B$241,M726&lt;&gt;'Tabelas auxiliares'!$B$242,M726&lt;&gt;'Tabelas auxiliares'!$C$241,M726&lt;&gt;'Tabelas auxiliares'!$C$242,M726&lt;&gt;'Tabelas auxiliares'!$D$241,M726&lt;&gt;'Tabelas auxiliares'!$D$242),"FOLHA DE PESSOAL",IF(R726='Tabelas auxiliares'!$A$242,"CUSTEIO",IF(R726='Tabelas auxiliares'!$A$241,"INVESTIMENTO","ERRO - VERIFICAR"))))</f>
        <v/>
      </c>
      <c r="T726" s="30" t="str">
        <f t="shared" si="26"/>
        <v/>
      </c>
      <c r="U726" s="37"/>
      <c r="V726" s="37"/>
      <c r="W726" s="37"/>
      <c r="X726" s="37"/>
      <c r="Y726" s="37"/>
    </row>
    <row r="727" spans="18:25" x14ac:dyDescent="0.25">
      <c r="R727" s="19" t="str">
        <f t="shared" si="25"/>
        <v/>
      </c>
      <c r="S727" s="19" t="str">
        <f>IF(M727="","",IF(AND(M727&lt;&gt;'Tabelas auxiliares'!$B$241,M727&lt;&gt;'Tabelas auxiliares'!$B$242,M727&lt;&gt;'Tabelas auxiliares'!$C$241,M727&lt;&gt;'Tabelas auxiliares'!$C$242,M727&lt;&gt;'Tabelas auxiliares'!$D$241,M727&lt;&gt;'Tabelas auxiliares'!$D$242),"FOLHA DE PESSOAL",IF(R727='Tabelas auxiliares'!$A$242,"CUSTEIO",IF(R727='Tabelas auxiliares'!$A$241,"INVESTIMENTO","ERRO - VERIFICAR"))))</f>
        <v/>
      </c>
      <c r="T727" s="30" t="str">
        <f t="shared" si="26"/>
        <v/>
      </c>
      <c r="U727" s="37"/>
      <c r="V727" s="37"/>
      <c r="W727" s="37"/>
      <c r="X727" s="37"/>
      <c r="Y727" s="37"/>
    </row>
    <row r="728" spans="18:25" x14ac:dyDescent="0.25">
      <c r="R728" s="19" t="str">
        <f t="shared" si="25"/>
        <v/>
      </c>
      <c r="S728" s="19" t="str">
        <f>IF(M728="","",IF(AND(M728&lt;&gt;'Tabelas auxiliares'!$B$241,M728&lt;&gt;'Tabelas auxiliares'!$B$242,M728&lt;&gt;'Tabelas auxiliares'!$C$241,M728&lt;&gt;'Tabelas auxiliares'!$C$242,M728&lt;&gt;'Tabelas auxiliares'!$D$241,M728&lt;&gt;'Tabelas auxiliares'!$D$242),"FOLHA DE PESSOAL",IF(R728='Tabelas auxiliares'!$A$242,"CUSTEIO",IF(R728='Tabelas auxiliares'!$A$241,"INVESTIMENTO","ERRO - VERIFICAR"))))</f>
        <v/>
      </c>
      <c r="T728" s="30" t="str">
        <f t="shared" si="26"/>
        <v/>
      </c>
      <c r="U728" s="37"/>
      <c r="V728" s="37"/>
      <c r="W728" s="37"/>
      <c r="X728" s="37"/>
      <c r="Y728" s="37"/>
    </row>
    <row r="729" spans="18:25" x14ac:dyDescent="0.25">
      <c r="R729" s="19" t="str">
        <f t="shared" si="25"/>
        <v/>
      </c>
      <c r="S729" s="19" t="str">
        <f>IF(M729="","",IF(AND(M729&lt;&gt;'Tabelas auxiliares'!$B$241,M729&lt;&gt;'Tabelas auxiliares'!$B$242,M729&lt;&gt;'Tabelas auxiliares'!$C$241,M729&lt;&gt;'Tabelas auxiliares'!$C$242,M729&lt;&gt;'Tabelas auxiliares'!$D$241,M729&lt;&gt;'Tabelas auxiliares'!$D$242),"FOLHA DE PESSOAL",IF(R729='Tabelas auxiliares'!$A$242,"CUSTEIO",IF(R729='Tabelas auxiliares'!$A$241,"INVESTIMENTO","ERRO - VERIFICAR"))))</f>
        <v/>
      </c>
      <c r="T729" s="30" t="str">
        <f t="shared" si="26"/>
        <v/>
      </c>
      <c r="U729" s="37"/>
      <c r="V729" s="37"/>
      <c r="W729" s="37"/>
      <c r="X729" s="37"/>
      <c r="Y729" s="37"/>
    </row>
    <row r="730" spans="18:25" x14ac:dyDescent="0.25">
      <c r="R730" s="19" t="str">
        <f t="shared" si="25"/>
        <v/>
      </c>
      <c r="S730" s="19" t="str">
        <f>IF(M730="","",IF(AND(M730&lt;&gt;'Tabelas auxiliares'!$B$241,M730&lt;&gt;'Tabelas auxiliares'!$B$242,M730&lt;&gt;'Tabelas auxiliares'!$C$241,M730&lt;&gt;'Tabelas auxiliares'!$C$242,M730&lt;&gt;'Tabelas auxiliares'!$D$241,M730&lt;&gt;'Tabelas auxiliares'!$D$242),"FOLHA DE PESSOAL",IF(R730='Tabelas auxiliares'!$A$242,"CUSTEIO",IF(R730='Tabelas auxiliares'!$A$241,"INVESTIMENTO","ERRO - VERIFICAR"))))</f>
        <v/>
      </c>
      <c r="T730" s="30" t="str">
        <f t="shared" si="26"/>
        <v/>
      </c>
      <c r="U730" s="37"/>
      <c r="V730" s="37"/>
      <c r="W730" s="37"/>
      <c r="X730" s="37"/>
      <c r="Y730" s="37"/>
    </row>
    <row r="731" spans="18:25" x14ac:dyDescent="0.25">
      <c r="R731" s="19" t="str">
        <f t="shared" si="25"/>
        <v/>
      </c>
      <c r="S731" s="19" t="str">
        <f>IF(M731="","",IF(AND(M731&lt;&gt;'Tabelas auxiliares'!$B$241,M731&lt;&gt;'Tabelas auxiliares'!$B$242,M731&lt;&gt;'Tabelas auxiliares'!$C$241,M731&lt;&gt;'Tabelas auxiliares'!$C$242,M731&lt;&gt;'Tabelas auxiliares'!$D$241,M731&lt;&gt;'Tabelas auxiliares'!$D$242),"FOLHA DE PESSOAL",IF(R731='Tabelas auxiliares'!$A$242,"CUSTEIO",IF(R731='Tabelas auxiliares'!$A$241,"INVESTIMENTO","ERRO - VERIFICAR"))))</f>
        <v/>
      </c>
      <c r="T731" s="30" t="str">
        <f t="shared" si="26"/>
        <v/>
      </c>
      <c r="U731" s="37"/>
      <c r="V731" s="37"/>
      <c r="W731" s="37"/>
      <c r="X731" s="37"/>
      <c r="Y731" s="37"/>
    </row>
    <row r="732" spans="18:25" x14ac:dyDescent="0.25">
      <c r="R732" s="19" t="str">
        <f t="shared" si="25"/>
        <v/>
      </c>
      <c r="S732" s="19" t="str">
        <f>IF(M732="","",IF(AND(M732&lt;&gt;'Tabelas auxiliares'!$B$241,M732&lt;&gt;'Tabelas auxiliares'!$B$242,M732&lt;&gt;'Tabelas auxiliares'!$C$241,M732&lt;&gt;'Tabelas auxiliares'!$C$242,M732&lt;&gt;'Tabelas auxiliares'!$D$241,M732&lt;&gt;'Tabelas auxiliares'!$D$242),"FOLHA DE PESSOAL",IF(R732='Tabelas auxiliares'!$A$242,"CUSTEIO",IF(R732='Tabelas auxiliares'!$A$241,"INVESTIMENTO","ERRO - VERIFICAR"))))</f>
        <v/>
      </c>
      <c r="T732" s="30" t="str">
        <f t="shared" si="26"/>
        <v/>
      </c>
      <c r="U732" s="37"/>
      <c r="V732" s="37"/>
      <c r="W732" s="37"/>
      <c r="X732" s="37"/>
      <c r="Y732" s="37"/>
    </row>
    <row r="733" spans="18:25" x14ac:dyDescent="0.25">
      <c r="R733" s="19" t="str">
        <f t="shared" si="25"/>
        <v/>
      </c>
      <c r="S733" s="19" t="str">
        <f>IF(M733="","",IF(AND(M733&lt;&gt;'Tabelas auxiliares'!$B$241,M733&lt;&gt;'Tabelas auxiliares'!$B$242,M733&lt;&gt;'Tabelas auxiliares'!$C$241,M733&lt;&gt;'Tabelas auxiliares'!$C$242,M733&lt;&gt;'Tabelas auxiliares'!$D$241,M733&lt;&gt;'Tabelas auxiliares'!$D$242),"FOLHA DE PESSOAL",IF(R733='Tabelas auxiliares'!$A$242,"CUSTEIO",IF(R733='Tabelas auxiliares'!$A$241,"INVESTIMENTO","ERRO - VERIFICAR"))))</f>
        <v/>
      </c>
      <c r="T733" s="30" t="str">
        <f t="shared" si="26"/>
        <v/>
      </c>
      <c r="U733" s="37"/>
      <c r="V733" s="37"/>
      <c r="W733" s="37"/>
      <c r="X733" s="37"/>
      <c r="Y733" s="37"/>
    </row>
    <row r="734" spans="18:25" x14ac:dyDescent="0.25">
      <c r="R734" s="19" t="str">
        <f t="shared" si="25"/>
        <v/>
      </c>
      <c r="S734" s="19" t="str">
        <f>IF(M734="","",IF(AND(M734&lt;&gt;'Tabelas auxiliares'!$B$241,M734&lt;&gt;'Tabelas auxiliares'!$B$242,M734&lt;&gt;'Tabelas auxiliares'!$C$241,M734&lt;&gt;'Tabelas auxiliares'!$C$242,M734&lt;&gt;'Tabelas auxiliares'!$D$241,M734&lt;&gt;'Tabelas auxiliares'!$D$242),"FOLHA DE PESSOAL",IF(R734='Tabelas auxiliares'!$A$242,"CUSTEIO",IF(R734='Tabelas auxiliares'!$A$241,"INVESTIMENTO","ERRO - VERIFICAR"))))</f>
        <v/>
      </c>
      <c r="T734" s="30" t="str">
        <f t="shared" si="26"/>
        <v/>
      </c>
      <c r="U734" s="37"/>
      <c r="V734" s="37"/>
      <c r="W734" s="37"/>
      <c r="X734" s="37"/>
      <c r="Y734" s="37"/>
    </row>
    <row r="735" spans="18:25" x14ac:dyDescent="0.25">
      <c r="R735" s="19" t="str">
        <f t="shared" si="25"/>
        <v/>
      </c>
      <c r="S735" s="19" t="str">
        <f>IF(M735="","",IF(AND(M735&lt;&gt;'Tabelas auxiliares'!$B$241,M735&lt;&gt;'Tabelas auxiliares'!$B$242,M735&lt;&gt;'Tabelas auxiliares'!$C$241,M735&lt;&gt;'Tabelas auxiliares'!$C$242,M735&lt;&gt;'Tabelas auxiliares'!$D$241,M735&lt;&gt;'Tabelas auxiliares'!$D$242),"FOLHA DE PESSOAL",IF(R735='Tabelas auxiliares'!$A$242,"CUSTEIO",IF(R735='Tabelas auxiliares'!$A$241,"INVESTIMENTO","ERRO - VERIFICAR"))))</f>
        <v/>
      </c>
      <c r="T735" s="30" t="str">
        <f t="shared" si="26"/>
        <v/>
      </c>
      <c r="U735" s="37"/>
      <c r="V735" s="37"/>
      <c r="W735" s="37"/>
      <c r="X735" s="37"/>
      <c r="Y735" s="37"/>
    </row>
    <row r="736" spans="18:25" x14ac:dyDescent="0.25">
      <c r="R736" s="19" t="str">
        <f t="shared" si="25"/>
        <v/>
      </c>
      <c r="S736" s="19" t="str">
        <f>IF(M736="","",IF(AND(M736&lt;&gt;'Tabelas auxiliares'!$B$241,M736&lt;&gt;'Tabelas auxiliares'!$B$242,M736&lt;&gt;'Tabelas auxiliares'!$C$241,M736&lt;&gt;'Tabelas auxiliares'!$C$242,M736&lt;&gt;'Tabelas auxiliares'!$D$241,M736&lt;&gt;'Tabelas auxiliares'!$D$242),"FOLHA DE PESSOAL",IF(R736='Tabelas auxiliares'!$A$242,"CUSTEIO",IF(R736='Tabelas auxiliares'!$A$241,"INVESTIMENTO","ERRO - VERIFICAR"))))</f>
        <v/>
      </c>
      <c r="T736" s="30" t="str">
        <f t="shared" si="26"/>
        <v/>
      </c>
      <c r="U736" s="37"/>
      <c r="V736" s="37"/>
      <c r="W736" s="37"/>
      <c r="X736" s="37"/>
      <c r="Y736" s="37"/>
    </row>
    <row r="737" spans="18:25" x14ac:dyDescent="0.25">
      <c r="R737" s="19" t="str">
        <f t="shared" si="25"/>
        <v/>
      </c>
      <c r="S737" s="19" t="str">
        <f>IF(M737="","",IF(AND(M737&lt;&gt;'Tabelas auxiliares'!$B$241,M737&lt;&gt;'Tabelas auxiliares'!$B$242,M737&lt;&gt;'Tabelas auxiliares'!$C$241,M737&lt;&gt;'Tabelas auxiliares'!$C$242,M737&lt;&gt;'Tabelas auxiliares'!$D$241,M737&lt;&gt;'Tabelas auxiliares'!$D$242),"FOLHA DE PESSOAL",IF(R737='Tabelas auxiliares'!$A$242,"CUSTEIO",IF(R737='Tabelas auxiliares'!$A$241,"INVESTIMENTO","ERRO - VERIFICAR"))))</f>
        <v/>
      </c>
      <c r="T737" s="30" t="str">
        <f t="shared" si="26"/>
        <v/>
      </c>
      <c r="U737" s="37"/>
      <c r="V737" s="37"/>
      <c r="W737" s="37"/>
      <c r="X737" s="37"/>
      <c r="Y737" s="37"/>
    </row>
    <row r="738" spans="18:25" x14ac:dyDescent="0.25">
      <c r="R738" s="19" t="str">
        <f t="shared" si="25"/>
        <v/>
      </c>
      <c r="S738" s="19" t="str">
        <f>IF(M738="","",IF(AND(M738&lt;&gt;'Tabelas auxiliares'!$B$241,M738&lt;&gt;'Tabelas auxiliares'!$B$242,M738&lt;&gt;'Tabelas auxiliares'!$C$241,M738&lt;&gt;'Tabelas auxiliares'!$C$242,M738&lt;&gt;'Tabelas auxiliares'!$D$241,M738&lt;&gt;'Tabelas auxiliares'!$D$242),"FOLHA DE PESSOAL",IF(R738='Tabelas auxiliares'!$A$242,"CUSTEIO",IF(R738='Tabelas auxiliares'!$A$241,"INVESTIMENTO","ERRO - VERIFICAR"))))</f>
        <v/>
      </c>
      <c r="T738" s="30" t="str">
        <f t="shared" si="26"/>
        <v/>
      </c>
      <c r="U738" s="37"/>
      <c r="V738" s="37"/>
      <c r="W738" s="37"/>
      <c r="X738" s="37"/>
      <c r="Y738" s="37"/>
    </row>
    <row r="739" spans="18:25" x14ac:dyDescent="0.25">
      <c r="R739" s="19" t="str">
        <f t="shared" si="25"/>
        <v/>
      </c>
      <c r="S739" s="19" t="str">
        <f>IF(M739="","",IF(AND(M739&lt;&gt;'Tabelas auxiliares'!$B$241,M739&lt;&gt;'Tabelas auxiliares'!$B$242,M739&lt;&gt;'Tabelas auxiliares'!$C$241,M739&lt;&gt;'Tabelas auxiliares'!$C$242,M739&lt;&gt;'Tabelas auxiliares'!$D$241,M739&lt;&gt;'Tabelas auxiliares'!$D$242),"FOLHA DE PESSOAL",IF(R739='Tabelas auxiliares'!$A$242,"CUSTEIO",IF(R739='Tabelas auxiliares'!$A$241,"INVESTIMENTO","ERRO - VERIFICAR"))))</f>
        <v/>
      </c>
      <c r="T739" s="30" t="str">
        <f t="shared" si="26"/>
        <v/>
      </c>
      <c r="U739" s="37"/>
      <c r="V739" s="37"/>
      <c r="W739" s="37"/>
      <c r="X739" s="37"/>
      <c r="Y739" s="37"/>
    </row>
    <row r="740" spans="18:25" x14ac:dyDescent="0.25">
      <c r="R740" s="19" t="str">
        <f t="shared" si="25"/>
        <v/>
      </c>
      <c r="S740" s="19" t="str">
        <f>IF(M740="","",IF(AND(M740&lt;&gt;'Tabelas auxiliares'!$B$241,M740&lt;&gt;'Tabelas auxiliares'!$B$242,M740&lt;&gt;'Tabelas auxiliares'!$C$241,M740&lt;&gt;'Tabelas auxiliares'!$C$242,M740&lt;&gt;'Tabelas auxiliares'!$D$241,M740&lt;&gt;'Tabelas auxiliares'!$D$242),"FOLHA DE PESSOAL",IF(R740='Tabelas auxiliares'!$A$242,"CUSTEIO",IF(R740='Tabelas auxiliares'!$A$241,"INVESTIMENTO","ERRO - VERIFICAR"))))</f>
        <v/>
      </c>
      <c r="T740" s="30" t="str">
        <f t="shared" si="26"/>
        <v/>
      </c>
      <c r="U740" s="37"/>
      <c r="V740" s="37"/>
      <c r="W740" s="37"/>
      <c r="X740" s="37"/>
      <c r="Y740" s="37"/>
    </row>
    <row r="741" spans="18:25" x14ac:dyDescent="0.25">
      <c r="R741" s="19" t="str">
        <f t="shared" si="25"/>
        <v/>
      </c>
      <c r="S741" s="19" t="str">
        <f>IF(M741="","",IF(AND(M741&lt;&gt;'Tabelas auxiliares'!$B$241,M741&lt;&gt;'Tabelas auxiliares'!$B$242,M741&lt;&gt;'Tabelas auxiliares'!$C$241,M741&lt;&gt;'Tabelas auxiliares'!$C$242,M741&lt;&gt;'Tabelas auxiliares'!$D$241,M741&lt;&gt;'Tabelas auxiliares'!$D$242),"FOLHA DE PESSOAL",IF(R741='Tabelas auxiliares'!$A$242,"CUSTEIO",IF(R741='Tabelas auxiliares'!$A$241,"INVESTIMENTO","ERRO - VERIFICAR"))))</f>
        <v/>
      </c>
      <c r="T741" s="30" t="str">
        <f t="shared" si="26"/>
        <v/>
      </c>
      <c r="U741" s="37"/>
      <c r="V741" s="37"/>
      <c r="W741" s="37"/>
      <c r="X741" s="37"/>
      <c r="Y741" s="37"/>
    </row>
    <row r="742" spans="18:25" x14ac:dyDescent="0.25">
      <c r="R742" s="19" t="str">
        <f t="shared" si="25"/>
        <v/>
      </c>
      <c r="S742" s="19" t="str">
        <f>IF(M742="","",IF(AND(M742&lt;&gt;'Tabelas auxiliares'!$B$241,M742&lt;&gt;'Tabelas auxiliares'!$B$242,M742&lt;&gt;'Tabelas auxiliares'!$C$241,M742&lt;&gt;'Tabelas auxiliares'!$C$242,M742&lt;&gt;'Tabelas auxiliares'!$D$241,M742&lt;&gt;'Tabelas auxiliares'!$D$242),"FOLHA DE PESSOAL",IF(R742='Tabelas auxiliares'!$A$242,"CUSTEIO",IF(R742='Tabelas auxiliares'!$A$241,"INVESTIMENTO","ERRO - VERIFICAR"))))</f>
        <v/>
      </c>
      <c r="T742" s="30" t="str">
        <f t="shared" si="26"/>
        <v/>
      </c>
      <c r="U742" s="37"/>
      <c r="V742" s="37"/>
      <c r="W742" s="37"/>
      <c r="X742" s="37"/>
      <c r="Y742" s="37"/>
    </row>
    <row r="743" spans="18:25" x14ac:dyDescent="0.25">
      <c r="R743" s="19" t="str">
        <f t="shared" si="25"/>
        <v/>
      </c>
      <c r="S743" s="19" t="str">
        <f>IF(M743="","",IF(AND(M743&lt;&gt;'Tabelas auxiliares'!$B$241,M743&lt;&gt;'Tabelas auxiliares'!$B$242,M743&lt;&gt;'Tabelas auxiliares'!$C$241,M743&lt;&gt;'Tabelas auxiliares'!$C$242,M743&lt;&gt;'Tabelas auxiliares'!$D$241,M743&lt;&gt;'Tabelas auxiliares'!$D$242),"FOLHA DE PESSOAL",IF(R743='Tabelas auxiliares'!$A$242,"CUSTEIO",IF(R743='Tabelas auxiliares'!$A$241,"INVESTIMENTO","ERRO - VERIFICAR"))))</f>
        <v/>
      </c>
      <c r="T743" s="30" t="str">
        <f t="shared" si="26"/>
        <v/>
      </c>
      <c r="U743" s="37"/>
      <c r="V743" s="37"/>
      <c r="W743" s="37"/>
      <c r="X743" s="37"/>
      <c r="Y743" s="37"/>
    </row>
    <row r="744" spans="18:25" x14ac:dyDescent="0.25">
      <c r="R744" s="19" t="str">
        <f t="shared" si="25"/>
        <v/>
      </c>
      <c r="S744" s="19" t="str">
        <f>IF(M744="","",IF(AND(M744&lt;&gt;'Tabelas auxiliares'!$B$241,M744&lt;&gt;'Tabelas auxiliares'!$B$242,M744&lt;&gt;'Tabelas auxiliares'!$C$241,M744&lt;&gt;'Tabelas auxiliares'!$C$242,M744&lt;&gt;'Tabelas auxiliares'!$D$241,M744&lt;&gt;'Tabelas auxiliares'!$D$242),"FOLHA DE PESSOAL",IF(R744='Tabelas auxiliares'!$A$242,"CUSTEIO",IF(R744='Tabelas auxiliares'!$A$241,"INVESTIMENTO","ERRO - VERIFICAR"))))</f>
        <v/>
      </c>
      <c r="T744" s="30" t="str">
        <f t="shared" si="26"/>
        <v/>
      </c>
      <c r="U744" s="37"/>
      <c r="V744" s="37"/>
      <c r="W744" s="37"/>
      <c r="X744" s="37"/>
      <c r="Y744" s="37"/>
    </row>
    <row r="745" spans="18:25" x14ac:dyDescent="0.25">
      <c r="R745" s="19" t="str">
        <f t="shared" si="25"/>
        <v/>
      </c>
      <c r="S745" s="19" t="str">
        <f>IF(M745="","",IF(AND(M745&lt;&gt;'Tabelas auxiliares'!$B$241,M745&lt;&gt;'Tabelas auxiliares'!$B$242,M745&lt;&gt;'Tabelas auxiliares'!$C$241,M745&lt;&gt;'Tabelas auxiliares'!$C$242,M745&lt;&gt;'Tabelas auxiliares'!$D$241,M745&lt;&gt;'Tabelas auxiliares'!$D$242),"FOLHA DE PESSOAL",IF(R745='Tabelas auxiliares'!$A$242,"CUSTEIO",IF(R745='Tabelas auxiliares'!$A$241,"INVESTIMENTO","ERRO - VERIFICAR"))))</f>
        <v/>
      </c>
      <c r="T745" s="30" t="str">
        <f t="shared" si="26"/>
        <v/>
      </c>
      <c r="U745" s="37"/>
      <c r="V745" s="37"/>
      <c r="W745" s="37"/>
      <c r="X745" s="37"/>
      <c r="Y745" s="37"/>
    </row>
    <row r="746" spans="18:25" x14ac:dyDescent="0.25">
      <c r="R746" s="19" t="str">
        <f t="shared" si="25"/>
        <v/>
      </c>
      <c r="S746" s="19" t="str">
        <f>IF(M746="","",IF(AND(M746&lt;&gt;'Tabelas auxiliares'!$B$241,M746&lt;&gt;'Tabelas auxiliares'!$B$242,M746&lt;&gt;'Tabelas auxiliares'!$C$241,M746&lt;&gt;'Tabelas auxiliares'!$C$242,M746&lt;&gt;'Tabelas auxiliares'!$D$241,M746&lt;&gt;'Tabelas auxiliares'!$D$242),"FOLHA DE PESSOAL",IF(R746='Tabelas auxiliares'!$A$242,"CUSTEIO",IF(R746='Tabelas auxiliares'!$A$241,"INVESTIMENTO","ERRO - VERIFICAR"))))</f>
        <v/>
      </c>
      <c r="T746" s="30" t="str">
        <f t="shared" si="26"/>
        <v/>
      </c>
      <c r="U746" s="37"/>
      <c r="V746" s="37"/>
      <c r="W746" s="37"/>
      <c r="X746" s="37"/>
      <c r="Y746" s="37"/>
    </row>
    <row r="747" spans="18:25" x14ac:dyDescent="0.25">
      <c r="R747" s="19" t="str">
        <f t="shared" si="25"/>
        <v/>
      </c>
      <c r="S747" s="19" t="str">
        <f>IF(M747="","",IF(AND(M747&lt;&gt;'Tabelas auxiliares'!$B$241,M747&lt;&gt;'Tabelas auxiliares'!$B$242,M747&lt;&gt;'Tabelas auxiliares'!$C$241,M747&lt;&gt;'Tabelas auxiliares'!$C$242,M747&lt;&gt;'Tabelas auxiliares'!$D$241,M747&lt;&gt;'Tabelas auxiliares'!$D$242),"FOLHA DE PESSOAL",IF(R747='Tabelas auxiliares'!$A$242,"CUSTEIO",IF(R747='Tabelas auxiliares'!$A$241,"INVESTIMENTO","ERRO - VERIFICAR"))))</f>
        <v/>
      </c>
      <c r="T747" s="30" t="str">
        <f t="shared" si="26"/>
        <v/>
      </c>
      <c r="U747" s="37"/>
      <c r="V747" s="37"/>
      <c r="W747" s="37"/>
      <c r="X747" s="37"/>
      <c r="Y747" s="37"/>
    </row>
    <row r="748" spans="18:25" x14ac:dyDescent="0.25">
      <c r="R748" s="19" t="str">
        <f t="shared" si="25"/>
        <v/>
      </c>
      <c r="S748" s="19" t="str">
        <f>IF(M748="","",IF(AND(M748&lt;&gt;'Tabelas auxiliares'!$B$241,M748&lt;&gt;'Tabelas auxiliares'!$B$242,M748&lt;&gt;'Tabelas auxiliares'!$C$241,M748&lt;&gt;'Tabelas auxiliares'!$C$242,M748&lt;&gt;'Tabelas auxiliares'!$D$241,M748&lt;&gt;'Tabelas auxiliares'!$D$242),"FOLHA DE PESSOAL",IF(R748='Tabelas auxiliares'!$A$242,"CUSTEIO",IF(R748='Tabelas auxiliares'!$A$241,"INVESTIMENTO","ERRO - VERIFICAR"))))</f>
        <v/>
      </c>
      <c r="T748" s="30" t="str">
        <f t="shared" si="26"/>
        <v/>
      </c>
      <c r="U748" s="37"/>
      <c r="V748" s="37"/>
      <c r="W748" s="37"/>
      <c r="X748" s="37"/>
      <c r="Y748" s="37"/>
    </row>
    <row r="749" spans="18:25" x14ac:dyDescent="0.25">
      <c r="R749" s="19" t="str">
        <f t="shared" si="25"/>
        <v/>
      </c>
      <c r="S749" s="19" t="str">
        <f>IF(M749="","",IF(AND(M749&lt;&gt;'Tabelas auxiliares'!$B$241,M749&lt;&gt;'Tabelas auxiliares'!$B$242,M749&lt;&gt;'Tabelas auxiliares'!$C$241,M749&lt;&gt;'Tabelas auxiliares'!$C$242,M749&lt;&gt;'Tabelas auxiliares'!$D$241,M749&lt;&gt;'Tabelas auxiliares'!$D$242),"FOLHA DE PESSOAL",IF(R749='Tabelas auxiliares'!$A$242,"CUSTEIO",IF(R749='Tabelas auxiliares'!$A$241,"INVESTIMENTO","ERRO - VERIFICAR"))))</f>
        <v/>
      </c>
      <c r="T749" s="30" t="str">
        <f t="shared" si="26"/>
        <v/>
      </c>
      <c r="U749" s="37"/>
      <c r="V749" s="37"/>
      <c r="W749" s="37"/>
      <c r="X749" s="37"/>
      <c r="Y749" s="37"/>
    </row>
    <row r="750" spans="18:25" x14ac:dyDescent="0.25">
      <c r="R750" s="19" t="str">
        <f t="shared" si="25"/>
        <v/>
      </c>
      <c r="S750" s="19" t="str">
        <f>IF(M750="","",IF(AND(M750&lt;&gt;'Tabelas auxiliares'!$B$241,M750&lt;&gt;'Tabelas auxiliares'!$B$242,M750&lt;&gt;'Tabelas auxiliares'!$C$241,M750&lt;&gt;'Tabelas auxiliares'!$C$242,M750&lt;&gt;'Tabelas auxiliares'!$D$241,M750&lt;&gt;'Tabelas auxiliares'!$D$242),"FOLHA DE PESSOAL",IF(R750='Tabelas auxiliares'!$A$242,"CUSTEIO",IF(R750='Tabelas auxiliares'!$A$241,"INVESTIMENTO","ERRO - VERIFICAR"))))</f>
        <v/>
      </c>
      <c r="T750" s="30" t="str">
        <f t="shared" si="26"/>
        <v/>
      </c>
      <c r="U750" s="37"/>
      <c r="V750" s="37"/>
      <c r="W750" s="37"/>
      <c r="X750" s="37"/>
      <c r="Y750" s="37"/>
    </row>
    <row r="751" spans="18:25" x14ac:dyDescent="0.25">
      <c r="R751" s="19" t="str">
        <f t="shared" si="25"/>
        <v/>
      </c>
      <c r="S751" s="19" t="str">
        <f>IF(M751="","",IF(AND(M751&lt;&gt;'Tabelas auxiliares'!$B$241,M751&lt;&gt;'Tabelas auxiliares'!$B$242,M751&lt;&gt;'Tabelas auxiliares'!$C$241,M751&lt;&gt;'Tabelas auxiliares'!$C$242,M751&lt;&gt;'Tabelas auxiliares'!$D$241,M751&lt;&gt;'Tabelas auxiliares'!$D$242),"FOLHA DE PESSOAL",IF(R751='Tabelas auxiliares'!$A$242,"CUSTEIO",IF(R751='Tabelas auxiliares'!$A$241,"INVESTIMENTO","ERRO - VERIFICAR"))))</f>
        <v/>
      </c>
      <c r="T751" s="30" t="str">
        <f t="shared" si="26"/>
        <v/>
      </c>
      <c r="U751" s="37"/>
      <c r="V751" s="37"/>
      <c r="W751" s="37"/>
      <c r="X751" s="37"/>
      <c r="Y751" s="37"/>
    </row>
    <row r="752" spans="18:25" x14ac:dyDescent="0.25">
      <c r="R752" s="19" t="str">
        <f t="shared" si="25"/>
        <v/>
      </c>
      <c r="S752" s="19" t="str">
        <f>IF(M752="","",IF(AND(M752&lt;&gt;'Tabelas auxiliares'!$B$241,M752&lt;&gt;'Tabelas auxiliares'!$B$242,M752&lt;&gt;'Tabelas auxiliares'!$C$241,M752&lt;&gt;'Tabelas auxiliares'!$C$242,M752&lt;&gt;'Tabelas auxiliares'!$D$241,M752&lt;&gt;'Tabelas auxiliares'!$D$242),"FOLHA DE PESSOAL",IF(R752='Tabelas auxiliares'!$A$242,"CUSTEIO",IF(R752='Tabelas auxiliares'!$A$241,"INVESTIMENTO","ERRO - VERIFICAR"))))</f>
        <v/>
      </c>
      <c r="T752" s="30" t="str">
        <f t="shared" si="26"/>
        <v/>
      </c>
      <c r="U752" s="37"/>
      <c r="V752" s="37"/>
      <c r="W752" s="37"/>
      <c r="X752" s="37"/>
      <c r="Y752" s="37"/>
    </row>
    <row r="753" spans="18:25" x14ac:dyDescent="0.25">
      <c r="R753" s="19" t="str">
        <f t="shared" si="25"/>
        <v/>
      </c>
      <c r="S753" s="19" t="str">
        <f>IF(M753="","",IF(AND(M753&lt;&gt;'Tabelas auxiliares'!$B$241,M753&lt;&gt;'Tabelas auxiliares'!$B$242,M753&lt;&gt;'Tabelas auxiliares'!$C$241,M753&lt;&gt;'Tabelas auxiliares'!$C$242,M753&lt;&gt;'Tabelas auxiliares'!$D$241,M753&lt;&gt;'Tabelas auxiliares'!$D$242),"FOLHA DE PESSOAL",IF(R753='Tabelas auxiliares'!$A$242,"CUSTEIO",IF(R753='Tabelas auxiliares'!$A$241,"INVESTIMENTO","ERRO - VERIFICAR"))))</f>
        <v/>
      </c>
      <c r="T753" s="30" t="str">
        <f t="shared" si="26"/>
        <v/>
      </c>
      <c r="U753" s="37"/>
      <c r="V753" s="37"/>
      <c r="W753" s="37"/>
      <c r="X753" s="37"/>
      <c r="Y753" s="37"/>
    </row>
    <row r="754" spans="18:25" x14ac:dyDescent="0.25">
      <c r="R754" s="19" t="str">
        <f t="shared" si="25"/>
        <v/>
      </c>
      <c r="S754" s="19" t="str">
        <f>IF(M754="","",IF(AND(M754&lt;&gt;'Tabelas auxiliares'!$B$241,M754&lt;&gt;'Tabelas auxiliares'!$B$242,M754&lt;&gt;'Tabelas auxiliares'!$C$241,M754&lt;&gt;'Tabelas auxiliares'!$C$242,M754&lt;&gt;'Tabelas auxiliares'!$D$241,M754&lt;&gt;'Tabelas auxiliares'!$D$242),"FOLHA DE PESSOAL",IF(R754='Tabelas auxiliares'!$A$242,"CUSTEIO",IF(R754='Tabelas auxiliares'!$A$241,"INVESTIMENTO","ERRO - VERIFICAR"))))</f>
        <v/>
      </c>
      <c r="T754" s="30" t="str">
        <f t="shared" si="26"/>
        <v/>
      </c>
      <c r="U754" s="37"/>
      <c r="V754" s="37"/>
      <c r="W754" s="37"/>
      <c r="X754" s="37"/>
      <c r="Y754" s="37"/>
    </row>
    <row r="755" spans="18:25" x14ac:dyDescent="0.25">
      <c r="R755" s="19" t="str">
        <f t="shared" si="25"/>
        <v/>
      </c>
      <c r="S755" s="19" t="str">
        <f>IF(M755="","",IF(AND(M755&lt;&gt;'Tabelas auxiliares'!$B$241,M755&lt;&gt;'Tabelas auxiliares'!$B$242,M755&lt;&gt;'Tabelas auxiliares'!$C$241,M755&lt;&gt;'Tabelas auxiliares'!$C$242,M755&lt;&gt;'Tabelas auxiliares'!$D$241,M755&lt;&gt;'Tabelas auxiliares'!$D$242),"FOLHA DE PESSOAL",IF(R755='Tabelas auxiliares'!$A$242,"CUSTEIO",IF(R755='Tabelas auxiliares'!$A$241,"INVESTIMENTO","ERRO - VERIFICAR"))))</f>
        <v/>
      </c>
      <c r="T755" s="30" t="str">
        <f t="shared" si="26"/>
        <v/>
      </c>
      <c r="U755" s="37"/>
      <c r="V755" s="37"/>
      <c r="W755" s="37"/>
      <c r="X755" s="37"/>
      <c r="Y755" s="37"/>
    </row>
    <row r="756" spans="18:25" x14ac:dyDescent="0.25">
      <c r="R756" s="19" t="str">
        <f t="shared" si="25"/>
        <v/>
      </c>
      <c r="S756" s="19" t="str">
        <f>IF(M756="","",IF(AND(M756&lt;&gt;'Tabelas auxiliares'!$B$241,M756&lt;&gt;'Tabelas auxiliares'!$B$242,M756&lt;&gt;'Tabelas auxiliares'!$C$241,M756&lt;&gt;'Tabelas auxiliares'!$C$242,M756&lt;&gt;'Tabelas auxiliares'!$D$241,M756&lt;&gt;'Tabelas auxiliares'!$D$242),"FOLHA DE PESSOAL",IF(R756='Tabelas auxiliares'!$A$242,"CUSTEIO",IF(R756='Tabelas auxiliares'!$A$241,"INVESTIMENTO","ERRO - VERIFICAR"))))</f>
        <v/>
      </c>
      <c r="T756" s="30" t="str">
        <f t="shared" si="26"/>
        <v/>
      </c>
      <c r="U756" s="37"/>
      <c r="V756" s="37"/>
      <c r="W756" s="37"/>
      <c r="X756" s="37"/>
      <c r="Y756" s="37"/>
    </row>
    <row r="757" spans="18:25" x14ac:dyDescent="0.25">
      <c r="R757" s="19" t="str">
        <f t="shared" si="25"/>
        <v/>
      </c>
      <c r="S757" s="19" t="str">
        <f>IF(M757="","",IF(AND(M757&lt;&gt;'Tabelas auxiliares'!$B$241,M757&lt;&gt;'Tabelas auxiliares'!$B$242,M757&lt;&gt;'Tabelas auxiliares'!$C$241,M757&lt;&gt;'Tabelas auxiliares'!$C$242,M757&lt;&gt;'Tabelas auxiliares'!$D$241,M757&lt;&gt;'Tabelas auxiliares'!$D$242),"FOLHA DE PESSOAL",IF(R757='Tabelas auxiliares'!$A$242,"CUSTEIO",IF(R757='Tabelas auxiliares'!$A$241,"INVESTIMENTO","ERRO - VERIFICAR"))))</f>
        <v/>
      </c>
      <c r="T757" s="30" t="str">
        <f t="shared" si="26"/>
        <v/>
      </c>
      <c r="U757" s="37"/>
      <c r="V757" s="37"/>
      <c r="W757" s="37"/>
      <c r="X757" s="37"/>
      <c r="Y757" s="37"/>
    </row>
    <row r="758" spans="18:25" x14ac:dyDescent="0.25">
      <c r="R758" s="19" t="str">
        <f t="shared" si="25"/>
        <v/>
      </c>
      <c r="S758" s="19" t="str">
        <f>IF(M758="","",IF(AND(M758&lt;&gt;'Tabelas auxiliares'!$B$241,M758&lt;&gt;'Tabelas auxiliares'!$B$242,M758&lt;&gt;'Tabelas auxiliares'!$C$241,M758&lt;&gt;'Tabelas auxiliares'!$C$242,M758&lt;&gt;'Tabelas auxiliares'!$D$241,M758&lt;&gt;'Tabelas auxiliares'!$D$242),"FOLHA DE PESSOAL",IF(R758='Tabelas auxiliares'!$A$242,"CUSTEIO",IF(R758='Tabelas auxiliares'!$A$241,"INVESTIMENTO","ERRO - VERIFICAR"))))</f>
        <v/>
      </c>
      <c r="T758" s="30" t="str">
        <f t="shared" si="26"/>
        <v/>
      </c>
      <c r="U758" s="37"/>
      <c r="V758" s="37"/>
      <c r="W758" s="37"/>
      <c r="X758" s="37"/>
      <c r="Y758" s="37"/>
    </row>
    <row r="759" spans="18:25" x14ac:dyDescent="0.25">
      <c r="R759" s="19" t="str">
        <f t="shared" si="25"/>
        <v/>
      </c>
      <c r="S759" s="19" t="str">
        <f>IF(M759="","",IF(AND(M759&lt;&gt;'Tabelas auxiliares'!$B$241,M759&lt;&gt;'Tabelas auxiliares'!$B$242,M759&lt;&gt;'Tabelas auxiliares'!$C$241,M759&lt;&gt;'Tabelas auxiliares'!$C$242,M759&lt;&gt;'Tabelas auxiliares'!$D$241,M759&lt;&gt;'Tabelas auxiliares'!$D$242),"FOLHA DE PESSOAL",IF(R759='Tabelas auxiliares'!$A$242,"CUSTEIO",IF(R759='Tabelas auxiliares'!$A$241,"INVESTIMENTO","ERRO - VERIFICAR"))))</f>
        <v/>
      </c>
      <c r="T759" s="30" t="str">
        <f t="shared" si="26"/>
        <v/>
      </c>
      <c r="U759" s="37"/>
      <c r="V759" s="37"/>
      <c r="W759" s="37"/>
      <c r="X759" s="37"/>
      <c r="Y759" s="37"/>
    </row>
    <row r="760" spans="18:25" x14ac:dyDescent="0.25">
      <c r="R760" s="19" t="str">
        <f t="shared" si="25"/>
        <v/>
      </c>
      <c r="S760" s="19" t="str">
        <f>IF(M760="","",IF(AND(M760&lt;&gt;'Tabelas auxiliares'!$B$241,M760&lt;&gt;'Tabelas auxiliares'!$B$242,M760&lt;&gt;'Tabelas auxiliares'!$C$241,M760&lt;&gt;'Tabelas auxiliares'!$C$242,M760&lt;&gt;'Tabelas auxiliares'!$D$241,M760&lt;&gt;'Tabelas auxiliares'!$D$242),"FOLHA DE PESSOAL",IF(R760='Tabelas auxiliares'!$A$242,"CUSTEIO",IF(R760='Tabelas auxiliares'!$A$241,"INVESTIMENTO","ERRO - VERIFICAR"))))</f>
        <v/>
      </c>
      <c r="T760" s="30" t="str">
        <f t="shared" si="26"/>
        <v/>
      </c>
      <c r="U760" s="37"/>
      <c r="V760" s="37"/>
      <c r="W760" s="37"/>
      <c r="X760" s="37"/>
      <c r="Y760" s="37"/>
    </row>
    <row r="761" spans="18:25" x14ac:dyDescent="0.25">
      <c r="R761" s="19" t="str">
        <f t="shared" si="25"/>
        <v/>
      </c>
      <c r="S761" s="19" t="str">
        <f>IF(M761="","",IF(AND(M761&lt;&gt;'Tabelas auxiliares'!$B$241,M761&lt;&gt;'Tabelas auxiliares'!$B$242,M761&lt;&gt;'Tabelas auxiliares'!$C$241,M761&lt;&gt;'Tabelas auxiliares'!$C$242,M761&lt;&gt;'Tabelas auxiliares'!$D$241,M761&lt;&gt;'Tabelas auxiliares'!$D$242),"FOLHA DE PESSOAL",IF(R761='Tabelas auxiliares'!$A$242,"CUSTEIO",IF(R761='Tabelas auxiliares'!$A$241,"INVESTIMENTO","ERRO - VERIFICAR"))))</f>
        <v/>
      </c>
      <c r="T761" s="30" t="str">
        <f t="shared" si="26"/>
        <v/>
      </c>
      <c r="U761" s="37"/>
      <c r="V761" s="37"/>
      <c r="W761" s="37"/>
      <c r="X761" s="37"/>
      <c r="Y761" s="37"/>
    </row>
    <row r="762" spans="18:25" x14ac:dyDescent="0.25">
      <c r="R762" s="19" t="str">
        <f t="shared" si="25"/>
        <v/>
      </c>
      <c r="S762" s="19" t="str">
        <f>IF(M762="","",IF(AND(M762&lt;&gt;'Tabelas auxiliares'!$B$241,M762&lt;&gt;'Tabelas auxiliares'!$B$242,M762&lt;&gt;'Tabelas auxiliares'!$C$241,M762&lt;&gt;'Tabelas auxiliares'!$C$242,M762&lt;&gt;'Tabelas auxiliares'!$D$241,M762&lt;&gt;'Tabelas auxiliares'!$D$242),"FOLHA DE PESSOAL",IF(R762='Tabelas auxiliares'!$A$242,"CUSTEIO",IF(R762='Tabelas auxiliares'!$A$241,"INVESTIMENTO","ERRO - VERIFICAR"))))</f>
        <v/>
      </c>
      <c r="T762" s="30" t="str">
        <f t="shared" si="26"/>
        <v/>
      </c>
      <c r="U762" s="37"/>
      <c r="V762" s="37"/>
      <c r="W762" s="37"/>
      <c r="X762" s="37"/>
      <c r="Y762" s="37"/>
    </row>
    <row r="763" spans="18:25" x14ac:dyDescent="0.25">
      <c r="R763" s="19" t="str">
        <f t="shared" si="25"/>
        <v/>
      </c>
      <c r="S763" s="19" t="str">
        <f>IF(M763="","",IF(AND(M763&lt;&gt;'Tabelas auxiliares'!$B$241,M763&lt;&gt;'Tabelas auxiliares'!$B$242,M763&lt;&gt;'Tabelas auxiliares'!$C$241,M763&lt;&gt;'Tabelas auxiliares'!$C$242,M763&lt;&gt;'Tabelas auxiliares'!$D$241,M763&lt;&gt;'Tabelas auxiliares'!$D$242),"FOLHA DE PESSOAL",IF(R763='Tabelas auxiliares'!$A$242,"CUSTEIO",IF(R763='Tabelas auxiliares'!$A$241,"INVESTIMENTO","ERRO - VERIFICAR"))))</f>
        <v/>
      </c>
      <c r="T763" s="30" t="str">
        <f t="shared" si="26"/>
        <v/>
      </c>
      <c r="U763" s="37"/>
      <c r="V763" s="37"/>
      <c r="W763" s="37"/>
      <c r="X763" s="37"/>
      <c r="Y763" s="37"/>
    </row>
    <row r="764" spans="18:25" x14ac:dyDescent="0.25">
      <c r="R764" s="19" t="str">
        <f t="shared" si="25"/>
        <v/>
      </c>
      <c r="S764" s="19" t="str">
        <f>IF(M764="","",IF(AND(M764&lt;&gt;'Tabelas auxiliares'!$B$241,M764&lt;&gt;'Tabelas auxiliares'!$B$242,M764&lt;&gt;'Tabelas auxiliares'!$C$241,M764&lt;&gt;'Tabelas auxiliares'!$C$242,M764&lt;&gt;'Tabelas auxiliares'!$D$241,M764&lt;&gt;'Tabelas auxiliares'!$D$242),"FOLHA DE PESSOAL",IF(R764='Tabelas auxiliares'!$A$242,"CUSTEIO",IF(R764='Tabelas auxiliares'!$A$241,"INVESTIMENTO","ERRO - VERIFICAR"))))</f>
        <v/>
      </c>
      <c r="T764" s="30" t="str">
        <f t="shared" si="26"/>
        <v/>
      </c>
      <c r="U764" s="37"/>
      <c r="V764" s="37"/>
      <c r="W764" s="37"/>
      <c r="X764" s="37"/>
      <c r="Y764" s="37"/>
    </row>
    <row r="765" spans="18:25" x14ac:dyDescent="0.25">
      <c r="R765" s="19" t="str">
        <f t="shared" si="25"/>
        <v/>
      </c>
      <c r="S765" s="19" t="str">
        <f>IF(M765="","",IF(AND(M765&lt;&gt;'Tabelas auxiliares'!$B$241,M765&lt;&gt;'Tabelas auxiliares'!$B$242,M765&lt;&gt;'Tabelas auxiliares'!$C$241,M765&lt;&gt;'Tabelas auxiliares'!$C$242,M765&lt;&gt;'Tabelas auxiliares'!$D$241,M765&lt;&gt;'Tabelas auxiliares'!$D$242),"FOLHA DE PESSOAL",IF(R765='Tabelas auxiliares'!$A$242,"CUSTEIO",IF(R765='Tabelas auxiliares'!$A$241,"INVESTIMENTO","ERRO - VERIFICAR"))))</f>
        <v/>
      </c>
      <c r="T765" s="30" t="str">
        <f t="shared" si="26"/>
        <v/>
      </c>
      <c r="U765" s="37"/>
      <c r="V765" s="37"/>
      <c r="W765" s="37"/>
      <c r="X765" s="37"/>
      <c r="Y765" s="37"/>
    </row>
    <row r="766" spans="18:25" x14ac:dyDescent="0.25">
      <c r="R766" s="19" t="str">
        <f t="shared" si="25"/>
        <v/>
      </c>
      <c r="S766" s="19" t="str">
        <f>IF(M766="","",IF(AND(M766&lt;&gt;'Tabelas auxiliares'!$B$241,M766&lt;&gt;'Tabelas auxiliares'!$B$242,M766&lt;&gt;'Tabelas auxiliares'!$C$241,M766&lt;&gt;'Tabelas auxiliares'!$C$242,M766&lt;&gt;'Tabelas auxiliares'!$D$241,M766&lt;&gt;'Tabelas auxiliares'!$D$242),"FOLHA DE PESSOAL",IF(R766='Tabelas auxiliares'!$A$242,"CUSTEIO",IF(R766='Tabelas auxiliares'!$A$241,"INVESTIMENTO","ERRO - VERIFICAR"))))</f>
        <v/>
      </c>
      <c r="T766" s="30" t="str">
        <f t="shared" si="26"/>
        <v/>
      </c>
      <c r="U766" s="37"/>
      <c r="V766" s="37"/>
      <c r="W766" s="37"/>
      <c r="X766" s="37"/>
      <c r="Y766" s="37"/>
    </row>
    <row r="767" spans="18:25" x14ac:dyDescent="0.25">
      <c r="R767" s="19" t="str">
        <f t="shared" si="25"/>
        <v/>
      </c>
      <c r="S767" s="19" t="str">
        <f>IF(M767="","",IF(AND(M767&lt;&gt;'Tabelas auxiliares'!$B$241,M767&lt;&gt;'Tabelas auxiliares'!$B$242,M767&lt;&gt;'Tabelas auxiliares'!$C$241,M767&lt;&gt;'Tabelas auxiliares'!$C$242,M767&lt;&gt;'Tabelas auxiliares'!$D$241,M767&lt;&gt;'Tabelas auxiliares'!$D$242),"FOLHA DE PESSOAL",IF(R767='Tabelas auxiliares'!$A$242,"CUSTEIO",IF(R767='Tabelas auxiliares'!$A$241,"INVESTIMENTO","ERRO - VERIFICAR"))))</f>
        <v/>
      </c>
      <c r="T767" s="30" t="str">
        <f t="shared" si="26"/>
        <v/>
      </c>
      <c r="U767" s="37"/>
      <c r="V767" s="37"/>
      <c r="W767" s="37"/>
      <c r="X767" s="37"/>
      <c r="Y767" s="37"/>
    </row>
    <row r="768" spans="18:25" x14ac:dyDescent="0.25">
      <c r="R768" s="19" t="str">
        <f t="shared" si="25"/>
        <v/>
      </c>
      <c r="S768" s="19" t="str">
        <f>IF(M768="","",IF(AND(M768&lt;&gt;'Tabelas auxiliares'!$B$241,M768&lt;&gt;'Tabelas auxiliares'!$B$242,M768&lt;&gt;'Tabelas auxiliares'!$C$241,M768&lt;&gt;'Tabelas auxiliares'!$C$242,M768&lt;&gt;'Tabelas auxiliares'!$D$241,M768&lt;&gt;'Tabelas auxiliares'!$D$242),"FOLHA DE PESSOAL",IF(R768='Tabelas auxiliares'!$A$242,"CUSTEIO",IF(R768='Tabelas auxiliares'!$A$241,"INVESTIMENTO","ERRO - VERIFICAR"))))</f>
        <v/>
      </c>
      <c r="T768" s="30" t="str">
        <f t="shared" si="26"/>
        <v/>
      </c>
      <c r="U768" s="37"/>
      <c r="V768" s="37"/>
      <c r="W768" s="37"/>
      <c r="X768" s="37"/>
      <c r="Y768" s="37"/>
    </row>
    <row r="769" spans="18:25" x14ac:dyDescent="0.25">
      <c r="R769" s="19" t="str">
        <f t="shared" si="25"/>
        <v/>
      </c>
      <c r="S769" s="19" t="str">
        <f>IF(M769="","",IF(AND(M769&lt;&gt;'Tabelas auxiliares'!$B$241,M769&lt;&gt;'Tabelas auxiliares'!$B$242,M769&lt;&gt;'Tabelas auxiliares'!$C$241,M769&lt;&gt;'Tabelas auxiliares'!$C$242,M769&lt;&gt;'Tabelas auxiliares'!$D$241,M769&lt;&gt;'Tabelas auxiliares'!$D$242),"FOLHA DE PESSOAL",IF(R769='Tabelas auxiliares'!$A$242,"CUSTEIO",IF(R769='Tabelas auxiliares'!$A$241,"INVESTIMENTO","ERRO - VERIFICAR"))))</f>
        <v/>
      </c>
      <c r="T769" s="30" t="str">
        <f t="shared" si="26"/>
        <v/>
      </c>
      <c r="U769" s="37"/>
      <c r="V769" s="37"/>
      <c r="W769" s="37"/>
      <c r="X769" s="37"/>
      <c r="Y769" s="37"/>
    </row>
    <row r="770" spans="18:25" x14ac:dyDescent="0.25">
      <c r="R770" s="19" t="str">
        <f t="shared" si="25"/>
        <v/>
      </c>
      <c r="S770" s="19" t="str">
        <f>IF(M770="","",IF(AND(M770&lt;&gt;'Tabelas auxiliares'!$B$241,M770&lt;&gt;'Tabelas auxiliares'!$B$242,M770&lt;&gt;'Tabelas auxiliares'!$C$241,M770&lt;&gt;'Tabelas auxiliares'!$C$242,M770&lt;&gt;'Tabelas auxiliares'!$D$241,M770&lt;&gt;'Tabelas auxiliares'!$D$242),"FOLHA DE PESSOAL",IF(R770='Tabelas auxiliares'!$A$242,"CUSTEIO",IF(R770='Tabelas auxiliares'!$A$241,"INVESTIMENTO","ERRO - VERIFICAR"))))</f>
        <v/>
      </c>
      <c r="T770" s="30" t="str">
        <f t="shared" si="26"/>
        <v/>
      </c>
      <c r="U770" s="37"/>
      <c r="V770" s="37"/>
      <c r="W770" s="37"/>
      <c r="X770" s="37"/>
      <c r="Y770" s="37"/>
    </row>
    <row r="771" spans="18:25" x14ac:dyDescent="0.25">
      <c r="R771" s="19" t="str">
        <f t="shared" si="25"/>
        <v/>
      </c>
      <c r="S771" s="19" t="str">
        <f>IF(M771="","",IF(AND(M771&lt;&gt;'Tabelas auxiliares'!$B$241,M771&lt;&gt;'Tabelas auxiliares'!$B$242,M771&lt;&gt;'Tabelas auxiliares'!$C$241,M771&lt;&gt;'Tabelas auxiliares'!$C$242,M771&lt;&gt;'Tabelas auxiliares'!$D$241,M771&lt;&gt;'Tabelas auxiliares'!$D$242),"FOLHA DE PESSOAL",IF(R771='Tabelas auxiliares'!$A$242,"CUSTEIO",IF(R771='Tabelas auxiliares'!$A$241,"INVESTIMENTO","ERRO - VERIFICAR"))))</f>
        <v/>
      </c>
      <c r="T771" s="30" t="str">
        <f t="shared" si="26"/>
        <v/>
      </c>
      <c r="U771" s="37"/>
      <c r="V771" s="37"/>
      <c r="W771" s="37"/>
      <c r="X771" s="37"/>
      <c r="Y771" s="37"/>
    </row>
    <row r="772" spans="18:25" x14ac:dyDescent="0.25">
      <c r="R772" s="19" t="str">
        <f t="shared" ref="R772:R835" si="27">LEFT(O772,1)</f>
        <v/>
      </c>
      <c r="S772" s="19" t="str">
        <f>IF(M772="","",IF(AND(M772&lt;&gt;'Tabelas auxiliares'!$B$241,M772&lt;&gt;'Tabelas auxiliares'!$B$242,M772&lt;&gt;'Tabelas auxiliares'!$C$241,M772&lt;&gt;'Tabelas auxiliares'!$C$242,M772&lt;&gt;'Tabelas auxiliares'!$D$241,M772&lt;&gt;'Tabelas auxiliares'!$D$242),"FOLHA DE PESSOAL",IF(R772='Tabelas auxiliares'!$A$242,"CUSTEIO",IF(R772='Tabelas auxiliares'!$A$241,"INVESTIMENTO","ERRO - VERIFICAR"))))</f>
        <v/>
      </c>
      <c r="T772" s="30" t="str">
        <f t="shared" ref="T772:T835" si="28">IF(SUM(U772:Y772)=0,"",SUM(U772:Y772))</f>
        <v/>
      </c>
      <c r="U772" s="37"/>
      <c r="V772" s="37"/>
      <c r="W772" s="37"/>
      <c r="X772" s="37"/>
      <c r="Y772" s="37"/>
    </row>
    <row r="773" spans="18:25" x14ac:dyDescent="0.25">
      <c r="R773" s="19" t="str">
        <f t="shared" si="27"/>
        <v/>
      </c>
      <c r="S773" s="19" t="str">
        <f>IF(M773="","",IF(AND(M773&lt;&gt;'Tabelas auxiliares'!$B$241,M773&lt;&gt;'Tabelas auxiliares'!$B$242,M773&lt;&gt;'Tabelas auxiliares'!$C$241,M773&lt;&gt;'Tabelas auxiliares'!$C$242,M773&lt;&gt;'Tabelas auxiliares'!$D$241,M773&lt;&gt;'Tabelas auxiliares'!$D$242),"FOLHA DE PESSOAL",IF(R773='Tabelas auxiliares'!$A$242,"CUSTEIO",IF(R773='Tabelas auxiliares'!$A$241,"INVESTIMENTO","ERRO - VERIFICAR"))))</f>
        <v/>
      </c>
      <c r="T773" s="30" t="str">
        <f t="shared" si="28"/>
        <v/>
      </c>
      <c r="U773" s="37"/>
      <c r="V773" s="37"/>
      <c r="W773" s="37"/>
      <c r="X773" s="37"/>
      <c r="Y773" s="37"/>
    </row>
    <row r="774" spans="18:25" x14ac:dyDescent="0.25">
      <c r="R774" s="19" t="str">
        <f t="shared" si="27"/>
        <v/>
      </c>
      <c r="S774" s="19" t="str">
        <f>IF(M774="","",IF(AND(M774&lt;&gt;'Tabelas auxiliares'!$B$241,M774&lt;&gt;'Tabelas auxiliares'!$B$242,M774&lt;&gt;'Tabelas auxiliares'!$C$241,M774&lt;&gt;'Tabelas auxiliares'!$C$242,M774&lt;&gt;'Tabelas auxiliares'!$D$241,M774&lt;&gt;'Tabelas auxiliares'!$D$242),"FOLHA DE PESSOAL",IF(R774='Tabelas auxiliares'!$A$242,"CUSTEIO",IF(R774='Tabelas auxiliares'!$A$241,"INVESTIMENTO","ERRO - VERIFICAR"))))</f>
        <v/>
      </c>
      <c r="T774" s="30" t="str">
        <f t="shared" si="28"/>
        <v/>
      </c>
      <c r="U774" s="37"/>
      <c r="V774" s="37"/>
      <c r="W774" s="37"/>
      <c r="X774" s="37"/>
      <c r="Y774" s="37"/>
    </row>
    <row r="775" spans="18:25" x14ac:dyDescent="0.25">
      <c r="R775" s="19" t="str">
        <f t="shared" si="27"/>
        <v/>
      </c>
      <c r="S775" s="19" t="str">
        <f>IF(M775="","",IF(AND(M775&lt;&gt;'Tabelas auxiliares'!$B$241,M775&lt;&gt;'Tabelas auxiliares'!$B$242,M775&lt;&gt;'Tabelas auxiliares'!$C$241,M775&lt;&gt;'Tabelas auxiliares'!$C$242,M775&lt;&gt;'Tabelas auxiliares'!$D$241,M775&lt;&gt;'Tabelas auxiliares'!$D$242),"FOLHA DE PESSOAL",IF(R775='Tabelas auxiliares'!$A$242,"CUSTEIO",IF(R775='Tabelas auxiliares'!$A$241,"INVESTIMENTO","ERRO - VERIFICAR"))))</f>
        <v/>
      </c>
      <c r="T775" s="30" t="str">
        <f t="shared" si="28"/>
        <v/>
      </c>
      <c r="U775" s="37"/>
      <c r="V775" s="37"/>
      <c r="W775" s="37"/>
      <c r="X775" s="37"/>
      <c r="Y775" s="37"/>
    </row>
    <row r="776" spans="18:25" x14ac:dyDescent="0.25">
      <c r="R776" s="19" t="str">
        <f t="shared" si="27"/>
        <v/>
      </c>
      <c r="S776" s="19" t="str">
        <f>IF(M776="","",IF(AND(M776&lt;&gt;'Tabelas auxiliares'!$B$241,M776&lt;&gt;'Tabelas auxiliares'!$B$242,M776&lt;&gt;'Tabelas auxiliares'!$C$241,M776&lt;&gt;'Tabelas auxiliares'!$C$242,M776&lt;&gt;'Tabelas auxiliares'!$D$241,M776&lt;&gt;'Tabelas auxiliares'!$D$242),"FOLHA DE PESSOAL",IF(R776='Tabelas auxiliares'!$A$242,"CUSTEIO",IF(R776='Tabelas auxiliares'!$A$241,"INVESTIMENTO","ERRO - VERIFICAR"))))</f>
        <v/>
      </c>
      <c r="T776" s="30" t="str">
        <f t="shared" si="28"/>
        <v/>
      </c>
      <c r="U776" s="37"/>
      <c r="V776" s="37"/>
      <c r="W776" s="37"/>
      <c r="X776" s="37"/>
      <c r="Y776" s="37"/>
    </row>
    <row r="777" spans="18:25" x14ac:dyDescent="0.25">
      <c r="R777" s="19" t="str">
        <f t="shared" si="27"/>
        <v/>
      </c>
      <c r="S777" s="19" t="str">
        <f>IF(M777="","",IF(AND(M777&lt;&gt;'Tabelas auxiliares'!$B$241,M777&lt;&gt;'Tabelas auxiliares'!$B$242,M777&lt;&gt;'Tabelas auxiliares'!$C$241,M777&lt;&gt;'Tabelas auxiliares'!$C$242,M777&lt;&gt;'Tabelas auxiliares'!$D$241,M777&lt;&gt;'Tabelas auxiliares'!$D$242),"FOLHA DE PESSOAL",IF(R777='Tabelas auxiliares'!$A$242,"CUSTEIO",IF(R777='Tabelas auxiliares'!$A$241,"INVESTIMENTO","ERRO - VERIFICAR"))))</f>
        <v/>
      </c>
      <c r="T777" s="30" t="str">
        <f t="shared" si="28"/>
        <v/>
      </c>
      <c r="U777" s="37"/>
      <c r="V777" s="37"/>
      <c r="W777" s="37"/>
      <c r="X777" s="37"/>
      <c r="Y777" s="37"/>
    </row>
    <row r="778" spans="18:25" x14ac:dyDescent="0.25">
      <c r="R778" s="19" t="str">
        <f t="shared" si="27"/>
        <v/>
      </c>
      <c r="S778" s="19" t="str">
        <f>IF(M778="","",IF(AND(M778&lt;&gt;'Tabelas auxiliares'!$B$241,M778&lt;&gt;'Tabelas auxiliares'!$B$242,M778&lt;&gt;'Tabelas auxiliares'!$C$241,M778&lt;&gt;'Tabelas auxiliares'!$C$242,M778&lt;&gt;'Tabelas auxiliares'!$D$241,M778&lt;&gt;'Tabelas auxiliares'!$D$242),"FOLHA DE PESSOAL",IF(R778='Tabelas auxiliares'!$A$242,"CUSTEIO",IF(R778='Tabelas auxiliares'!$A$241,"INVESTIMENTO","ERRO - VERIFICAR"))))</f>
        <v/>
      </c>
      <c r="T778" s="30" t="str">
        <f t="shared" si="28"/>
        <v/>
      </c>
      <c r="U778" s="37"/>
      <c r="V778" s="37"/>
      <c r="W778" s="37"/>
      <c r="X778" s="37"/>
      <c r="Y778" s="37"/>
    </row>
    <row r="779" spans="18:25" x14ac:dyDescent="0.25">
      <c r="R779" s="19" t="str">
        <f t="shared" si="27"/>
        <v/>
      </c>
      <c r="S779" s="19" t="str">
        <f>IF(M779="","",IF(AND(M779&lt;&gt;'Tabelas auxiliares'!$B$241,M779&lt;&gt;'Tabelas auxiliares'!$B$242,M779&lt;&gt;'Tabelas auxiliares'!$C$241,M779&lt;&gt;'Tabelas auxiliares'!$C$242,M779&lt;&gt;'Tabelas auxiliares'!$D$241,M779&lt;&gt;'Tabelas auxiliares'!$D$242),"FOLHA DE PESSOAL",IF(R779='Tabelas auxiliares'!$A$242,"CUSTEIO",IF(R779='Tabelas auxiliares'!$A$241,"INVESTIMENTO","ERRO - VERIFICAR"))))</f>
        <v/>
      </c>
      <c r="T779" s="30" t="str">
        <f t="shared" si="28"/>
        <v/>
      </c>
      <c r="U779" s="37"/>
      <c r="V779" s="37"/>
      <c r="W779" s="37"/>
      <c r="X779" s="37"/>
      <c r="Y779" s="37"/>
    </row>
    <row r="780" spans="18:25" x14ac:dyDescent="0.25">
      <c r="R780" s="19" t="str">
        <f t="shared" si="27"/>
        <v/>
      </c>
      <c r="S780" s="19" t="str">
        <f>IF(M780="","",IF(AND(M780&lt;&gt;'Tabelas auxiliares'!$B$241,M780&lt;&gt;'Tabelas auxiliares'!$B$242,M780&lt;&gt;'Tabelas auxiliares'!$C$241,M780&lt;&gt;'Tabelas auxiliares'!$C$242,M780&lt;&gt;'Tabelas auxiliares'!$D$241,M780&lt;&gt;'Tabelas auxiliares'!$D$242),"FOLHA DE PESSOAL",IF(R780='Tabelas auxiliares'!$A$242,"CUSTEIO",IF(R780='Tabelas auxiliares'!$A$241,"INVESTIMENTO","ERRO - VERIFICAR"))))</f>
        <v/>
      </c>
      <c r="T780" s="30" t="str">
        <f t="shared" si="28"/>
        <v/>
      </c>
      <c r="U780" s="37"/>
      <c r="V780" s="37"/>
      <c r="W780" s="37"/>
      <c r="X780" s="37"/>
      <c r="Y780" s="37"/>
    </row>
    <row r="781" spans="18:25" x14ac:dyDescent="0.25">
      <c r="R781" s="19" t="str">
        <f t="shared" si="27"/>
        <v/>
      </c>
      <c r="S781" s="19" t="str">
        <f>IF(M781="","",IF(AND(M781&lt;&gt;'Tabelas auxiliares'!$B$241,M781&lt;&gt;'Tabelas auxiliares'!$B$242,M781&lt;&gt;'Tabelas auxiliares'!$C$241,M781&lt;&gt;'Tabelas auxiliares'!$C$242,M781&lt;&gt;'Tabelas auxiliares'!$D$241,M781&lt;&gt;'Tabelas auxiliares'!$D$242),"FOLHA DE PESSOAL",IF(R781='Tabelas auxiliares'!$A$242,"CUSTEIO",IF(R781='Tabelas auxiliares'!$A$241,"INVESTIMENTO","ERRO - VERIFICAR"))))</f>
        <v/>
      </c>
      <c r="T781" s="30" t="str">
        <f t="shared" si="28"/>
        <v/>
      </c>
      <c r="U781" s="37"/>
      <c r="V781" s="37"/>
      <c r="W781" s="37"/>
      <c r="X781" s="37"/>
      <c r="Y781" s="37"/>
    </row>
    <row r="782" spans="18:25" x14ac:dyDescent="0.25">
      <c r="R782" s="19" t="str">
        <f t="shared" si="27"/>
        <v/>
      </c>
      <c r="S782" s="19" t="str">
        <f>IF(M782="","",IF(AND(M782&lt;&gt;'Tabelas auxiliares'!$B$241,M782&lt;&gt;'Tabelas auxiliares'!$B$242,M782&lt;&gt;'Tabelas auxiliares'!$C$241,M782&lt;&gt;'Tabelas auxiliares'!$C$242,M782&lt;&gt;'Tabelas auxiliares'!$D$241,M782&lt;&gt;'Tabelas auxiliares'!$D$242),"FOLHA DE PESSOAL",IF(R782='Tabelas auxiliares'!$A$242,"CUSTEIO",IF(R782='Tabelas auxiliares'!$A$241,"INVESTIMENTO","ERRO - VERIFICAR"))))</f>
        <v/>
      </c>
      <c r="T782" s="30" t="str">
        <f t="shared" si="28"/>
        <v/>
      </c>
      <c r="U782" s="37"/>
      <c r="V782" s="37"/>
      <c r="W782" s="37"/>
      <c r="X782" s="37"/>
      <c r="Y782" s="37"/>
    </row>
    <row r="783" spans="18:25" x14ac:dyDescent="0.25">
      <c r="R783" s="19" t="str">
        <f t="shared" si="27"/>
        <v/>
      </c>
      <c r="S783" s="19" t="str">
        <f>IF(M783="","",IF(AND(M783&lt;&gt;'Tabelas auxiliares'!$B$241,M783&lt;&gt;'Tabelas auxiliares'!$B$242,M783&lt;&gt;'Tabelas auxiliares'!$C$241,M783&lt;&gt;'Tabelas auxiliares'!$C$242,M783&lt;&gt;'Tabelas auxiliares'!$D$241,M783&lt;&gt;'Tabelas auxiliares'!$D$242),"FOLHA DE PESSOAL",IF(R783='Tabelas auxiliares'!$A$242,"CUSTEIO",IF(R783='Tabelas auxiliares'!$A$241,"INVESTIMENTO","ERRO - VERIFICAR"))))</f>
        <v/>
      </c>
      <c r="T783" s="30" t="str">
        <f t="shared" si="28"/>
        <v/>
      </c>
      <c r="U783" s="37"/>
      <c r="V783" s="37"/>
      <c r="W783" s="37"/>
      <c r="X783" s="37"/>
      <c r="Y783" s="37"/>
    </row>
    <row r="784" spans="18:25" x14ac:dyDescent="0.25">
      <c r="R784" s="19" t="str">
        <f t="shared" si="27"/>
        <v/>
      </c>
      <c r="S784" s="19" t="str">
        <f>IF(M784="","",IF(AND(M784&lt;&gt;'Tabelas auxiliares'!$B$241,M784&lt;&gt;'Tabelas auxiliares'!$B$242,M784&lt;&gt;'Tabelas auxiliares'!$C$241,M784&lt;&gt;'Tabelas auxiliares'!$C$242,M784&lt;&gt;'Tabelas auxiliares'!$D$241,M784&lt;&gt;'Tabelas auxiliares'!$D$242),"FOLHA DE PESSOAL",IF(R784='Tabelas auxiliares'!$A$242,"CUSTEIO",IF(R784='Tabelas auxiliares'!$A$241,"INVESTIMENTO","ERRO - VERIFICAR"))))</f>
        <v/>
      </c>
      <c r="T784" s="30" t="str">
        <f t="shared" si="28"/>
        <v/>
      </c>
      <c r="U784" s="37"/>
      <c r="V784" s="37"/>
      <c r="W784" s="37"/>
      <c r="X784" s="37"/>
      <c r="Y784" s="37"/>
    </row>
    <row r="785" spans="18:25" x14ac:dyDescent="0.25">
      <c r="R785" s="19" t="str">
        <f t="shared" si="27"/>
        <v/>
      </c>
      <c r="S785" s="19" t="str">
        <f>IF(M785="","",IF(AND(M785&lt;&gt;'Tabelas auxiliares'!$B$241,M785&lt;&gt;'Tabelas auxiliares'!$B$242,M785&lt;&gt;'Tabelas auxiliares'!$C$241,M785&lt;&gt;'Tabelas auxiliares'!$C$242,M785&lt;&gt;'Tabelas auxiliares'!$D$241,M785&lt;&gt;'Tabelas auxiliares'!$D$242),"FOLHA DE PESSOAL",IF(R785='Tabelas auxiliares'!$A$242,"CUSTEIO",IF(R785='Tabelas auxiliares'!$A$241,"INVESTIMENTO","ERRO - VERIFICAR"))))</f>
        <v/>
      </c>
      <c r="T785" s="30" t="str">
        <f t="shared" si="28"/>
        <v/>
      </c>
      <c r="U785" s="37"/>
      <c r="V785" s="37"/>
      <c r="W785" s="37"/>
      <c r="X785" s="37"/>
      <c r="Y785" s="37"/>
    </row>
    <row r="786" spans="18:25" x14ac:dyDescent="0.25">
      <c r="R786" s="19" t="str">
        <f t="shared" si="27"/>
        <v/>
      </c>
      <c r="S786" s="19" t="str">
        <f>IF(M786="","",IF(AND(M786&lt;&gt;'Tabelas auxiliares'!$B$241,M786&lt;&gt;'Tabelas auxiliares'!$B$242,M786&lt;&gt;'Tabelas auxiliares'!$C$241,M786&lt;&gt;'Tabelas auxiliares'!$C$242,M786&lt;&gt;'Tabelas auxiliares'!$D$241,M786&lt;&gt;'Tabelas auxiliares'!$D$242),"FOLHA DE PESSOAL",IF(R786='Tabelas auxiliares'!$A$242,"CUSTEIO",IF(R786='Tabelas auxiliares'!$A$241,"INVESTIMENTO","ERRO - VERIFICAR"))))</f>
        <v/>
      </c>
      <c r="T786" s="30" t="str">
        <f t="shared" si="28"/>
        <v/>
      </c>
      <c r="U786" s="37"/>
      <c r="V786" s="37"/>
      <c r="W786" s="37"/>
      <c r="X786" s="37"/>
      <c r="Y786" s="37"/>
    </row>
    <row r="787" spans="18:25" x14ac:dyDescent="0.25">
      <c r="R787" s="19" t="str">
        <f t="shared" si="27"/>
        <v/>
      </c>
      <c r="S787" s="19" t="str">
        <f>IF(M787="","",IF(AND(M787&lt;&gt;'Tabelas auxiliares'!$B$241,M787&lt;&gt;'Tabelas auxiliares'!$B$242,M787&lt;&gt;'Tabelas auxiliares'!$C$241,M787&lt;&gt;'Tabelas auxiliares'!$C$242,M787&lt;&gt;'Tabelas auxiliares'!$D$241,M787&lt;&gt;'Tabelas auxiliares'!$D$242),"FOLHA DE PESSOAL",IF(R787='Tabelas auxiliares'!$A$242,"CUSTEIO",IF(R787='Tabelas auxiliares'!$A$241,"INVESTIMENTO","ERRO - VERIFICAR"))))</f>
        <v/>
      </c>
      <c r="T787" s="30" t="str">
        <f t="shared" si="28"/>
        <v/>
      </c>
      <c r="U787" s="37"/>
      <c r="V787" s="37"/>
      <c r="W787" s="37"/>
      <c r="X787" s="37"/>
      <c r="Y787" s="37"/>
    </row>
    <row r="788" spans="18:25" x14ac:dyDescent="0.25">
      <c r="R788" s="19" t="str">
        <f t="shared" si="27"/>
        <v/>
      </c>
      <c r="S788" s="19" t="str">
        <f>IF(M788="","",IF(AND(M788&lt;&gt;'Tabelas auxiliares'!$B$241,M788&lt;&gt;'Tabelas auxiliares'!$B$242,M788&lt;&gt;'Tabelas auxiliares'!$C$241,M788&lt;&gt;'Tabelas auxiliares'!$C$242,M788&lt;&gt;'Tabelas auxiliares'!$D$241,M788&lt;&gt;'Tabelas auxiliares'!$D$242),"FOLHA DE PESSOAL",IF(R788='Tabelas auxiliares'!$A$242,"CUSTEIO",IF(R788='Tabelas auxiliares'!$A$241,"INVESTIMENTO","ERRO - VERIFICAR"))))</f>
        <v/>
      </c>
      <c r="T788" s="30" t="str">
        <f t="shared" si="28"/>
        <v/>
      </c>
      <c r="U788" s="37"/>
      <c r="V788" s="37"/>
      <c r="W788" s="37"/>
      <c r="X788" s="37"/>
      <c r="Y788" s="37"/>
    </row>
    <row r="789" spans="18:25" x14ac:dyDescent="0.25">
      <c r="R789" s="19" t="str">
        <f t="shared" si="27"/>
        <v/>
      </c>
      <c r="S789" s="19" t="str">
        <f>IF(M789="","",IF(AND(M789&lt;&gt;'Tabelas auxiliares'!$B$241,M789&lt;&gt;'Tabelas auxiliares'!$B$242,M789&lt;&gt;'Tabelas auxiliares'!$C$241,M789&lt;&gt;'Tabelas auxiliares'!$C$242,M789&lt;&gt;'Tabelas auxiliares'!$D$241,M789&lt;&gt;'Tabelas auxiliares'!$D$242),"FOLHA DE PESSOAL",IF(R789='Tabelas auxiliares'!$A$242,"CUSTEIO",IF(R789='Tabelas auxiliares'!$A$241,"INVESTIMENTO","ERRO - VERIFICAR"))))</f>
        <v/>
      </c>
      <c r="T789" s="30" t="str">
        <f t="shared" si="28"/>
        <v/>
      </c>
      <c r="U789" s="37"/>
      <c r="V789" s="37"/>
      <c r="W789" s="37"/>
      <c r="X789" s="37"/>
      <c r="Y789" s="37"/>
    </row>
    <row r="790" spans="18:25" x14ac:dyDescent="0.25">
      <c r="R790" s="19" t="str">
        <f t="shared" si="27"/>
        <v/>
      </c>
      <c r="S790" s="19" t="str">
        <f>IF(M790="","",IF(AND(M790&lt;&gt;'Tabelas auxiliares'!$B$241,M790&lt;&gt;'Tabelas auxiliares'!$B$242,M790&lt;&gt;'Tabelas auxiliares'!$C$241,M790&lt;&gt;'Tabelas auxiliares'!$C$242,M790&lt;&gt;'Tabelas auxiliares'!$D$241,M790&lt;&gt;'Tabelas auxiliares'!$D$242),"FOLHA DE PESSOAL",IF(R790='Tabelas auxiliares'!$A$242,"CUSTEIO",IF(R790='Tabelas auxiliares'!$A$241,"INVESTIMENTO","ERRO - VERIFICAR"))))</f>
        <v/>
      </c>
      <c r="T790" s="30" t="str">
        <f t="shared" si="28"/>
        <v/>
      </c>
      <c r="U790" s="37"/>
      <c r="V790" s="37"/>
      <c r="W790" s="37"/>
      <c r="X790" s="37"/>
      <c r="Y790" s="37"/>
    </row>
    <row r="791" spans="18:25" x14ac:dyDescent="0.25">
      <c r="R791" s="19" t="str">
        <f t="shared" si="27"/>
        <v/>
      </c>
      <c r="S791" s="19" t="str">
        <f>IF(M791="","",IF(AND(M791&lt;&gt;'Tabelas auxiliares'!$B$241,M791&lt;&gt;'Tabelas auxiliares'!$B$242,M791&lt;&gt;'Tabelas auxiliares'!$C$241,M791&lt;&gt;'Tabelas auxiliares'!$C$242,M791&lt;&gt;'Tabelas auxiliares'!$D$241,M791&lt;&gt;'Tabelas auxiliares'!$D$242),"FOLHA DE PESSOAL",IF(R791='Tabelas auxiliares'!$A$242,"CUSTEIO",IF(R791='Tabelas auxiliares'!$A$241,"INVESTIMENTO","ERRO - VERIFICAR"))))</f>
        <v/>
      </c>
      <c r="T791" s="30" t="str">
        <f t="shared" si="28"/>
        <v/>
      </c>
      <c r="U791" s="37"/>
      <c r="V791" s="37"/>
      <c r="W791" s="37"/>
      <c r="X791" s="37"/>
      <c r="Y791" s="37"/>
    </row>
    <row r="792" spans="18:25" x14ac:dyDescent="0.25">
      <c r="R792" s="19" t="str">
        <f t="shared" si="27"/>
        <v/>
      </c>
      <c r="S792" s="19" t="str">
        <f>IF(M792="","",IF(AND(M792&lt;&gt;'Tabelas auxiliares'!$B$241,M792&lt;&gt;'Tabelas auxiliares'!$B$242,M792&lt;&gt;'Tabelas auxiliares'!$C$241,M792&lt;&gt;'Tabelas auxiliares'!$C$242,M792&lt;&gt;'Tabelas auxiliares'!$D$241,M792&lt;&gt;'Tabelas auxiliares'!$D$242),"FOLHA DE PESSOAL",IF(R792='Tabelas auxiliares'!$A$242,"CUSTEIO",IF(R792='Tabelas auxiliares'!$A$241,"INVESTIMENTO","ERRO - VERIFICAR"))))</f>
        <v/>
      </c>
      <c r="T792" s="30" t="str">
        <f t="shared" si="28"/>
        <v/>
      </c>
      <c r="U792" s="37"/>
      <c r="V792" s="37"/>
      <c r="W792" s="37"/>
      <c r="X792" s="37"/>
      <c r="Y792" s="37"/>
    </row>
    <row r="793" spans="18:25" x14ac:dyDescent="0.25">
      <c r="R793" s="19" t="str">
        <f t="shared" si="27"/>
        <v/>
      </c>
      <c r="S793" s="19" t="str">
        <f>IF(M793="","",IF(AND(M793&lt;&gt;'Tabelas auxiliares'!$B$241,M793&lt;&gt;'Tabelas auxiliares'!$B$242,M793&lt;&gt;'Tabelas auxiliares'!$C$241,M793&lt;&gt;'Tabelas auxiliares'!$C$242,M793&lt;&gt;'Tabelas auxiliares'!$D$241,M793&lt;&gt;'Tabelas auxiliares'!$D$242),"FOLHA DE PESSOAL",IF(R793='Tabelas auxiliares'!$A$242,"CUSTEIO",IF(R793='Tabelas auxiliares'!$A$241,"INVESTIMENTO","ERRO - VERIFICAR"))))</f>
        <v/>
      </c>
      <c r="T793" s="30" t="str">
        <f t="shared" si="28"/>
        <v/>
      </c>
      <c r="U793" s="37"/>
      <c r="V793" s="37"/>
      <c r="W793" s="37"/>
      <c r="X793" s="37"/>
      <c r="Y793" s="37"/>
    </row>
    <row r="794" spans="18:25" x14ac:dyDescent="0.25">
      <c r="R794" s="19" t="str">
        <f t="shared" si="27"/>
        <v/>
      </c>
      <c r="S794" s="19" t="str">
        <f>IF(M794="","",IF(AND(M794&lt;&gt;'Tabelas auxiliares'!$B$241,M794&lt;&gt;'Tabelas auxiliares'!$B$242,M794&lt;&gt;'Tabelas auxiliares'!$C$241,M794&lt;&gt;'Tabelas auxiliares'!$C$242,M794&lt;&gt;'Tabelas auxiliares'!$D$241,M794&lt;&gt;'Tabelas auxiliares'!$D$242),"FOLHA DE PESSOAL",IF(R794='Tabelas auxiliares'!$A$242,"CUSTEIO",IF(R794='Tabelas auxiliares'!$A$241,"INVESTIMENTO","ERRO - VERIFICAR"))))</f>
        <v/>
      </c>
      <c r="T794" s="30" t="str">
        <f t="shared" si="28"/>
        <v/>
      </c>
      <c r="U794" s="37"/>
      <c r="V794" s="37"/>
      <c r="W794" s="37"/>
      <c r="X794" s="37"/>
      <c r="Y794" s="37"/>
    </row>
    <row r="795" spans="18:25" x14ac:dyDescent="0.25">
      <c r="R795" s="19" t="str">
        <f t="shared" si="27"/>
        <v/>
      </c>
      <c r="S795" s="19" t="str">
        <f>IF(M795="","",IF(AND(M795&lt;&gt;'Tabelas auxiliares'!$B$241,M795&lt;&gt;'Tabelas auxiliares'!$B$242,M795&lt;&gt;'Tabelas auxiliares'!$C$241,M795&lt;&gt;'Tabelas auxiliares'!$C$242,M795&lt;&gt;'Tabelas auxiliares'!$D$241,M795&lt;&gt;'Tabelas auxiliares'!$D$242),"FOLHA DE PESSOAL",IF(R795='Tabelas auxiliares'!$A$242,"CUSTEIO",IF(R795='Tabelas auxiliares'!$A$241,"INVESTIMENTO","ERRO - VERIFICAR"))))</f>
        <v/>
      </c>
      <c r="T795" s="30" t="str">
        <f t="shared" si="28"/>
        <v/>
      </c>
      <c r="U795" s="37"/>
      <c r="V795" s="37"/>
      <c r="W795" s="37"/>
      <c r="X795" s="37"/>
      <c r="Y795" s="37"/>
    </row>
    <row r="796" spans="18:25" x14ac:dyDescent="0.25">
      <c r="R796" s="19" t="str">
        <f t="shared" si="27"/>
        <v/>
      </c>
      <c r="S796" s="19" t="str">
        <f>IF(M796="","",IF(AND(M796&lt;&gt;'Tabelas auxiliares'!$B$241,M796&lt;&gt;'Tabelas auxiliares'!$B$242,M796&lt;&gt;'Tabelas auxiliares'!$C$241,M796&lt;&gt;'Tabelas auxiliares'!$C$242,M796&lt;&gt;'Tabelas auxiliares'!$D$241,M796&lt;&gt;'Tabelas auxiliares'!$D$242),"FOLHA DE PESSOAL",IF(R796='Tabelas auxiliares'!$A$242,"CUSTEIO",IF(R796='Tabelas auxiliares'!$A$241,"INVESTIMENTO","ERRO - VERIFICAR"))))</f>
        <v/>
      </c>
      <c r="T796" s="30" t="str">
        <f t="shared" si="28"/>
        <v/>
      </c>
      <c r="U796" s="37"/>
      <c r="V796" s="37"/>
      <c r="W796" s="37"/>
      <c r="X796" s="37"/>
      <c r="Y796" s="37"/>
    </row>
    <row r="797" spans="18:25" x14ac:dyDescent="0.25">
      <c r="R797" s="19" t="str">
        <f t="shared" si="27"/>
        <v/>
      </c>
      <c r="S797" s="19" t="str">
        <f>IF(M797="","",IF(AND(M797&lt;&gt;'Tabelas auxiliares'!$B$241,M797&lt;&gt;'Tabelas auxiliares'!$B$242,M797&lt;&gt;'Tabelas auxiliares'!$C$241,M797&lt;&gt;'Tabelas auxiliares'!$C$242,M797&lt;&gt;'Tabelas auxiliares'!$D$241,M797&lt;&gt;'Tabelas auxiliares'!$D$242),"FOLHA DE PESSOAL",IF(R797='Tabelas auxiliares'!$A$242,"CUSTEIO",IF(R797='Tabelas auxiliares'!$A$241,"INVESTIMENTO","ERRO - VERIFICAR"))))</f>
        <v/>
      </c>
      <c r="T797" s="30" t="str">
        <f t="shared" si="28"/>
        <v/>
      </c>
      <c r="U797" s="37"/>
      <c r="V797" s="37"/>
      <c r="W797" s="37"/>
      <c r="X797" s="37"/>
      <c r="Y797" s="37"/>
    </row>
    <row r="798" spans="18:25" x14ac:dyDescent="0.25">
      <c r="R798" s="19" t="str">
        <f t="shared" si="27"/>
        <v/>
      </c>
      <c r="S798" s="19" t="str">
        <f>IF(M798="","",IF(AND(M798&lt;&gt;'Tabelas auxiliares'!$B$241,M798&lt;&gt;'Tabelas auxiliares'!$B$242,M798&lt;&gt;'Tabelas auxiliares'!$C$241,M798&lt;&gt;'Tabelas auxiliares'!$C$242,M798&lt;&gt;'Tabelas auxiliares'!$D$241,M798&lt;&gt;'Tabelas auxiliares'!$D$242),"FOLHA DE PESSOAL",IF(R798='Tabelas auxiliares'!$A$242,"CUSTEIO",IF(R798='Tabelas auxiliares'!$A$241,"INVESTIMENTO","ERRO - VERIFICAR"))))</f>
        <v/>
      </c>
      <c r="T798" s="30" t="str">
        <f t="shared" si="28"/>
        <v/>
      </c>
      <c r="U798" s="37"/>
      <c r="V798" s="37"/>
      <c r="W798" s="37"/>
      <c r="X798" s="37"/>
      <c r="Y798" s="37"/>
    </row>
    <row r="799" spans="18:25" x14ac:dyDescent="0.25">
      <c r="R799" s="19" t="str">
        <f t="shared" si="27"/>
        <v/>
      </c>
      <c r="S799" s="19" t="str">
        <f>IF(M799="","",IF(AND(M799&lt;&gt;'Tabelas auxiliares'!$B$241,M799&lt;&gt;'Tabelas auxiliares'!$B$242,M799&lt;&gt;'Tabelas auxiliares'!$C$241,M799&lt;&gt;'Tabelas auxiliares'!$C$242,M799&lt;&gt;'Tabelas auxiliares'!$D$241,M799&lt;&gt;'Tabelas auxiliares'!$D$242),"FOLHA DE PESSOAL",IF(R799='Tabelas auxiliares'!$A$242,"CUSTEIO",IF(R799='Tabelas auxiliares'!$A$241,"INVESTIMENTO","ERRO - VERIFICAR"))))</f>
        <v/>
      </c>
      <c r="T799" s="30" t="str">
        <f t="shared" si="28"/>
        <v/>
      </c>
      <c r="U799" s="37"/>
      <c r="V799" s="37"/>
      <c r="W799" s="37"/>
      <c r="X799" s="37"/>
      <c r="Y799" s="37"/>
    </row>
    <row r="800" spans="18:25" x14ac:dyDescent="0.25">
      <c r="R800" s="19" t="str">
        <f t="shared" si="27"/>
        <v/>
      </c>
      <c r="S800" s="19" t="str">
        <f>IF(M800="","",IF(AND(M800&lt;&gt;'Tabelas auxiliares'!$B$241,M800&lt;&gt;'Tabelas auxiliares'!$B$242,M800&lt;&gt;'Tabelas auxiliares'!$C$241,M800&lt;&gt;'Tabelas auxiliares'!$C$242,M800&lt;&gt;'Tabelas auxiliares'!$D$241,M800&lt;&gt;'Tabelas auxiliares'!$D$242),"FOLHA DE PESSOAL",IF(R800='Tabelas auxiliares'!$A$242,"CUSTEIO",IF(R800='Tabelas auxiliares'!$A$241,"INVESTIMENTO","ERRO - VERIFICAR"))))</f>
        <v/>
      </c>
      <c r="T800" s="30" t="str">
        <f t="shared" si="28"/>
        <v/>
      </c>
      <c r="U800" s="37"/>
      <c r="V800" s="37"/>
      <c r="W800" s="37"/>
      <c r="X800" s="37"/>
      <c r="Y800" s="37"/>
    </row>
    <row r="801" spans="18:25" x14ac:dyDescent="0.25">
      <c r="R801" s="19" t="str">
        <f t="shared" si="27"/>
        <v/>
      </c>
      <c r="S801" s="19" t="str">
        <f>IF(M801="","",IF(AND(M801&lt;&gt;'Tabelas auxiliares'!$B$241,M801&lt;&gt;'Tabelas auxiliares'!$B$242,M801&lt;&gt;'Tabelas auxiliares'!$C$241,M801&lt;&gt;'Tabelas auxiliares'!$C$242,M801&lt;&gt;'Tabelas auxiliares'!$D$241,M801&lt;&gt;'Tabelas auxiliares'!$D$242),"FOLHA DE PESSOAL",IF(R801='Tabelas auxiliares'!$A$242,"CUSTEIO",IF(R801='Tabelas auxiliares'!$A$241,"INVESTIMENTO","ERRO - VERIFICAR"))))</f>
        <v/>
      </c>
      <c r="T801" s="30" t="str">
        <f t="shared" si="28"/>
        <v/>
      </c>
      <c r="U801" s="37"/>
      <c r="V801" s="37"/>
      <c r="W801" s="37"/>
      <c r="X801" s="37"/>
      <c r="Y801" s="37"/>
    </row>
    <row r="802" spans="18:25" x14ac:dyDescent="0.25">
      <c r="R802" s="19" t="str">
        <f t="shared" si="27"/>
        <v/>
      </c>
      <c r="S802" s="19" t="str">
        <f>IF(M802="","",IF(AND(M802&lt;&gt;'Tabelas auxiliares'!$B$241,M802&lt;&gt;'Tabelas auxiliares'!$B$242,M802&lt;&gt;'Tabelas auxiliares'!$C$241,M802&lt;&gt;'Tabelas auxiliares'!$C$242,M802&lt;&gt;'Tabelas auxiliares'!$D$241,M802&lt;&gt;'Tabelas auxiliares'!$D$242),"FOLHA DE PESSOAL",IF(R802='Tabelas auxiliares'!$A$242,"CUSTEIO",IF(R802='Tabelas auxiliares'!$A$241,"INVESTIMENTO","ERRO - VERIFICAR"))))</f>
        <v/>
      </c>
      <c r="T802" s="30" t="str">
        <f t="shared" si="28"/>
        <v/>
      </c>
      <c r="U802" s="37"/>
      <c r="V802" s="37"/>
      <c r="W802" s="37"/>
      <c r="X802" s="37"/>
      <c r="Y802" s="37"/>
    </row>
    <row r="803" spans="18:25" x14ac:dyDescent="0.25">
      <c r="R803" s="19" t="str">
        <f t="shared" si="27"/>
        <v/>
      </c>
      <c r="S803" s="19" t="str">
        <f>IF(M803="","",IF(AND(M803&lt;&gt;'Tabelas auxiliares'!$B$241,M803&lt;&gt;'Tabelas auxiliares'!$B$242,M803&lt;&gt;'Tabelas auxiliares'!$C$241,M803&lt;&gt;'Tabelas auxiliares'!$C$242,M803&lt;&gt;'Tabelas auxiliares'!$D$241,M803&lt;&gt;'Tabelas auxiliares'!$D$242),"FOLHA DE PESSOAL",IF(R803='Tabelas auxiliares'!$A$242,"CUSTEIO",IF(R803='Tabelas auxiliares'!$A$241,"INVESTIMENTO","ERRO - VERIFICAR"))))</f>
        <v/>
      </c>
      <c r="T803" s="30" t="str">
        <f t="shared" si="28"/>
        <v/>
      </c>
      <c r="U803" s="37"/>
      <c r="V803" s="37"/>
      <c r="W803" s="37"/>
      <c r="X803" s="37"/>
      <c r="Y803" s="37"/>
    </row>
    <row r="804" spans="18:25" x14ac:dyDescent="0.25">
      <c r="R804" s="19" t="str">
        <f t="shared" si="27"/>
        <v/>
      </c>
      <c r="S804" s="19" t="str">
        <f>IF(M804="","",IF(AND(M804&lt;&gt;'Tabelas auxiliares'!$B$241,M804&lt;&gt;'Tabelas auxiliares'!$B$242,M804&lt;&gt;'Tabelas auxiliares'!$C$241,M804&lt;&gt;'Tabelas auxiliares'!$C$242,M804&lt;&gt;'Tabelas auxiliares'!$D$241,M804&lt;&gt;'Tabelas auxiliares'!$D$242),"FOLHA DE PESSOAL",IF(R804='Tabelas auxiliares'!$A$242,"CUSTEIO",IF(R804='Tabelas auxiliares'!$A$241,"INVESTIMENTO","ERRO - VERIFICAR"))))</f>
        <v/>
      </c>
      <c r="T804" s="30" t="str">
        <f t="shared" si="28"/>
        <v/>
      </c>
      <c r="U804" s="37"/>
      <c r="V804" s="37"/>
      <c r="W804" s="37"/>
      <c r="X804" s="37"/>
      <c r="Y804" s="37"/>
    </row>
    <row r="805" spans="18:25" x14ac:dyDescent="0.25">
      <c r="R805" s="19" t="str">
        <f t="shared" si="27"/>
        <v/>
      </c>
      <c r="S805" s="19" t="str">
        <f>IF(M805="","",IF(AND(M805&lt;&gt;'Tabelas auxiliares'!$B$241,M805&lt;&gt;'Tabelas auxiliares'!$B$242,M805&lt;&gt;'Tabelas auxiliares'!$C$241,M805&lt;&gt;'Tabelas auxiliares'!$C$242,M805&lt;&gt;'Tabelas auxiliares'!$D$241,M805&lt;&gt;'Tabelas auxiliares'!$D$242),"FOLHA DE PESSOAL",IF(R805='Tabelas auxiliares'!$A$242,"CUSTEIO",IF(R805='Tabelas auxiliares'!$A$241,"INVESTIMENTO","ERRO - VERIFICAR"))))</f>
        <v/>
      </c>
      <c r="T805" s="30" t="str">
        <f t="shared" si="28"/>
        <v/>
      </c>
      <c r="U805" s="37"/>
      <c r="V805" s="37"/>
      <c r="W805" s="37"/>
      <c r="X805" s="37"/>
      <c r="Y805" s="37"/>
    </row>
    <row r="806" spans="18:25" x14ac:dyDescent="0.25">
      <c r="R806" s="19" t="str">
        <f t="shared" si="27"/>
        <v/>
      </c>
      <c r="S806" s="19" t="str">
        <f>IF(M806="","",IF(AND(M806&lt;&gt;'Tabelas auxiliares'!$B$241,M806&lt;&gt;'Tabelas auxiliares'!$B$242,M806&lt;&gt;'Tabelas auxiliares'!$C$241,M806&lt;&gt;'Tabelas auxiliares'!$C$242,M806&lt;&gt;'Tabelas auxiliares'!$D$241,M806&lt;&gt;'Tabelas auxiliares'!$D$242),"FOLHA DE PESSOAL",IF(R806='Tabelas auxiliares'!$A$242,"CUSTEIO",IF(R806='Tabelas auxiliares'!$A$241,"INVESTIMENTO","ERRO - VERIFICAR"))))</f>
        <v/>
      </c>
      <c r="T806" s="30" t="str">
        <f t="shared" si="28"/>
        <v/>
      </c>
      <c r="U806" s="37"/>
      <c r="V806" s="37"/>
      <c r="W806" s="37"/>
      <c r="X806" s="37"/>
      <c r="Y806" s="37"/>
    </row>
    <row r="807" spans="18:25" x14ac:dyDescent="0.25">
      <c r="R807" s="19" t="str">
        <f t="shared" si="27"/>
        <v/>
      </c>
      <c r="S807" s="19" t="str">
        <f>IF(M807="","",IF(AND(M807&lt;&gt;'Tabelas auxiliares'!$B$241,M807&lt;&gt;'Tabelas auxiliares'!$B$242,M807&lt;&gt;'Tabelas auxiliares'!$C$241,M807&lt;&gt;'Tabelas auxiliares'!$C$242,M807&lt;&gt;'Tabelas auxiliares'!$D$241,M807&lt;&gt;'Tabelas auxiliares'!$D$242),"FOLHA DE PESSOAL",IF(R807='Tabelas auxiliares'!$A$242,"CUSTEIO",IF(R807='Tabelas auxiliares'!$A$241,"INVESTIMENTO","ERRO - VERIFICAR"))))</f>
        <v/>
      </c>
      <c r="T807" s="30" t="str">
        <f t="shared" si="28"/>
        <v/>
      </c>
      <c r="U807" s="37"/>
      <c r="V807" s="37"/>
      <c r="W807" s="37"/>
      <c r="X807" s="37"/>
      <c r="Y807" s="37"/>
    </row>
    <row r="808" spans="18:25" x14ac:dyDescent="0.25">
      <c r="R808" s="19" t="str">
        <f t="shared" si="27"/>
        <v/>
      </c>
      <c r="S808" s="19" t="str">
        <f>IF(M808="","",IF(AND(M808&lt;&gt;'Tabelas auxiliares'!$B$241,M808&lt;&gt;'Tabelas auxiliares'!$B$242,M808&lt;&gt;'Tabelas auxiliares'!$C$241,M808&lt;&gt;'Tabelas auxiliares'!$C$242,M808&lt;&gt;'Tabelas auxiliares'!$D$241,M808&lt;&gt;'Tabelas auxiliares'!$D$242),"FOLHA DE PESSOAL",IF(R808='Tabelas auxiliares'!$A$242,"CUSTEIO",IF(R808='Tabelas auxiliares'!$A$241,"INVESTIMENTO","ERRO - VERIFICAR"))))</f>
        <v/>
      </c>
      <c r="T808" s="30" t="str">
        <f t="shared" si="28"/>
        <v/>
      </c>
      <c r="U808" s="37"/>
      <c r="V808" s="37"/>
      <c r="W808" s="37"/>
      <c r="X808" s="37"/>
      <c r="Y808" s="37"/>
    </row>
    <row r="809" spans="18:25" x14ac:dyDescent="0.25">
      <c r="R809" s="19" t="str">
        <f t="shared" si="27"/>
        <v/>
      </c>
      <c r="S809" s="19" t="str">
        <f>IF(M809="","",IF(AND(M809&lt;&gt;'Tabelas auxiliares'!$B$241,M809&lt;&gt;'Tabelas auxiliares'!$B$242,M809&lt;&gt;'Tabelas auxiliares'!$C$241,M809&lt;&gt;'Tabelas auxiliares'!$C$242,M809&lt;&gt;'Tabelas auxiliares'!$D$241,M809&lt;&gt;'Tabelas auxiliares'!$D$242),"FOLHA DE PESSOAL",IF(R809='Tabelas auxiliares'!$A$242,"CUSTEIO",IF(R809='Tabelas auxiliares'!$A$241,"INVESTIMENTO","ERRO - VERIFICAR"))))</f>
        <v/>
      </c>
      <c r="T809" s="30" t="str">
        <f t="shared" si="28"/>
        <v/>
      </c>
      <c r="U809" s="37"/>
      <c r="V809" s="37"/>
      <c r="W809" s="37"/>
      <c r="X809" s="37"/>
      <c r="Y809" s="37"/>
    </row>
    <row r="810" spans="18:25" x14ac:dyDescent="0.25">
      <c r="R810" s="19" t="str">
        <f t="shared" si="27"/>
        <v/>
      </c>
      <c r="S810" s="19" t="str">
        <f>IF(M810="","",IF(AND(M810&lt;&gt;'Tabelas auxiliares'!$B$241,M810&lt;&gt;'Tabelas auxiliares'!$B$242,M810&lt;&gt;'Tabelas auxiliares'!$C$241,M810&lt;&gt;'Tabelas auxiliares'!$C$242,M810&lt;&gt;'Tabelas auxiliares'!$D$241,M810&lt;&gt;'Tabelas auxiliares'!$D$242),"FOLHA DE PESSOAL",IF(R810='Tabelas auxiliares'!$A$242,"CUSTEIO",IF(R810='Tabelas auxiliares'!$A$241,"INVESTIMENTO","ERRO - VERIFICAR"))))</f>
        <v/>
      </c>
      <c r="T810" s="30" t="str">
        <f t="shared" si="28"/>
        <v/>
      </c>
      <c r="U810" s="37"/>
      <c r="V810" s="37"/>
      <c r="W810" s="37"/>
      <c r="X810" s="37"/>
      <c r="Y810" s="37"/>
    </row>
    <row r="811" spans="18:25" x14ac:dyDescent="0.25">
      <c r="R811" s="19" t="str">
        <f t="shared" si="27"/>
        <v/>
      </c>
      <c r="S811" s="19" t="str">
        <f>IF(M811="","",IF(AND(M811&lt;&gt;'Tabelas auxiliares'!$B$241,M811&lt;&gt;'Tabelas auxiliares'!$B$242,M811&lt;&gt;'Tabelas auxiliares'!$C$241,M811&lt;&gt;'Tabelas auxiliares'!$C$242,M811&lt;&gt;'Tabelas auxiliares'!$D$241,M811&lt;&gt;'Tabelas auxiliares'!$D$242),"FOLHA DE PESSOAL",IF(R811='Tabelas auxiliares'!$A$242,"CUSTEIO",IF(R811='Tabelas auxiliares'!$A$241,"INVESTIMENTO","ERRO - VERIFICAR"))))</f>
        <v/>
      </c>
      <c r="T811" s="30" t="str">
        <f t="shared" si="28"/>
        <v/>
      </c>
      <c r="U811" s="37"/>
      <c r="V811" s="37"/>
      <c r="W811" s="37"/>
      <c r="X811" s="37"/>
      <c r="Y811" s="37"/>
    </row>
    <row r="812" spans="18:25" x14ac:dyDescent="0.25">
      <c r="R812" s="19" t="str">
        <f t="shared" si="27"/>
        <v/>
      </c>
      <c r="S812" s="19" t="str">
        <f>IF(M812="","",IF(AND(M812&lt;&gt;'Tabelas auxiliares'!$B$241,M812&lt;&gt;'Tabelas auxiliares'!$B$242,M812&lt;&gt;'Tabelas auxiliares'!$C$241,M812&lt;&gt;'Tabelas auxiliares'!$C$242,M812&lt;&gt;'Tabelas auxiliares'!$D$241,M812&lt;&gt;'Tabelas auxiliares'!$D$242),"FOLHA DE PESSOAL",IF(R812='Tabelas auxiliares'!$A$242,"CUSTEIO",IF(R812='Tabelas auxiliares'!$A$241,"INVESTIMENTO","ERRO - VERIFICAR"))))</f>
        <v/>
      </c>
      <c r="T812" s="30" t="str">
        <f t="shared" si="28"/>
        <v/>
      </c>
      <c r="U812" s="37"/>
      <c r="V812" s="37"/>
      <c r="W812" s="37"/>
      <c r="X812" s="37"/>
      <c r="Y812" s="37"/>
    </row>
    <row r="813" spans="18:25" x14ac:dyDescent="0.25">
      <c r="R813" s="19" t="str">
        <f t="shared" si="27"/>
        <v/>
      </c>
      <c r="S813" s="19" t="str">
        <f>IF(M813="","",IF(AND(M813&lt;&gt;'Tabelas auxiliares'!$B$241,M813&lt;&gt;'Tabelas auxiliares'!$B$242,M813&lt;&gt;'Tabelas auxiliares'!$C$241,M813&lt;&gt;'Tabelas auxiliares'!$C$242,M813&lt;&gt;'Tabelas auxiliares'!$D$241,M813&lt;&gt;'Tabelas auxiliares'!$D$242),"FOLHA DE PESSOAL",IF(R813='Tabelas auxiliares'!$A$242,"CUSTEIO",IF(R813='Tabelas auxiliares'!$A$241,"INVESTIMENTO","ERRO - VERIFICAR"))))</f>
        <v/>
      </c>
      <c r="T813" s="30" t="str">
        <f t="shared" si="28"/>
        <v/>
      </c>
      <c r="U813" s="37"/>
      <c r="V813" s="37"/>
      <c r="W813" s="37"/>
      <c r="X813" s="37"/>
      <c r="Y813" s="37"/>
    </row>
    <row r="814" spans="18:25" x14ac:dyDescent="0.25">
      <c r="R814" s="19" t="str">
        <f t="shared" si="27"/>
        <v/>
      </c>
      <c r="S814" s="19" t="str">
        <f>IF(M814="","",IF(AND(M814&lt;&gt;'Tabelas auxiliares'!$B$241,M814&lt;&gt;'Tabelas auxiliares'!$B$242,M814&lt;&gt;'Tabelas auxiliares'!$C$241,M814&lt;&gt;'Tabelas auxiliares'!$C$242,M814&lt;&gt;'Tabelas auxiliares'!$D$241,M814&lt;&gt;'Tabelas auxiliares'!$D$242),"FOLHA DE PESSOAL",IF(R814='Tabelas auxiliares'!$A$242,"CUSTEIO",IF(R814='Tabelas auxiliares'!$A$241,"INVESTIMENTO","ERRO - VERIFICAR"))))</f>
        <v/>
      </c>
      <c r="T814" s="30" t="str">
        <f t="shared" si="28"/>
        <v/>
      </c>
      <c r="U814" s="37"/>
      <c r="V814" s="37"/>
      <c r="W814" s="37"/>
      <c r="X814" s="37"/>
      <c r="Y814" s="37"/>
    </row>
    <row r="815" spans="18:25" x14ac:dyDescent="0.25">
      <c r="R815" s="19" t="str">
        <f t="shared" si="27"/>
        <v/>
      </c>
      <c r="S815" s="19" t="str">
        <f>IF(M815="","",IF(AND(M815&lt;&gt;'Tabelas auxiliares'!$B$241,M815&lt;&gt;'Tabelas auxiliares'!$B$242,M815&lt;&gt;'Tabelas auxiliares'!$C$241,M815&lt;&gt;'Tabelas auxiliares'!$C$242,M815&lt;&gt;'Tabelas auxiliares'!$D$241,M815&lt;&gt;'Tabelas auxiliares'!$D$242),"FOLHA DE PESSOAL",IF(R815='Tabelas auxiliares'!$A$242,"CUSTEIO",IF(R815='Tabelas auxiliares'!$A$241,"INVESTIMENTO","ERRO - VERIFICAR"))))</f>
        <v/>
      </c>
      <c r="T815" s="30" t="str">
        <f t="shared" si="28"/>
        <v/>
      </c>
      <c r="U815" s="37"/>
      <c r="V815" s="37"/>
      <c r="W815" s="37"/>
      <c r="X815" s="37"/>
      <c r="Y815" s="37"/>
    </row>
    <row r="816" spans="18:25" x14ac:dyDescent="0.25">
      <c r="R816" s="19" t="str">
        <f t="shared" si="27"/>
        <v/>
      </c>
      <c r="S816" s="19" t="str">
        <f>IF(M816="","",IF(AND(M816&lt;&gt;'Tabelas auxiliares'!$B$241,M816&lt;&gt;'Tabelas auxiliares'!$B$242,M816&lt;&gt;'Tabelas auxiliares'!$C$241,M816&lt;&gt;'Tabelas auxiliares'!$C$242,M816&lt;&gt;'Tabelas auxiliares'!$D$241,M816&lt;&gt;'Tabelas auxiliares'!$D$242),"FOLHA DE PESSOAL",IF(R816='Tabelas auxiliares'!$A$242,"CUSTEIO",IF(R816='Tabelas auxiliares'!$A$241,"INVESTIMENTO","ERRO - VERIFICAR"))))</f>
        <v/>
      </c>
      <c r="T816" s="30" t="str">
        <f t="shared" si="28"/>
        <v/>
      </c>
      <c r="U816" s="37"/>
      <c r="V816" s="37"/>
      <c r="W816" s="37"/>
      <c r="X816" s="37"/>
      <c r="Y816" s="37"/>
    </row>
    <row r="817" spans="18:25" x14ac:dyDescent="0.25">
      <c r="R817" s="19" t="str">
        <f t="shared" si="27"/>
        <v/>
      </c>
      <c r="S817" s="19" t="str">
        <f>IF(M817="","",IF(AND(M817&lt;&gt;'Tabelas auxiliares'!$B$241,M817&lt;&gt;'Tabelas auxiliares'!$B$242,M817&lt;&gt;'Tabelas auxiliares'!$C$241,M817&lt;&gt;'Tabelas auxiliares'!$C$242,M817&lt;&gt;'Tabelas auxiliares'!$D$241,M817&lt;&gt;'Tabelas auxiliares'!$D$242),"FOLHA DE PESSOAL",IF(R817='Tabelas auxiliares'!$A$242,"CUSTEIO",IF(R817='Tabelas auxiliares'!$A$241,"INVESTIMENTO","ERRO - VERIFICAR"))))</f>
        <v/>
      </c>
      <c r="T817" s="30" t="str">
        <f t="shared" si="28"/>
        <v/>
      </c>
      <c r="U817" s="37"/>
      <c r="V817" s="37"/>
      <c r="W817" s="37"/>
      <c r="X817" s="37"/>
      <c r="Y817" s="37"/>
    </row>
    <row r="818" spans="18:25" x14ac:dyDescent="0.25">
      <c r="R818" s="19" t="str">
        <f t="shared" si="27"/>
        <v/>
      </c>
      <c r="S818" s="19" t="str">
        <f>IF(M818="","",IF(AND(M818&lt;&gt;'Tabelas auxiliares'!$B$241,M818&lt;&gt;'Tabelas auxiliares'!$B$242,M818&lt;&gt;'Tabelas auxiliares'!$C$241,M818&lt;&gt;'Tabelas auxiliares'!$C$242,M818&lt;&gt;'Tabelas auxiliares'!$D$241,M818&lt;&gt;'Tabelas auxiliares'!$D$242),"FOLHA DE PESSOAL",IF(R818='Tabelas auxiliares'!$A$242,"CUSTEIO",IF(R818='Tabelas auxiliares'!$A$241,"INVESTIMENTO","ERRO - VERIFICAR"))))</f>
        <v/>
      </c>
      <c r="T818" s="30" t="str">
        <f t="shared" si="28"/>
        <v/>
      </c>
      <c r="U818" s="37"/>
      <c r="V818" s="37"/>
      <c r="W818" s="37"/>
      <c r="X818" s="37"/>
      <c r="Y818" s="37"/>
    </row>
    <row r="819" spans="18:25" x14ac:dyDescent="0.25">
      <c r="R819" s="19" t="str">
        <f t="shared" si="27"/>
        <v/>
      </c>
      <c r="S819" s="19" t="str">
        <f>IF(M819="","",IF(AND(M819&lt;&gt;'Tabelas auxiliares'!$B$241,M819&lt;&gt;'Tabelas auxiliares'!$B$242,M819&lt;&gt;'Tabelas auxiliares'!$C$241,M819&lt;&gt;'Tabelas auxiliares'!$C$242,M819&lt;&gt;'Tabelas auxiliares'!$D$241,M819&lt;&gt;'Tabelas auxiliares'!$D$242),"FOLHA DE PESSOAL",IF(R819='Tabelas auxiliares'!$A$242,"CUSTEIO",IF(R819='Tabelas auxiliares'!$A$241,"INVESTIMENTO","ERRO - VERIFICAR"))))</f>
        <v/>
      </c>
      <c r="T819" s="30" t="str">
        <f t="shared" si="28"/>
        <v/>
      </c>
      <c r="U819" s="37"/>
      <c r="V819" s="37"/>
      <c r="W819" s="37"/>
      <c r="X819" s="37"/>
      <c r="Y819" s="37"/>
    </row>
    <row r="820" spans="18:25" x14ac:dyDescent="0.25">
      <c r="R820" s="19" t="str">
        <f t="shared" si="27"/>
        <v/>
      </c>
      <c r="S820" s="19" t="str">
        <f>IF(M820="","",IF(AND(M820&lt;&gt;'Tabelas auxiliares'!$B$241,M820&lt;&gt;'Tabelas auxiliares'!$B$242,M820&lt;&gt;'Tabelas auxiliares'!$C$241,M820&lt;&gt;'Tabelas auxiliares'!$C$242,M820&lt;&gt;'Tabelas auxiliares'!$D$241,M820&lt;&gt;'Tabelas auxiliares'!$D$242),"FOLHA DE PESSOAL",IF(R820='Tabelas auxiliares'!$A$242,"CUSTEIO",IF(R820='Tabelas auxiliares'!$A$241,"INVESTIMENTO","ERRO - VERIFICAR"))))</f>
        <v/>
      </c>
      <c r="T820" s="30" t="str">
        <f t="shared" si="28"/>
        <v/>
      </c>
      <c r="U820" s="37"/>
      <c r="V820" s="37"/>
      <c r="W820" s="37"/>
      <c r="X820" s="37"/>
      <c r="Y820" s="37"/>
    </row>
    <row r="821" spans="18:25" x14ac:dyDescent="0.25">
      <c r="R821" s="19" t="str">
        <f t="shared" si="27"/>
        <v/>
      </c>
      <c r="S821" s="19" t="str">
        <f>IF(M821="","",IF(AND(M821&lt;&gt;'Tabelas auxiliares'!$B$241,M821&lt;&gt;'Tabelas auxiliares'!$B$242,M821&lt;&gt;'Tabelas auxiliares'!$C$241,M821&lt;&gt;'Tabelas auxiliares'!$C$242,M821&lt;&gt;'Tabelas auxiliares'!$D$241,M821&lt;&gt;'Tabelas auxiliares'!$D$242),"FOLHA DE PESSOAL",IF(R821='Tabelas auxiliares'!$A$242,"CUSTEIO",IF(R821='Tabelas auxiliares'!$A$241,"INVESTIMENTO","ERRO - VERIFICAR"))))</f>
        <v/>
      </c>
      <c r="T821" s="30" t="str">
        <f t="shared" si="28"/>
        <v/>
      </c>
      <c r="U821" s="37"/>
      <c r="V821" s="37"/>
      <c r="W821" s="37"/>
      <c r="X821" s="37"/>
      <c r="Y821" s="37"/>
    </row>
    <row r="822" spans="18:25" x14ac:dyDescent="0.25">
      <c r="R822" s="19" t="str">
        <f t="shared" si="27"/>
        <v/>
      </c>
      <c r="S822" s="19" t="str">
        <f>IF(M822="","",IF(AND(M822&lt;&gt;'Tabelas auxiliares'!$B$241,M822&lt;&gt;'Tabelas auxiliares'!$B$242,M822&lt;&gt;'Tabelas auxiliares'!$C$241,M822&lt;&gt;'Tabelas auxiliares'!$C$242,M822&lt;&gt;'Tabelas auxiliares'!$D$241,M822&lt;&gt;'Tabelas auxiliares'!$D$242),"FOLHA DE PESSOAL",IF(R822='Tabelas auxiliares'!$A$242,"CUSTEIO",IF(R822='Tabelas auxiliares'!$A$241,"INVESTIMENTO","ERRO - VERIFICAR"))))</f>
        <v/>
      </c>
      <c r="T822" s="30" t="str">
        <f t="shared" si="28"/>
        <v/>
      </c>
      <c r="U822" s="37"/>
      <c r="V822" s="37"/>
      <c r="W822" s="37"/>
      <c r="X822" s="37"/>
      <c r="Y822" s="37"/>
    </row>
    <row r="823" spans="18:25" x14ac:dyDescent="0.25">
      <c r="R823" s="19" t="str">
        <f t="shared" si="27"/>
        <v/>
      </c>
      <c r="S823" s="19" t="str">
        <f>IF(M823="","",IF(AND(M823&lt;&gt;'Tabelas auxiliares'!$B$241,M823&lt;&gt;'Tabelas auxiliares'!$B$242,M823&lt;&gt;'Tabelas auxiliares'!$C$241,M823&lt;&gt;'Tabelas auxiliares'!$C$242,M823&lt;&gt;'Tabelas auxiliares'!$D$241,M823&lt;&gt;'Tabelas auxiliares'!$D$242),"FOLHA DE PESSOAL",IF(R823='Tabelas auxiliares'!$A$242,"CUSTEIO",IF(R823='Tabelas auxiliares'!$A$241,"INVESTIMENTO","ERRO - VERIFICAR"))))</f>
        <v/>
      </c>
      <c r="T823" s="30" t="str">
        <f t="shared" si="28"/>
        <v/>
      </c>
      <c r="U823" s="37"/>
      <c r="V823" s="37"/>
      <c r="W823" s="37"/>
      <c r="X823" s="37"/>
      <c r="Y823" s="37"/>
    </row>
    <row r="824" spans="18:25" x14ac:dyDescent="0.25">
      <c r="R824" s="19" t="str">
        <f t="shared" si="27"/>
        <v/>
      </c>
      <c r="S824" s="19" t="str">
        <f>IF(M824="","",IF(AND(M824&lt;&gt;'Tabelas auxiliares'!$B$241,M824&lt;&gt;'Tabelas auxiliares'!$B$242,M824&lt;&gt;'Tabelas auxiliares'!$C$241,M824&lt;&gt;'Tabelas auxiliares'!$C$242,M824&lt;&gt;'Tabelas auxiliares'!$D$241,M824&lt;&gt;'Tabelas auxiliares'!$D$242),"FOLHA DE PESSOAL",IF(R824='Tabelas auxiliares'!$A$242,"CUSTEIO",IF(R824='Tabelas auxiliares'!$A$241,"INVESTIMENTO","ERRO - VERIFICAR"))))</f>
        <v/>
      </c>
      <c r="T824" s="30" t="str">
        <f t="shared" si="28"/>
        <v/>
      </c>
      <c r="U824" s="37"/>
      <c r="V824" s="37"/>
      <c r="W824" s="37"/>
      <c r="X824" s="37"/>
      <c r="Y824" s="37"/>
    </row>
    <row r="825" spans="18:25" x14ac:dyDescent="0.25">
      <c r="R825" s="19" t="str">
        <f t="shared" si="27"/>
        <v/>
      </c>
      <c r="S825" s="19" t="str">
        <f>IF(M825="","",IF(AND(M825&lt;&gt;'Tabelas auxiliares'!$B$241,M825&lt;&gt;'Tabelas auxiliares'!$B$242,M825&lt;&gt;'Tabelas auxiliares'!$C$241,M825&lt;&gt;'Tabelas auxiliares'!$C$242,M825&lt;&gt;'Tabelas auxiliares'!$D$241,M825&lt;&gt;'Tabelas auxiliares'!$D$242),"FOLHA DE PESSOAL",IF(R825='Tabelas auxiliares'!$A$242,"CUSTEIO",IF(R825='Tabelas auxiliares'!$A$241,"INVESTIMENTO","ERRO - VERIFICAR"))))</f>
        <v/>
      </c>
      <c r="T825" s="30" t="str">
        <f t="shared" si="28"/>
        <v/>
      </c>
      <c r="U825" s="37"/>
      <c r="V825" s="37"/>
      <c r="W825" s="37"/>
      <c r="X825" s="37"/>
      <c r="Y825" s="37"/>
    </row>
    <row r="826" spans="18:25" x14ac:dyDescent="0.25">
      <c r="R826" s="19" t="str">
        <f t="shared" si="27"/>
        <v/>
      </c>
      <c r="S826" s="19" t="str">
        <f>IF(M826="","",IF(AND(M826&lt;&gt;'Tabelas auxiliares'!$B$241,M826&lt;&gt;'Tabelas auxiliares'!$B$242,M826&lt;&gt;'Tabelas auxiliares'!$C$241,M826&lt;&gt;'Tabelas auxiliares'!$C$242,M826&lt;&gt;'Tabelas auxiliares'!$D$241,M826&lt;&gt;'Tabelas auxiliares'!$D$242),"FOLHA DE PESSOAL",IF(R826='Tabelas auxiliares'!$A$242,"CUSTEIO",IF(R826='Tabelas auxiliares'!$A$241,"INVESTIMENTO","ERRO - VERIFICAR"))))</f>
        <v/>
      </c>
      <c r="T826" s="30" t="str">
        <f t="shared" si="28"/>
        <v/>
      </c>
      <c r="U826" s="37"/>
      <c r="V826" s="37"/>
      <c r="W826" s="37"/>
      <c r="X826" s="37"/>
      <c r="Y826" s="37"/>
    </row>
    <row r="827" spans="18:25" x14ac:dyDescent="0.25">
      <c r="R827" s="19" t="str">
        <f t="shared" si="27"/>
        <v/>
      </c>
      <c r="S827" s="19" t="str">
        <f>IF(M827="","",IF(AND(M827&lt;&gt;'Tabelas auxiliares'!$B$241,M827&lt;&gt;'Tabelas auxiliares'!$B$242,M827&lt;&gt;'Tabelas auxiliares'!$C$241,M827&lt;&gt;'Tabelas auxiliares'!$C$242,M827&lt;&gt;'Tabelas auxiliares'!$D$241,M827&lt;&gt;'Tabelas auxiliares'!$D$242),"FOLHA DE PESSOAL",IF(R827='Tabelas auxiliares'!$A$242,"CUSTEIO",IF(R827='Tabelas auxiliares'!$A$241,"INVESTIMENTO","ERRO - VERIFICAR"))))</f>
        <v/>
      </c>
      <c r="T827" s="30" t="str">
        <f t="shared" si="28"/>
        <v/>
      </c>
      <c r="U827" s="37"/>
      <c r="V827" s="37"/>
      <c r="W827" s="37"/>
      <c r="X827" s="37"/>
      <c r="Y827" s="37"/>
    </row>
    <row r="828" spans="18:25" x14ac:dyDescent="0.25">
      <c r="R828" s="19" t="str">
        <f t="shared" si="27"/>
        <v/>
      </c>
      <c r="S828" s="19" t="str">
        <f>IF(M828="","",IF(AND(M828&lt;&gt;'Tabelas auxiliares'!$B$241,M828&lt;&gt;'Tabelas auxiliares'!$B$242,M828&lt;&gt;'Tabelas auxiliares'!$C$241,M828&lt;&gt;'Tabelas auxiliares'!$C$242,M828&lt;&gt;'Tabelas auxiliares'!$D$241,M828&lt;&gt;'Tabelas auxiliares'!$D$242),"FOLHA DE PESSOAL",IF(R828='Tabelas auxiliares'!$A$242,"CUSTEIO",IF(R828='Tabelas auxiliares'!$A$241,"INVESTIMENTO","ERRO - VERIFICAR"))))</f>
        <v/>
      </c>
      <c r="T828" s="30" t="str">
        <f t="shared" si="28"/>
        <v/>
      </c>
      <c r="U828" s="37"/>
      <c r="V828" s="37"/>
      <c r="W828" s="37"/>
      <c r="X828" s="37"/>
      <c r="Y828" s="37"/>
    </row>
    <row r="829" spans="18:25" x14ac:dyDescent="0.25">
      <c r="R829" s="19" t="str">
        <f t="shared" si="27"/>
        <v/>
      </c>
      <c r="S829" s="19" t="str">
        <f>IF(M829="","",IF(AND(M829&lt;&gt;'Tabelas auxiliares'!$B$241,M829&lt;&gt;'Tabelas auxiliares'!$B$242,M829&lt;&gt;'Tabelas auxiliares'!$C$241,M829&lt;&gt;'Tabelas auxiliares'!$C$242,M829&lt;&gt;'Tabelas auxiliares'!$D$241,M829&lt;&gt;'Tabelas auxiliares'!$D$242),"FOLHA DE PESSOAL",IF(R829='Tabelas auxiliares'!$A$242,"CUSTEIO",IF(R829='Tabelas auxiliares'!$A$241,"INVESTIMENTO","ERRO - VERIFICAR"))))</f>
        <v/>
      </c>
      <c r="T829" s="30" t="str">
        <f t="shared" si="28"/>
        <v/>
      </c>
      <c r="U829" s="37"/>
      <c r="V829" s="37"/>
      <c r="W829" s="37"/>
      <c r="X829" s="37"/>
      <c r="Y829" s="37"/>
    </row>
    <row r="830" spans="18:25" x14ac:dyDescent="0.25">
      <c r="R830" s="19" t="str">
        <f t="shared" si="27"/>
        <v/>
      </c>
      <c r="S830" s="19" t="str">
        <f>IF(M830="","",IF(AND(M830&lt;&gt;'Tabelas auxiliares'!$B$241,M830&lt;&gt;'Tabelas auxiliares'!$B$242,M830&lt;&gt;'Tabelas auxiliares'!$C$241,M830&lt;&gt;'Tabelas auxiliares'!$C$242,M830&lt;&gt;'Tabelas auxiliares'!$D$241,M830&lt;&gt;'Tabelas auxiliares'!$D$242),"FOLHA DE PESSOAL",IF(R830='Tabelas auxiliares'!$A$242,"CUSTEIO",IF(R830='Tabelas auxiliares'!$A$241,"INVESTIMENTO","ERRO - VERIFICAR"))))</f>
        <v/>
      </c>
      <c r="T830" s="30" t="str">
        <f t="shared" si="28"/>
        <v/>
      </c>
      <c r="U830" s="37"/>
      <c r="V830" s="37"/>
      <c r="W830" s="37"/>
      <c r="X830" s="37"/>
      <c r="Y830" s="37"/>
    </row>
    <row r="831" spans="18:25" x14ac:dyDescent="0.25">
      <c r="R831" s="19" t="str">
        <f t="shared" si="27"/>
        <v/>
      </c>
      <c r="S831" s="19" t="str">
        <f>IF(M831="","",IF(AND(M831&lt;&gt;'Tabelas auxiliares'!$B$241,M831&lt;&gt;'Tabelas auxiliares'!$B$242,M831&lt;&gt;'Tabelas auxiliares'!$C$241,M831&lt;&gt;'Tabelas auxiliares'!$C$242,M831&lt;&gt;'Tabelas auxiliares'!$D$241,M831&lt;&gt;'Tabelas auxiliares'!$D$242),"FOLHA DE PESSOAL",IF(R831='Tabelas auxiliares'!$A$242,"CUSTEIO",IF(R831='Tabelas auxiliares'!$A$241,"INVESTIMENTO","ERRO - VERIFICAR"))))</f>
        <v/>
      </c>
      <c r="T831" s="30" t="str">
        <f t="shared" si="28"/>
        <v/>
      </c>
      <c r="U831" s="37"/>
      <c r="V831" s="37"/>
      <c r="W831" s="37"/>
      <c r="X831" s="37"/>
      <c r="Y831" s="37"/>
    </row>
    <row r="832" spans="18:25" x14ac:dyDescent="0.25">
      <c r="R832" s="19" t="str">
        <f t="shared" si="27"/>
        <v/>
      </c>
      <c r="S832" s="19" t="str">
        <f>IF(M832="","",IF(AND(M832&lt;&gt;'Tabelas auxiliares'!$B$241,M832&lt;&gt;'Tabelas auxiliares'!$B$242,M832&lt;&gt;'Tabelas auxiliares'!$C$241,M832&lt;&gt;'Tabelas auxiliares'!$C$242,M832&lt;&gt;'Tabelas auxiliares'!$D$241,M832&lt;&gt;'Tabelas auxiliares'!$D$242),"FOLHA DE PESSOAL",IF(R832='Tabelas auxiliares'!$A$242,"CUSTEIO",IF(R832='Tabelas auxiliares'!$A$241,"INVESTIMENTO","ERRO - VERIFICAR"))))</f>
        <v/>
      </c>
      <c r="T832" s="30" t="str">
        <f t="shared" si="28"/>
        <v/>
      </c>
      <c r="U832" s="37"/>
      <c r="V832" s="37"/>
      <c r="W832" s="37"/>
      <c r="X832" s="37"/>
      <c r="Y832" s="37"/>
    </row>
    <row r="833" spans="18:25" x14ac:dyDescent="0.25">
      <c r="R833" s="19" t="str">
        <f t="shared" si="27"/>
        <v/>
      </c>
      <c r="S833" s="19" t="str">
        <f>IF(M833="","",IF(AND(M833&lt;&gt;'Tabelas auxiliares'!$B$241,M833&lt;&gt;'Tabelas auxiliares'!$B$242,M833&lt;&gt;'Tabelas auxiliares'!$C$241,M833&lt;&gt;'Tabelas auxiliares'!$C$242,M833&lt;&gt;'Tabelas auxiliares'!$D$241,M833&lt;&gt;'Tabelas auxiliares'!$D$242),"FOLHA DE PESSOAL",IF(R833='Tabelas auxiliares'!$A$242,"CUSTEIO",IF(R833='Tabelas auxiliares'!$A$241,"INVESTIMENTO","ERRO - VERIFICAR"))))</f>
        <v/>
      </c>
      <c r="T833" s="30" t="str">
        <f t="shared" si="28"/>
        <v/>
      </c>
      <c r="U833" s="37"/>
      <c r="V833" s="37"/>
      <c r="W833" s="37"/>
      <c r="X833" s="37"/>
      <c r="Y833" s="37"/>
    </row>
    <row r="834" spans="18:25" x14ac:dyDescent="0.25">
      <c r="R834" s="19" t="str">
        <f t="shared" si="27"/>
        <v/>
      </c>
      <c r="S834" s="19" t="str">
        <f>IF(M834="","",IF(AND(M834&lt;&gt;'Tabelas auxiliares'!$B$241,M834&lt;&gt;'Tabelas auxiliares'!$B$242,M834&lt;&gt;'Tabelas auxiliares'!$C$241,M834&lt;&gt;'Tabelas auxiliares'!$C$242,M834&lt;&gt;'Tabelas auxiliares'!$D$241,M834&lt;&gt;'Tabelas auxiliares'!$D$242),"FOLHA DE PESSOAL",IF(R834='Tabelas auxiliares'!$A$242,"CUSTEIO",IF(R834='Tabelas auxiliares'!$A$241,"INVESTIMENTO","ERRO - VERIFICAR"))))</f>
        <v/>
      </c>
      <c r="T834" s="30" t="str">
        <f t="shared" si="28"/>
        <v/>
      </c>
      <c r="U834" s="37"/>
      <c r="V834" s="37"/>
      <c r="W834" s="37"/>
      <c r="X834" s="37"/>
      <c r="Y834" s="37"/>
    </row>
    <row r="835" spans="18:25" x14ac:dyDescent="0.25">
      <c r="R835" s="19" t="str">
        <f t="shared" si="27"/>
        <v/>
      </c>
      <c r="S835" s="19" t="str">
        <f>IF(M835="","",IF(AND(M835&lt;&gt;'Tabelas auxiliares'!$B$241,M835&lt;&gt;'Tabelas auxiliares'!$B$242,M835&lt;&gt;'Tabelas auxiliares'!$C$241,M835&lt;&gt;'Tabelas auxiliares'!$C$242,M835&lt;&gt;'Tabelas auxiliares'!$D$241,M835&lt;&gt;'Tabelas auxiliares'!$D$242),"FOLHA DE PESSOAL",IF(R835='Tabelas auxiliares'!$A$242,"CUSTEIO",IF(R835='Tabelas auxiliares'!$A$241,"INVESTIMENTO","ERRO - VERIFICAR"))))</f>
        <v/>
      </c>
      <c r="T835" s="30" t="str">
        <f t="shared" si="28"/>
        <v/>
      </c>
      <c r="U835" s="37"/>
      <c r="V835" s="37"/>
      <c r="W835" s="37"/>
      <c r="X835" s="37"/>
      <c r="Y835" s="37"/>
    </row>
    <row r="836" spans="18:25" x14ac:dyDescent="0.25">
      <c r="R836" s="19" t="str">
        <f t="shared" ref="R836:R899" si="29">LEFT(O836,1)</f>
        <v/>
      </c>
      <c r="S836" s="19" t="str">
        <f>IF(M836="","",IF(AND(M836&lt;&gt;'Tabelas auxiliares'!$B$241,M836&lt;&gt;'Tabelas auxiliares'!$B$242,M836&lt;&gt;'Tabelas auxiliares'!$C$241,M836&lt;&gt;'Tabelas auxiliares'!$C$242,M836&lt;&gt;'Tabelas auxiliares'!$D$241,M836&lt;&gt;'Tabelas auxiliares'!$D$242),"FOLHA DE PESSOAL",IF(R836='Tabelas auxiliares'!$A$242,"CUSTEIO",IF(R836='Tabelas auxiliares'!$A$241,"INVESTIMENTO","ERRO - VERIFICAR"))))</f>
        <v/>
      </c>
      <c r="T836" s="30" t="str">
        <f t="shared" ref="T836:T899" si="30">IF(SUM(U836:Y836)=0,"",SUM(U836:Y836))</f>
        <v/>
      </c>
      <c r="U836" s="37"/>
      <c r="V836" s="37"/>
      <c r="W836" s="37"/>
      <c r="X836" s="37"/>
      <c r="Y836" s="37"/>
    </row>
    <row r="837" spans="18:25" x14ac:dyDescent="0.25">
      <c r="R837" s="19" t="str">
        <f t="shared" si="29"/>
        <v/>
      </c>
      <c r="S837" s="19" t="str">
        <f>IF(M837="","",IF(AND(M837&lt;&gt;'Tabelas auxiliares'!$B$241,M837&lt;&gt;'Tabelas auxiliares'!$B$242,M837&lt;&gt;'Tabelas auxiliares'!$C$241,M837&lt;&gt;'Tabelas auxiliares'!$C$242,M837&lt;&gt;'Tabelas auxiliares'!$D$241,M837&lt;&gt;'Tabelas auxiliares'!$D$242),"FOLHA DE PESSOAL",IF(R837='Tabelas auxiliares'!$A$242,"CUSTEIO",IF(R837='Tabelas auxiliares'!$A$241,"INVESTIMENTO","ERRO - VERIFICAR"))))</f>
        <v/>
      </c>
      <c r="T837" s="30" t="str">
        <f t="shared" si="30"/>
        <v/>
      </c>
      <c r="U837" s="37"/>
      <c r="V837" s="37"/>
      <c r="W837" s="37"/>
      <c r="X837" s="37"/>
      <c r="Y837" s="37"/>
    </row>
    <row r="838" spans="18:25" x14ac:dyDescent="0.25">
      <c r="R838" s="19" t="str">
        <f t="shared" si="29"/>
        <v/>
      </c>
      <c r="S838" s="19" t="str">
        <f>IF(M838="","",IF(AND(M838&lt;&gt;'Tabelas auxiliares'!$B$241,M838&lt;&gt;'Tabelas auxiliares'!$B$242,M838&lt;&gt;'Tabelas auxiliares'!$C$241,M838&lt;&gt;'Tabelas auxiliares'!$C$242,M838&lt;&gt;'Tabelas auxiliares'!$D$241,M838&lt;&gt;'Tabelas auxiliares'!$D$242),"FOLHA DE PESSOAL",IF(R838='Tabelas auxiliares'!$A$242,"CUSTEIO",IF(R838='Tabelas auxiliares'!$A$241,"INVESTIMENTO","ERRO - VERIFICAR"))))</f>
        <v/>
      </c>
      <c r="T838" s="30" t="str">
        <f t="shared" si="30"/>
        <v/>
      </c>
      <c r="U838" s="37"/>
      <c r="V838" s="37"/>
      <c r="W838" s="37"/>
      <c r="X838" s="37"/>
      <c r="Y838" s="37"/>
    </row>
    <row r="839" spans="18:25" x14ac:dyDescent="0.25">
      <c r="R839" s="19" t="str">
        <f t="shared" si="29"/>
        <v/>
      </c>
      <c r="S839" s="19" t="str">
        <f>IF(M839="","",IF(AND(M839&lt;&gt;'Tabelas auxiliares'!$B$241,M839&lt;&gt;'Tabelas auxiliares'!$B$242,M839&lt;&gt;'Tabelas auxiliares'!$C$241,M839&lt;&gt;'Tabelas auxiliares'!$C$242,M839&lt;&gt;'Tabelas auxiliares'!$D$241,M839&lt;&gt;'Tabelas auxiliares'!$D$242),"FOLHA DE PESSOAL",IF(R839='Tabelas auxiliares'!$A$242,"CUSTEIO",IF(R839='Tabelas auxiliares'!$A$241,"INVESTIMENTO","ERRO - VERIFICAR"))))</f>
        <v/>
      </c>
      <c r="T839" s="30" t="str">
        <f t="shared" si="30"/>
        <v/>
      </c>
      <c r="U839" s="37"/>
      <c r="V839" s="37"/>
      <c r="W839" s="37"/>
      <c r="X839" s="37"/>
      <c r="Y839" s="37"/>
    </row>
    <row r="840" spans="18:25" x14ac:dyDescent="0.25">
      <c r="R840" s="19" t="str">
        <f t="shared" si="29"/>
        <v/>
      </c>
      <c r="S840" s="19" t="str">
        <f>IF(M840="","",IF(AND(M840&lt;&gt;'Tabelas auxiliares'!$B$241,M840&lt;&gt;'Tabelas auxiliares'!$B$242,M840&lt;&gt;'Tabelas auxiliares'!$C$241,M840&lt;&gt;'Tabelas auxiliares'!$C$242,M840&lt;&gt;'Tabelas auxiliares'!$D$241,M840&lt;&gt;'Tabelas auxiliares'!$D$242),"FOLHA DE PESSOAL",IF(R840='Tabelas auxiliares'!$A$242,"CUSTEIO",IF(R840='Tabelas auxiliares'!$A$241,"INVESTIMENTO","ERRO - VERIFICAR"))))</f>
        <v/>
      </c>
      <c r="T840" s="30" t="str">
        <f t="shared" si="30"/>
        <v/>
      </c>
      <c r="U840" s="37"/>
      <c r="V840" s="37"/>
      <c r="W840" s="37"/>
      <c r="X840" s="37"/>
      <c r="Y840" s="37"/>
    </row>
    <row r="841" spans="18:25" x14ac:dyDescent="0.25">
      <c r="R841" s="19" t="str">
        <f t="shared" si="29"/>
        <v/>
      </c>
      <c r="S841" s="19" t="str">
        <f>IF(M841="","",IF(AND(M841&lt;&gt;'Tabelas auxiliares'!$B$241,M841&lt;&gt;'Tabelas auxiliares'!$B$242,M841&lt;&gt;'Tabelas auxiliares'!$C$241,M841&lt;&gt;'Tabelas auxiliares'!$C$242,M841&lt;&gt;'Tabelas auxiliares'!$D$241,M841&lt;&gt;'Tabelas auxiliares'!$D$242),"FOLHA DE PESSOAL",IF(R841='Tabelas auxiliares'!$A$242,"CUSTEIO",IF(R841='Tabelas auxiliares'!$A$241,"INVESTIMENTO","ERRO - VERIFICAR"))))</f>
        <v/>
      </c>
      <c r="T841" s="30" t="str">
        <f t="shared" si="30"/>
        <v/>
      </c>
      <c r="U841" s="37"/>
      <c r="V841" s="37"/>
      <c r="W841" s="37"/>
      <c r="X841" s="37"/>
      <c r="Y841" s="37"/>
    </row>
    <row r="842" spans="18:25" x14ac:dyDescent="0.25">
      <c r="R842" s="19" t="str">
        <f t="shared" si="29"/>
        <v/>
      </c>
      <c r="S842" s="19" t="str">
        <f>IF(M842="","",IF(AND(M842&lt;&gt;'Tabelas auxiliares'!$B$241,M842&lt;&gt;'Tabelas auxiliares'!$B$242,M842&lt;&gt;'Tabelas auxiliares'!$C$241,M842&lt;&gt;'Tabelas auxiliares'!$C$242,M842&lt;&gt;'Tabelas auxiliares'!$D$241,M842&lt;&gt;'Tabelas auxiliares'!$D$242),"FOLHA DE PESSOAL",IF(R842='Tabelas auxiliares'!$A$242,"CUSTEIO",IF(R842='Tabelas auxiliares'!$A$241,"INVESTIMENTO","ERRO - VERIFICAR"))))</f>
        <v/>
      </c>
      <c r="T842" s="30" t="str">
        <f t="shared" si="30"/>
        <v/>
      </c>
      <c r="U842" s="37"/>
      <c r="V842" s="37"/>
      <c r="W842" s="37"/>
      <c r="X842" s="37"/>
      <c r="Y842" s="37"/>
    </row>
    <row r="843" spans="18:25" x14ac:dyDescent="0.25">
      <c r="R843" s="19" t="str">
        <f t="shared" si="29"/>
        <v/>
      </c>
      <c r="S843" s="19" t="str">
        <f>IF(M843="","",IF(AND(M843&lt;&gt;'Tabelas auxiliares'!$B$241,M843&lt;&gt;'Tabelas auxiliares'!$B$242,M843&lt;&gt;'Tabelas auxiliares'!$C$241,M843&lt;&gt;'Tabelas auxiliares'!$C$242,M843&lt;&gt;'Tabelas auxiliares'!$D$241,M843&lt;&gt;'Tabelas auxiliares'!$D$242),"FOLHA DE PESSOAL",IF(R843='Tabelas auxiliares'!$A$242,"CUSTEIO",IF(R843='Tabelas auxiliares'!$A$241,"INVESTIMENTO","ERRO - VERIFICAR"))))</f>
        <v/>
      </c>
      <c r="T843" s="30" t="str">
        <f t="shared" si="30"/>
        <v/>
      </c>
      <c r="U843" s="37"/>
      <c r="V843" s="37"/>
      <c r="W843" s="37"/>
      <c r="X843" s="37"/>
      <c r="Y843" s="37"/>
    </row>
    <row r="844" spans="18:25" x14ac:dyDescent="0.25">
      <c r="R844" s="19" t="str">
        <f t="shared" si="29"/>
        <v/>
      </c>
      <c r="S844" s="19" t="str">
        <f>IF(M844="","",IF(AND(M844&lt;&gt;'Tabelas auxiliares'!$B$241,M844&lt;&gt;'Tabelas auxiliares'!$B$242,M844&lt;&gt;'Tabelas auxiliares'!$C$241,M844&lt;&gt;'Tabelas auxiliares'!$C$242,M844&lt;&gt;'Tabelas auxiliares'!$D$241,M844&lt;&gt;'Tabelas auxiliares'!$D$242),"FOLHA DE PESSOAL",IF(R844='Tabelas auxiliares'!$A$242,"CUSTEIO",IF(R844='Tabelas auxiliares'!$A$241,"INVESTIMENTO","ERRO - VERIFICAR"))))</f>
        <v/>
      </c>
      <c r="T844" s="30" t="str">
        <f t="shared" si="30"/>
        <v/>
      </c>
      <c r="U844" s="37"/>
      <c r="V844" s="37"/>
      <c r="W844" s="37"/>
      <c r="X844" s="37"/>
      <c r="Y844" s="37"/>
    </row>
    <row r="845" spans="18:25" x14ac:dyDescent="0.25">
      <c r="R845" s="19" t="str">
        <f t="shared" si="29"/>
        <v/>
      </c>
      <c r="S845" s="19" t="str">
        <f>IF(M845="","",IF(AND(M845&lt;&gt;'Tabelas auxiliares'!$B$241,M845&lt;&gt;'Tabelas auxiliares'!$B$242,M845&lt;&gt;'Tabelas auxiliares'!$C$241,M845&lt;&gt;'Tabelas auxiliares'!$C$242,M845&lt;&gt;'Tabelas auxiliares'!$D$241,M845&lt;&gt;'Tabelas auxiliares'!$D$242),"FOLHA DE PESSOAL",IF(R845='Tabelas auxiliares'!$A$242,"CUSTEIO",IF(R845='Tabelas auxiliares'!$A$241,"INVESTIMENTO","ERRO - VERIFICAR"))))</f>
        <v/>
      </c>
      <c r="T845" s="30" t="str">
        <f t="shared" si="30"/>
        <v/>
      </c>
      <c r="U845" s="37"/>
      <c r="V845" s="37"/>
      <c r="W845" s="37"/>
      <c r="X845" s="37"/>
      <c r="Y845" s="37"/>
    </row>
    <row r="846" spans="18:25" x14ac:dyDescent="0.25">
      <c r="R846" s="19" t="str">
        <f t="shared" si="29"/>
        <v/>
      </c>
      <c r="S846" s="19" t="str">
        <f>IF(M846="","",IF(AND(M846&lt;&gt;'Tabelas auxiliares'!$B$241,M846&lt;&gt;'Tabelas auxiliares'!$B$242,M846&lt;&gt;'Tabelas auxiliares'!$C$241,M846&lt;&gt;'Tabelas auxiliares'!$C$242,M846&lt;&gt;'Tabelas auxiliares'!$D$241,M846&lt;&gt;'Tabelas auxiliares'!$D$242),"FOLHA DE PESSOAL",IF(R846='Tabelas auxiliares'!$A$242,"CUSTEIO",IF(R846='Tabelas auxiliares'!$A$241,"INVESTIMENTO","ERRO - VERIFICAR"))))</f>
        <v/>
      </c>
      <c r="T846" s="30" t="str">
        <f t="shared" si="30"/>
        <v/>
      </c>
      <c r="U846" s="37"/>
      <c r="V846" s="37"/>
      <c r="W846" s="37"/>
      <c r="X846" s="37"/>
      <c r="Y846" s="37"/>
    </row>
    <row r="847" spans="18:25" x14ac:dyDescent="0.25">
      <c r="R847" s="19" t="str">
        <f t="shared" si="29"/>
        <v/>
      </c>
      <c r="S847" s="19" t="str">
        <f>IF(M847="","",IF(AND(M847&lt;&gt;'Tabelas auxiliares'!$B$241,M847&lt;&gt;'Tabelas auxiliares'!$B$242,M847&lt;&gt;'Tabelas auxiliares'!$C$241,M847&lt;&gt;'Tabelas auxiliares'!$C$242,M847&lt;&gt;'Tabelas auxiliares'!$D$241,M847&lt;&gt;'Tabelas auxiliares'!$D$242),"FOLHA DE PESSOAL",IF(R847='Tabelas auxiliares'!$A$242,"CUSTEIO",IF(R847='Tabelas auxiliares'!$A$241,"INVESTIMENTO","ERRO - VERIFICAR"))))</f>
        <v/>
      </c>
      <c r="T847" s="30" t="str">
        <f t="shared" si="30"/>
        <v/>
      </c>
      <c r="U847" s="37"/>
      <c r="V847" s="37"/>
      <c r="W847" s="37"/>
      <c r="X847" s="37"/>
      <c r="Y847" s="37"/>
    </row>
    <row r="848" spans="18:25" x14ac:dyDescent="0.25">
      <c r="R848" s="19" t="str">
        <f t="shared" si="29"/>
        <v/>
      </c>
      <c r="S848" s="19" t="str">
        <f>IF(M848="","",IF(AND(M848&lt;&gt;'Tabelas auxiliares'!$B$241,M848&lt;&gt;'Tabelas auxiliares'!$B$242,M848&lt;&gt;'Tabelas auxiliares'!$C$241,M848&lt;&gt;'Tabelas auxiliares'!$C$242,M848&lt;&gt;'Tabelas auxiliares'!$D$241,M848&lt;&gt;'Tabelas auxiliares'!$D$242),"FOLHA DE PESSOAL",IF(R848='Tabelas auxiliares'!$A$242,"CUSTEIO",IF(R848='Tabelas auxiliares'!$A$241,"INVESTIMENTO","ERRO - VERIFICAR"))))</f>
        <v/>
      </c>
      <c r="T848" s="30" t="str">
        <f t="shared" si="30"/>
        <v/>
      </c>
      <c r="U848" s="37"/>
      <c r="V848" s="37"/>
      <c r="W848" s="37"/>
      <c r="X848" s="37"/>
      <c r="Y848" s="37"/>
    </row>
    <row r="849" spans="18:25" x14ac:dyDescent="0.25">
      <c r="R849" s="19" t="str">
        <f t="shared" si="29"/>
        <v/>
      </c>
      <c r="S849" s="19" t="str">
        <f>IF(M849="","",IF(AND(M849&lt;&gt;'Tabelas auxiliares'!$B$241,M849&lt;&gt;'Tabelas auxiliares'!$B$242,M849&lt;&gt;'Tabelas auxiliares'!$C$241,M849&lt;&gt;'Tabelas auxiliares'!$C$242,M849&lt;&gt;'Tabelas auxiliares'!$D$241,M849&lt;&gt;'Tabelas auxiliares'!$D$242),"FOLHA DE PESSOAL",IF(R849='Tabelas auxiliares'!$A$242,"CUSTEIO",IF(R849='Tabelas auxiliares'!$A$241,"INVESTIMENTO","ERRO - VERIFICAR"))))</f>
        <v/>
      </c>
      <c r="T849" s="30" t="str">
        <f t="shared" si="30"/>
        <v/>
      </c>
      <c r="U849" s="37"/>
      <c r="V849" s="37"/>
      <c r="W849" s="37"/>
      <c r="X849" s="37"/>
      <c r="Y849" s="37"/>
    </row>
    <row r="850" spans="18:25" x14ac:dyDescent="0.25">
      <c r="R850" s="19" t="str">
        <f t="shared" si="29"/>
        <v/>
      </c>
      <c r="S850" s="19" t="str">
        <f>IF(M850="","",IF(AND(M850&lt;&gt;'Tabelas auxiliares'!$B$241,M850&lt;&gt;'Tabelas auxiliares'!$B$242,M850&lt;&gt;'Tabelas auxiliares'!$C$241,M850&lt;&gt;'Tabelas auxiliares'!$C$242,M850&lt;&gt;'Tabelas auxiliares'!$D$241,M850&lt;&gt;'Tabelas auxiliares'!$D$242),"FOLHA DE PESSOAL",IF(R850='Tabelas auxiliares'!$A$242,"CUSTEIO",IF(R850='Tabelas auxiliares'!$A$241,"INVESTIMENTO","ERRO - VERIFICAR"))))</f>
        <v/>
      </c>
      <c r="T850" s="30" t="str">
        <f t="shared" si="30"/>
        <v/>
      </c>
      <c r="U850" s="37"/>
      <c r="V850" s="37"/>
      <c r="W850" s="37"/>
      <c r="X850" s="37"/>
      <c r="Y850" s="37"/>
    </row>
    <row r="851" spans="18:25" x14ac:dyDescent="0.25">
      <c r="R851" s="19" t="str">
        <f t="shared" si="29"/>
        <v/>
      </c>
      <c r="S851" s="19" t="str">
        <f>IF(M851="","",IF(AND(M851&lt;&gt;'Tabelas auxiliares'!$B$241,M851&lt;&gt;'Tabelas auxiliares'!$B$242,M851&lt;&gt;'Tabelas auxiliares'!$C$241,M851&lt;&gt;'Tabelas auxiliares'!$C$242,M851&lt;&gt;'Tabelas auxiliares'!$D$241,M851&lt;&gt;'Tabelas auxiliares'!$D$242),"FOLHA DE PESSOAL",IF(R851='Tabelas auxiliares'!$A$242,"CUSTEIO",IF(R851='Tabelas auxiliares'!$A$241,"INVESTIMENTO","ERRO - VERIFICAR"))))</f>
        <v/>
      </c>
      <c r="T851" s="30" t="str">
        <f t="shared" si="30"/>
        <v/>
      </c>
      <c r="U851" s="37"/>
      <c r="V851" s="37"/>
      <c r="W851" s="37"/>
      <c r="X851" s="37"/>
      <c r="Y851" s="37"/>
    </row>
    <row r="852" spans="18:25" x14ac:dyDescent="0.25">
      <c r="R852" s="19" t="str">
        <f t="shared" si="29"/>
        <v/>
      </c>
      <c r="S852" s="19" t="str">
        <f>IF(M852="","",IF(AND(M852&lt;&gt;'Tabelas auxiliares'!$B$241,M852&lt;&gt;'Tabelas auxiliares'!$B$242,M852&lt;&gt;'Tabelas auxiliares'!$C$241,M852&lt;&gt;'Tabelas auxiliares'!$C$242,M852&lt;&gt;'Tabelas auxiliares'!$D$241,M852&lt;&gt;'Tabelas auxiliares'!$D$242),"FOLHA DE PESSOAL",IF(R852='Tabelas auxiliares'!$A$242,"CUSTEIO",IF(R852='Tabelas auxiliares'!$A$241,"INVESTIMENTO","ERRO - VERIFICAR"))))</f>
        <v/>
      </c>
      <c r="T852" s="30" t="str">
        <f t="shared" si="30"/>
        <v/>
      </c>
      <c r="U852" s="37"/>
      <c r="V852" s="37"/>
      <c r="W852" s="37"/>
      <c r="X852" s="37"/>
      <c r="Y852" s="37"/>
    </row>
    <row r="853" spans="18:25" x14ac:dyDescent="0.25">
      <c r="R853" s="19" t="str">
        <f t="shared" si="29"/>
        <v/>
      </c>
      <c r="S853" s="19" t="str">
        <f>IF(M853="","",IF(AND(M853&lt;&gt;'Tabelas auxiliares'!$B$241,M853&lt;&gt;'Tabelas auxiliares'!$B$242,M853&lt;&gt;'Tabelas auxiliares'!$C$241,M853&lt;&gt;'Tabelas auxiliares'!$C$242,M853&lt;&gt;'Tabelas auxiliares'!$D$241,M853&lt;&gt;'Tabelas auxiliares'!$D$242),"FOLHA DE PESSOAL",IF(R853='Tabelas auxiliares'!$A$242,"CUSTEIO",IF(R853='Tabelas auxiliares'!$A$241,"INVESTIMENTO","ERRO - VERIFICAR"))))</f>
        <v/>
      </c>
      <c r="T853" s="30" t="str">
        <f t="shared" si="30"/>
        <v/>
      </c>
      <c r="U853" s="37"/>
      <c r="V853" s="37"/>
      <c r="W853" s="37"/>
      <c r="X853" s="37"/>
      <c r="Y853" s="37"/>
    </row>
    <row r="854" spans="18:25" x14ac:dyDescent="0.25">
      <c r="R854" s="19" t="str">
        <f t="shared" si="29"/>
        <v/>
      </c>
      <c r="S854" s="19" t="str">
        <f>IF(M854="","",IF(AND(M854&lt;&gt;'Tabelas auxiliares'!$B$241,M854&lt;&gt;'Tabelas auxiliares'!$B$242,M854&lt;&gt;'Tabelas auxiliares'!$C$241,M854&lt;&gt;'Tabelas auxiliares'!$C$242,M854&lt;&gt;'Tabelas auxiliares'!$D$241,M854&lt;&gt;'Tabelas auxiliares'!$D$242),"FOLHA DE PESSOAL",IF(R854='Tabelas auxiliares'!$A$242,"CUSTEIO",IF(R854='Tabelas auxiliares'!$A$241,"INVESTIMENTO","ERRO - VERIFICAR"))))</f>
        <v/>
      </c>
      <c r="T854" s="30" t="str">
        <f t="shared" si="30"/>
        <v/>
      </c>
      <c r="U854" s="37"/>
      <c r="V854" s="37"/>
      <c r="W854" s="37"/>
      <c r="X854" s="37"/>
      <c r="Y854" s="37"/>
    </row>
    <row r="855" spans="18:25" x14ac:dyDescent="0.25">
      <c r="R855" s="19" t="str">
        <f t="shared" si="29"/>
        <v/>
      </c>
      <c r="S855" s="19" t="str">
        <f>IF(M855="","",IF(AND(M855&lt;&gt;'Tabelas auxiliares'!$B$241,M855&lt;&gt;'Tabelas auxiliares'!$B$242,M855&lt;&gt;'Tabelas auxiliares'!$C$241,M855&lt;&gt;'Tabelas auxiliares'!$C$242,M855&lt;&gt;'Tabelas auxiliares'!$D$241,M855&lt;&gt;'Tabelas auxiliares'!$D$242),"FOLHA DE PESSOAL",IF(R855='Tabelas auxiliares'!$A$242,"CUSTEIO",IF(R855='Tabelas auxiliares'!$A$241,"INVESTIMENTO","ERRO - VERIFICAR"))))</f>
        <v/>
      </c>
      <c r="T855" s="30" t="str">
        <f t="shared" si="30"/>
        <v/>
      </c>
      <c r="U855" s="37"/>
      <c r="V855" s="37"/>
      <c r="W855" s="37"/>
      <c r="X855" s="37"/>
      <c r="Y855" s="37"/>
    </row>
    <row r="856" spans="18:25" x14ac:dyDescent="0.25">
      <c r="R856" s="19" t="str">
        <f t="shared" si="29"/>
        <v/>
      </c>
      <c r="S856" s="19" t="str">
        <f>IF(M856="","",IF(AND(M856&lt;&gt;'Tabelas auxiliares'!$B$241,M856&lt;&gt;'Tabelas auxiliares'!$B$242,M856&lt;&gt;'Tabelas auxiliares'!$C$241,M856&lt;&gt;'Tabelas auxiliares'!$C$242,M856&lt;&gt;'Tabelas auxiliares'!$D$241,M856&lt;&gt;'Tabelas auxiliares'!$D$242),"FOLHA DE PESSOAL",IF(R856='Tabelas auxiliares'!$A$242,"CUSTEIO",IF(R856='Tabelas auxiliares'!$A$241,"INVESTIMENTO","ERRO - VERIFICAR"))))</f>
        <v/>
      </c>
      <c r="T856" s="30" t="str">
        <f t="shared" si="30"/>
        <v/>
      </c>
      <c r="U856" s="37"/>
      <c r="V856" s="37"/>
      <c r="W856" s="37"/>
      <c r="X856" s="37"/>
      <c r="Y856" s="37"/>
    </row>
    <row r="857" spans="18:25" x14ac:dyDescent="0.25">
      <c r="R857" s="19" t="str">
        <f t="shared" si="29"/>
        <v/>
      </c>
      <c r="S857" s="19" t="str">
        <f>IF(M857="","",IF(AND(M857&lt;&gt;'Tabelas auxiliares'!$B$241,M857&lt;&gt;'Tabelas auxiliares'!$B$242,M857&lt;&gt;'Tabelas auxiliares'!$C$241,M857&lt;&gt;'Tabelas auxiliares'!$C$242,M857&lt;&gt;'Tabelas auxiliares'!$D$241,M857&lt;&gt;'Tabelas auxiliares'!$D$242),"FOLHA DE PESSOAL",IF(R857='Tabelas auxiliares'!$A$242,"CUSTEIO",IF(R857='Tabelas auxiliares'!$A$241,"INVESTIMENTO","ERRO - VERIFICAR"))))</f>
        <v/>
      </c>
      <c r="T857" s="30" t="str">
        <f t="shared" si="30"/>
        <v/>
      </c>
      <c r="U857" s="37"/>
      <c r="V857" s="37"/>
      <c r="W857" s="37"/>
      <c r="X857" s="37"/>
      <c r="Y857" s="37"/>
    </row>
    <row r="858" spans="18:25" x14ac:dyDescent="0.25">
      <c r="R858" s="19" t="str">
        <f t="shared" si="29"/>
        <v/>
      </c>
      <c r="S858" s="19" t="str">
        <f>IF(M858="","",IF(AND(M858&lt;&gt;'Tabelas auxiliares'!$B$241,M858&lt;&gt;'Tabelas auxiliares'!$B$242,M858&lt;&gt;'Tabelas auxiliares'!$C$241,M858&lt;&gt;'Tabelas auxiliares'!$C$242,M858&lt;&gt;'Tabelas auxiliares'!$D$241,M858&lt;&gt;'Tabelas auxiliares'!$D$242),"FOLHA DE PESSOAL",IF(R858='Tabelas auxiliares'!$A$242,"CUSTEIO",IF(R858='Tabelas auxiliares'!$A$241,"INVESTIMENTO","ERRO - VERIFICAR"))))</f>
        <v/>
      </c>
      <c r="T858" s="30" t="str">
        <f t="shared" si="30"/>
        <v/>
      </c>
      <c r="U858" s="37"/>
      <c r="V858" s="37"/>
      <c r="W858" s="37"/>
      <c r="X858" s="37"/>
      <c r="Y858" s="37"/>
    </row>
    <row r="859" spans="18:25" x14ac:dyDescent="0.25">
      <c r="R859" s="19" t="str">
        <f t="shared" si="29"/>
        <v/>
      </c>
      <c r="S859" s="19" t="str">
        <f>IF(M859="","",IF(AND(M859&lt;&gt;'Tabelas auxiliares'!$B$241,M859&lt;&gt;'Tabelas auxiliares'!$B$242,M859&lt;&gt;'Tabelas auxiliares'!$C$241,M859&lt;&gt;'Tabelas auxiliares'!$C$242,M859&lt;&gt;'Tabelas auxiliares'!$D$241,M859&lt;&gt;'Tabelas auxiliares'!$D$242),"FOLHA DE PESSOAL",IF(R859='Tabelas auxiliares'!$A$242,"CUSTEIO",IF(R859='Tabelas auxiliares'!$A$241,"INVESTIMENTO","ERRO - VERIFICAR"))))</f>
        <v/>
      </c>
      <c r="T859" s="30" t="str">
        <f t="shared" si="30"/>
        <v/>
      </c>
      <c r="U859" s="37"/>
      <c r="V859" s="37"/>
      <c r="W859" s="37"/>
      <c r="X859" s="37"/>
      <c r="Y859" s="37"/>
    </row>
    <row r="860" spans="18:25" x14ac:dyDescent="0.25">
      <c r="R860" s="19" t="str">
        <f t="shared" si="29"/>
        <v/>
      </c>
      <c r="S860" s="19" t="str">
        <f>IF(M860="","",IF(AND(M860&lt;&gt;'Tabelas auxiliares'!$B$241,M860&lt;&gt;'Tabelas auxiliares'!$B$242,M860&lt;&gt;'Tabelas auxiliares'!$C$241,M860&lt;&gt;'Tabelas auxiliares'!$C$242,M860&lt;&gt;'Tabelas auxiliares'!$D$241,M860&lt;&gt;'Tabelas auxiliares'!$D$242),"FOLHA DE PESSOAL",IF(R860='Tabelas auxiliares'!$A$242,"CUSTEIO",IF(R860='Tabelas auxiliares'!$A$241,"INVESTIMENTO","ERRO - VERIFICAR"))))</f>
        <v/>
      </c>
      <c r="T860" s="30" t="str">
        <f t="shared" si="30"/>
        <v/>
      </c>
      <c r="U860" s="37"/>
      <c r="V860" s="37"/>
      <c r="W860" s="37"/>
      <c r="X860" s="37"/>
      <c r="Y860" s="37"/>
    </row>
    <row r="861" spans="18:25" x14ac:dyDescent="0.25">
      <c r="R861" s="19" t="str">
        <f t="shared" si="29"/>
        <v/>
      </c>
      <c r="S861" s="19" t="str">
        <f>IF(M861="","",IF(AND(M861&lt;&gt;'Tabelas auxiliares'!$B$241,M861&lt;&gt;'Tabelas auxiliares'!$B$242,M861&lt;&gt;'Tabelas auxiliares'!$C$241,M861&lt;&gt;'Tabelas auxiliares'!$C$242,M861&lt;&gt;'Tabelas auxiliares'!$D$241,M861&lt;&gt;'Tabelas auxiliares'!$D$242),"FOLHA DE PESSOAL",IF(R861='Tabelas auxiliares'!$A$242,"CUSTEIO",IF(R861='Tabelas auxiliares'!$A$241,"INVESTIMENTO","ERRO - VERIFICAR"))))</f>
        <v/>
      </c>
      <c r="T861" s="30" t="str">
        <f t="shared" si="30"/>
        <v/>
      </c>
      <c r="U861" s="37"/>
      <c r="V861" s="37"/>
      <c r="W861" s="37"/>
      <c r="X861" s="37"/>
      <c r="Y861" s="37"/>
    </row>
    <row r="862" spans="18:25" x14ac:dyDescent="0.25">
      <c r="R862" s="19" t="str">
        <f t="shared" si="29"/>
        <v/>
      </c>
      <c r="S862" s="19" t="str">
        <f>IF(M862="","",IF(AND(M862&lt;&gt;'Tabelas auxiliares'!$B$241,M862&lt;&gt;'Tabelas auxiliares'!$B$242,M862&lt;&gt;'Tabelas auxiliares'!$C$241,M862&lt;&gt;'Tabelas auxiliares'!$C$242,M862&lt;&gt;'Tabelas auxiliares'!$D$241,M862&lt;&gt;'Tabelas auxiliares'!$D$242),"FOLHA DE PESSOAL",IF(R862='Tabelas auxiliares'!$A$242,"CUSTEIO",IF(R862='Tabelas auxiliares'!$A$241,"INVESTIMENTO","ERRO - VERIFICAR"))))</f>
        <v/>
      </c>
      <c r="T862" s="30" t="str">
        <f t="shared" si="30"/>
        <v/>
      </c>
      <c r="U862" s="37"/>
      <c r="V862" s="37"/>
      <c r="W862" s="37"/>
      <c r="X862" s="37"/>
      <c r="Y862" s="37"/>
    </row>
    <row r="863" spans="18:25" x14ac:dyDescent="0.25">
      <c r="R863" s="19" t="str">
        <f t="shared" si="29"/>
        <v/>
      </c>
      <c r="S863" s="19" t="str">
        <f>IF(M863="","",IF(AND(M863&lt;&gt;'Tabelas auxiliares'!$B$241,M863&lt;&gt;'Tabelas auxiliares'!$B$242,M863&lt;&gt;'Tabelas auxiliares'!$C$241,M863&lt;&gt;'Tabelas auxiliares'!$C$242,M863&lt;&gt;'Tabelas auxiliares'!$D$241,M863&lt;&gt;'Tabelas auxiliares'!$D$242),"FOLHA DE PESSOAL",IF(R863='Tabelas auxiliares'!$A$242,"CUSTEIO",IF(R863='Tabelas auxiliares'!$A$241,"INVESTIMENTO","ERRO - VERIFICAR"))))</f>
        <v/>
      </c>
      <c r="T863" s="30" t="str">
        <f t="shared" si="30"/>
        <v/>
      </c>
      <c r="U863" s="37"/>
      <c r="V863" s="37"/>
      <c r="W863" s="37"/>
      <c r="X863" s="37"/>
      <c r="Y863" s="37"/>
    </row>
    <row r="864" spans="18:25" x14ac:dyDescent="0.25">
      <c r="R864" s="19" t="str">
        <f t="shared" si="29"/>
        <v/>
      </c>
      <c r="S864" s="19" t="str">
        <f>IF(M864="","",IF(AND(M864&lt;&gt;'Tabelas auxiliares'!$B$241,M864&lt;&gt;'Tabelas auxiliares'!$B$242,M864&lt;&gt;'Tabelas auxiliares'!$C$241,M864&lt;&gt;'Tabelas auxiliares'!$C$242,M864&lt;&gt;'Tabelas auxiliares'!$D$241,M864&lt;&gt;'Tabelas auxiliares'!$D$242),"FOLHA DE PESSOAL",IF(R864='Tabelas auxiliares'!$A$242,"CUSTEIO",IF(R864='Tabelas auxiliares'!$A$241,"INVESTIMENTO","ERRO - VERIFICAR"))))</f>
        <v/>
      </c>
      <c r="T864" s="30" t="str">
        <f t="shared" si="30"/>
        <v/>
      </c>
      <c r="U864" s="37"/>
      <c r="V864" s="37"/>
      <c r="W864" s="37"/>
      <c r="X864" s="37"/>
      <c r="Y864" s="37"/>
    </row>
    <row r="865" spans="18:25" x14ac:dyDescent="0.25">
      <c r="R865" s="19" t="str">
        <f t="shared" si="29"/>
        <v/>
      </c>
      <c r="S865" s="19" t="str">
        <f>IF(M865="","",IF(AND(M865&lt;&gt;'Tabelas auxiliares'!$B$241,M865&lt;&gt;'Tabelas auxiliares'!$B$242,M865&lt;&gt;'Tabelas auxiliares'!$C$241,M865&lt;&gt;'Tabelas auxiliares'!$C$242,M865&lt;&gt;'Tabelas auxiliares'!$D$241,M865&lt;&gt;'Tabelas auxiliares'!$D$242),"FOLHA DE PESSOAL",IF(R865='Tabelas auxiliares'!$A$242,"CUSTEIO",IF(R865='Tabelas auxiliares'!$A$241,"INVESTIMENTO","ERRO - VERIFICAR"))))</f>
        <v/>
      </c>
      <c r="T865" s="30" t="str">
        <f t="shared" si="30"/>
        <v/>
      </c>
      <c r="U865" s="37"/>
      <c r="V865" s="37"/>
      <c r="W865" s="37"/>
      <c r="X865" s="37"/>
      <c r="Y865" s="37"/>
    </row>
    <row r="866" spans="18:25" x14ac:dyDescent="0.25">
      <c r="R866" s="19" t="str">
        <f t="shared" si="29"/>
        <v/>
      </c>
      <c r="S866" s="19" t="str">
        <f>IF(M866="","",IF(AND(M866&lt;&gt;'Tabelas auxiliares'!$B$241,M866&lt;&gt;'Tabelas auxiliares'!$B$242,M866&lt;&gt;'Tabelas auxiliares'!$C$241,M866&lt;&gt;'Tabelas auxiliares'!$C$242,M866&lt;&gt;'Tabelas auxiliares'!$D$241,M866&lt;&gt;'Tabelas auxiliares'!$D$242),"FOLHA DE PESSOAL",IF(R866='Tabelas auxiliares'!$A$242,"CUSTEIO",IF(R866='Tabelas auxiliares'!$A$241,"INVESTIMENTO","ERRO - VERIFICAR"))))</f>
        <v/>
      </c>
      <c r="T866" s="30" t="str">
        <f t="shared" si="30"/>
        <v/>
      </c>
      <c r="U866" s="37"/>
      <c r="V866" s="37"/>
      <c r="W866" s="37"/>
      <c r="X866" s="37"/>
      <c r="Y866" s="37"/>
    </row>
    <row r="867" spans="18:25" x14ac:dyDescent="0.25">
      <c r="R867" s="19" t="str">
        <f t="shared" si="29"/>
        <v/>
      </c>
      <c r="S867" s="19" t="str">
        <f>IF(M867="","",IF(AND(M867&lt;&gt;'Tabelas auxiliares'!$B$241,M867&lt;&gt;'Tabelas auxiliares'!$B$242,M867&lt;&gt;'Tabelas auxiliares'!$C$241,M867&lt;&gt;'Tabelas auxiliares'!$C$242,M867&lt;&gt;'Tabelas auxiliares'!$D$241,M867&lt;&gt;'Tabelas auxiliares'!$D$242),"FOLHA DE PESSOAL",IF(R867='Tabelas auxiliares'!$A$242,"CUSTEIO",IF(R867='Tabelas auxiliares'!$A$241,"INVESTIMENTO","ERRO - VERIFICAR"))))</f>
        <v/>
      </c>
      <c r="T867" s="30" t="str">
        <f t="shared" si="30"/>
        <v/>
      </c>
      <c r="U867" s="37"/>
      <c r="V867" s="37"/>
      <c r="W867" s="37"/>
      <c r="X867" s="37"/>
      <c r="Y867" s="37"/>
    </row>
    <row r="868" spans="18:25" x14ac:dyDescent="0.25">
      <c r="R868" s="19" t="str">
        <f t="shared" si="29"/>
        <v/>
      </c>
      <c r="S868" s="19" t="str">
        <f>IF(M868="","",IF(AND(M868&lt;&gt;'Tabelas auxiliares'!$B$241,M868&lt;&gt;'Tabelas auxiliares'!$B$242,M868&lt;&gt;'Tabelas auxiliares'!$C$241,M868&lt;&gt;'Tabelas auxiliares'!$C$242,M868&lt;&gt;'Tabelas auxiliares'!$D$241,M868&lt;&gt;'Tabelas auxiliares'!$D$242),"FOLHA DE PESSOAL",IF(R868='Tabelas auxiliares'!$A$242,"CUSTEIO",IF(R868='Tabelas auxiliares'!$A$241,"INVESTIMENTO","ERRO - VERIFICAR"))))</f>
        <v/>
      </c>
      <c r="T868" s="30" t="str">
        <f t="shared" si="30"/>
        <v/>
      </c>
      <c r="U868" s="37"/>
      <c r="V868" s="37"/>
      <c r="W868" s="37"/>
      <c r="X868" s="37"/>
      <c r="Y868" s="37"/>
    </row>
    <row r="869" spans="18:25" x14ac:dyDescent="0.25">
      <c r="R869" s="19" t="str">
        <f t="shared" si="29"/>
        <v/>
      </c>
      <c r="S869" s="19" t="str">
        <f>IF(M869="","",IF(AND(M869&lt;&gt;'Tabelas auxiliares'!$B$241,M869&lt;&gt;'Tabelas auxiliares'!$B$242,M869&lt;&gt;'Tabelas auxiliares'!$C$241,M869&lt;&gt;'Tabelas auxiliares'!$C$242,M869&lt;&gt;'Tabelas auxiliares'!$D$241,M869&lt;&gt;'Tabelas auxiliares'!$D$242),"FOLHA DE PESSOAL",IF(R869='Tabelas auxiliares'!$A$242,"CUSTEIO",IF(R869='Tabelas auxiliares'!$A$241,"INVESTIMENTO","ERRO - VERIFICAR"))))</f>
        <v/>
      </c>
      <c r="T869" s="30" t="str">
        <f t="shared" si="30"/>
        <v/>
      </c>
      <c r="U869" s="37"/>
      <c r="V869" s="37"/>
      <c r="W869" s="37"/>
      <c r="X869" s="37"/>
      <c r="Y869" s="37"/>
    </row>
    <row r="870" spans="18:25" x14ac:dyDescent="0.25">
      <c r="R870" s="19" t="str">
        <f t="shared" si="29"/>
        <v/>
      </c>
      <c r="S870" s="19" t="str">
        <f>IF(M870="","",IF(AND(M870&lt;&gt;'Tabelas auxiliares'!$B$241,M870&lt;&gt;'Tabelas auxiliares'!$B$242,M870&lt;&gt;'Tabelas auxiliares'!$C$241,M870&lt;&gt;'Tabelas auxiliares'!$C$242,M870&lt;&gt;'Tabelas auxiliares'!$D$241,M870&lt;&gt;'Tabelas auxiliares'!$D$242),"FOLHA DE PESSOAL",IF(R870='Tabelas auxiliares'!$A$242,"CUSTEIO",IF(R870='Tabelas auxiliares'!$A$241,"INVESTIMENTO","ERRO - VERIFICAR"))))</f>
        <v/>
      </c>
      <c r="T870" s="30" t="str">
        <f t="shared" si="30"/>
        <v/>
      </c>
      <c r="U870" s="37"/>
      <c r="V870" s="37"/>
      <c r="W870" s="37"/>
      <c r="X870" s="37"/>
      <c r="Y870" s="37"/>
    </row>
    <row r="871" spans="18:25" x14ac:dyDescent="0.25">
      <c r="R871" s="19" t="str">
        <f t="shared" si="29"/>
        <v/>
      </c>
      <c r="S871" s="19" t="str">
        <f>IF(M871="","",IF(AND(M871&lt;&gt;'Tabelas auxiliares'!$B$241,M871&lt;&gt;'Tabelas auxiliares'!$B$242,M871&lt;&gt;'Tabelas auxiliares'!$C$241,M871&lt;&gt;'Tabelas auxiliares'!$C$242,M871&lt;&gt;'Tabelas auxiliares'!$D$241,M871&lt;&gt;'Tabelas auxiliares'!$D$242),"FOLHA DE PESSOAL",IF(R871='Tabelas auxiliares'!$A$242,"CUSTEIO",IF(R871='Tabelas auxiliares'!$A$241,"INVESTIMENTO","ERRO - VERIFICAR"))))</f>
        <v/>
      </c>
      <c r="T871" s="30" t="str">
        <f t="shared" si="30"/>
        <v/>
      </c>
      <c r="U871" s="37"/>
      <c r="V871" s="37"/>
      <c r="W871" s="37"/>
      <c r="X871" s="37"/>
      <c r="Y871" s="37"/>
    </row>
    <row r="872" spans="18:25" x14ac:dyDescent="0.25">
      <c r="R872" s="19" t="str">
        <f t="shared" si="29"/>
        <v/>
      </c>
      <c r="S872" s="19" t="str">
        <f>IF(M872="","",IF(AND(M872&lt;&gt;'Tabelas auxiliares'!$B$241,M872&lt;&gt;'Tabelas auxiliares'!$B$242,M872&lt;&gt;'Tabelas auxiliares'!$C$241,M872&lt;&gt;'Tabelas auxiliares'!$C$242,M872&lt;&gt;'Tabelas auxiliares'!$D$241,M872&lt;&gt;'Tabelas auxiliares'!$D$242),"FOLHA DE PESSOAL",IF(R872='Tabelas auxiliares'!$A$242,"CUSTEIO",IF(R872='Tabelas auxiliares'!$A$241,"INVESTIMENTO","ERRO - VERIFICAR"))))</f>
        <v/>
      </c>
      <c r="T872" s="30" t="str">
        <f t="shared" si="30"/>
        <v/>
      </c>
      <c r="U872" s="37"/>
      <c r="V872" s="37"/>
      <c r="W872" s="37"/>
      <c r="X872" s="37"/>
      <c r="Y872" s="37"/>
    </row>
    <row r="873" spans="18:25" x14ac:dyDescent="0.25">
      <c r="R873" s="19" t="str">
        <f t="shared" si="29"/>
        <v/>
      </c>
      <c r="S873" s="19" t="str">
        <f>IF(M873="","",IF(AND(M873&lt;&gt;'Tabelas auxiliares'!$B$241,M873&lt;&gt;'Tabelas auxiliares'!$B$242,M873&lt;&gt;'Tabelas auxiliares'!$C$241,M873&lt;&gt;'Tabelas auxiliares'!$C$242,M873&lt;&gt;'Tabelas auxiliares'!$D$241,M873&lt;&gt;'Tabelas auxiliares'!$D$242),"FOLHA DE PESSOAL",IF(R873='Tabelas auxiliares'!$A$242,"CUSTEIO",IF(R873='Tabelas auxiliares'!$A$241,"INVESTIMENTO","ERRO - VERIFICAR"))))</f>
        <v/>
      </c>
      <c r="T873" s="30" t="str">
        <f t="shared" si="30"/>
        <v/>
      </c>
      <c r="U873" s="37"/>
      <c r="V873" s="37"/>
      <c r="W873" s="37"/>
      <c r="X873" s="37"/>
      <c r="Y873" s="37"/>
    </row>
    <row r="874" spans="18:25" x14ac:dyDescent="0.25">
      <c r="R874" s="19" t="str">
        <f t="shared" si="29"/>
        <v/>
      </c>
      <c r="S874" s="19" t="str">
        <f>IF(M874="","",IF(AND(M874&lt;&gt;'Tabelas auxiliares'!$B$241,M874&lt;&gt;'Tabelas auxiliares'!$B$242,M874&lt;&gt;'Tabelas auxiliares'!$C$241,M874&lt;&gt;'Tabelas auxiliares'!$C$242,M874&lt;&gt;'Tabelas auxiliares'!$D$241,M874&lt;&gt;'Tabelas auxiliares'!$D$242),"FOLHA DE PESSOAL",IF(R874='Tabelas auxiliares'!$A$242,"CUSTEIO",IF(R874='Tabelas auxiliares'!$A$241,"INVESTIMENTO","ERRO - VERIFICAR"))))</f>
        <v/>
      </c>
      <c r="T874" s="30" t="str">
        <f t="shared" si="30"/>
        <v/>
      </c>
      <c r="U874" s="37"/>
      <c r="V874" s="37"/>
      <c r="W874" s="37"/>
      <c r="X874" s="37"/>
      <c r="Y874" s="37"/>
    </row>
    <row r="875" spans="18:25" x14ac:dyDescent="0.25">
      <c r="R875" s="19" t="str">
        <f t="shared" si="29"/>
        <v/>
      </c>
      <c r="S875" s="19" t="str">
        <f>IF(M875="","",IF(AND(M875&lt;&gt;'Tabelas auxiliares'!$B$241,M875&lt;&gt;'Tabelas auxiliares'!$B$242,M875&lt;&gt;'Tabelas auxiliares'!$C$241,M875&lt;&gt;'Tabelas auxiliares'!$C$242,M875&lt;&gt;'Tabelas auxiliares'!$D$241,M875&lt;&gt;'Tabelas auxiliares'!$D$242),"FOLHA DE PESSOAL",IF(R875='Tabelas auxiliares'!$A$242,"CUSTEIO",IF(R875='Tabelas auxiliares'!$A$241,"INVESTIMENTO","ERRO - VERIFICAR"))))</f>
        <v/>
      </c>
      <c r="T875" s="30" t="str">
        <f t="shared" si="30"/>
        <v/>
      </c>
      <c r="U875" s="37"/>
      <c r="V875" s="37"/>
      <c r="W875" s="37"/>
      <c r="X875" s="37"/>
      <c r="Y875" s="37"/>
    </row>
    <row r="876" spans="18:25" x14ac:dyDescent="0.25">
      <c r="R876" s="19" t="str">
        <f t="shared" si="29"/>
        <v/>
      </c>
      <c r="S876" s="19" t="str">
        <f>IF(M876="","",IF(AND(M876&lt;&gt;'Tabelas auxiliares'!$B$241,M876&lt;&gt;'Tabelas auxiliares'!$B$242,M876&lt;&gt;'Tabelas auxiliares'!$C$241,M876&lt;&gt;'Tabelas auxiliares'!$C$242,M876&lt;&gt;'Tabelas auxiliares'!$D$241,M876&lt;&gt;'Tabelas auxiliares'!$D$242),"FOLHA DE PESSOAL",IF(R876='Tabelas auxiliares'!$A$242,"CUSTEIO",IF(R876='Tabelas auxiliares'!$A$241,"INVESTIMENTO","ERRO - VERIFICAR"))))</f>
        <v/>
      </c>
      <c r="T876" s="30" t="str">
        <f t="shared" si="30"/>
        <v/>
      </c>
      <c r="U876" s="37"/>
      <c r="V876" s="37"/>
      <c r="W876" s="37"/>
      <c r="X876" s="37"/>
      <c r="Y876" s="37"/>
    </row>
    <row r="877" spans="18:25" x14ac:dyDescent="0.25">
      <c r="R877" s="19" t="str">
        <f t="shared" si="29"/>
        <v/>
      </c>
      <c r="S877" s="19" t="str">
        <f>IF(M877="","",IF(AND(M877&lt;&gt;'Tabelas auxiliares'!$B$241,M877&lt;&gt;'Tabelas auxiliares'!$B$242,M877&lt;&gt;'Tabelas auxiliares'!$C$241,M877&lt;&gt;'Tabelas auxiliares'!$C$242,M877&lt;&gt;'Tabelas auxiliares'!$D$241,M877&lt;&gt;'Tabelas auxiliares'!$D$242),"FOLHA DE PESSOAL",IF(R877='Tabelas auxiliares'!$A$242,"CUSTEIO",IF(R877='Tabelas auxiliares'!$A$241,"INVESTIMENTO","ERRO - VERIFICAR"))))</f>
        <v/>
      </c>
      <c r="T877" s="30" t="str">
        <f t="shared" si="30"/>
        <v/>
      </c>
      <c r="U877" s="37"/>
      <c r="V877" s="37"/>
      <c r="W877" s="37"/>
      <c r="X877" s="37"/>
      <c r="Y877" s="37"/>
    </row>
    <row r="878" spans="18:25" x14ac:dyDescent="0.25">
      <c r="R878" s="19" t="str">
        <f t="shared" si="29"/>
        <v/>
      </c>
      <c r="S878" s="19" t="str">
        <f>IF(M878="","",IF(AND(M878&lt;&gt;'Tabelas auxiliares'!$B$241,M878&lt;&gt;'Tabelas auxiliares'!$B$242,M878&lt;&gt;'Tabelas auxiliares'!$C$241,M878&lt;&gt;'Tabelas auxiliares'!$C$242,M878&lt;&gt;'Tabelas auxiliares'!$D$241,M878&lt;&gt;'Tabelas auxiliares'!$D$242),"FOLHA DE PESSOAL",IF(R878='Tabelas auxiliares'!$A$242,"CUSTEIO",IF(R878='Tabelas auxiliares'!$A$241,"INVESTIMENTO","ERRO - VERIFICAR"))))</f>
        <v/>
      </c>
      <c r="T878" s="30" t="str">
        <f t="shared" si="30"/>
        <v/>
      </c>
      <c r="U878" s="37"/>
      <c r="V878" s="37"/>
      <c r="W878" s="37"/>
      <c r="X878" s="37"/>
      <c r="Y878" s="37"/>
    </row>
    <row r="879" spans="18:25" x14ac:dyDescent="0.25">
      <c r="R879" s="19" t="str">
        <f t="shared" si="29"/>
        <v/>
      </c>
      <c r="S879" s="19" t="str">
        <f>IF(M879="","",IF(AND(M879&lt;&gt;'Tabelas auxiliares'!$B$241,M879&lt;&gt;'Tabelas auxiliares'!$B$242,M879&lt;&gt;'Tabelas auxiliares'!$C$241,M879&lt;&gt;'Tabelas auxiliares'!$C$242,M879&lt;&gt;'Tabelas auxiliares'!$D$241,M879&lt;&gt;'Tabelas auxiliares'!$D$242),"FOLHA DE PESSOAL",IF(R879='Tabelas auxiliares'!$A$242,"CUSTEIO",IF(R879='Tabelas auxiliares'!$A$241,"INVESTIMENTO","ERRO - VERIFICAR"))))</f>
        <v/>
      </c>
      <c r="T879" s="30" t="str">
        <f t="shared" si="30"/>
        <v/>
      </c>
      <c r="U879" s="37"/>
      <c r="V879" s="37"/>
      <c r="W879" s="37"/>
      <c r="X879" s="37"/>
      <c r="Y879" s="37"/>
    </row>
    <row r="880" spans="18:25" x14ac:dyDescent="0.25">
      <c r="R880" s="19" t="str">
        <f t="shared" si="29"/>
        <v/>
      </c>
      <c r="S880" s="19" t="str">
        <f>IF(M880="","",IF(AND(M880&lt;&gt;'Tabelas auxiliares'!$B$241,M880&lt;&gt;'Tabelas auxiliares'!$B$242,M880&lt;&gt;'Tabelas auxiliares'!$C$241,M880&lt;&gt;'Tabelas auxiliares'!$C$242,M880&lt;&gt;'Tabelas auxiliares'!$D$241,M880&lt;&gt;'Tabelas auxiliares'!$D$242),"FOLHA DE PESSOAL",IF(R880='Tabelas auxiliares'!$A$242,"CUSTEIO",IF(R880='Tabelas auxiliares'!$A$241,"INVESTIMENTO","ERRO - VERIFICAR"))))</f>
        <v/>
      </c>
      <c r="T880" s="30" t="str">
        <f t="shared" si="30"/>
        <v/>
      </c>
      <c r="U880" s="37"/>
      <c r="V880" s="37"/>
      <c r="W880" s="37"/>
      <c r="X880" s="37"/>
      <c r="Y880" s="37"/>
    </row>
    <row r="881" spans="18:25" x14ac:dyDescent="0.25">
      <c r="R881" s="19" t="str">
        <f t="shared" si="29"/>
        <v/>
      </c>
      <c r="S881" s="19" t="str">
        <f>IF(M881="","",IF(AND(M881&lt;&gt;'Tabelas auxiliares'!$B$241,M881&lt;&gt;'Tabelas auxiliares'!$B$242,M881&lt;&gt;'Tabelas auxiliares'!$C$241,M881&lt;&gt;'Tabelas auxiliares'!$C$242,M881&lt;&gt;'Tabelas auxiliares'!$D$241,M881&lt;&gt;'Tabelas auxiliares'!$D$242),"FOLHA DE PESSOAL",IF(R881='Tabelas auxiliares'!$A$242,"CUSTEIO",IF(R881='Tabelas auxiliares'!$A$241,"INVESTIMENTO","ERRO - VERIFICAR"))))</f>
        <v/>
      </c>
      <c r="T881" s="30" t="str">
        <f t="shared" si="30"/>
        <v/>
      </c>
      <c r="U881" s="37"/>
      <c r="V881" s="37"/>
      <c r="W881" s="37"/>
      <c r="X881" s="37"/>
      <c r="Y881" s="37"/>
    </row>
    <row r="882" spans="18:25" x14ac:dyDescent="0.25">
      <c r="R882" s="19" t="str">
        <f t="shared" si="29"/>
        <v/>
      </c>
      <c r="S882" s="19" t="str">
        <f>IF(M882="","",IF(AND(M882&lt;&gt;'Tabelas auxiliares'!$B$241,M882&lt;&gt;'Tabelas auxiliares'!$B$242,M882&lt;&gt;'Tabelas auxiliares'!$C$241,M882&lt;&gt;'Tabelas auxiliares'!$C$242,M882&lt;&gt;'Tabelas auxiliares'!$D$241,M882&lt;&gt;'Tabelas auxiliares'!$D$242),"FOLHA DE PESSOAL",IF(R882='Tabelas auxiliares'!$A$242,"CUSTEIO",IF(R882='Tabelas auxiliares'!$A$241,"INVESTIMENTO","ERRO - VERIFICAR"))))</f>
        <v/>
      </c>
      <c r="T882" s="30" t="str">
        <f t="shared" si="30"/>
        <v/>
      </c>
      <c r="U882" s="37"/>
      <c r="V882" s="37"/>
      <c r="W882" s="37"/>
      <c r="X882" s="37"/>
      <c r="Y882" s="37"/>
    </row>
    <row r="883" spans="18:25" x14ac:dyDescent="0.25">
      <c r="R883" s="19" t="str">
        <f t="shared" si="29"/>
        <v/>
      </c>
      <c r="S883" s="19" t="str">
        <f>IF(M883="","",IF(AND(M883&lt;&gt;'Tabelas auxiliares'!$B$241,M883&lt;&gt;'Tabelas auxiliares'!$B$242,M883&lt;&gt;'Tabelas auxiliares'!$C$241,M883&lt;&gt;'Tabelas auxiliares'!$C$242,M883&lt;&gt;'Tabelas auxiliares'!$D$241,M883&lt;&gt;'Tabelas auxiliares'!$D$242),"FOLHA DE PESSOAL",IF(R883='Tabelas auxiliares'!$A$242,"CUSTEIO",IF(R883='Tabelas auxiliares'!$A$241,"INVESTIMENTO","ERRO - VERIFICAR"))))</f>
        <v/>
      </c>
      <c r="T883" s="30" t="str">
        <f t="shared" si="30"/>
        <v/>
      </c>
      <c r="U883" s="37"/>
      <c r="V883" s="37"/>
      <c r="W883" s="37"/>
      <c r="X883" s="37"/>
      <c r="Y883" s="37"/>
    </row>
    <row r="884" spans="18:25" x14ac:dyDescent="0.25">
      <c r="R884" s="19" t="str">
        <f t="shared" si="29"/>
        <v/>
      </c>
      <c r="S884" s="19" t="str">
        <f>IF(M884="","",IF(AND(M884&lt;&gt;'Tabelas auxiliares'!$B$241,M884&lt;&gt;'Tabelas auxiliares'!$B$242,M884&lt;&gt;'Tabelas auxiliares'!$C$241,M884&lt;&gt;'Tabelas auxiliares'!$C$242,M884&lt;&gt;'Tabelas auxiliares'!$D$241,M884&lt;&gt;'Tabelas auxiliares'!$D$242),"FOLHA DE PESSOAL",IF(R884='Tabelas auxiliares'!$A$242,"CUSTEIO",IF(R884='Tabelas auxiliares'!$A$241,"INVESTIMENTO","ERRO - VERIFICAR"))))</f>
        <v/>
      </c>
      <c r="T884" s="30" t="str">
        <f t="shared" si="30"/>
        <v/>
      </c>
      <c r="U884" s="37"/>
      <c r="V884" s="37"/>
      <c r="W884" s="37"/>
      <c r="X884" s="37"/>
      <c r="Y884" s="37"/>
    </row>
    <row r="885" spans="18:25" x14ac:dyDescent="0.25">
      <c r="R885" s="19" t="str">
        <f t="shared" si="29"/>
        <v/>
      </c>
      <c r="S885" s="19" t="str">
        <f>IF(M885="","",IF(AND(M885&lt;&gt;'Tabelas auxiliares'!$B$241,M885&lt;&gt;'Tabelas auxiliares'!$B$242,M885&lt;&gt;'Tabelas auxiliares'!$C$241,M885&lt;&gt;'Tabelas auxiliares'!$C$242,M885&lt;&gt;'Tabelas auxiliares'!$D$241,M885&lt;&gt;'Tabelas auxiliares'!$D$242),"FOLHA DE PESSOAL",IF(R885='Tabelas auxiliares'!$A$242,"CUSTEIO",IF(R885='Tabelas auxiliares'!$A$241,"INVESTIMENTO","ERRO - VERIFICAR"))))</f>
        <v/>
      </c>
      <c r="T885" s="30" t="str">
        <f t="shared" si="30"/>
        <v/>
      </c>
      <c r="U885" s="37"/>
      <c r="V885" s="37"/>
      <c r="W885" s="37"/>
      <c r="X885" s="37"/>
      <c r="Y885" s="37"/>
    </row>
    <row r="886" spans="18:25" x14ac:dyDescent="0.25">
      <c r="R886" s="19" t="str">
        <f t="shared" si="29"/>
        <v/>
      </c>
      <c r="S886" s="19" t="str">
        <f>IF(M886="","",IF(AND(M886&lt;&gt;'Tabelas auxiliares'!$B$241,M886&lt;&gt;'Tabelas auxiliares'!$B$242,M886&lt;&gt;'Tabelas auxiliares'!$C$241,M886&lt;&gt;'Tabelas auxiliares'!$C$242,M886&lt;&gt;'Tabelas auxiliares'!$D$241,M886&lt;&gt;'Tabelas auxiliares'!$D$242),"FOLHA DE PESSOAL",IF(R886='Tabelas auxiliares'!$A$242,"CUSTEIO",IF(R886='Tabelas auxiliares'!$A$241,"INVESTIMENTO","ERRO - VERIFICAR"))))</f>
        <v/>
      </c>
      <c r="T886" s="30" t="str">
        <f t="shared" si="30"/>
        <v/>
      </c>
      <c r="U886" s="37"/>
      <c r="V886" s="37"/>
      <c r="W886" s="37"/>
      <c r="X886" s="37"/>
      <c r="Y886" s="37"/>
    </row>
    <row r="887" spans="18:25" x14ac:dyDescent="0.25">
      <c r="R887" s="19" t="str">
        <f t="shared" si="29"/>
        <v/>
      </c>
      <c r="S887" s="19" t="str">
        <f>IF(M887="","",IF(AND(M887&lt;&gt;'Tabelas auxiliares'!$B$241,M887&lt;&gt;'Tabelas auxiliares'!$B$242,M887&lt;&gt;'Tabelas auxiliares'!$C$241,M887&lt;&gt;'Tabelas auxiliares'!$C$242,M887&lt;&gt;'Tabelas auxiliares'!$D$241,M887&lt;&gt;'Tabelas auxiliares'!$D$242),"FOLHA DE PESSOAL",IF(R887='Tabelas auxiliares'!$A$242,"CUSTEIO",IF(R887='Tabelas auxiliares'!$A$241,"INVESTIMENTO","ERRO - VERIFICAR"))))</f>
        <v/>
      </c>
      <c r="T887" s="30" t="str">
        <f t="shared" si="30"/>
        <v/>
      </c>
      <c r="U887" s="37"/>
      <c r="V887" s="37"/>
      <c r="W887" s="37"/>
      <c r="X887" s="37"/>
      <c r="Y887" s="37"/>
    </row>
    <row r="888" spans="18:25" x14ac:dyDescent="0.25">
      <c r="R888" s="19" t="str">
        <f t="shared" si="29"/>
        <v/>
      </c>
      <c r="S888" s="19" t="str">
        <f>IF(M888="","",IF(AND(M888&lt;&gt;'Tabelas auxiliares'!$B$241,M888&lt;&gt;'Tabelas auxiliares'!$B$242,M888&lt;&gt;'Tabelas auxiliares'!$C$241,M888&lt;&gt;'Tabelas auxiliares'!$C$242,M888&lt;&gt;'Tabelas auxiliares'!$D$241,M888&lt;&gt;'Tabelas auxiliares'!$D$242),"FOLHA DE PESSOAL",IF(R888='Tabelas auxiliares'!$A$242,"CUSTEIO",IF(R888='Tabelas auxiliares'!$A$241,"INVESTIMENTO","ERRO - VERIFICAR"))))</f>
        <v/>
      </c>
      <c r="T888" s="30" t="str">
        <f t="shared" si="30"/>
        <v/>
      </c>
      <c r="U888" s="37"/>
      <c r="V888" s="37"/>
      <c r="W888" s="37"/>
      <c r="X888" s="37"/>
      <c r="Y888" s="37"/>
    </row>
    <row r="889" spans="18:25" x14ac:dyDescent="0.25">
      <c r="R889" s="19" t="str">
        <f t="shared" si="29"/>
        <v/>
      </c>
      <c r="S889" s="19" t="str">
        <f>IF(M889="","",IF(AND(M889&lt;&gt;'Tabelas auxiliares'!$B$241,M889&lt;&gt;'Tabelas auxiliares'!$B$242,M889&lt;&gt;'Tabelas auxiliares'!$C$241,M889&lt;&gt;'Tabelas auxiliares'!$C$242,M889&lt;&gt;'Tabelas auxiliares'!$D$241,M889&lt;&gt;'Tabelas auxiliares'!$D$242),"FOLHA DE PESSOAL",IF(R889='Tabelas auxiliares'!$A$242,"CUSTEIO",IF(R889='Tabelas auxiliares'!$A$241,"INVESTIMENTO","ERRO - VERIFICAR"))))</f>
        <v/>
      </c>
      <c r="T889" s="30" t="str">
        <f t="shared" si="30"/>
        <v/>
      </c>
      <c r="U889" s="37"/>
      <c r="V889" s="37"/>
      <c r="W889" s="37"/>
      <c r="X889" s="37"/>
      <c r="Y889" s="37"/>
    </row>
    <row r="890" spans="18:25" x14ac:dyDescent="0.25">
      <c r="R890" s="19" t="str">
        <f t="shared" si="29"/>
        <v/>
      </c>
      <c r="S890" s="19" t="str">
        <f>IF(M890="","",IF(AND(M890&lt;&gt;'Tabelas auxiliares'!$B$241,M890&lt;&gt;'Tabelas auxiliares'!$B$242,M890&lt;&gt;'Tabelas auxiliares'!$C$241,M890&lt;&gt;'Tabelas auxiliares'!$C$242,M890&lt;&gt;'Tabelas auxiliares'!$D$241,M890&lt;&gt;'Tabelas auxiliares'!$D$242),"FOLHA DE PESSOAL",IF(R890='Tabelas auxiliares'!$A$242,"CUSTEIO",IF(R890='Tabelas auxiliares'!$A$241,"INVESTIMENTO","ERRO - VERIFICAR"))))</f>
        <v/>
      </c>
      <c r="T890" s="30" t="str">
        <f t="shared" si="30"/>
        <v/>
      </c>
      <c r="U890" s="37"/>
      <c r="V890" s="37"/>
      <c r="W890" s="37"/>
      <c r="X890" s="37"/>
      <c r="Y890" s="37"/>
    </row>
    <row r="891" spans="18:25" x14ac:dyDescent="0.25">
      <c r="R891" s="19" t="str">
        <f t="shared" si="29"/>
        <v/>
      </c>
      <c r="S891" s="19" t="str">
        <f>IF(M891="","",IF(AND(M891&lt;&gt;'Tabelas auxiliares'!$B$241,M891&lt;&gt;'Tabelas auxiliares'!$B$242,M891&lt;&gt;'Tabelas auxiliares'!$C$241,M891&lt;&gt;'Tabelas auxiliares'!$C$242,M891&lt;&gt;'Tabelas auxiliares'!$D$241,M891&lt;&gt;'Tabelas auxiliares'!$D$242),"FOLHA DE PESSOAL",IF(R891='Tabelas auxiliares'!$A$242,"CUSTEIO",IF(R891='Tabelas auxiliares'!$A$241,"INVESTIMENTO","ERRO - VERIFICAR"))))</f>
        <v/>
      </c>
      <c r="T891" s="30" t="str">
        <f t="shared" si="30"/>
        <v/>
      </c>
      <c r="U891" s="37"/>
      <c r="V891" s="37"/>
      <c r="W891" s="37"/>
      <c r="X891" s="37"/>
      <c r="Y891" s="37"/>
    </row>
    <row r="892" spans="18:25" x14ac:dyDescent="0.25">
      <c r="R892" s="19" t="str">
        <f t="shared" si="29"/>
        <v/>
      </c>
      <c r="S892" s="19" t="str">
        <f>IF(M892="","",IF(AND(M892&lt;&gt;'Tabelas auxiliares'!$B$241,M892&lt;&gt;'Tabelas auxiliares'!$B$242,M892&lt;&gt;'Tabelas auxiliares'!$C$241,M892&lt;&gt;'Tabelas auxiliares'!$C$242,M892&lt;&gt;'Tabelas auxiliares'!$D$241,M892&lt;&gt;'Tabelas auxiliares'!$D$242),"FOLHA DE PESSOAL",IF(R892='Tabelas auxiliares'!$A$242,"CUSTEIO",IF(R892='Tabelas auxiliares'!$A$241,"INVESTIMENTO","ERRO - VERIFICAR"))))</f>
        <v/>
      </c>
      <c r="T892" s="30" t="str">
        <f t="shared" si="30"/>
        <v/>
      </c>
      <c r="U892" s="37"/>
      <c r="V892" s="37"/>
      <c r="W892" s="37"/>
      <c r="X892" s="37"/>
      <c r="Y892" s="37"/>
    </row>
    <row r="893" spans="18:25" x14ac:dyDescent="0.25">
      <c r="R893" s="19" t="str">
        <f t="shared" si="29"/>
        <v/>
      </c>
      <c r="S893" s="19" t="str">
        <f>IF(M893="","",IF(AND(M893&lt;&gt;'Tabelas auxiliares'!$B$241,M893&lt;&gt;'Tabelas auxiliares'!$B$242,M893&lt;&gt;'Tabelas auxiliares'!$C$241,M893&lt;&gt;'Tabelas auxiliares'!$C$242,M893&lt;&gt;'Tabelas auxiliares'!$D$241,M893&lt;&gt;'Tabelas auxiliares'!$D$242),"FOLHA DE PESSOAL",IF(R893='Tabelas auxiliares'!$A$242,"CUSTEIO",IF(R893='Tabelas auxiliares'!$A$241,"INVESTIMENTO","ERRO - VERIFICAR"))))</f>
        <v/>
      </c>
      <c r="T893" s="30" t="str">
        <f t="shared" si="30"/>
        <v/>
      </c>
      <c r="U893" s="37"/>
      <c r="V893" s="37"/>
      <c r="W893" s="37"/>
      <c r="X893" s="37"/>
      <c r="Y893" s="37"/>
    </row>
    <row r="894" spans="18:25" x14ac:dyDescent="0.25">
      <c r="R894" s="19" t="str">
        <f t="shared" si="29"/>
        <v/>
      </c>
      <c r="S894" s="19" t="str">
        <f>IF(M894="","",IF(AND(M894&lt;&gt;'Tabelas auxiliares'!$B$241,M894&lt;&gt;'Tabelas auxiliares'!$B$242,M894&lt;&gt;'Tabelas auxiliares'!$C$241,M894&lt;&gt;'Tabelas auxiliares'!$C$242,M894&lt;&gt;'Tabelas auxiliares'!$D$241,M894&lt;&gt;'Tabelas auxiliares'!$D$242),"FOLHA DE PESSOAL",IF(R894='Tabelas auxiliares'!$A$242,"CUSTEIO",IF(R894='Tabelas auxiliares'!$A$241,"INVESTIMENTO","ERRO - VERIFICAR"))))</f>
        <v/>
      </c>
      <c r="T894" s="30" t="str">
        <f t="shared" si="30"/>
        <v/>
      </c>
      <c r="U894" s="37"/>
      <c r="V894" s="37"/>
      <c r="W894" s="37"/>
      <c r="X894" s="37"/>
      <c r="Y894" s="37"/>
    </row>
    <row r="895" spans="18:25" x14ac:dyDescent="0.25">
      <c r="R895" s="19" t="str">
        <f t="shared" si="29"/>
        <v/>
      </c>
      <c r="S895" s="19" t="str">
        <f>IF(M895="","",IF(AND(M895&lt;&gt;'Tabelas auxiliares'!$B$241,M895&lt;&gt;'Tabelas auxiliares'!$B$242,M895&lt;&gt;'Tabelas auxiliares'!$C$241,M895&lt;&gt;'Tabelas auxiliares'!$C$242,M895&lt;&gt;'Tabelas auxiliares'!$D$241,M895&lt;&gt;'Tabelas auxiliares'!$D$242),"FOLHA DE PESSOAL",IF(R895='Tabelas auxiliares'!$A$242,"CUSTEIO",IF(R895='Tabelas auxiliares'!$A$241,"INVESTIMENTO","ERRO - VERIFICAR"))))</f>
        <v/>
      </c>
      <c r="T895" s="30" t="str">
        <f t="shared" si="30"/>
        <v/>
      </c>
      <c r="U895" s="37"/>
      <c r="V895" s="37"/>
      <c r="W895" s="37"/>
      <c r="X895" s="37"/>
      <c r="Y895" s="37"/>
    </row>
    <row r="896" spans="18:25" x14ac:dyDescent="0.25">
      <c r="R896" s="19" t="str">
        <f t="shared" si="29"/>
        <v/>
      </c>
      <c r="S896" s="19" t="str">
        <f>IF(M896="","",IF(AND(M896&lt;&gt;'Tabelas auxiliares'!$B$241,M896&lt;&gt;'Tabelas auxiliares'!$B$242,M896&lt;&gt;'Tabelas auxiliares'!$C$241,M896&lt;&gt;'Tabelas auxiliares'!$C$242,M896&lt;&gt;'Tabelas auxiliares'!$D$241,M896&lt;&gt;'Tabelas auxiliares'!$D$242),"FOLHA DE PESSOAL",IF(R896='Tabelas auxiliares'!$A$242,"CUSTEIO",IF(R896='Tabelas auxiliares'!$A$241,"INVESTIMENTO","ERRO - VERIFICAR"))))</f>
        <v/>
      </c>
      <c r="T896" s="30" t="str">
        <f t="shared" si="30"/>
        <v/>
      </c>
      <c r="U896" s="37"/>
      <c r="V896" s="37"/>
      <c r="W896" s="37"/>
      <c r="X896" s="37"/>
      <c r="Y896" s="37"/>
    </row>
    <row r="897" spans="18:25" x14ac:dyDescent="0.25">
      <c r="R897" s="19" t="str">
        <f t="shared" si="29"/>
        <v/>
      </c>
      <c r="S897" s="19" t="str">
        <f>IF(M897="","",IF(AND(M897&lt;&gt;'Tabelas auxiliares'!$B$241,M897&lt;&gt;'Tabelas auxiliares'!$B$242,M897&lt;&gt;'Tabelas auxiliares'!$C$241,M897&lt;&gt;'Tabelas auxiliares'!$C$242,M897&lt;&gt;'Tabelas auxiliares'!$D$241,M897&lt;&gt;'Tabelas auxiliares'!$D$242),"FOLHA DE PESSOAL",IF(R897='Tabelas auxiliares'!$A$242,"CUSTEIO",IF(R897='Tabelas auxiliares'!$A$241,"INVESTIMENTO","ERRO - VERIFICAR"))))</f>
        <v/>
      </c>
      <c r="T897" s="30" t="str">
        <f t="shared" si="30"/>
        <v/>
      </c>
      <c r="U897" s="37"/>
      <c r="V897" s="37"/>
      <c r="W897" s="37"/>
      <c r="X897" s="37"/>
      <c r="Y897" s="37"/>
    </row>
    <row r="898" spans="18:25" x14ac:dyDescent="0.25">
      <c r="R898" s="19" t="str">
        <f t="shared" si="29"/>
        <v/>
      </c>
      <c r="S898" s="19" t="str">
        <f>IF(M898="","",IF(AND(M898&lt;&gt;'Tabelas auxiliares'!$B$241,M898&lt;&gt;'Tabelas auxiliares'!$B$242,M898&lt;&gt;'Tabelas auxiliares'!$C$241,M898&lt;&gt;'Tabelas auxiliares'!$C$242,M898&lt;&gt;'Tabelas auxiliares'!$D$241,M898&lt;&gt;'Tabelas auxiliares'!$D$242),"FOLHA DE PESSOAL",IF(R898='Tabelas auxiliares'!$A$242,"CUSTEIO",IF(R898='Tabelas auxiliares'!$A$241,"INVESTIMENTO","ERRO - VERIFICAR"))))</f>
        <v/>
      </c>
      <c r="T898" s="30" t="str">
        <f t="shared" si="30"/>
        <v/>
      </c>
      <c r="U898" s="37"/>
      <c r="V898" s="37"/>
      <c r="W898" s="37"/>
      <c r="X898" s="37"/>
      <c r="Y898" s="37"/>
    </row>
    <row r="899" spans="18:25" x14ac:dyDescent="0.25">
      <c r="R899" s="19" t="str">
        <f t="shared" si="29"/>
        <v/>
      </c>
      <c r="S899" s="19" t="str">
        <f>IF(M899="","",IF(AND(M899&lt;&gt;'Tabelas auxiliares'!$B$241,M899&lt;&gt;'Tabelas auxiliares'!$B$242,M899&lt;&gt;'Tabelas auxiliares'!$C$241,M899&lt;&gt;'Tabelas auxiliares'!$C$242,M899&lt;&gt;'Tabelas auxiliares'!$D$241,M899&lt;&gt;'Tabelas auxiliares'!$D$242),"FOLHA DE PESSOAL",IF(R899='Tabelas auxiliares'!$A$242,"CUSTEIO",IF(R899='Tabelas auxiliares'!$A$241,"INVESTIMENTO","ERRO - VERIFICAR"))))</f>
        <v/>
      </c>
      <c r="T899" s="30" t="str">
        <f t="shared" si="30"/>
        <v/>
      </c>
      <c r="U899" s="37"/>
      <c r="V899" s="37"/>
      <c r="W899" s="37"/>
      <c r="X899" s="37"/>
      <c r="Y899" s="37"/>
    </row>
    <row r="900" spans="18:25" x14ac:dyDescent="0.25">
      <c r="R900" s="19" t="str">
        <f t="shared" ref="R900:R963" si="31">LEFT(O900,1)</f>
        <v/>
      </c>
      <c r="S900" s="19" t="str">
        <f>IF(M900="","",IF(AND(M900&lt;&gt;'Tabelas auxiliares'!$B$241,M900&lt;&gt;'Tabelas auxiliares'!$B$242,M900&lt;&gt;'Tabelas auxiliares'!$C$241,M900&lt;&gt;'Tabelas auxiliares'!$C$242,M900&lt;&gt;'Tabelas auxiliares'!$D$241,M900&lt;&gt;'Tabelas auxiliares'!$D$242),"FOLHA DE PESSOAL",IF(R900='Tabelas auxiliares'!$A$242,"CUSTEIO",IF(R900='Tabelas auxiliares'!$A$241,"INVESTIMENTO","ERRO - VERIFICAR"))))</f>
        <v/>
      </c>
      <c r="T900" s="30" t="str">
        <f t="shared" ref="T900:T963" si="32">IF(SUM(U900:Y900)=0,"",SUM(U900:Y900))</f>
        <v/>
      </c>
      <c r="U900" s="37"/>
      <c r="V900" s="37"/>
      <c r="W900" s="37"/>
      <c r="X900" s="37"/>
      <c r="Y900" s="37"/>
    </row>
    <row r="901" spans="18:25" x14ac:dyDescent="0.25">
      <c r="R901" s="19" t="str">
        <f t="shared" si="31"/>
        <v/>
      </c>
      <c r="S901" s="19" t="str">
        <f>IF(M901="","",IF(AND(M901&lt;&gt;'Tabelas auxiliares'!$B$241,M901&lt;&gt;'Tabelas auxiliares'!$B$242,M901&lt;&gt;'Tabelas auxiliares'!$C$241,M901&lt;&gt;'Tabelas auxiliares'!$C$242,M901&lt;&gt;'Tabelas auxiliares'!$D$241,M901&lt;&gt;'Tabelas auxiliares'!$D$242),"FOLHA DE PESSOAL",IF(R901='Tabelas auxiliares'!$A$242,"CUSTEIO",IF(R901='Tabelas auxiliares'!$A$241,"INVESTIMENTO","ERRO - VERIFICAR"))))</f>
        <v/>
      </c>
      <c r="T901" s="30" t="str">
        <f t="shared" si="32"/>
        <v/>
      </c>
      <c r="U901" s="37"/>
      <c r="V901" s="37"/>
      <c r="W901" s="37"/>
      <c r="X901" s="37"/>
      <c r="Y901" s="37"/>
    </row>
    <row r="902" spans="18:25" x14ac:dyDescent="0.25">
      <c r="R902" s="19" t="str">
        <f t="shared" si="31"/>
        <v/>
      </c>
      <c r="S902" s="19" t="str">
        <f>IF(M902="","",IF(AND(M902&lt;&gt;'Tabelas auxiliares'!$B$241,M902&lt;&gt;'Tabelas auxiliares'!$B$242,M902&lt;&gt;'Tabelas auxiliares'!$C$241,M902&lt;&gt;'Tabelas auxiliares'!$C$242,M902&lt;&gt;'Tabelas auxiliares'!$D$241,M902&lt;&gt;'Tabelas auxiliares'!$D$242),"FOLHA DE PESSOAL",IF(R902='Tabelas auxiliares'!$A$242,"CUSTEIO",IF(R902='Tabelas auxiliares'!$A$241,"INVESTIMENTO","ERRO - VERIFICAR"))))</f>
        <v/>
      </c>
      <c r="T902" s="30" t="str">
        <f t="shared" si="32"/>
        <v/>
      </c>
      <c r="U902" s="37"/>
      <c r="V902" s="37"/>
      <c r="W902" s="37"/>
      <c r="X902" s="37"/>
      <c r="Y902" s="37"/>
    </row>
    <row r="903" spans="18:25" x14ac:dyDescent="0.25">
      <c r="R903" s="19" t="str">
        <f t="shared" si="31"/>
        <v/>
      </c>
      <c r="S903" s="19" t="str">
        <f>IF(M903="","",IF(AND(M903&lt;&gt;'Tabelas auxiliares'!$B$241,M903&lt;&gt;'Tabelas auxiliares'!$B$242,M903&lt;&gt;'Tabelas auxiliares'!$C$241,M903&lt;&gt;'Tabelas auxiliares'!$C$242,M903&lt;&gt;'Tabelas auxiliares'!$D$241,M903&lt;&gt;'Tabelas auxiliares'!$D$242),"FOLHA DE PESSOAL",IF(R903='Tabelas auxiliares'!$A$242,"CUSTEIO",IF(R903='Tabelas auxiliares'!$A$241,"INVESTIMENTO","ERRO - VERIFICAR"))))</f>
        <v/>
      </c>
      <c r="T903" s="30" t="str">
        <f t="shared" si="32"/>
        <v/>
      </c>
      <c r="U903" s="37"/>
      <c r="V903" s="37"/>
      <c r="W903" s="37"/>
      <c r="X903" s="37"/>
      <c r="Y903" s="37"/>
    </row>
    <row r="904" spans="18:25" x14ac:dyDescent="0.25">
      <c r="R904" s="19" t="str">
        <f t="shared" si="31"/>
        <v/>
      </c>
      <c r="S904" s="19" t="str">
        <f>IF(M904="","",IF(AND(M904&lt;&gt;'Tabelas auxiliares'!$B$241,M904&lt;&gt;'Tabelas auxiliares'!$B$242,M904&lt;&gt;'Tabelas auxiliares'!$C$241,M904&lt;&gt;'Tabelas auxiliares'!$C$242,M904&lt;&gt;'Tabelas auxiliares'!$D$241,M904&lt;&gt;'Tabelas auxiliares'!$D$242),"FOLHA DE PESSOAL",IF(R904='Tabelas auxiliares'!$A$242,"CUSTEIO",IF(R904='Tabelas auxiliares'!$A$241,"INVESTIMENTO","ERRO - VERIFICAR"))))</f>
        <v/>
      </c>
      <c r="T904" s="30" t="str">
        <f t="shared" si="32"/>
        <v/>
      </c>
      <c r="U904" s="37"/>
      <c r="V904" s="37"/>
      <c r="W904" s="37"/>
      <c r="X904" s="37"/>
      <c r="Y904" s="37"/>
    </row>
    <row r="905" spans="18:25" x14ac:dyDescent="0.25">
      <c r="R905" s="19" t="str">
        <f t="shared" si="31"/>
        <v/>
      </c>
      <c r="S905" s="19" t="str">
        <f>IF(M905="","",IF(AND(M905&lt;&gt;'Tabelas auxiliares'!$B$241,M905&lt;&gt;'Tabelas auxiliares'!$B$242,M905&lt;&gt;'Tabelas auxiliares'!$C$241,M905&lt;&gt;'Tabelas auxiliares'!$C$242,M905&lt;&gt;'Tabelas auxiliares'!$D$241,M905&lt;&gt;'Tabelas auxiliares'!$D$242),"FOLHA DE PESSOAL",IF(R905='Tabelas auxiliares'!$A$242,"CUSTEIO",IF(R905='Tabelas auxiliares'!$A$241,"INVESTIMENTO","ERRO - VERIFICAR"))))</f>
        <v/>
      </c>
      <c r="T905" s="30" t="str">
        <f t="shared" si="32"/>
        <v/>
      </c>
      <c r="U905" s="37"/>
      <c r="V905" s="37"/>
      <c r="W905" s="37"/>
      <c r="X905" s="37"/>
      <c r="Y905" s="37"/>
    </row>
    <row r="906" spans="18:25" x14ac:dyDescent="0.25">
      <c r="R906" s="19" t="str">
        <f t="shared" si="31"/>
        <v/>
      </c>
      <c r="S906" s="19" t="str">
        <f>IF(M906="","",IF(AND(M906&lt;&gt;'Tabelas auxiliares'!$B$241,M906&lt;&gt;'Tabelas auxiliares'!$B$242,M906&lt;&gt;'Tabelas auxiliares'!$C$241,M906&lt;&gt;'Tabelas auxiliares'!$C$242,M906&lt;&gt;'Tabelas auxiliares'!$D$241,M906&lt;&gt;'Tabelas auxiliares'!$D$242),"FOLHA DE PESSOAL",IF(R906='Tabelas auxiliares'!$A$242,"CUSTEIO",IF(R906='Tabelas auxiliares'!$A$241,"INVESTIMENTO","ERRO - VERIFICAR"))))</f>
        <v/>
      </c>
      <c r="T906" s="30" t="str">
        <f t="shared" si="32"/>
        <v/>
      </c>
      <c r="U906" s="37"/>
      <c r="V906" s="37"/>
      <c r="W906" s="37"/>
      <c r="X906" s="37"/>
      <c r="Y906" s="37"/>
    </row>
    <row r="907" spans="18:25" x14ac:dyDescent="0.25">
      <c r="R907" s="19" t="str">
        <f t="shared" si="31"/>
        <v/>
      </c>
      <c r="S907" s="19" t="str">
        <f>IF(M907="","",IF(AND(M907&lt;&gt;'Tabelas auxiliares'!$B$241,M907&lt;&gt;'Tabelas auxiliares'!$B$242,M907&lt;&gt;'Tabelas auxiliares'!$C$241,M907&lt;&gt;'Tabelas auxiliares'!$C$242,M907&lt;&gt;'Tabelas auxiliares'!$D$241,M907&lt;&gt;'Tabelas auxiliares'!$D$242),"FOLHA DE PESSOAL",IF(R907='Tabelas auxiliares'!$A$242,"CUSTEIO",IF(R907='Tabelas auxiliares'!$A$241,"INVESTIMENTO","ERRO - VERIFICAR"))))</f>
        <v/>
      </c>
      <c r="T907" s="30" t="str">
        <f t="shared" si="32"/>
        <v/>
      </c>
      <c r="U907" s="37"/>
      <c r="V907" s="37"/>
      <c r="W907" s="37"/>
      <c r="X907" s="37"/>
      <c r="Y907" s="37"/>
    </row>
    <row r="908" spans="18:25" x14ac:dyDescent="0.25">
      <c r="R908" s="19" t="str">
        <f t="shared" si="31"/>
        <v/>
      </c>
      <c r="S908" s="19" t="str">
        <f>IF(M908="","",IF(AND(M908&lt;&gt;'Tabelas auxiliares'!$B$241,M908&lt;&gt;'Tabelas auxiliares'!$B$242,M908&lt;&gt;'Tabelas auxiliares'!$C$241,M908&lt;&gt;'Tabelas auxiliares'!$C$242,M908&lt;&gt;'Tabelas auxiliares'!$D$241,M908&lt;&gt;'Tabelas auxiliares'!$D$242),"FOLHA DE PESSOAL",IF(R908='Tabelas auxiliares'!$A$242,"CUSTEIO",IF(R908='Tabelas auxiliares'!$A$241,"INVESTIMENTO","ERRO - VERIFICAR"))))</f>
        <v/>
      </c>
      <c r="T908" s="30" t="str">
        <f t="shared" si="32"/>
        <v/>
      </c>
      <c r="U908" s="37"/>
      <c r="V908" s="37"/>
      <c r="W908" s="37"/>
      <c r="X908" s="37"/>
      <c r="Y908" s="37"/>
    </row>
    <row r="909" spans="18:25" x14ac:dyDescent="0.25">
      <c r="R909" s="19" t="str">
        <f t="shared" si="31"/>
        <v/>
      </c>
      <c r="S909" s="19" t="str">
        <f>IF(M909="","",IF(AND(M909&lt;&gt;'Tabelas auxiliares'!$B$241,M909&lt;&gt;'Tabelas auxiliares'!$B$242,M909&lt;&gt;'Tabelas auxiliares'!$C$241,M909&lt;&gt;'Tabelas auxiliares'!$C$242,M909&lt;&gt;'Tabelas auxiliares'!$D$241,M909&lt;&gt;'Tabelas auxiliares'!$D$242),"FOLHA DE PESSOAL",IF(R909='Tabelas auxiliares'!$A$242,"CUSTEIO",IF(R909='Tabelas auxiliares'!$A$241,"INVESTIMENTO","ERRO - VERIFICAR"))))</f>
        <v/>
      </c>
      <c r="T909" s="30" t="str">
        <f t="shared" si="32"/>
        <v/>
      </c>
      <c r="U909" s="37"/>
      <c r="V909" s="37"/>
      <c r="W909" s="37"/>
      <c r="X909" s="37"/>
      <c r="Y909" s="37"/>
    </row>
    <row r="910" spans="18:25" x14ac:dyDescent="0.25">
      <c r="R910" s="19" t="str">
        <f t="shared" si="31"/>
        <v/>
      </c>
      <c r="S910" s="19" t="str">
        <f>IF(M910="","",IF(AND(M910&lt;&gt;'Tabelas auxiliares'!$B$241,M910&lt;&gt;'Tabelas auxiliares'!$B$242,M910&lt;&gt;'Tabelas auxiliares'!$C$241,M910&lt;&gt;'Tabelas auxiliares'!$C$242,M910&lt;&gt;'Tabelas auxiliares'!$D$241,M910&lt;&gt;'Tabelas auxiliares'!$D$242),"FOLHA DE PESSOAL",IF(R910='Tabelas auxiliares'!$A$242,"CUSTEIO",IF(R910='Tabelas auxiliares'!$A$241,"INVESTIMENTO","ERRO - VERIFICAR"))))</f>
        <v/>
      </c>
      <c r="T910" s="30" t="str">
        <f t="shared" si="32"/>
        <v/>
      </c>
      <c r="U910" s="37"/>
      <c r="V910" s="37"/>
      <c r="W910" s="37"/>
      <c r="X910" s="37"/>
      <c r="Y910" s="37"/>
    </row>
    <row r="911" spans="18:25" x14ac:dyDescent="0.25">
      <c r="R911" s="19" t="str">
        <f t="shared" si="31"/>
        <v/>
      </c>
      <c r="S911" s="19" t="str">
        <f>IF(M911="","",IF(AND(M911&lt;&gt;'Tabelas auxiliares'!$B$241,M911&lt;&gt;'Tabelas auxiliares'!$B$242,M911&lt;&gt;'Tabelas auxiliares'!$C$241,M911&lt;&gt;'Tabelas auxiliares'!$C$242,M911&lt;&gt;'Tabelas auxiliares'!$D$241,M911&lt;&gt;'Tabelas auxiliares'!$D$242),"FOLHA DE PESSOAL",IF(R911='Tabelas auxiliares'!$A$242,"CUSTEIO",IF(R911='Tabelas auxiliares'!$A$241,"INVESTIMENTO","ERRO - VERIFICAR"))))</f>
        <v/>
      </c>
      <c r="T911" s="30" t="str">
        <f t="shared" si="32"/>
        <v/>
      </c>
      <c r="U911" s="37"/>
      <c r="V911" s="37"/>
      <c r="W911" s="37"/>
      <c r="X911" s="37"/>
      <c r="Y911" s="37"/>
    </row>
    <row r="912" spans="18:25" x14ac:dyDescent="0.25">
      <c r="R912" s="19" t="str">
        <f t="shared" si="31"/>
        <v/>
      </c>
      <c r="S912" s="19" t="str">
        <f>IF(M912="","",IF(AND(M912&lt;&gt;'Tabelas auxiliares'!$B$241,M912&lt;&gt;'Tabelas auxiliares'!$B$242,M912&lt;&gt;'Tabelas auxiliares'!$C$241,M912&lt;&gt;'Tabelas auxiliares'!$C$242,M912&lt;&gt;'Tabelas auxiliares'!$D$241,M912&lt;&gt;'Tabelas auxiliares'!$D$242),"FOLHA DE PESSOAL",IF(R912='Tabelas auxiliares'!$A$242,"CUSTEIO",IF(R912='Tabelas auxiliares'!$A$241,"INVESTIMENTO","ERRO - VERIFICAR"))))</f>
        <v/>
      </c>
      <c r="T912" s="30" t="str">
        <f t="shared" si="32"/>
        <v/>
      </c>
      <c r="U912" s="37"/>
      <c r="V912" s="37"/>
      <c r="W912" s="37"/>
      <c r="X912" s="37"/>
      <c r="Y912" s="37"/>
    </row>
    <row r="913" spans="18:25" x14ac:dyDescent="0.25">
      <c r="R913" s="19" t="str">
        <f t="shared" si="31"/>
        <v/>
      </c>
      <c r="S913" s="19" t="str">
        <f>IF(M913="","",IF(AND(M913&lt;&gt;'Tabelas auxiliares'!$B$241,M913&lt;&gt;'Tabelas auxiliares'!$B$242,M913&lt;&gt;'Tabelas auxiliares'!$C$241,M913&lt;&gt;'Tabelas auxiliares'!$C$242,M913&lt;&gt;'Tabelas auxiliares'!$D$241,M913&lt;&gt;'Tabelas auxiliares'!$D$242),"FOLHA DE PESSOAL",IF(R913='Tabelas auxiliares'!$A$242,"CUSTEIO",IF(R913='Tabelas auxiliares'!$A$241,"INVESTIMENTO","ERRO - VERIFICAR"))))</f>
        <v/>
      </c>
      <c r="T913" s="30" t="str">
        <f t="shared" si="32"/>
        <v/>
      </c>
      <c r="U913" s="37"/>
      <c r="V913" s="37"/>
      <c r="W913" s="37"/>
      <c r="X913" s="37"/>
      <c r="Y913" s="37"/>
    </row>
    <row r="914" spans="18:25" x14ac:dyDescent="0.25">
      <c r="R914" s="19" t="str">
        <f t="shared" si="31"/>
        <v/>
      </c>
      <c r="S914" s="19" t="str">
        <f>IF(M914="","",IF(AND(M914&lt;&gt;'Tabelas auxiliares'!$B$241,M914&lt;&gt;'Tabelas auxiliares'!$B$242,M914&lt;&gt;'Tabelas auxiliares'!$C$241,M914&lt;&gt;'Tabelas auxiliares'!$C$242,M914&lt;&gt;'Tabelas auxiliares'!$D$241,M914&lt;&gt;'Tabelas auxiliares'!$D$242),"FOLHA DE PESSOAL",IF(R914='Tabelas auxiliares'!$A$242,"CUSTEIO",IF(R914='Tabelas auxiliares'!$A$241,"INVESTIMENTO","ERRO - VERIFICAR"))))</f>
        <v/>
      </c>
      <c r="T914" s="30" t="str">
        <f t="shared" si="32"/>
        <v/>
      </c>
      <c r="U914" s="37"/>
      <c r="V914" s="37"/>
      <c r="W914" s="37"/>
      <c r="X914" s="37"/>
      <c r="Y914" s="37"/>
    </row>
    <row r="915" spans="18:25" x14ac:dyDescent="0.25">
      <c r="R915" s="19" t="str">
        <f t="shared" si="31"/>
        <v/>
      </c>
      <c r="S915" s="19" t="str">
        <f>IF(M915="","",IF(AND(M915&lt;&gt;'Tabelas auxiliares'!$B$241,M915&lt;&gt;'Tabelas auxiliares'!$B$242,M915&lt;&gt;'Tabelas auxiliares'!$C$241,M915&lt;&gt;'Tabelas auxiliares'!$C$242,M915&lt;&gt;'Tabelas auxiliares'!$D$241,M915&lt;&gt;'Tabelas auxiliares'!$D$242),"FOLHA DE PESSOAL",IF(R915='Tabelas auxiliares'!$A$242,"CUSTEIO",IF(R915='Tabelas auxiliares'!$A$241,"INVESTIMENTO","ERRO - VERIFICAR"))))</f>
        <v/>
      </c>
      <c r="T915" s="30" t="str">
        <f t="shared" si="32"/>
        <v/>
      </c>
      <c r="U915" s="37"/>
      <c r="V915" s="37"/>
      <c r="W915" s="37"/>
      <c r="X915" s="37"/>
      <c r="Y915" s="37"/>
    </row>
    <row r="916" spans="18:25" x14ac:dyDescent="0.25">
      <c r="R916" s="19" t="str">
        <f t="shared" si="31"/>
        <v/>
      </c>
      <c r="S916" s="19" t="str">
        <f>IF(M916="","",IF(AND(M916&lt;&gt;'Tabelas auxiliares'!$B$241,M916&lt;&gt;'Tabelas auxiliares'!$B$242,M916&lt;&gt;'Tabelas auxiliares'!$C$241,M916&lt;&gt;'Tabelas auxiliares'!$C$242,M916&lt;&gt;'Tabelas auxiliares'!$D$241,M916&lt;&gt;'Tabelas auxiliares'!$D$242),"FOLHA DE PESSOAL",IF(R916='Tabelas auxiliares'!$A$242,"CUSTEIO",IF(R916='Tabelas auxiliares'!$A$241,"INVESTIMENTO","ERRO - VERIFICAR"))))</f>
        <v/>
      </c>
      <c r="T916" s="30" t="str">
        <f t="shared" si="32"/>
        <v/>
      </c>
      <c r="U916" s="37"/>
      <c r="V916" s="37"/>
      <c r="W916" s="37"/>
      <c r="X916" s="37"/>
      <c r="Y916" s="37"/>
    </row>
    <row r="917" spans="18:25" x14ac:dyDescent="0.25">
      <c r="R917" s="19" t="str">
        <f t="shared" si="31"/>
        <v/>
      </c>
      <c r="S917" s="19" t="str">
        <f>IF(M917="","",IF(AND(M917&lt;&gt;'Tabelas auxiliares'!$B$241,M917&lt;&gt;'Tabelas auxiliares'!$B$242,M917&lt;&gt;'Tabelas auxiliares'!$C$241,M917&lt;&gt;'Tabelas auxiliares'!$C$242,M917&lt;&gt;'Tabelas auxiliares'!$D$241,M917&lt;&gt;'Tabelas auxiliares'!$D$242),"FOLHA DE PESSOAL",IF(R917='Tabelas auxiliares'!$A$242,"CUSTEIO",IF(R917='Tabelas auxiliares'!$A$241,"INVESTIMENTO","ERRO - VERIFICAR"))))</f>
        <v/>
      </c>
      <c r="T917" s="30" t="str">
        <f t="shared" si="32"/>
        <v/>
      </c>
      <c r="U917" s="37"/>
      <c r="V917" s="37"/>
      <c r="W917" s="37"/>
      <c r="X917" s="37"/>
      <c r="Y917" s="37"/>
    </row>
    <row r="918" spans="18:25" x14ac:dyDescent="0.25">
      <c r="R918" s="19" t="str">
        <f t="shared" si="31"/>
        <v/>
      </c>
      <c r="S918" s="19" t="str">
        <f>IF(M918="","",IF(AND(M918&lt;&gt;'Tabelas auxiliares'!$B$241,M918&lt;&gt;'Tabelas auxiliares'!$B$242,M918&lt;&gt;'Tabelas auxiliares'!$C$241,M918&lt;&gt;'Tabelas auxiliares'!$C$242,M918&lt;&gt;'Tabelas auxiliares'!$D$241,M918&lt;&gt;'Tabelas auxiliares'!$D$242),"FOLHA DE PESSOAL",IF(R918='Tabelas auxiliares'!$A$242,"CUSTEIO",IF(R918='Tabelas auxiliares'!$A$241,"INVESTIMENTO","ERRO - VERIFICAR"))))</f>
        <v/>
      </c>
      <c r="T918" s="30" t="str">
        <f t="shared" si="32"/>
        <v/>
      </c>
      <c r="U918" s="37"/>
      <c r="V918" s="37"/>
      <c r="W918" s="37"/>
      <c r="X918" s="37"/>
      <c r="Y918" s="37"/>
    </row>
    <row r="919" spans="18:25" x14ac:dyDescent="0.25">
      <c r="R919" s="19" t="str">
        <f t="shared" si="31"/>
        <v/>
      </c>
      <c r="S919" s="19" t="str">
        <f>IF(M919="","",IF(AND(M919&lt;&gt;'Tabelas auxiliares'!$B$241,M919&lt;&gt;'Tabelas auxiliares'!$B$242,M919&lt;&gt;'Tabelas auxiliares'!$C$241,M919&lt;&gt;'Tabelas auxiliares'!$C$242,M919&lt;&gt;'Tabelas auxiliares'!$D$241,M919&lt;&gt;'Tabelas auxiliares'!$D$242),"FOLHA DE PESSOAL",IF(R919='Tabelas auxiliares'!$A$242,"CUSTEIO",IF(R919='Tabelas auxiliares'!$A$241,"INVESTIMENTO","ERRO - VERIFICAR"))))</f>
        <v/>
      </c>
      <c r="T919" s="30" t="str">
        <f t="shared" si="32"/>
        <v/>
      </c>
      <c r="U919" s="37"/>
      <c r="V919" s="37"/>
      <c r="W919" s="37"/>
      <c r="X919" s="37"/>
      <c r="Y919" s="37"/>
    </row>
    <row r="920" spans="18:25" x14ac:dyDescent="0.25">
      <c r="R920" s="19" t="str">
        <f t="shared" si="31"/>
        <v/>
      </c>
      <c r="S920" s="19" t="str">
        <f>IF(M920="","",IF(AND(M920&lt;&gt;'Tabelas auxiliares'!$B$241,M920&lt;&gt;'Tabelas auxiliares'!$B$242,M920&lt;&gt;'Tabelas auxiliares'!$C$241,M920&lt;&gt;'Tabelas auxiliares'!$C$242,M920&lt;&gt;'Tabelas auxiliares'!$D$241,M920&lt;&gt;'Tabelas auxiliares'!$D$242),"FOLHA DE PESSOAL",IF(R920='Tabelas auxiliares'!$A$242,"CUSTEIO",IF(R920='Tabelas auxiliares'!$A$241,"INVESTIMENTO","ERRO - VERIFICAR"))))</f>
        <v/>
      </c>
      <c r="T920" s="30" t="str">
        <f t="shared" si="32"/>
        <v/>
      </c>
      <c r="U920" s="37"/>
      <c r="V920" s="37"/>
      <c r="W920" s="37"/>
      <c r="X920" s="37"/>
      <c r="Y920" s="37"/>
    </row>
    <row r="921" spans="18:25" x14ac:dyDescent="0.25">
      <c r="R921" s="19" t="str">
        <f t="shared" si="31"/>
        <v/>
      </c>
      <c r="S921" s="19" t="str">
        <f>IF(M921="","",IF(AND(M921&lt;&gt;'Tabelas auxiliares'!$B$241,M921&lt;&gt;'Tabelas auxiliares'!$B$242,M921&lt;&gt;'Tabelas auxiliares'!$C$241,M921&lt;&gt;'Tabelas auxiliares'!$C$242,M921&lt;&gt;'Tabelas auxiliares'!$D$241,M921&lt;&gt;'Tabelas auxiliares'!$D$242),"FOLHA DE PESSOAL",IF(R921='Tabelas auxiliares'!$A$242,"CUSTEIO",IF(R921='Tabelas auxiliares'!$A$241,"INVESTIMENTO","ERRO - VERIFICAR"))))</f>
        <v/>
      </c>
      <c r="T921" s="30" t="str">
        <f t="shared" si="32"/>
        <v/>
      </c>
      <c r="U921" s="37"/>
      <c r="V921" s="37"/>
      <c r="W921" s="37"/>
      <c r="X921" s="37"/>
      <c r="Y921" s="37"/>
    </row>
    <row r="922" spans="18:25" x14ac:dyDescent="0.25">
      <c r="R922" s="19" t="str">
        <f t="shared" si="31"/>
        <v/>
      </c>
      <c r="S922" s="19" t="str">
        <f>IF(M922="","",IF(AND(M922&lt;&gt;'Tabelas auxiliares'!$B$241,M922&lt;&gt;'Tabelas auxiliares'!$B$242,M922&lt;&gt;'Tabelas auxiliares'!$C$241,M922&lt;&gt;'Tabelas auxiliares'!$C$242,M922&lt;&gt;'Tabelas auxiliares'!$D$241,M922&lt;&gt;'Tabelas auxiliares'!$D$242),"FOLHA DE PESSOAL",IF(R922='Tabelas auxiliares'!$A$242,"CUSTEIO",IF(R922='Tabelas auxiliares'!$A$241,"INVESTIMENTO","ERRO - VERIFICAR"))))</f>
        <v/>
      </c>
      <c r="T922" s="30" t="str">
        <f t="shared" si="32"/>
        <v/>
      </c>
      <c r="U922" s="37"/>
      <c r="V922" s="37"/>
      <c r="W922" s="37"/>
      <c r="X922" s="37"/>
      <c r="Y922" s="37"/>
    </row>
    <row r="923" spans="18:25" x14ac:dyDescent="0.25">
      <c r="R923" s="19" t="str">
        <f t="shared" si="31"/>
        <v/>
      </c>
      <c r="S923" s="19" t="str">
        <f>IF(M923="","",IF(AND(M923&lt;&gt;'Tabelas auxiliares'!$B$241,M923&lt;&gt;'Tabelas auxiliares'!$B$242,M923&lt;&gt;'Tabelas auxiliares'!$C$241,M923&lt;&gt;'Tabelas auxiliares'!$C$242,M923&lt;&gt;'Tabelas auxiliares'!$D$241,M923&lt;&gt;'Tabelas auxiliares'!$D$242),"FOLHA DE PESSOAL",IF(R923='Tabelas auxiliares'!$A$242,"CUSTEIO",IF(R923='Tabelas auxiliares'!$A$241,"INVESTIMENTO","ERRO - VERIFICAR"))))</f>
        <v/>
      </c>
      <c r="T923" s="30" t="str">
        <f t="shared" si="32"/>
        <v/>
      </c>
      <c r="U923" s="37"/>
      <c r="V923" s="37"/>
      <c r="W923" s="37"/>
      <c r="X923" s="37"/>
      <c r="Y923" s="37"/>
    </row>
    <row r="924" spans="18:25" x14ac:dyDescent="0.25">
      <c r="R924" s="19" t="str">
        <f t="shared" si="31"/>
        <v/>
      </c>
      <c r="S924" s="19" t="str">
        <f>IF(M924="","",IF(AND(M924&lt;&gt;'Tabelas auxiliares'!$B$241,M924&lt;&gt;'Tabelas auxiliares'!$B$242,M924&lt;&gt;'Tabelas auxiliares'!$C$241,M924&lt;&gt;'Tabelas auxiliares'!$C$242,M924&lt;&gt;'Tabelas auxiliares'!$D$241,M924&lt;&gt;'Tabelas auxiliares'!$D$242),"FOLHA DE PESSOAL",IF(R924='Tabelas auxiliares'!$A$242,"CUSTEIO",IF(R924='Tabelas auxiliares'!$A$241,"INVESTIMENTO","ERRO - VERIFICAR"))))</f>
        <v/>
      </c>
      <c r="T924" s="30" t="str">
        <f t="shared" si="32"/>
        <v/>
      </c>
      <c r="U924" s="37"/>
      <c r="V924" s="37"/>
      <c r="W924" s="37"/>
      <c r="X924" s="37"/>
      <c r="Y924" s="37"/>
    </row>
    <row r="925" spans="18:25" x14ac:dyDescent="0.25">
      <c r="R925" s="19" t="str">
        <f t="shared" si="31"/>
        <v/>
      </c>
      <c r="S925" s="19" t="str">
        <f>IF(M925="","",IF(AND(M925&lt;&gt;'Tabelas auxiliares'!$B$241,M925&lt;&gt;'Tabelas auxiliares'!$B$242,M925&lt;&gt;'Tabelas auxiliares'!$C$241,M925&lt;&gt;'Tabelas auxiliares'!$C$242,M925&lt;&gt;'Tabelas auxiliares'!$D$241,M925&lt;&gt;'Tabelas auxiliares'!$D$242),"FOLHA DE PESSOAL",IF(R925='Tabelas auxiliares'!$A$242,"CUSTEIO",IF(R925='Tabelas auxiliares'!$A$241,"INVESTIMENTO","ERRO - VERIFICAR"))))</f>
        <v/>
      </c>
      <c r="T925" s="30" t="str">
        <f t="shared" si="32"/>
        <v/>
      </c>
      <c r="U925" s="37"/>
      <c r="V925" s="37"/>
      <c r="W925" s="37"/>
      <c r="X925" s="37"/>
      <c r="Y925" s="37"/>
    </row>
    <row r="926" spans="18:25" x14ac:dyDescent="0.25">
      <c r="R926" s="19" t="str">
        <f t="shared" si="31"/>
        <v/>
      </c>
      <c r="S926" s="19" t="str">
        <f>IF(M926="","",IF(AND(M926&lt;&gt;'Tabelas auxiliares'!$B$241,M926&lt;&gt;'Tabelas auxiliares'!$B$242,M926&lt;&gt;'Tabelas auxiliares'!$C$241,M926&lt;&gt;'Tabelas auxiliares'!$C$242,M926&lt;&gt;'Tabelas auxiliares'!$D$241,M926&lt;&gt;'Tabelas auxiliares'!$D$242),"FOLHA DE PESSOAL",IF(R926='Tabelas auxiliares'!$A$242,"CUSTEIO",IF(R926='Tabelas auxiliares'!$A$241,"INVESTIMENTO","ERRO - VERIFICAR"))))</f>
        <v/>
      </c>
      <c r="T926" s="30" t="str">
        <f t="shared" si="32"/>
        <v/>
      </c>
      <c r="U926" s="37"/>
      <c r="V926" s="37"/>
      <c r="W926" s="37"/>
      <c r="X926" s="37"/>
      <c r="Y926" s="37"/>
    </row>
    <row r="927" spans="18:25" x14ac:dyDescent="0.25">
      <c r="R927" s="19" t="str">
        <f t="shared" si="31"/>
        <v/>
      </c>
      <c r="S927" s="19" t="str">
        <f>IF(M927="","",IF(AND(M927&lt;&gt;'Tabelas auxiliares'!$B$241,M927&lt;&gt;'Tabelas auxiliares'!$B$242,M927&lt;&gt;'Tabelas auxiliares'!$C$241,M927&lt;&gt;'Tabelas auxiliares'!$C$242,M927&lt;&gt;'Tabelas auxiliares'!$D$241,M927&lt;&gt;'Tabelas auxiliares'!$D$242),"FOLHA DE PESSOAL",IF(R927='Tabelas auxiliares'!$A$242,"CUSTEIO",IF(R927='Tabelas auxiliares'!$A$241,"INVESTIMENTO","ERRO - VERIFICAR"))))</f>
        <v/>
      </c>
      <c r="T927" s="30" t="str">
        <f t="shared" si="32"/>
        <v/>
      </c>
      <c r="U927" s="37"/>
      <c r="V927" s="37"/>
      <c r="W927" s="37"/>
      <c r="X927" s="37"/>
      <c r="Y927" s="37"/>
    </row>
    <row r="928" spans="18:25" x14ac:dyDescent="0.25">
      <c r="R928" s="19" t="str">
        <f t="shared" si="31"/>
        <v/>
      </c>
      <c r="S928" s="19" t="str">
        <f>IF(M928="","",IF(AND(M928&lt;&gt;'Tabelas auxiliares'!$B$241,M928&lt;&gt;'Tabelas auxiliares'!$B$242,M928&lt;&gt;'Tabelas auxiliares'!$C$241,M928&lt;&gt;'Tabelas auxiliares'!$C$242,M928&lt;&gt;'Tabelas auxiliares'!$D$241,M928&lt;&gt;'Tabelas auxiliares'!$D$242),"FOLHA DE PESSOAL",IF(R928='Tabelas auxiliares'!$A$242,"CUSTEIO",IF(R928='Tabelas auxiliares'!$A$241,"INVESTIMENTO","ERRO - VERIFICAR"))))</f>
        <v/>
      </c>
      <c r="T928" s="30" t="str">
        <f t="shared" si="32"/>
        <v/>
      </c>
      <c r="U928" s="37"/>
      <c r="V928" s="37"/>
      <c r="W928" s="37"/>
      <c r="X928" s="37"/>
      <c r="Y928" s="37"/>
    </row>
    <row r="929" spans="18:25" x14ac:dyDescent="0.25">
      <c r="R929" s="19" t="str">
        <f t="shared" si="31"/>
        <v/>
      </c>
      <c r="S929" s="19" t="str">
        <f>IF(M929="","",IF(AND(M929&lt;&gt;'Tabelas auxiliares'!$B$241,M929&lt;&gt;'Tabelas auxiliares'!$B$242,M929&lt;&gt;'Tabelas auxiliares'!$C$241,M929&lt;&gt;'Tabelas auxiliares'!$C$242,M929&lt;&gt;'Tabelas auxiliares'!$D$241,M929&lt;&gt;'Tabelas auxiliares'!$D$242),"FOLHA DE PESSOAL",IF(R929='Tabelas auxiliares'!$A$242,"CUSTEIO",IF(R929='Tabelas auxiliares'!$A$241,"INVESTIMENTO","ERRO - VERIFICAR"))))</f>
        <v/>
      </c>
      <c r="T929" s="30" t="str">
        <f t="shared" si="32"/>
        <v/>
      </c>
      <c r="U929" s="37"/>
      <c r="V929" s="37"/>
      <c r="W929" s="37"/>
      <c r="X929" s="37"/>
      <c r="Y929" s="37"/>
    </row>
    <row r="930" spans="18:25" x14ac:dyDescent="0.25">
      <c r="R930" s="19" t="str">
        <f t="shared" si="31"/>
        <v/>
      </c>
      <c r="S930" s="19" t="str">
        <f>IF(M930="","",IF(AND(M930&lt;&gt;'Tabelas auxiliares'!$B$241,M930&lt;&gt;'Tabelas auxiliares'!$B$242,M930&lt;&gt;'Tabelas auxiliares'!$C$241,M930&lt;&gt;'Tabelas auxiliares'!$C$242,M930&lt;&gt;'Tabelas auxiliares'!$D$241,M930&lt;&gt;'Tabelas auxiliares'!$D$242),"FOLHA DE PESSOAL",IF(R930='Tabelas auxiliares'!$A$242,"CUSTEIO",IF(R930='Tabelas auxiliares'!$A$241,"INVESTIMENTO","ERRO - VERIFICAR"))))</f>
        <v/>
      </c>
      <c r="T930" s="30" t="str">
        <f t="shared" si="32"/>
        <v/>
      </c>
      <c r="U930" s="37"/>
      <c r="V930" s="37"/>
      <c r="W930" s="37"/>
      <c r="X930" s="37"/>
      <c r="Y930" s="37"/>
    </row>
    <row r="931" spans="18:25" x14ac:dyDescent="0.25">
      <c r="R931" s="19" t="str">
        <f t="shared" si="31"/>
        <v/>
      </c>
      <c r="S931" s="19" t="str">
        <f>IF(M931="","",IF(AND(M931&lt;&gt;'Tabelas auxiliares'!$B$241,M931&lt;&gt;'Tabelas auxiliares'!$B$242,M931&lt;&gt;'Tabelas auxiliares'!$C$241,M931&lt;&gt;'Tabelas auxiliares'!$C$242,M931&lt;&gt;'Tabelas auxiliares'!$D$241,M931&lt;&gt;'Tabelas auxiliares'!$D$242),"FOLHA DE PESSOAL",IF(R931='Tabelas auxiliares'!$A$242,"CUSTEIO",IF(R931='Tabelas auxiliares'!$A$241,"INVESTIMENTO","ERRO - VERIFICAR"))))</f>
        <v/>
      </c>
      <c r="T931" s="30" t="str">
        <f t="shared" si="32"/>
        <v/>
      </c>
      <c r="U931" s="37"/>
      <c r="V931" s="37"/>
      <c r="W931" s="37"/>
      <c r="X931" s="37"/>
      <c r="Y931" s="37"/>
    </row>
    <row r="932" spans="18:25" x14ac:dyDescent="0.25">
      <c r="R932" s="19" t="str">
        <f t="shared" si="31"/>
        <v/>
      </c>
      <c r="S932" s="19" t="str">
        <f>IF(M932="","",IF(AND(M932&lt;&gt;'Tabelas auxiliares'!$B$241,M932&lt;&gt;'Tabelas auxiliares'!$B$242,M932&lt;&gt;'Tabelas auxiliares'!$C$241,M932&lt;&gt;'Tabelas auxiliares'!$C$242,M932&lt;&gt;'Tabelas auxiliares'!$D$241,M932&lt;&gt;'Tabelas auxiliares'!$D$242),"FOLHA DE PESSOAL",IF(R932='Tabelas auxiliares'!$A$242,"CUSTEIO",IF(R932='Tabelas auxiliares'!$A$241,"INVESTIMENTO","ERRO - VERIFICAR"))))</f>
        <v/>
      </c>
      <c r="T932" s="30" t="str">
        <f t="shared" si="32"/>
        <v/>
      </c>
      <c r="U932" s="37"/>
      <c r="V932" s="37"/>
      <c r="W932" s="37"/>
      <c r="X932" s="37"/>
      <c r="Y932" s="37"/>
    </row>
    <row r="933" spans="18:25" x14ac:dyDescent="0.25">
      <c r="R933" s="19" t="str">
        <f t="shared" si="31"/>
        <v/>
      </c>
      <c r="S933" s="19" t="str">
        <f>IF(M933="","",IF(AND(M933&lt;&gt;'Tabelas auxiliares'!$B$241,M933&lt;&gt;'Tabelas auxiliares'!$B$242,M933&lt;&gt;'Tabelas auxiliares'!$C$241,M933&lt;&gt;'Tabelas auxiliares'!$C$242,M933&lt;&gt;'Tabelas auxiliares'!$D$241,M933&lt;&gt;'Tabelas auxiliares'!$D$242),"FOLHA DE PESSOAL",IF(R933='Tabelas auxiliares'!$A$242,"CUSTEIO",IF(R933='Tabelas auxiliares'!$A$241,"INVESTIMENTO","ERRO - VERIFICAR"))))</f>
        <v/>
      </c>
      <c r="T933" s="30" t="str">
        <f t="shared" si="32"/>
        <v/>
      </c>
      <c r="U933" s="37"/>
      <c r="V933" s="37"/>
      <c r="W933" s="37"/>
      <c r="X933" s="37"/>
      <c r="Y933" s="37"/>
    </row>
    <row r="934" spans="18:25" x14ac:dyDescent="0.25">
      <c r="R934" s="19" t="str">
        <f t="shared" si="31"/>
        <v/>
      </c>
      <c r="S934" s="19" t="str">
        <f>IF(M934="","",IF(AND(M934&lt;&gt;'Tabelas auxiliares'!$B$241,M934&lt;&gt;'Tabelas auxiliares'!$B$242,M934&lt;&gt;'Tabelas auxiliares'!$C$241,M934&lt;&gt;'Tabelas auxiliares'!$C$242,M934&lt;&gt;'Tabelas auxiliares'!$D$241,M934&lt;&gt;'Tabelas auxiliares'!$D$242),"FOLHA DE PESSOAL",IF(R934='Tabelas auxiliares'!$A$242,"CUSTEIO",IF(R934='Tabelas auxiliares'!$A$241,"INVESTIMENTO","ERRO - VERIFICAR"))))</f>
        <v/>
      </c>
      <c r="T934" s="30" t="str">
        <f t="shared" si="32"/>
        <v/>
      </c>
      <c r="U934" s="37"/>
      <c r="V934" s="37"/>
      <c r="W934" s="37"/>
      <c r="X934" s="37"/>
      <c r="Y934" s="37"/>
    </row>
    <row r="935" spans="18:25" x14ac:dyDescent="0.25">
      <c r="R935" s="19" t="str">
        <f t="shared" si="31"/>
        <v/>
      </c>
      <c r="S935" s="19" t="str">
        <f>IF(M935="","",IF(AND(M935&lt;&gt;'Tabelas auxiliares'!$B$241,M935&lt;&gt;'Tabelas auxiliares'!$B$242,M935&lt;&gt;'Tabelas auxiliares'!$C$241,M935&lt;&gt;'Tabelas auxiliares'!$C$242,M935&lt;&gt;'Tabelas auxiliares'!$D$241,M935&lt;&gt;'Tabelas auxiliares'!$D$242),"FOLHA DE PESSOAL",IF(R935='Tabelas auxiliares'!$A$242,"CUSTEIO",IF(R935='Tabelas auxiliares'!$A$241,"INVESTIMENTO","ERRO - VERIFICAR"))))</f>
        <v/>
      </c>
      <c r="T935" s="30" t="str">
        <f t="shared" si="32"/>
        <v/>
      </c>
      <c r="U935" s="37"/>
      <c r="V935" s="37"/>
      <c r="W935" s="37"/>
      <c r="X935" s="37"/>
      <c r="Y935" s="37"/>
    </row>
    <row r="936" spans="18:25" x14ac:dyDescent="0.25">
      <c r="R936" s="19" t="str">
        <f t="shared" si="31"/>
        <v/>
      </c>
      <c r="S936" s="19" t="str">
        <f>IF(M936="","",IF(AND(M936&lt;&gt;'Tabelas auxiliares'!$B$241,M936&lt;&gt;'Tabelas auxiliares'!$B$242,M936&lt;&gt;'Tabelas auxiliares'!$C$241,M936&lt;&gt;'Tabelas auxiliares'!$C$242,M936&lt;&gt;'Tabelas auxiliares'!$D$241,M936&lt;&gt;'Tabelas auxiliares'!$D$242),"FOLHA DE PESSOAL",IF(R936='Tabelas auxiliares'!$A$242,"CUSTEIO",IF(R936='Tabelas auxiliares'!$A$241,"INVESTIMENTO","ERRO - VERIFICAR"))))</f>
        <v/>
      </c>
      <c r="T936" s="30" t="str">
        <f t="shared" si="32"/>
        <v/>
      </c>
      <c r="U936" s="37"/>
      <c r="V936" s="37"/>
      <c r="W936" s="37"/>
      <c r="X936" s="37"/>
      <c r="Y936" s="37"/>
    </row>
    <row r="937" spans="18:25" x14ac:dyDescent="0.25">
      <c r="R937" s="19" t="str">
        <f t="shared" si="31"/>
        <v/>
      </c>
      <c r="S937" s="19" t="str">
        <f>IF(M937="","",IF(AND(M937&lt;&gt;'Tabelas auxiliares'!$B$241,M937&lt;&gt;'Tabelas auxiliares'!$B$242,M937&lt;&gt;'Tabelas auxiliares'!$C$241,M937&lt;&gt;'Tabelas auxiliares'!$C$242,M937&lt;&gt;'Tabelas auxiliares'!$D$241,M937&lt;&gt;'Tabelas auxiliares'!$D$242),"FOLHA DE PESSOAL",IF(R937='Tabelas auxiliares'!$A$242,"CUSTEIO",IF(R937='Tabelas auxiliares'!$A$241,"INVESTIMENTO","ERRO - VERIFICAR"))))</f>
        <v/>
      </c>
      <c r="T937" s="30" t="str">
        <f t="shared" si="32"/>
        <v/>
      </c>
      <c r="U937" s="37"/>
      <c r="V937" s="37"/>
      <c r="W937" s="37"/>
      <c r="X937" s="37"/>
      <c r="Y937" s="37"/>
    </row>
    <row r="938" spans="18:25" x14ac:dyDescent="0.25">
      <c r="R938" s="19" t="str">
        <f t="shared" si="31"/>
        <v/>
      </c>
      <c r="S938" s="19" t="str">
        <f>IF(M938="","",IF(AND(M938&lt;&gt;'Tabelas auxiliares'!$B$241,M938&lt;&gt;'Tabelas auxiliares'!$B$242,M938&lt;&gt;'Tabelas auxiliares'!$C$241,M938&lt;&gt;'Tabelas auxiliares'!$C$242,M938&lt;&gt;'Tabelas auxiliares'!$D$241,M938&lt;&gt;'Tabelas auxiliares'!$D$242),"FOLHA DE PESSOAL",IF(R938='Tabelas auxiliares'!$A$242,"CUSTEIO",IF(R938='Tabelas auxiliares'!$A$241,"INVESTIMENTO","ERRO - VERIFICAR"))))</f>
        <v/>
      </c>
      <c r="T938" s="30" t="str">
        <f t="shared" si="32"/>
        <v/>
      </c>
      <c r="U938" s="37"/>
      <c r="V938" s="37"/>
      <c r="W938" s="37"/>
      <c r="X938" s="37"/>
      <c r="Y938" s="37"/>
    </row>
    <row r="939" spans="18:25" x14ac:dyDescent="0.25">
      <c r="R939" s="19" t="str">
        <f t="shared" si="31"/>
        <v/>
      </c>
      <c r="S939" s="19" t="str">
        <f>IF(M939="","",IF(AND(M939&lt;&gt;'Tabelas auxiliares'!$B$241,M939&lt;&gt;'Tabelas auxiliares'!$B$242,M939&lt;&gt;'Tabelas auxiliares'!$C$241,M939&lt;&gt;'Tabelas auxiliares'!$C$242,M939&lt;&gt;'Tabelas auxiliares'!$D$241,M939&lt;&gt;'Tabelas auxiliares'!$D$242),"FOLHA DE PESSOAL",IF(R939='Tabelas auxiliares'!$A$242,"CUSTEIO",IF(R939='Tabelas auxiliares'!$A$241,"INVESTIMENTO","ERRO - VERIFICAR"))))</f>
        <v/>
      </c>
      <c r="T939" s="30" t="str">
        <f t="shared" si="32"/>
        <v/>
      </c>
      <c r="U939" s="37"/>
      <c r="V939" s="37"/>
      <c r="W939" s="37"/>
      <c r="X939" s="37"/>
      <c r="Y939" s="37"/>
    </row>
    <row r="940" spans="18:25" x14ac:dyDescent="0.25">
      <c r="R940" s="19" t="str">
        <f t="shared" si="31"/>
        <v/>
      </c>
      <c r="S940" s="19" t="str">
        <f>IF(M940="","",IF(AND(M940&lt;&gt;'Tabelas auxiliares'!$B$241,M940&lt;&gt;'Tabelas auxiliares'!$B$242,M940&lt;&gt;'Tabelas auxiliares'!$C$241,M940&lt;&gt;'Tabelas auxiliares'!$C$242,M940&lt;&gt;'Tabelas auxiliares'!$D$241,M940&lt;&gt;'Tabelas auxiliares'!$D$242),"FOLHA DE PESSOAL",IF(R940='Tabelas auxiliares'!$A$242,"CUSTEIO",IF(R940='Tabelas auxiliares'!$A$241,"INVESTIMENTO","ERRO - VERIFICAR"))))</f>
        <v/>
      </c>
      <c r="T940" s="30" t="str">
        <f t="shared" si="32"/>
        <v/>
      </c>
      <c r="U940" s="37"/>
      <c r="V940" s="37"/>
      <c r="W940" s="37"/>
      <c r="X940" s="37"/>
      <c r="Y940" s="37"/>
    </row>
    <row r="941" spans="18:25" x14ac:dyDescent="0.25">
      <c r="R941" s="19" t="str">
        <f t="shared" si="31"/>
        <v/>
      </c>
      <c r="S941" s="19" t="str">
        <f>IF(M941="","",IF(AND(M941&lt;&gt;'Tabelas auxiliares'!$B$241,M941&lt;&gt;'Tabelas auxiliares'!$B$242,M941&lt;&gt;'Tabelas auxiliares'!$C$241,M941&lt;&gt;'Tabelas auxiliares'!$C$242,M941&lt;&gt;'Tabelas auxiliares'!$D$241,M941&lt;&gt;'Tabelas auxiliares'!$D$242),"FOLHA DE PESSOAL",IF(R941='Tabelas auxiliares'!$A$242,"CUSTEIO",IF(R941='Tabelas auxiliares'!$A$241,"INVESTIMENTO","ERRO - VERIFICAR"))))</f>
        <v/>
      </c>
      <c r="T941" s="30" t="str">
        <f t="shared" si="32"/>
        <v/>
      </c>
      <c r="U941" s="37"/>
      <c r="V941" s="37"/>
      <c r="W941" s="37"/>
      <c r="X941" s="37"/>
      <c r="Y941" s="37"/>
    </row>
    <row r="942" spans="18:25" x14ac:dyDescent="0.25">
      <c r="R942" s="19" t="str">
        <f t="shared" si="31"/>
        <v/>
      </c>
      <c r="S942" s="19" t="str">
        <f>IF(M942="","",IF(AND(M942&lt;&gt;'Tabelas auxiliares'!$B$241,M942&lt;&gt;'Tabelas auxiliares'!$B$242,M942&lt;&gt;'Tabelas auxiliares'!$C$241,M942&lt;&gt;'Tabelas auxiliares'!$C$242,M942&lt;&gt;'Tabelas auxiliares'!$D$241,M942&lt;&gt;'Tabelas auxiliares'!$D$242),"FOLHA DE PESSOAL",IF(R942='Tabelas auxiliares'!$A$242,"CUSTEIO",IF(R942='Tabelas auxiliares'!$A$241,"INVESTIMENTO","ERRO - VERIFICAR"))))</f>
        <v/>
      </c>
      <c r="T942" s="30" t="str">
        <f t="shared" si="32"/>
        <v/>
      </c>
      <c r="U942" s="37"/>
      <c r="V942" s="37"/>
      <c r="W942" s="37"/>
      <c r="X942" s="37"/>
      <c r="Y942" s="37"/>
    </row>
    <row r="943" spans="18:25" x14ac:dyDescent="0.25">
      <c r="R943" s="19" t="str">
        <f t="shared" si="31"/>
        <v/>
      </c>
      <c r="S943" s="19" t="str">
        <f>IF(M943="","",IF(AND(M943&lt;&gt;'Tabelas auxiliares'!$B$241,M943&lt;&gt;'Tabelas auxiliares'!$B$242,M943&lt;&gt;'Tabelas auxiliares'!$C$241,M943&lt;&gt;'Tabelas auxiliares'!$C$242,M943&lt;&gt;'Tabelas auxiliares'!$D$241,M943&lt;&gt;'Tabelas auxiliares'!$D$242),"FOLHA DE PESSOAL",IF(R943='Tabelas auxiliares'!$A$242,"CUSTEIO",IF(R943='Tabelas auxiliares'!$A$241,"INVESTIMENTO","ERRO - VERIFICAR"))))</f>
        <v/>
      </c>
      <c r="T943" s="30" t="str">
        <f t="shared" si="32"/>
        <v/>
      </c>
      <c r="U943" s="37"/>
      <c r="V943" s="37"/>
      <c r="W943" s="37"/>
      <c r="X943" s="37"/>
      <c r="Y943" s="37"/>
    </row>
    <row r="944" spans="18:25" x14ac:dyDescent="0.25">
      <c r="R944" s="19" t="str">
        <f t="shared" si="31"/>
        <v/>
      </c>
      <c r="S944" s="19" t="str">
        <f>IF(M944="","",IF(AND(M944&lt;&gt;'Tabelas auxiliares'!$B$241,M944&lt;&gt;'Tabelas auxiliares'!$B$242,M944&lt;&gt;'Tabelas auxiliares'!$C$241,M944&lt;&gt;'Tabelas auxiliares'!$C$242,M944&lt;&gt;'Tabelas auxiliares'!$D$241,M944&lt;&gt;'Tabelas auxiliares'!$D$242),"FOLHA DE PESSOAL",IF(R944='Tabelas auxiliares'!$A$242,"CUSTEIO",IF(R944='Tabelas auxiliares'!$A$241,"INVESTIMENTO","ERRO - VERIFICAR"))))</f>
        <v/>
      </c>
      <c r="T944" s="30" t="str">
        <f t="shared" si="32"/>
        <v/>
      </c>
      <c r="U944" s="37"/>
      <c r="V944" s="37"/>
      <c r="W944" s="37"/>
      <c r="X944" s="37"/>
      <c r="Y944" s="37"/>
    </row>
    <row r="945" spans="18:25" x14ac:dyDescent="0.25">
      <c r="R945" s="19" t="str">
        <f t="shared" si="31"/>
        <v/>
      </c>
      <c r="S945" s="19" t="str">
        <f>IF(M945="","",IF(AND(M945&lt;&gt;'Tabelas auxiliares'!$B$241,M945&lt;&gt;'Tabelas auxiliares'!$B$242,M945&lt;&gt;'Tabelas auxiliares'!$C$241,M945&lt;&gt;'Tabelas auxiliares'!$C$242,M945&lt;&gt;'Tabelas auxiliares'!$D$241,M945&lt;&gt;'Tabelas auxiliares'!$D$242),"FOLHA DE PESSOAL",IF(R945='Tabelas auxiliares'!$A$242,"CUSTEIO",IF(R945='Tabelas auxiliares'!$A$241,"INVESTIMENTO","ERRO - VERIFICAR"))))</f>
        <v/>
      </c>
      <c r="T945" s="30" t="str">
        <f t="shared" si="32"/>
        <v/>
      </c>
      <c r="U945" s="37"/>
      <c r="V945" s="37"/>
      <c r="W945" s="37"/>
      <c r="X945" s="37"/>
      <c r="Y945" s="37"/>
    </row>
    <row r="946" spans="18:25" x14ac:dyDescent="0.25">
      <c r="R946" s="19" t="str">
        <f t="shared" si="31"/>
        <v/>
      </c>
      <c r="S946" s="19" t="str">
        <f>IF(M946="","",IF(AND(M946&lt;&gt;'Tabelas auxiliares'!$B$241,M946&lt;&gt;'Tabelas auxiliares'!$B$242,M946&lt;&gt;'Tabelas auxiliares'!$C$241,M946&lt;&gt;'Tabelas auxiliares'!$C$242,M946&lt;&gt;'Tabelas auxiliares'!$D$241,M946&lt;&gt;'Tabelas auxiliares'!$D$242),"FOLHA DE PESSOAL",IF(R946='Tabelas auxiliares'!$A$242,"CUSTEIO",IF(R946='Tabelas auxiliares'!$A$241,"INVESTIMENTO","ERRO - VERIFICAR"))))</f>
        <v/>
      </c>
      <c r="T946" s="30" t="str">
        <f t="shared" si="32"/>
        <v/>
      </c>
      <c r="U946" s="37"/>
      <c r="V946" s="37"/>
      <c r="W946" s="37"/>
      <c r="X946" s="37"/>
      <c r="Y946" s="37"/>
    </row>
    <row r="947" spans="18:25" x14ac:dyDescent="0.25">
      <c r="R947" s="19" t="str">
        <f t="shared" si="31"/>
        <v/>
      </c>
      <c r="S947" s="19" t="str">
        <f>IF(M947="","",IF(AND(M947&lt;&gt;'Tabelas auxiliares'!$B$241,M947&lt;&gt;'Tabelas auxiliares'!$B$242,M947&lt;&gt;'Tabelas auxiliares'!$C$241,M947&lt;&gt;'Tabelas auxiliares'!$C$242,M947&lt;&gt;'Tabelas auxiliares'!$D$241,M947&lt;&gt;'Tabelas auxiliares'!$D$242),"FOLHA DE PESSOAL",IF(R947='Tabelas auxiliares'!$A$242,"CUSTEIO",IF(R947='Tabelas auxiliares'!$A$241,"INVESTIMENTO","ERRO - VERIFICAR"))))</f>
        <v/>
      </c>
      <c r="T947" s="30" t="str">
        <f t="shared" si="32"/>
        <v/>
      </c>
      <c r="U947" s="37"/>
      <c r="V947" s="37"/>
      <c r="W947" s="37"/>
      <c r="X947" s="37"/>
      <c r="Y947" s="37"/>
    </row>
    <row r="948" spans="18:25" x14ac:dyDescent="0.25">
      <c r="R948" s="19" t="str">
        <f t="shared" si="31"/>
        <v/>
      </c>
      <c r="S948" s="19" t="str">
        <f>IF(M948="","",IF(AND(M948&lt;&gt;'Tabelas auxiliares'!$B$241,M948&lt;&gt;'Tabelas auxiliares'!$B$242,M948&lt;&gt;'Tabelas auxiliares'!$C$241,M948&lt;&gt;'Tabelas auxiliares'!$C$242,M948&lt;&gt;'Tabelas auxiliares'!$D$241,M948&lt;&gt;'Tabelas auxiliares'!$D$242),"FOLHA DE PESSOAL",IF(R948='Tabelas auxiliares'!$A$242,"CUSTEIO",IF(R948='Tabelas auxiliares'!$A$241,"INVESTIMENTO","ERRO - VERIFICAR"))))</f>
        <v/>
      </c>
      <c r="T948" s="30" t="str">
        <f t="shared" si="32"/>
        <v/>
      </c>
      <c r="U948" s="37"/>
      <c r="V948" s="37"/>
      <c r="W948" s="37"/>
      <c r="X948" s="37"/>
      <c r="Y948" s="37"/>
    </row>
    <row r="949" spans="18:25" x14ac:dyDescent="0.25">
      <c r="R949" s="19" t="str">
        <f t="shared" si="31"/>
        <v/>
      </c>
      <c r="S949" s="19" t="str">
        <f>IF(M949="","",IF(AND(M949&lt;&gt;'Tabelas auxiliares'!$B$241,M949&lt;&gt;'Tabelas auxiliares'!$B$242,M949&lt;&gt;'Tabelas auxiliares'!$C$241,M949&lt;&gt;'Tabelas auxiliares'!$C$242,M949&lt;&gt;'Tabelas auxiliares'!$D$241,M949&lt;&gt;'Tabelas auxiliares'!$D$242),"FOLHA DE PESSOAL",IF(R949='Tabelas auxiliares'!$A$242,"CUSTEIO",IF(R949='Tabelas auxiliares'!$A$241,"INVESTIMENTO","ERRO - VERIFICAR"))))</f>
        <v/>
      </c>
      <c r="T949" s="30" t="str">
        <f t="shared" si="32"/>
        <v/>
      </c>
      <c r="U949" s="37"/>
      <c r="V949" s="37"/>
      <c r="W949" s="37"/>
      <c r="X949" s="37"/>
      <c r="Y949" s="37"/>
    </row>
    <row r="950" spans="18:25" x14ac:dyDescent="0.25">
      <c r="R950" s="19" t="str">
        <f t="shared" si="31"/>
        <v/>
      </c>
      <c r="S950" s="19" t="str">
        <f>IF(M950="","",IF(AND(M950&lt;&gt;'Tabelas auxiliares'!$B$241,M950&lt;&gt;'Tabelas auxiliares'!$B$242,M950&lt;&gt;'Tabelas auxiliares'!$C$241,M950&lt;&gt;'Tabelas auxiliares'!$C$242,M950&lt;&gt;'Tabelas auxiliares'!$D$241,M950&lt;&gt;'Tabelas auxiliares'!$D$242),"FOLHA DE PESSOAL",IF(R950='Tabelas auxiliares'!$A$242,"CUSTEIO",IF(R950='Tabelas auxiliares'!$A$241,"INVESTIMENTO","ERRO - VERIFICAR"))))</f>
        <v/>
      </c>
      <c r="T950" s="30" t="str">
        <f t="shared" si="32"/>
        <v/>
      </c>
      <c r="U950" s="37"/>
      <c r="V950" s="37"/>
      <c r="W950" s="37"/>
      <c r="X950" s="37"/>
      <c r="Y950" s="37"/>
    </row>
    <row r="951" spans="18:25" x14ac:dyDescent="0.25">
      <c r="R951" s="19" t="str">
        <f t="shared" si="31"/>
        <v/>
      </c>
      <c r="S951" s="19" t="str">
        <f>IF(M951="","",IF(AND(M951&lt;&gt;'Tabelas auxiliares'!$B$241,M951&lt;&gt;'Tabelas auxiliares'!$B$242,M951&lt;&gt;'Tabelas auxiliares'!$C$241,M951&lt;&gt;'Tabelas auxiliares'!$C$242,M951&lt;&gt;'Tabelas auxiliares'!$D$241,M951&lt;&gt;'Tabelas auxiliares'!$D$242),"FOLHA DE PESSOAL",IF(R951='Tabelas auxiliares'!$A$242,"CUSTEIO",IF(R951='Tabelas auxiliares'!$A$241,"INVESTIMENTO","ERRO - VERIFICAR"))))</f>
        <v/>
      </c>
      <c r="T951" s="30" t="str">
        <f t="shared" si="32"/>
        <v/>
      </c>
      <c r="U951" s="37"/>
      <c r="V951" s="37"/>
      <c r="W951" s="37"/>
      <c r="X951" s="37"/>
      <c r="Y951" s="37"/>
    </row>
    <row r="952" spans="18:25" x14ac:dyDescent="0.25">
      <c r="R952" s="19" t="str">
        <f t="shared" si="31"/>
        <v/>
      </c>
      <c r="S952" s="19" t="str">
        <f>IF(M952="","",IF(AND(M952&lt;&gt;'Tabelas auxiliares'!$B$241,M952&lt;&gt;'Tabelas auxiliares'!$B$242,M952&lt;&gt;'Tabelas auxiliares'!$C$241,M952&lt;&gt;'Tabelas auxiliares'!$C$242,M952&lt;&gt;'Tabelas auxiliares'!$D$241,M952&lt;&gt;'Tabelas auxiliares'!$D$242),"FOLHA DE PESSOAL",IF(R952='Tabelas auxiliares'!$A$242,"CUSTEIO",IF(R952='Tabelas auxiliares'!$A$241,"INVESTIMENTO","ERRO - VERIFICAR"))))</f>
        <v/>
      </c>
      <c r="T952" s="30" t="str">
        <f t="shared" si="32"/>
        <v/>
      </c>
      <c r="U952" s="37"/>
      <c r="V952" s="37"/>
      <c r="W952" s="37"/>
      <c r="X952" s="37"/>
      <c r="Y952" s="37"/>
    </row>
    <row r="953" spans="18:25" x14ac:dyDescent="0.25">
      <c r="R953" s="19" t="str">
        <f t="shared" si="31"/>
        <v/>
      </c>
      <c r="S953" s="19" t="str">
        <f>IF(M953="","",IF(AND(M953&lt;&gt;'Tabelas auxiliares'!$B$241,M953&lt;&gt;'Tabelas auxiliares'!$B$242,M953&lt;&gt;'Tabelas auxiliares'!$C$241,M953&lt;&gt;'Tabelas auxiliares'!$C$242,M953&lt;&gt;'Tabelas auxiliares'!$D$241,M953&lt;&gt;'Tabelas auxiliares'!$D$242),"FOLHA DE PESSOAL",IF(R953='Tabelas auxiliares'!$A$242,"CUSTEIO",IF(R953='Tabelas auxiliares'!$A$241,"INVESTIMENTO","ERRO - VERIFICAR"))))</f>
        <v/>
      </c>
      <c r="T953" s="30" t="str">
        <f t="shared" si="32"/>
        <v/>
      </c>
      <c r="U953" s="37"/>
      <c r="V953" s="37"/>
      <c r="W953" s="37"/>
      <c r="X953" s="37"/>
      <c r="Y953" s="37"/>
    </row>
    <row r="954" spans="18:25" x14ac:dyDescent="0.25">
      <c r="R954" s="19" t="str">
        <f t="shared" si="31"/>
        <v/>
      </c>
      <c r="S954" s="19" t="str">
        <f>IF(M954="","",IF(AND(M954&lt;&gt;'Tabelas auxiliares'!$B$241,M954&lt;&gt;'Tabelas auxiliares'!$B$242,M954&lt;&gt;'Tabelas auxiliares'!$C$241,M954&lt;&gt;'Tabelas auxiliares'!$C$242,M954&lt;&gt;'Tabelas auxiliares'!$D$241,M954&lt;&gt;'Tabelas auxiliares'!$D$242),"FOLHA DE PESSOAL",IF(R954='Tabelas auxiliares'!$A$242,"CUSTEIO",IF(R954='Tabelas auxiliares'!$A$241,"INVESTIMENTO","ERRO - VERIFICAR"))))</f>
        <v/>
      </c>
      <c r="T954" s="30" t="str">
        <f t="shared" si="32"/>
        <v/>
      </c>
      <c r="U954" s="37"/>
      <c r="V954" s="37"/>
      <c r="W954" s="37"/>
      <c r="X954" s="37"/>
      <c r="Y954" s="37"/>
    </row>
    <row r="955" spans="18:25" x14ac:dyDescent="0.25">
      <c r="R955" s="19" t="str">
        <f t="shared" si="31"/>
        <v/>
      </c>
      <c r="S955" s="19" t="str">
        <f>IF(M955="","",IF(AND(M955&lt;&gt;'Tabelas auxiliares'!$B$241,M955&lt;&gt;'Tabelas auxiliares'!$B$242,M955&lt;&gt;'Tabelas auxiliares'!$C$241,M955&lt;&gt;'Tabelas auxiliares'!$C$242,M955&lt;&gt;'Tabelas auxiliares'!$D$241,M955&lt;&gt;'Tabelas auxiliares'!$D$242),"FOLHA DE PESSOAL",IF(R955='Tabelas auxiliares'!$A$242,"CUSTEIO",IF(R955='Tabelas auxiliares'!$A$241,"INVESTIMENTO","ERRO - VERIFICAR"))))</f>
        <v/>
      </c>
      <c r="T955" s="30" t="str">
        <f t="shared" si="32"/>
        <v/>
      </c>
      <c r="U955" s="37"/>
      <c r="V955" s="37"/>
      <c r="W955" s="37"/>
      <c r="X955" s="37"/>
      <c r="Y955" s="37"/>
    </row>
    <row r="956" spans="18:25" x14ac:dyDescent="0.25">
      <c r="R956" s="19" t="str">
        <f t="shared" si="31"/>
        <v/>
      </c>
      <c r="S956" s="19" t="str">
        <f>IF(M956="","",IF(AND(M956&lt;&gt;'Tabelas auxiliares'!$B$241,M956&lt;&gt;'Tabelas auxiliares'!$B$242,M956&lt;&gt;'Tabelas auxiliares'!$C$241,M956&lt;&gt;'Tabelas auxiliares'!$C$242,M956&lt;&gt;'Tabelas auxiliares'!$D$241,M956&lt;&gt;'Tabelas auxiliares'!$D$242),"FOLHA DE PESSOAL",IF(R956='Tabelas auxiliares'!$A$242,"CUSTEIO",IF(R956='Tabelas auxiliares'!$A$241,"INVESTIMENTO","ERRO - VERIFICAR"))))</f>
        <v/>
      </c>
      <c r="T956" s="30" t="str">
        <f t="shared" si="32"/>
        <v/>
      </c>
      <c r="U956" s="37"/>
      <c r="V956" s="37"/>
      <c r="W956" s="37"/>
      <c r="X956" s="37"/>
      <c r="Y956" s="37"/>
    </row>
    <row r="957" spans="18:25" x14ac:dyDescent="0.25">
      <c r="R957" s="19" t="str">
        <f t="shared" si="31"/>
        <v/>
      </c>
      <c r="S957" s="19" t="str">
        <f>IF(M957="","",IF(AND(M957&lt;&gt;'Tabelas auxiliares'!$B$241,M957&lt;&gt;'Tabelas auxiliares'!$B$242,M957&lt;&gt;'Tabelas auxiliares'!$C$241,M957&lt;&gt;'Tabelas auxiliares'!$C$242,M957&lt;&gt;'Tabelas auxiliares'!$D$241,M957&lt;&gt;'Tabelas auxiliares'!$D$242),"FOLHA DE PESSOAL",IF(R957='Tabelas auxiliares'!$A$242,"CUSTEIO",IF(R957='Tabelas auxiliares'!$A$241,"INVESTIMENTO","ERRO - VERIFICAR"))))</f>
        <v/>
      </c>
      <c r="T957" s="30" t="str">
        <f t="shared" si="32"/>
        <v/>
      </c>
      <c r="U957" s="37"/>
      <c r="V957" s="37"/>
      <c r="W957" s="37"/>
      <c r="X957" s="37"/>
      <c r="Y957" s="37"/>
    </row>
    <row r="958" spans="18:25" x14ac:dyDescent="0.25">
      <c r="R958" s="19" t="str">
        <f t="shared" si="31"/>
        <v/>
      </c>
      <c r="S958" s="19" t="str">
        <f>IF(M958="","",IF(AND(M958&lt;&gt;'Tabelas auxiliares'!$B$241,M958&lt;&gt;'Tabelas auxiliares'!$B$242,M958&lt;&gt;'Tabelas auxiliares'!$C$241,M958&lt;&gt;'Tabelas auxiliares'!$C$242,M958&lt;&gt;'Tabelas auxiliares'!$D$241,M958&lt;&gt;'Tabelas auxiliares'!$D$242),"FOLHA DE PESSOAL",IF(R958='Tabelas auxiliares'!$A$242,"CUSTEIO",IF(R958='Tabelas auxiliares'!$A$241,"INVESTIMENTO","ERRO - VERIFICAR"))))</f>
        <v/>
      </c>
      <c r="T958" s="30" t="str">
        <f t="shared" si="32"/>
        <v/>
      </c>
      <c r="U958" s="37"/>
      <c r="V958" s="37"/>
      <c r="W958" s="37"/>
      <c r="X958" s="37"/>
      <c r="Y958" s="37"/>
    </row>
    <row r="959" spans="18:25" x14ac:dyDescent="0.25">
      <c r="R959" s="19" t="str">
        <f t="shared" si="31"/>
        <v/>
      </c>
      <c r="S959" s="19" t="str">
        <f>IF(M959="","",IF(AND(M959&lt;&gt;'Tabelas auxiliares'!$B$241,M959&lt;&gt;'Tabelas auxiliares'!$B$242,M959&lt;&gt;'Tabelas auxiliares'!$C$241,M959&lt;&gt;'Tabelas auxiliares'!$C$242,M959&lt;&gt;'Tabelas auxiliares'!$D$241,M959&lt;&gt;'Tabelas auxiliares'!$D$242),"FOLHA DE PESSOAL",IF(R959='Tabelas auxiliares'!$A$242,"CUSTEIO",IF(R959='Tabelas auxiliares'!$A$241,"INVESTIMENTO","ERRO - VERIFICAR"))))</f>
        <v/>
      </c>
      <c r="T959" s="30" t="str">
        <f t="shared" si="32"/>
        <v/>
      </c>
      <c r="U959" s="37"/>
      <c r="V959" s="37"/>
      <c r="W959" s="37"/>
      <c r="X959" s="37"/>
      <c r="Y959" s="37"/>
    </row>
    <row r="960" spans="18:25" x14ac:dyDescent="0.25">
      <c r="R960" s="19" t="str">
        <f t="shared" si="31"/>
        <v/>
      </c>
      <c r="S960" s="19" t="str">
        <f>IF(M960="","",IF(AND(M960&lt;&gt;'Tabelas auxiliares'!$B$241,M960&lt;&gt;'Tabelas auxiliares'!$B$242,M960&lt;&gt;'Tabelas auxiliares'!$C$241,M960&lt;&gt;'Tabelas auxiliares'!$C$242,M960&lt;&gt;'Tabelas auxiliares'!$D$241,M960&lt;&gt;'Tabelas auxiliares'!$D$242),"FOLHA DE PESSOAL",IF(R960='Tabelas auxiliares'!$A$242,"CUSTEIO",IF(R960='Tabelas auxiliares'!$A$241,"INVESTIMENTO","ERRO - VERIFICAR"))))</f>
        <v/>
      </c>
      <c r="T960" s="30" t="str">
        <f t="shared" si="32"/>
        <v/>
      </c>
      <c r="U960" s="37"/>
      <c r="V960" s="37"/>
      <c r="W960" s="37"/>
      <c r="X960" s="37"/>
      <c r="Y960" s="37"/>
    </row>
    <row r="961" spans="18:25" x14ac:dyDescent="0.25">
      <c r="R961" s="19" t="str">
        <f t="shared" si="31"/>
        <v/>
      </c>
      <c r="S961" s="19" t="str">
        <f>IF(M961="","",IF(AND(M961&lt;&gt;'Tabelas auxiliares'!$B$241,M961&lt;&gt;'Tabelas auxiliares'!$B$242,M961&lt;&gt;'Tabelas auxiliares'!$C$241,M961&lt;&gt;'Tabelas auxiliares'!$C$242,M961&lt;&gt;'Tabelas auxiliares'!$D$241,M961&lt;&gt;'Tabelas auxiliares'!$D$242),"FOLHA DE PESSOAL",IF(R961='Tabelas auxiliares'!$A$242,"CUSTEIO",IF(R961='Tabelas auxiliares'!$A$241,"INVESTIMENTO","ERRO - VERIFICAR"))))</f>
        <v/>
      </c>
      <c r="T961" s="30" t="str">
        <f t="shared" si="32"/>
        <v/>
      </c>
      <c r="U961" s="37"/>
      <c r="V961" s="37"/>
      <c r="W961" s="37"/>
      <c r="X961" s="37"/>
      <c r="Y961" s="37"/>
    </row>
    <row r="962" spans="18:25" x14ac:dyDescent="0.25">
      <c r="R962" s="19" t="str">
        <f t="shared" si="31"/>
        <v/>
      </c>
      <c r="S962" s="19" t="str">
        <f>IF(M962="","",IF(AND(M962&lt;&gt;'Tabelas auxiliares'!$B$241,M962&lt;&gt;'Tabelas auxiliares'!$B$242,M962&lt;&gt;'Tabelas auxiliares'!$C$241,M962&lt;&gt;'Tabelas auxiliares'!$C$242,M962&lt;&gt;'Tabelas auxiliares'!$D$241,M962&lt;&gt;'Tabelas auxiliares'!$D$242),"FOLHA DE PESSOAL",IF(R962='Tabelas auxiliares'!$A$242,"CUSTEIO",IF(R962='Tabelas auxiliares'!$A$241,"INVESTIMENTO","ERRO - VERIFICAR"))))</f>
        <v/>
      </c>
      <c r="T962" s="30" t="str">
        <f t="shared" si="32"/>
        <v/>
      </c>
      <c r="U962" s="37"/>
      <c r="V962" s="37"/>
      <c r="W962" s="37"/>
      <c r="X962" s="37"/>
      <c r="Y962" s="37"/>
    </row>
    <row r="963" spans="18:25" x14ac:dyDescent="0.25">
      <c r="R963" s="19" t="str">
        <f t="shared" si="31"/>
        <v/>
      </c>
      <c r="S963" s="19" t="str">
        <f>IF(M963="","",IF(AND(M963&lt;&gt;'Tabelas auxiliares'!$B$241,M963&lt;&gt;'Tabelas auxiliares'!$B$242,M963&lt;&gt;'Tabelas auxiliares'!$C$241,M963&lt;&gt;'Tabelas auxiliares'!$C$242,M963&lt;&gt;'Tabelas auxiliares'!$D$241,M963&lt;&gt;'Tabelas auxiliares'!$D$242),"FOLHA DE PESSOAL",IF(R963='Tabelas auxiliares'!$A$242,"CUSTEIO",IF(R963='Tabelas auxiliares'!$A$241,"INVESTIMENTO","ERRO - VERIFICAR"))))</f>
        <v/>
      </c>
      <c r="T963" s="30" t="str">
        <f t="shared" si="32"/>
        <v/>
      </c>
      <c r="U963" s="37"/>
      <c r="V963" s="37"/>
      <c r="W963" s="37"/>
      <c r="X963" s="37"/>
      <c r="Y963" s="37"/>
    </row>
    <row r="964" spans="18:25" x14ac:dyDescent="0.25">
      <c r="R964" s="19" t="str">
        <f t="shared" ref="R964:R1000" si="33">LEFT(O964,1)</f>
        <v/>
      </c>
      <c r="S964" s="19" t="str">
        <f>IF(M964="","",IF(AND(M964&lt;&gt;'Tabelas auxiliares'!$B$241,M964&lt;&gt;'Tabelas auxiliares'!$B$242,M964&lt;&gt;'Tabelas auxiliares'!$C$241,M964&lt;&gt;'Tabelas auxiliares'!$C$242,M964&lt;&gt;'Tabelas auxiliares'!$D$241,M964&lt;&gt;'Tabelas auxiliares'!$D$242),"FOLHA DE PESSOAL",IF(R964='Tabelas auxiliares'!$A$242,"CUSTEIO",IF(R964='Tabelas auxiliares'!$A$241,"INVESTIMENTO","ERRO - VERIFICAR"))))</f>
        <v/>
      </c>
      <c r="T964" s="30" t="str">
        <f t="shared" ref="T964:T1000" si="34">IF(SUM(U964:Y964)=0,"",SUM(U964:Y964))</f>
        <v/>
      </c>
      <c r="U964" s="37"/>
      <c r="V964" s="37"/>
      <c r="W964" s="37"/>
      <c r="X964" s="37"/>
      <c r="Y964" s="37"/>
    </row>
    <row r="965" spans="18:25" x14ac:dyDescent="0.25">
      <c r="R965" s="19" t="str">
        <f t="shared" si="33"/>
        <v/>
      </c>
      <c r="S965" s="19" t="str">
        <f>IF(M965="","",IF(AND(M965&lt;&gt;'Tabelas auxiliares'!$B$241,M965&lt;&gt;'Tabelas auxiliares'!$B$242,M965&lt;&gt;'Tabelas auxiliares'!$C$241,M965&lt;&gt;'Tabelas auxiliares'!$C$242,M965&lt;&gt;'Tabelas auxiliares'!$D$241,M965&lt;&gt;'Tabelas auxiliares'!$D$242),"FOLHA DE PESSOAL",IF(R965='Tabelas auxiliares'!$A$242,"CUSTEIO",IF(R965='Tabelas auxiliares'!$A$241,"INVESTIMENTO","ERRO - VERIFICAR"))))</f>
        <v/>
      </c>
      <c r="T965" s="30" t="str">
        <f t="shared" si="34"/>
        <v/>
      </c>
      <c r="U965" s="37"/>
      <c r="V965" s="37"/>
      <c r="W965" s="37"/>
      <c r="X965" s="37"/>
      <c r="Y965" s="37"/>
    </row>
    <row r="966" spans="18:25" x14ac:dyDescent="0.25">
      <c r="R966" s="19" t="str">
        <f t="shared" si="33"/>
        <v/>
      </c>
      <c r="S966" s="19" t="str">
        <f>IF(M966="","",IF(AND(M966&lt;&gt;'Tabelas auxiliares'!$B$241,M966&lt;&gt;'Tabelas auxiliares'!$B$242,M966&lt;&gt;'Tabelas auxiliares'!$C$241,M966&lt;&gt;'Tabelas auxiliares'!$C$242,M966&lt;&gt;'Tabelas auxiliares'!$D$241,M966&lt;&gt;'Tabelas auxiliares'!$D$242),"FOLHA DE PESSOAL",IF(R966='Tabelas auxiliares'!$A$242,"CUSTEIO",IF(R966='Tabelas auxiliares'!$A$241,"INVESTIMENTO","ERRO - VERIFICAR"))))</f>
        <v/>
      </c>
      <c r="T966" s="30" t="str">
        <f t="shared" si="34"/>
        <v/>
      </c>
      <c r="U966" s="37"/>
      <c r="V966" s="37"/>
      <c r="W966" s="37"/>
      <c r="X966" s="37"/>
      <c r="Y966" s="37"/>
    </row>
    <row r="967" spans="18:25" x14ac:dyDescent="0.25">
      <c r="R967" s="19" t="str">
        <f t="shared" si="33"/>
        <v/>
      </c>
      <c r="S967" s="19" t="str">
        <f>IF(M967="","",IF(AND(M967&lt;&gt;'Tabelas auxiliares'!$B$241,M967&lt;&gt;'Tabelas auxiliares'!$B$242,M967&lt;&gt;'Tabelas auxiliares'!$C$241,M967&lt;&gt;'Tabelas auxiliares'!$C$242,M967&lt;&gt;'Tabelas auxiliares'!$D$241,M967&lt;&gt;'Tabelas auxiliares'!$D$242),"FOLHA DE PESSOAL",IF(R967='Tabelas auxiliares'!$A$242,"CUSTEIO",IF(R967='Tabelas auxiliares'!$A$241,"INVESTIMENTO","ERRO - VERIFICAR"))))</f>
        <v/>
      </c>
      <c r="T967" s="30" t="str">
        <f t="shared" si="34"/>
        <v/>
      </c>
      <c r="U967" s="37"/>
      <c r="V967" s="37"/>
      <c r="W967" s="37"/>
      <c r="X967" s="37"/>
      <c r="Y967" s="37"/>
    </row>
    <row r="968" spans="18:25" x14ac:dyDescent="0.25">
      <c r="R968" s="19" t="str">
        <f t="shared" si="33"/>
        <v/>
      </c>
      <c r="S968" s="19" t="str">
        <f>IF(M968="","",IF(AND(M968&lt;&gt;'Tabelas auxiliares'!$B$241,M968&lt;&gt;'Tabelas auxiliares'!$B$242,M968&lt;&gt;'Tabelas auxiliares'!$C$241,M968&lt;&gt;'Tabelas auxiliares'!$C$242,M968&lt;&gt;'Tabelas auxiliares'!$D$241,M968&lt;&gt;'Tabelas auxiliares'!$D$242),"FOLHA DE PESSOAL",IF(R968='Tabelas auxiliares'!$A$242,"CUSTEIO",IF(R968='Tabelas auxiliares'!$A$241,"INVESTIMENTO","ERRO - VERIFICAR"))))</f>
        <v/>
      </c>
      <c r="T968" s="30" t="str">
        <f t="shared" si="34"/>
        <v/>
      </c>
      <c r="U968" s="37"/>
      <c r="V968" s="37"/>
      <c r="W968" s="37"/>
      <c r="X968" s="37"/>
      <c r="Y968" s="37"/>
    </row>
    <row r="969" spans="18:25" x14ac:dyDescent="0.25">
      <c r="R969" s="19" t="str">
        <f t="shared" si="33"/>
        <v/>
      </c>
      <c r="S969" s="19" t="str">
        <f>IF(M969="","",IF(AND(M969&lt;&gt;'Tabelas auxiliares'!$B$241,M969&lt;&gt;'Tabelas auxiliares'!$B$242,M969&lt;&gt;'Tabelas auxiliares'!$C$241,M969&lt;&gt;'Tabelas auxiliares'!$C$242,M969&lt;&gt;'Tabelas auxiliares'!$D$241,M969&lt;&gt;'Tabelas auxiliares'!$D$242),"FOLHA DE PESSOAL",IF(R969='Tabelas auxiliares'!$A$242,"CUSTEIO",IF(R969='Tabelas auxiliares'!$A$241,"INVESTIMENTO","ERRO - VERIFICAR"))))</f>
        <v/>
      </c>
      <c r="T969" s="30" t="str">
        <f t="shared" si="34"/>
        <v/>
      </c>
      <c r="U969" s="37"/>
      <c r="V969" s="37"/>
      <c r="W969" s="37"/>
      <c r="X969" s="37"/>
      <c r="Y969" s="37"/>
    </row>
    <row r="970" spans="18:25" x14ac:dyDescent="0.25">
      <c r="R970" s="19" t="str">
        <f t="shared" si="33"/>
        <v/>
      </c>
      <c r="S970" s="19" t="str">
        <f>IF(M970="","",IF(AND(M970&lt;&gt;'Tabelas auxiliares'!$B$241,M970&lt;&gt;'Tabelas auxiliares'!$B$242,M970&lt;&gt;'Tabelas auxiliares'!$C$241,M970&lt;&gt;'Tabelas auxiliares'!$C$242,M970&lt;&gt;'Tabelas auxiliares'!$D$241,M970&lt;&gt;'Tabelas auxiliares'!$D$242),"FOLHA DE PESSOAL",IF(R970='Tabelas auxiliares'!$A$242,"CUSTEIO",IF(R970='Tabelas auxiliares'!$A$241,"INVESTIMENTO","ERRO - VERIFICAR"))))</f>
        <v/>
      </c>
      <c r="T970" s="30" t="str">
        <f t="shared" si="34"/>
        <v/>
      </c>
      <c r="U970" s="37"/>
      <c r="V970" s="37"/>
      <c r="W970" s="37"/>
      <c r="X970" s="37"/>
      <c r="Y970" s="37"/>
    </row>
    <row r="971" spans="18:25" x14ac:dyDescent="0.25">
      <c r="R971" s="19" t="str">
        <f t="shared" si="33"/>
        <v/>
      </c>
      <c r="S971" s="19" t="str">
        <f>IF(M971="","",IF(AND(M971&lt;&gt;'Tabelas auxiliares'!$B$241,M971&lt;&gt;'Tabelas auxiliares'!$B$242,M971&lt;&gt;'Tabelas auxiliares'!$C$241,M971&lt;&gt;'Tabelas auxiliares'!$C$242,M971&lt;&gt;'Tabelas auxiliares'!$D$241,M971&lt;&gt;'Tabelas auxiliares'!$D$242),"FOLHA DE PESSOAL",IF(R971='Tabelas auxiliares'!$A$242,"CUSTEIO",IF(R971='Tabelas auxiliares'!$A$241,"INVESTIMENTO","ERRO - VERIFICAR"))))</f>
        <v/>
      </c>
      <c r="T971" s="30" t="str">
        <f t="shared" si="34"/>
        <v/>
      </c>
      <c r="U971" s="37"/>
      <c r="V971" s="37"/>
      <c r="W971" s="37"/>
      <c r="X971" s="37"/>
      <c r="Y971" s="37"/>
    </row>
    <row r="972" spans="18:25" x14ac:dyDescent="0.25">
      <c r="R972" s="19" t="str">
        <f t="shared" si="33"/>
        <v/>
      </c>
      <c r="S972" s="19" t="str">
        <f>IF(M972="","",IF(AND(M972&lt;&gt;'Tabelas auxiliares'!$B$241,M972&lt;&gt;'Tabelas auxiliares'!$B$242,M972&lt;&gt;'Tabelas auxiliares'!$C$241,M972&lt;&gt;'Tabelas auxiliares'!$C$242,M972&lt;&gt;'Tabelas auxiliares'!$D$241,M972&lt;&gt;'Tabelas auxiliares'!$D$242),"FOLHA DE PESSOAL",IF(R972='Tabelas auxiliares'!$A$242,"CUSTEIO",IF(R972='Tabelas auxiliares'!$A$241,"INVESTIMENTO","ERRO - VERIFICAR"))))</f>
        <v/>
      </c>
      <c r="T972" s="30" t="str">
        <f t="shared" si="34"/>
        <v/>
      </c>
      <c r="U972" s="37"/>
      <c r="V972" s="37"/>
      <c r="W972" s="37"/>
      <c r="X972" s="37"/>
      <c r="Y972" s="37"/>
    </row>
    <row r="973" spans="18:25" x14ac:dyDescent="0.25">
      <c r="R973" s="19" t="str">
        <f t="shared" si="33"/>
        <v/>
      </c>
      <c r="S973" s="19" t="str">
        <f>IF(M973="","",IF(AND(M973&lt;&gt;'Tabelas auxiliares'!$B$241,M973&lt;&gt;'Tabelas auxiliares'!$B$242,M973&lt;&gt;'Tabelas auxiliares'!$C$241,M973&lt;&gt;'Tabelas auxiliares'!$C$242,M973&lt;&gt;'Tabelas auxiliares'!$D$241,M973&lt;&gt;'Tabelas auxiliares'!$D$242),"FOLHA DE PESSOAL",IF(R973='Tabelas auxiliares'!$A$242,"CUSTEIO",IF(R973='Tabelas auxiliares'!$A$241,"INVESTIMENTO","ERRO - VERIFICAR"))))</f>
        <v/>
      </c>
      <c r="T973" s="30" t="str">
        <f t="shared" si="34"/>
        <v/>
      </c>
      <c r="U973" s="37"/>
      <c r="V973" s="37"/>
      <c r="W973" s="37"/>
      <c r="X973" s="37"/>
      <c r="Y973" s="37"/>
    </row>
    <row r="974" spans="18:25" x14ac:dyDescent="0.25">
      <c r="R974" s="19" t="str">
        <f t="shared" si="33"/>
        <v/>
      </c>
      <c r="S974" s="19" t="str">
        <f>IF(M974="","",IF(AND(M974&lt;&gt;'Tabelas auxiliares'!$B$241,M974&lt;&gt;'Tabelas auxiliares'!$B$242,M974&lt;&gt;'Tabelas auxiliares'!$C$241,M974&lt;&gt;'Tabelas auxiliares'!$C$242,M974&lt;&gt;'Tabelas auxiliares'!$D$241,M974&lt;&gt;'Tabelas auxiliares'!$D$242),"FOLHA DE PESSOAL",IF(R974='Tabelas auxiliares'!$A$242,"CUSTEIO",IF(R974='Tabelas auxiliares'!$A$241,"INVESTIMENTO","ERRO - VERIFICAR"))))</f>
        <v/>
      </c>
      <c r="T974" s="30" t="str">
        <f t="shared" si="34"/>
        <v/>
      </c>
      <c r="U974" s="37"/>
      <c r="V974" s="37"/>
      <c r="W974" s="37"/>
      <c r="X974" s="37"/>
      <c r="Y974" s="37"/>
    </row>
    <row r="975" spans="18:25" x14ac:dyDescent="0.25">
      <c r="R975" s="19" t="str">
        <f t="shared" si="33"/>
        <v/>
      </c>
      <c r="S975" s="19" t="str">
        <f>IF(M975="","",IF(AND(M975&lt;&gt;'Tabelas auxiliares'!$B$241,M975&lt;&gt;'Tabelas auxiliares'!$B$242,M975&lt;&gt;'Tabelas auxiliares'!$C$241,M975&lt;&gt;'Tabelas auxiliares'!$C$242,M975&lt;&gt;'Tabelas auxiliares'!$D$241,M975&lt;&gt;'Tabelas auxiliares'!$D$242),"FOLHA DE PESSOAL",IF(R975='Tabelas auxiliares'!$A$242,"CUSTEIO",IF(R975='Tabelas auxiliares'!$A$241,"INVESTIMENTO","ERRO - VERIFICAR"))))</f>
        <v/>
      </c>
      <c r="T975" s="30" t="str">
        <f t="shared" si="34"/>
        <v/>
      </c>
      <c r="U975" s="37"/>
      <c r="V975" s="37"/>
      <c r="W975" s="37"/>
      <c r="X975" s="37"/>
      <c r="Y975" s="37"/>
    </row>
    <row r="976" spans="18:25" x14ac:dyDescent="0.25">
      <c r="R976" s="19" t="str">
        <f t="shared" si="33"/>
        <v/>
      </c>
      <c r="S976" s="19" t="str">
        <f>IF(M976="","",IF(AND(M976&lt;&gt;'Tabelas auxiliares'!$B$241,M976&lt;&gt;'Tabelas auxiliares'!$B$242,M976&lt;&gt;'Tabelas auxiliares'!$C$241,M976&lt;&gt;'Tabelas auxiliares'!$C$242,M976&lt;&gt;'Tabelas auxiliares'!$D$241,M976&lt;&gt;'Tabelas auxiliares'!$D$242),"FOLHA DE PESSOAL",IF(R976='Tabelas auxiliares'!$A$242,"CUSTEIO",IF(R976='Tabelas auxiliares'!$A$241,"INVESTIMENTO","ERRO - VERIFICAR"))))</f>
        <v/>
      </c>
      <c r="T976" s="30" t="str">
        <f t="shared" si="34"/>
        <v/>
      </c>
      <c r="U976" s="37"/>
      <c r="V976" s="37"/>
      <c r="W976" s="37"/>
      <c r="X976" s="37"/>
      <c r="Y976" s="37"/>
    </row>
    <row r="977" spans="18:25" x14ac:dyDescent="0.25">
      <c r="R977" s="19" t="str">
        <f t="shared" si="33"/>
        <v/>
      </c>
      <c r="S977" s="19" t="str">
        <f>IF(M977="","",IF(AND(M977&lt;&gt;'Tabelas auxiliares'!$B$241,M977&lt;&gt;'Tabelas auxiliares'!$B$242,M977&lt;&gt;'Tabelas auxiliares'!$C$241,M977&lt;&gt;'Tabelas auxiliares'!$C$242,M977&lt;&gt;'Tabelas auxiliares'!$D$241,M977&lt;&gt;'Tabelas auxiliares'!$D$242),"FOLHA DE PESSOAL",IF(R977='Tabelas auxiliares'!$A$242,"CUSTEIO",IF(R977='Tabelas auxiliares'!$A$241,"INVESTIMENTO","ERRO - VERIFICAR"))))</f>
        <v/>
      </c>
      <c r="T977" s="30" t="str">
        <f t="shared" si="34"/>
        <v/>
      </c>
      <c r="U977" s="37"/>
      <c r="V977" s="37"/>
      <c r="W977" s="37"/>
      <c r="X977" s="37"/>
      <c r="Y977" s="37"/>
    </row>
    <row r="978" spans="18:25" x14ac:dyDescent="0.25">
      <c r="R978" s="19" t="str">
        <f t="shared" si="33"/>
        <v/>
      </c>
      <c r="S978" s="19" t="str">
        <f>IF(M978="","",IF(AND(M978&lt;&gt;'Tabelas auxiliares'!$B$241,M978&lt;&gt;'Tabelas auxiliares'!$B$242,M978&lt;&gt;'Tabelas auxiliares'!$C$241,M978&lt;&gt;'Tabelas auxiliares'!$C$242,M978&lt;&gt;'Tabelas auxiliares'!$D$241,M978&lt;&gt;'Tabelas auxiliares'!$D$242),"FOLHA DE PESSOAL",IF(R978='Tabelas auxiliares'!$A$242,"CUSTEIO",IF(R978='Tabelas auxiliares'!$A$241,"INVESTIMENTO","ERRO - VERIFICAR"))))</f>
        <v/>
      </c>
      <c r="T978" s="30" t="str">
        <f t="shared" si="34"/>
        <v/>
      </c>
      <c r="U978" s="37"/>
      <c r="V978" s="37"/>
      <c r="W978" s="37"/>
      <c r="X978" s="37"/>
      <c r="Y978" s="37"/>
    </row>
    <row r="979" spans="18:25" x14ac:dyDescent="0.25">
      <c r="R979" s="19" t="str">
        <f t="shared" si="33"/>
        <v/>
      </c>
      <c r="S979" s="19" t="str">
        <f>IF(M979="","",IF(AND(M979&lt;&gt;'Tabelas auxiliares'!$B$241,M979&lt;&gt;'Tabelas auxiliares'!$B$242,M979&lt;&gt;'Tabelas auxiliares'!$C$241,M979&lt;&gt;'Tabelas auxiliares'!$C$242,M979&lt;&gt;'Tabelas auxiliares'!$D$241,M979&lt;&gt;'Tabelas auxiliares'!$D$242),"FOLHA DE PESSOAL",IF(R979='Tabelas auxiliares'!$A$242,"CUSTEIO",IF(R979='Tabelas auxiliares'!$A$241,"INVESTIMENTO","ERRO - VERIFICAR"))))</f>
        <v/>
      </c>
      <c r="T979" s="30" t="str">
        <f t="shared" si="34"/>
        <v/>
      </c>
      <c r="U979" s="37"/>
      <c r="V979" s="37"/>
      <c r="W979" s="37"/>
      <c r="X979" s="37"/>
      <c r="Y979" s="37"/>
    </row>
    <row r="980" spans="18:25" x14ac:dyDescent="0.25">
      <c r="R980" s="19" t="str">
        <f t="shared" si="33"/>
        <v/>
      </c>
      <c r="S980" s="19" t="str">
        <f>IF(M980="","",IF(AND(M980&lt;&gt;'Tabelas auxiliares'!$B$241,M980&lt;&gt;'Tabelas auxiliares'!$B$242,M980&lt;&gt;'Tabelas auxiliares'!$C$241,M980&lt;&gt;'Tabelas auxiliares'!$C$242,M980&lt;&gt;'Tabelas auxiliares'!$D$241,M980&lt;&gt;'Tabelas auxiliares'!$D$242),"FOLHA DE PESSOAL",IF(R980='Tabelas auxiliares'!$A$242,"CUSTEIO",IF(R980='Tabelas auxiliares'!$A$241,"INVESTIMENTO","ERRO - VERIFICAR"))))</f>
        <v/>
      </c>
      <c r="T980" s="30" t="str">
        <f t="shared" si="34"/>
        <v/>
      </c>
      <c r="U980" s="37"/>
      <c r="V980" s="37"/>
      <c r="W980" s="37"/>
      <c r="X980" s="37"/>
      <c r="Y980" s="37"/>
    </row>
    <row r="981" spans="18:25" x14ac:dyDescent="0.25">
      <c r="R981" s="19" t="str">
        <f t="shared" si="33"/>
        <v/>
      </c>
      <c r="S981" s="19" t="str">
        <f>IF(M981="","",IF(AND(M981&lt;&gt;'Tabelas auxiliares'!$B$241,M981&lt;&gt;'Tabelas auxiliares'!$B$242,M981&lt;&gt;'Tabelas auxiliares'!$C$241,M981&lt;&gt;'Tabelas auxiliares'!$C$242,M981&lt;&gt;'Tabelas auxiliares'!$D$241,M981&lt;&gt;'Tabelas auxiliares'!$D$242),"FOLHA DE PESSOAL",IF(R981='Tabelas auxiliares'!$A$242,"CUSTEIO",IF(R981='Tabelas auxiliares'!$A$241,"INVESTIMENTO","ERRO - VERIFICAR"))))</f>
        <v/>
      </c>
      <c r="T981" s="30" t="str">
        <f t="shared" si="34"/>
        <v/>
      </c>
      <c r="U981" s="37"/>
      <c r="V981" s="37"/>
      <c r="W981" s="37"/>
      <c r="X981" s="37"/>
      <c r="Y981" s="37"/>
    </row>
    <row r="982" spans="18:25" x14ac:dyDescent="0.25">
      <c r="R982" s="19" t="str">
        <f t="shared" si="33"/>
        <v/>
      </c>
      <c r="S982" s="19" t="str">
        <f>IF(M982="","",IF(AND(M982&lt;&gt;'Tabelas auxiliares'!$B$241,M982&lt;&gt;'Tabelas auxiliares'!$B$242,M982&lt;&gt;'Tabelas auxiliares'!$C$241,M982&lt;&gt;'Tabelas auxiliares'!$C$242,M982&lt;&gt;'Tabelas auxiliares'!$D$241,M982&lt;&gt;'Tabelas auxiliares'!$D$242),"FOLHA DE PESSOAL",IF(R982='Tabelas auxiliares'!$A$242,"CUSTEIO",IF(R982='Tabelas auxiliares'!$A$241,"INVESTIMENTO","ERRO - VERIFICAR"))))</f>
        <v/>
      </c>
      <c r="T982" s="30" t="str">
        <f t="shared" si="34"/>
        <v/>
      </c>
      <c r="U982" s="37"/>
      <c r="V982" s="37"/>
      <c r="W982" s="37"/>
      <c r="X982" s="37"/>
      <c r="Y982" s="37"/>
    </row>
    <row r="983" spans="18:25" x14ac:dyDescent="0.25">
      <c r="R983" s="19" t="str">
        <f t="shared" si="33"/>
        <v/>
      </c>
      <c r="S983" s="19" t="str">
        <f>IF(M983="","",IF(AND(M983&lt;&gt;'Tabelas auxiliares'!$B$241,M983&lt;&gt;'Tabelas auxiliares'!$B$242,M983&lt;&gt;'Tabelas auxiliares'!$C$241,M983&lt;&gt;'Tabelas auxiliares'!$C$242,M983&lt;&gt;'Tabelas auxiliares'!$D$241,M983&lt;&gt;'Tabelas auxiliares'!$D$242),"FOLHA DE PESSOAL",IF(R983='Tabelas auxiliares'!$A$242,"CUSTEIO",IF(R983='Tabelas auxiliares'!$A$241,"INVESTIMENTO","ERRO - VERIFICAR"))))</f>
        <v/>
      </c>
      <c r="T983" s="30" t="str">
        <f t="shared" si="34"/>
        <v/>
      </c>
      <c r="U983" s="37"/>
      <c r="V983" s="37"/>
      <c r="W983" s="37"/>
      <c r="X983" s="37"/>
      <c r="Y983" s="37"/>
    </row>
    <row r="984" spans="18:25" x14ac:dyDescent="0.25">
      <c r="R984" s="19" t="str">
        <f t="shared" si="33"/>
        <v/>
      </c>
      <c r="S984" s="19" t="str">
        <f>IF(M984="","",IF(AND(M984&lt;&gt;'Tabelas auxiliares'!$B$241,M984&lt;&gt;'Tabelas auxiliares'!$B$242,M984&lt;&gt;'Tabelas auxiliares'!$C$241,M984&lt;&gt;'Tabelas auxiliares'!$C$242,M984&lt;&gt;'Tabelas auxiliares'!$D$241,M984&lt;&gt;'Tabelas auxiliares'!$D$242),"FOLHA DE PESSOAL",IF(R984='Tabelas auxiliares'!$A$242,"CUSTEIO",IF(R984='Tabelas auxiliares'!$A$241,"INVESTIMENTO","ERRO - VERIFICAR"))))</f>
        <v/>
      </c>
      <c r="T984" s="30" t="str">
        <f t="shared" si="34"/>
        <v/>
      </c>
      <c r="U984" s="37"/>
      <c r="V984" s="37"/>
      <c r="W984" s="37"/>
      <c r="X984" s="37"/>
      <c r="Y984" s="37"/>
    </row>
    <row r="985" spans="18:25" x14ac:dyDescent="0.25">
      <c r="R985" s="19" t="str">
        <f t="shared" si="33"/>
        <v/>
      </c>
      <c r="S985" s="19" t="str">
        <f>IF(M985="","",IF(AND(M985&lt;&gt;'Tabelas auxiliares'!$B$241,M985&lt;&gt;'Tabelas auxiliares'!$B$242,M985&lt;&gt;'Tabelas auxiliares'!$C$241,M985&lt;&gt;'Tabelas auxiliares'!$C$242,M985&lt;&gt;'Tabelas auxiliares'!$D$241,M985&lt;&gt;'Tabelas auxiliares'!$D$242),"FOLHA DE PESSOAL",IF(R985='Tabelas auxiliares'!$A$242,"CUSTEIO",IF(R985='Tabelas auxiliares'!$A$241,"INVESTIMENTO","ERRO - VERIFICAR"))))</f>
        <v/>
      </c>
      <c r="T985" s="30" t="str">
        <f t="shared" si="34"/>
        <v/>
      </c>
      <c r="U985" s="37"/>
      <c r="V985" s="37"/>
      <c r="W985" s="37"/>
      <c r="X985" s="37"/>
      <c r="Y985" s="37"/>
    </row>
    <row r="986" spans="18:25" x14ac:dyDescent="0.25">
      <c r="R986" s="19" t="str">
        <f t="shared" si="33"/>
        <v/>
      </c>
      <c r="S986" s="19" t="str">
        <f>IF(M986="","",IF(AND(M986&lt;&gt;'Tabelas auxiliares'!$B$241,M986&lt;&gt;'Tabelas auxiliares'!$B$242,M986&lt;&gt;'Tabelas auxiliares'!$C$241,M986&lt;&gt;'Tabelas auxiliares'!$C$242,M986&lt;&gt;'Tabelas auxiliares'!$D$241,M986&lt;&gt;'Tabelas auxiliares'!$D$242),"FOLHA DE PESSOAL",IF(R986='Tabelas auxiliares'!$A$242,"CUSTEIO",IF(R986='Tabelas auxiliares'!$A$241,"INVESTIMENTO","ERRO - VERIFICAR"))))</f>
        <v/>
      </c>
      <c r="T986" s="30" t="str">
        <f t="shared" si="34"/>
        <v/>
      </c>
      <c r="U986" s="37"/>
      <c r="V986" s="37"/>
      <c r="W986" s="37"/>
      <c r="X986" s="37"/>
      <c r="Y986" s="37"/>
    </row>
    <row r="987" spans="18:25" x14ac:dyDescent="0.25">
      <c r="R987" s="19" t="str">
        <f t="shared" si="33"/>
        <v/>
      </c>
      <c r="S987" s="19" t="str">
        <f>IF(M987="","",IF(AND(M987&lt;&gt;'Tabelas auxiliares'!$B$241,M987&lt;&gt;'Tabelas auxiliares'!$B$242,M987&lt;&gt;'Tabelas auxiliares'!$C$241,M987&lt;&gt;'Tabelas auxiliares'!$C$242,M987&lt;&gt;'Tabelas auxiliares'!$D$241,M987&lt;&gt;'Tabelas auxiliares'!$D$242),"FOLHA DE PESSOAL",IF(R987='Tabelas auxiliares'!$A$242,"CUSTEIO",IF(R987='Tabelas auxiliares'!$A$241,"INVESTIMENTO","ERRO - VERIFICAR"))))</f>
        <v/>
      </c>
      <c r="T987" s="30" t="str">
        <f t="shared" si="34"/>
        <v/>
      </c>
      <c r="U987" s="37"/>
      <c r="V987" s="37"/>
      <c r="W987" s="37"/>
      <c r="X987" s="37"/>
      <c r="Y987" s="37"/>
    </row>
    <row r="988" spans="18:25" x14ac:dyDescent="0.25">
      <c r="R988" s="19" t="str">
        <f t="shared" si="33"/>
        <v/>
      </c>
      <c r="S988" s="19" t="str">
        <f>IF(M988="","",IF(AND(M988&lt;&gt;'Tabelas auxiliares'!$B$241,M988&lt;&gt;'Tabelas auxiliares'!$B$242,M988&lt;&gt;'Tabelas auxiliares'!$C$241,M988&lt;&gt;'Tabelas auxiliares'!$C$242,M988&lt;&gt;'Tabelas auxiliares'!$D$241,M988&lt;&gt;'Tabelas auxiliares'!$D$242),"FOLHA DE PESSOAL",IF(R988='Tabelas auxiliares'!$A$242,"CUSTEIO",IF(R988='Tabelas auxiliares'!$A$241,"INVESTIMENTO","ERRO - VERIFICAR"))))</f>
        <v/>
      </c>
      <c r="T988" s="30" t="str">
        <f t="shared" si="34"/>
        <v/>
      </c>
      <c r="U988" s="37"/>
      <c r="V988" s="37"/>
      <c r="W988" s="37"/>
      <c r="X988" s="37"/>
      <c r="Y988" s="37"/>
    </row>
    <row r="989" spans="18:25" x14ac:dyDescent="0.25">
      <c r="R989" s="19" t="str">
        <f t="shared" si="33"/>
        <v/>
      </c>
      <c r="S989" s="19" t="str">
        <f>IF(M989="","",IF(AND(M989&lt;&gt;'Tabelas auxiliares'!$B$241,M989&lt;&gt;'Tabelas auxiliares'!$B$242,M989&lt;&gt;'Tabelas auxiliares'!$C$241,M989&lt;&gt;'Tabelas auxiliares'!$C$242,M989&lt;&gt;'Tabelas auxiliares'!$D$241,M989&lt;&gt;'Tabelas auxiliares'!$D$242),"FOLHA DE PESSOAL",IF(R989='Tabelas auxiliares'!$A$242,"CUSTEIO",IF(R989='Tabelas auxiliares'!$A$241,"INVESTIMENTO","ERRO - VERIFICAR"))))</f>
        <v/>
      </c>
      <c r="T989" s="30" t="str">
        <f t="shared" si="34"/>
        <v/>
      </c>
      <c r="U989" s="37"/>
      <c r="V989" s="37"/>
      <c r="W989" s="37"/>
      <c r="X989" s="37"/>
      <c r="Y989" s="37"/>
    </row>
    <row r="990" spans="18:25" x14ac:dyDescent="0.25">
      <c r="R990" s="19" t="str">
        <f t="shared" si="33"/>
        <v/>
      </c>
      <c r="S990" s="19" t="str">
        <f>IF(M990="","",IF(AND(M990&lt;&gt;'Tabelas auxiliares'!$B$241,M990&lt;&gt;'Tabelas auxiliares'!$B$242,M990&lt;&gt;'Tabelas auxiliares'!$C$241,M990&lt;&gt;'Tabelas auxiliares'!$C$242,M990&lt;&gt;'Tabelas auxiliares'!$D$241,M990&lt;&gt;'Tabelas auxiliares'!$D$242),"FOLHA DE PESSOAL",IF(R990='Tabelas auxiliares'!$A$242,"CUSTEIO",IF(R990='Tabelas auxiliares'!$A$241,"INVESTIMENTO","ERRO - VERIFICAR"))))</f>
        <v/>
      </c>
      <c r="T990" s="30" t="str">
        <f t="shared" si="34"/>
        <v/>
      </c>
      <c r="U990" s="37"/>
      <c r="V990" s="37"/>
      <c r="W990" s="37"/>
      <c r="X990" s="37"/>
      <c r="Y990" s="37"/>
    </row>
    <row r="991" spans="18:25" x14ac:dyDescent="0.25">
      <c r="R991" s="19" t="str">
        <f t="shared" si="33"/>
        <v/>
      </c>
      <c r="S991" s="19" t="str">
        <f>IF(M991="","",IF(AND(M991&lt;&gt;'Tabelas auxiliares'!$B$241,M991&lt;&gt;'Tabelas auxiliares'!$B$242,M991&lt;&gt;'Tabelas auxiliares'!$C$241,M991&lt;&gt;'Tabelas auxiliares'!$C$242,M991&lt;&gt;'Tabelas auxiliares'!$D$241,M991&lt;&gt;'Tabelas auxiliares'!$D$242),"FOLHA DE PESSOAL",IF(R991='Tabelas auxiliares'!$A$242,"CUSTEIO",IF(R991='Tabelas auxiliares'!$A$241,"INVESTIMENTO","ERRO - VERIFICAR"))))</f>
        <v/>
      </c>
      <c r="T991" s="30" t="str">
        <f t="shared" si="34"/>
        <v/>
      </c>
      <c r="U991" s="37"/>
      <c r="V991" s="37"/>
      <c r="W991" s="37"/>
      <c r="X991" s="37"/>
      <c r="Y991" s="37"/>
    </row>
    <row r="992" spans="18:25" x14ac:dyDescent="0.25">
      <c r="R992" s="19" t="str">
        <f t="shared" si="33"/>
        <v/>
      </c>
      <c r="S992" s="19" t="str">
        <f>IF(M992="","",IF(AND(M992&lt;&gt;'Tabelas auxiliares'!$B$241,M992&lt;&gt;'Tabelas auxiliares'!$B$242,M992&lt;&gt;'Tabelas auxiliares'!$C$241,M992&lt;&gt;'Tabelas auxiliares'!$C$242,M992&lt;&gt;'Tabelas auxiliares'!$D$241,M992&lt;&gt;'Tabelas auxiliares'!$D$242),"FOLHA DE PESSOAL",IF(R992='Tabelas auxiliares'!$A$242,"CUSTEIO",IF(R992='Tabelas auxiliares'!$A$241,"INVESTIMENTO","ERRO - VERIFICAR"))))</f>
        <v/>
      </c>
      <c r="T992" s="30" t="str">
        <f t="shared" si="34"/>
        <v/>
      </c>
      <c r="U992" s="37"/>
      <c r="V992" s="37"/>
      <c r="W992" s="37"/>
      <c r="X992" s="37"/>
      <c r="Y992" s="37"/>
    </row>
    <row r="993" spans="1:25" x14ac:dyDescent="0.25">
      <c r="R993" s="19" t="str">
        <f t="shared" si="33"/>
        <v/>
      </c>
      <c r="S993" s="19" t="str">
        <f>IF(M993="","",IF(AND(M993&lt;&gt;'Tabelas auxiliares'!$B$241,M993&lt;&gt;'Tabelas auxiliares'!$B$242,M993&lt;&gt;'Tabelas auxiliares'!$C$241,M993&lt;&gt;'Tabelas auxiliares'!$C$242,M993&lt;&gt;'Tabelas auxiliares'!$D$241,M993&lt;&gt;'Tabelas auxiliares'!$D$242),"FOLHA DE PESSOAL",IF(R993='Tabelas auxiliares'!$A$242,"CUSTEIO",IF(R993='Tabelas auxiliares'!$A$241,"INVESTIMENTO","ERRO - VERIFICAR"))))</f>
        <v/>
      </c>
      <c r="T993" s="30" t="str">
        <f t="shared" si="34"/>
        <v/>
      </c>
      <c r="U993" s="37"/>
      <c r="V993" s="37"/>
      <c r="W993" s="37"/>
      <c r="X993" s="37"/>
      <c r="Y993" s="37"/>
    </row>
    <row r="994" spans="1:25" x14ac:dyDescent="0.25">
      <c r="R994" s="19" t="str">
        <f t="shared" si="33"/>
        <v/>
      </c>
      <c r="S994" s="19" t="str">
        <f>IF(M994="","",IF(AND(M994&lt;&gt;'Tabelas auxiliares'!$B$241,M994&lt;&gt;'Tabelas auxiliares'!$B$242,M994&lt;&gt;'Tabelas auxiliares'!$C$241,M994&lt;&gt;'Tabelas auxiliares'!$C$242,M994&lt;&gt;'Tabelas auxiliares'!$D$241,M994&lt;&gt;'Tabelas auxiliares'!$D$242),"FOLHA DE PESSOAL",IF(R994='Tabelas auxiliares'!$A$242,"CUSTEIO",IF(R994='Tabelas auxiliares'!$A$241,"INVESTIMENTO","ERRO - VERIFICAR"))))</f>
        <v/>
      </c>
      <c r="T994" s="30" t="str">
        <f t="shared" si="34"/>
        <v/>
      </c>
      <c r="U994" s="37"/>
      <c r="V994" s="37"/>
      <c r="W994" s="37"/>
      <c r="X994" s="37"/>
      <c r="Y994" s="37"/>
    </row>
    <row r="995" spans="1:25" x14ac:dyDescent="0.25">
      <c r="R995" s="19" t="str">
        <f t="shared" si="33"/>
        <v/>
      </c>
      <c r="S995" s="19" t="str">
        <f>IF(M995="","",IF(AND(M995&lt;&gt;'Tabelas auxiliares'!$B$241,M995&lt;&gt;'Tabelas auxiliares'!$B$242,M995&lt;&gt;'Tabelas auxiliares'!$C$241,M995&lt;&gt;'Tabelas auxiliares'!$C$242,M995&lt;&gt;'Tabelas auxiliares'!$D$241,M995&lt;&gt;'Tabelas auxiliares'!$D$242),"FOLHA DE PESSOAL",IF(R995='Tabelas auxiliares'!$A$242,"CUSTEIO",IF(R995='Tabelas auxiliares'!$A$241,"INVESTIMENTO","ERRO - VERIFICAR"))))</f>
        <v/>
      </c>
      <c r="T995" s="30" t="str">
        <f t="shared" si="34"/>
        <v/>
      </c>
      <c r="U995" s="37"/>
      <c r="V995" s="37"/>
      <c r="W995" s="37"/>
      <c r="X995" s="37"/>
      <c r="Y995" s="37"/>
    </row>
    <row r="996" spans="1:25" x14ac:dyDescent="0.25">
      <c r="R996" s="19" t="str">
        <f t="shared" si="33"/>
        <v/>
      </c>
      <c r="S996" s="19" t="str">
        <f>IF(M996="","",IF(AND(M996&lt;&gt;'Tabelas auxiliares'!$B$241,M996&lt;&gt;'Tabelas auxiliares'!$B$242,M996&lt;&gt;'Tabelas auxiliares'!$C$241,M996&lt;&gt;'Tabelas auxiliares'!$C$242,M996&lt;&gt;'Tabelas auxiliares'!$D$241,M996&lt;&gt;'Tabelas auxiliares'!$D$242),"FOLHA DE PESSOAL",IF(R996='Tabelas auxiliares'!$A$242,"CUSTEIO",IF(R996='Tabelas auxiliares'!$A$241,"INVESTIMENTO","ERRO - VERIFICAR"))))</f>
        <v/>
      </c>
      <c r="T996" s="30" t="str">
        <f t="shared" si="34"/>
        <v/>
      </c>
      <c r="U996" s="37"/>
      <c r="V996" s="37"/>
      <c r="W996" s="37"/>
      <c r="X996" s="37"/>
      <c r="Y996" s="37"/>
    </row>
    <row r="997" spans="1:25" x14ac:dyDescent="0.25">
      <c r="R997" s="19" t="str">
        <f t="shared" si="33"/>
        <v/>
      </c>
      <c r="S997" s="19" t="str">
        <f>IF(M997="","",IF(AND(M997&lt;&gt;'Tabelas auxiliares'!$B$241,M997&lt;&gt;'Tabelas auxiliares'!$B$242,M997&lt;&gt;'Tabelas auxiliares'!$C$241,M997&lt;&gt;'Tabelas auxiliares'!$C$242,M997&lt;&gt;'Tabelas auxiliares'!$D$241,M997&lt;&gt;'Tabelas auxiliares'!$D$242),"FOLHA DE PESSOAL",IF(R997='Tabelas auxiliares'!$A$242,"CUSTEIO",IF(R997='Tabelas auxiliares'!$A$241,"INVESTIMENTO","ERRO - VERIFICAR"))))</f>
        <v/>
      </c>
      <c r="T997" s="30" t="str">
        <f t="shared" si="34"/>
        <v/>
      </c>
      <c r="U997" s="37"/>
      <c r="V997" s="37"/>
      <c r="W997" s="37"/>
      <c r="X997" s="37"/>
      <c r="Y997" s="37"/>
    </row>
    <row r="998" spans="1:25" x14ac:dyDescent="0.25">
      <c r="R998" s="19" t="str">
        <f t="shared" si="33"/>
        <v/>
      </c>
      <c r="S998" s="19" t="str">
        <f>IF(M998="","",IF(AND(M998&lt;&gt;'Tabelas auxiliares'!$B$241,M998&lt;&gt;'Tabelas auxiliares'!$B$242,M998&lt;&gt;'Tabelas auxiliares'!$C$241,M998&lt;&gt;'Tabelas auxiliares'!$C$242,M998&lt;&gt;'Tabelas auxiliares'!$D$241,M998&lt;&gt;'Tabelas auxiliares'!$D$242),"FOLHA DE PESSOAL",IF(R998='Tabelas auxiliares'!$A$242,"CUSTEIO",IF(R998='Tabelas auxiliares'!$A$241,"INVESTIMENTO","ERRO - VERIFICAR"))))</f>
        <v/>
      </c>
      <c r="T998" s="30" t="str">
        <f t="shared" si="34"/>
        <v/>
      </c>
      <c r="U998" s="37"/>
      <c r="V998" s="37"/>
      <c r="W998" s="37"/>
      <c r="X998" s="37"/>
      <c r="Y998" s="37"/>
    </row>
    <row r="999" spans="1:25" x14ac:dyDescent="0.25">
      <c r="R999" s="19" t="str">
        <f t="shared" si="33"/>
        <v/>
      </c>
      <c r="S999" s="19" t="str">
        <f>IF(M999="","",IF(AND(M999&lt;&gt;'Tabelas auxiliares'!$B$241,M999&lt;&gt;'Tabelas auxiliares'!$B$242,M999&lt;&gt;'Tabelas auxiliares'!$C$241,M999&lt;&gt;'Tabelas auxiliares'!$C$242,M999&lt;&gt;'Tabelas auxiliares'!$D$241,M999&lt;&gt;'Tabelas auxiliares'!$D$242),"FOLHA DE PESSOAL",IF(R999='Tabelas auxiliares'!$A$242,"CUSTEIO",IF(R999='Tabelas auxiliares'!$A$241,"INVESTIMENTO","ERRO - VERIFICAR"))))</f>
        <v/>
      </c>
      <c r="T999" s="30" t="str">
        <f t="shared" si="34"/>
        <v/>
      </c>
      <c r="U999" s="37"/>
      <c r="V999" s="37"/>
      <c r="W999" s="37"/>
      <c r="X999" s="37"/>
      <c r="Y999" s="37"/>
    </row>
    <row r="1000" spans="1:25" x14ac:dyDescent="0.25">
      <c r="R1000" s="19" t="str">
        <f t="shared" si="33"/>
        <v/>
      </c>
      <c r="S1000" s="19" t="str">
        <f>IF(M1000="","",IF(AND(M1000&lt;&gt;'Tabelas auxiliares'!$B$241,M1000&lt;&gt;'Tabelas auxiliares'!$B$242,M1000&lt;&gt;'Tabelas auxiliares'!$C$241,M1000&lt;&gt;'Tabelas auxiliares'!$C$242,M1000&lt;&gt;'Tabelas auxiliares'!$D$241,M1000&lt;&gt;'Tabelas auxiliares'!$D$242),"FOLHA DE PESSOAL",IF(R1000='Tabelas auxiliares'!$A$242,"CUSTEIO",IF(R1000='Tabelas auxiliares'!$A$241,"INVESTIMENTO","ERRO - VERIFICAR"))))</f>
        <v/>
      </c>
      <c r="T1000" s="30" t="str">
        <f t="shared" si="34"/>
        <v/>
      </c>
      <c r="U1000" s="37"/>
      <c r="V1000" s="37"/>
      <c r="W1000" s="37"/>
      <c r="X1000" s="37"/>
      <c r="Y1000" s="37"/>
    </row>
    <row r="1001" spans="1:25"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5"/>
      <c r="U1001" s="37"/>
      <c r="V1001" s="37"/>
      <c r="W1001" s="37"/>
      <c r="X1001" s="37"/>
      <c r="Y1001" s="37"/>
    </row>
  </sheetData>
  <sheetProtection algorithmName="SHA-512" hashValue="dNUrSIbsJ0LKrFSnUQunfflW0djsjgy0GVjTSLlr1SkYU+AzfdBpvKbojaH1O5i42y6xK5ceKb3d87qXPspHpw==" saltValue="/SSIVoT6HnqmUN8rqgiMfA==" spinCount="100000" sheet="1" autoFilter="0"/>
  <autoFilter ref="A3:Y1001" xr:uid="{00000000-0009-0000-0000-000009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G1001"/>
  <sheetViews>
    <sheetView workbookViewId="0">
      <selection activeCell="B4" sqref="B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40" t="s">
        <v>130</v>
      </c>
      <c r="I1" s="41" t="s">
        <v>150</v>
      </c>
      <c r="T1" s="22"/>
      <c r="U1" s="22"/>
      <c r="V1" s="22"/>
      <c r="W1" s="22"/>
      <c r="X1" s="22"/>
      <c r="Y1" s="22"/>
    </row>
    <row r="2" spans="1:33" ht="18.75" x14ac:dyDescent="0.3">
      <c r="A2" s="40"/>
      <c r="I2" s="41"/>
      <c r="T2" s="22"/>
      <c r="U2" s="22"/>
      <c r="V2" s="22"/>
      <c r="W2" s="22"/>
      <c r="X2" s="22"/>
      <c r="Y2" s="22"/>
      <c r="AA2" s="23" t="s">
        <v>351</v>
      </c>
      <c r="AB2" s="23"/>
    </row>
    <row r="3" spans="1:33" s="64" customFormat="1" ht="63" x14ac:dyDescent="0.25">
      <c r="A3" s="62" t="s">
        <v>99</v>
      </c>
      <c r="B3" s="63" t="s">
        <v>197</v>
      </c>
      <c r="C3" s="62" t="s">
        <v>196</v>
      </c>
      <c r="D3" s="63" t="s">
        <v>3</v>
      </c>
      <c r="E3" s="62" t="s">
        <v>100</v>
      </c>
      <c r="F3" s="63" t="s">
        <v>4</v>
      </c>
      <c r="G3" s="63" t="s">
        <v>198</v>
      </c>
      <c r="H3" s="63" t="s">
        <v>258</v>
      </c>
      <c r="I3" s="63" t="s">
        <v>149</v>
      </c>
      <c r="J3" s="63" t="s">
        <v>0</v>
      </c>
      <c r="K3" s="63" t="s">
        <v>137</v>
      </c>
      <c r="L3" s="63" t="s">
        <v>1</v>
      </c>
      <c r="M3" s="63" t="s">
        <v>138</v>
      </c>
      <c r="N3" s="62" t="s">
        <v>139</v>
      </c>
      <c r="O3" s="62" t="s">
        <v>140</v>
      </c>
      <c r="P3" s="62" t="s">
        <v>141</v>
      </c>
      <c r="Q3" s="62" t="s">
        <v>142</v>
      </c>
      <c r="R3" s="62" t="s">
        <v>143</v>
      </c>
      <c r="S3" s="63" t="s">
        <v>103</v>
      </c>
      <c r="T3" s="62" t="s">
        <v>328</v>
      </c>
      <c r="U3" s="62" t="s">
        <v>102</v>
      </c>
      <c r="V3" s="62" t="s">
        <v>324</v>
      </c>
      <c r="W3" s="63" t="s">
        <v>325</v>
      </c>
      <c r="X3" s="129" t="s">
        <v>467</v>
      </c>
      <c r="Y3" s="62" t="s">
        <v>125</v>
      </c>
      <c r="Z3" s="63" t="s">
        <v>126</v>
      </c>
      <c r="AA3" s="63" t="s">
        <v>194</v>
      </c>
      <c r="AB3" s="63" t="s">
        <v>473</v>
      </c>
      <c r="AC3" s="63" t="s">
        <v>154</v>
      </c>
      <c r="AD3" s="63" t="s">
        <v>155</v>
      </c>
      <c r="AE3" s="63" t="s">
        <v>156</v>
      </c>
      <c r="AF3" s="63" t="s">
        <v>471</v>
      </c>
      <c r="AG3" s="63" t="s">
        <v>472</v>
      </c>
    </row>
    <row r="4" spans="1:33" ht="14.45" customHeight="1" x14ac:dyDescent="0.25">
      <c r="A4" t="s">
        <v>3910</v>
      </c>
      <c r="B4" s="36" t="s">
        <v>638</v>
      </c>
      <c r="C4" s="36" t="s">
        <v>592</v>
      </c>
      <c r="D4" t="s">
        <v>28</v>
      </c>
      <c r="E4" t="s">
        <v>100</v>
      </c>
      <c r="F4" s="19" t="str">
        <f>IFERROR(VLOOKUP(D4,'Tabelas auxiliares'!$A$3:$B$63,2,FALSE),"")</f>
        <v>PU - PREFEITURA UNIVERSITÁRIA</v>
      </c>
      <c r="G4" s="19" t="str">
        <f>IFERROR(VLOOKUP($B4,'Tabelas auxiliares'!$A$67:$C$104,2,FALSE),"")</f>
        <v/>
      </c>
      <c r="H4" s="19" t="str">
        <f>IFERROR(VLOOKUP($B4,'Tabelas auxiliares'!$A$67:$C$104,3,FALSE),"")</f>
        <v/>
      </c>
      <c r="I4" t="s">
        <v>3914</v>
      </c>
      <c r="J4" t="s">
        <v>3915</v>
      </c>
      <c r="K4" t="s">
        <v>3916</v>
      </c>
      <c r="L4" t="s">
        <v>3917</v>
      </c>
      <c r="M4" t="s">
        <v>3918</v>
      </c>
      <c r="N4" t="s">
        <v>638</v>
      </c>
      <c r="O4" t="s">
        <v>614</v>
      </c>
      <c r="P4" t="s">
        <v>1357</v>
      </c>
      <c r="Q4" t="s">
        <v>603</v>
      </c>
      <c r="R4" t="s">
        <v>604</v>
      </c>
      <c r="S4" t="s">
        <v>3919</v>
      </c>
      <c r="T4" t="s">
        <v>145</v>
      </c>
      <c r="U4" t="s">
        <v>3920</v>
      </c>
      <c r="V4" t="s">
        <v>1183</v>
      </c>
      <c r="W4" t="s">
        <v>1184</v>
      </c>
      <c r="X4" t="s">
        <v>3921</v>
      </c>
      <c r="Y4" s="19" t="str">
        <f t="shared" ref="Y4:Y67" si="0">LEFT(V4,1)</f>
        <v>3</v>
      </c>
      <c r="Z4" s="19" t="str">
        <f>IF(T4="","",IF(AND(T4&lt;&gt;'Tabelas auxiliares'!$B$241,T4&lt;&gt;'Tabelas auxiliares'!$B$242),"FOLHA DE PESSOAL",IF(Y4='Tabelas auxiliares'!$A$242,"CUSTEIO",IF(Y4='Tabelas auxiliares'!$A$241,"INVESTIMENTO","ERRO - VERIFICAR"))))</f>
        <v>CUSTEIO</v>
      </c>
      <c r="AA4" s="37"/>
      <c r="AB4" s="37">
        <v>26743.02</v>
      </c>
      <c r="AC4" s="37"/>
      <c r="AD4" s="37"/>
      <c r="AE4" s="37"/>
      <c r="AF4" s="37">
        <v>26743.02</v>
      </c>
      <c r="AG4" s="37"/>
    </row>
    <row r="5" spans="1:33" ht="14.45" customHeight="1" x14ac:dyDescent="0.25">
      <c r="A5" t="s">
        <v>3910</v>
      </c>
      <c r="B5" s="36" t="s">
        <v>220</v>
      </c>
      <c r="C5" s="36" t="s">
        <v>580</v>
      </c>
      <c r="D5" t="s">
        <v>8</v>
      </c>
      <c r="E5" t="s">
        <v>100</v>
      </c>
      <c r="F5" s="19" t="str">
        <f>IFERROR(VLOOKUP(D5,'Tabelas auxiliares'!$A$3:$B$63,2,FALSE),"")</f>
        <v>PROPES - PRÓ-REITORIA DE PESQUISA / CEM</v>
      </c>
      <c r="G5" s="19" t="str">
        <f>IFERROR(VLOOKUP($B5,'Tabelas auxiliares'!$A$67:$C$104,2,FALSE),"")</f>
        <v>EQUIPAMENTOS LABORATÓRIOS</v>
      </c>
      <c r="H5" s="19" t="str">
        <f>IFERROR(VLOOKUP($B5,'Tabelas auxiliares'!$A$67:$C$104,3,FALSE),"")</f>
        <v>AQUISICAO POR IMPORTACAO / EQUIPAMENTOS NOVOS / MANUTENÇÃO DE EQUIPAMENTOS LABORATORIAIS</v>
      </c>
      <c r="I5" t="s">
        <v>3922</v>
      </c>
      <c r="J5" t="s">
        <v>3923</v>
      </c>
      <c r="K5" t="s">
        <v>3924</v>
      </c>
      <c r="L5" t="s">
        <v>3925</v>
      </c>
      <c r="M5" t="s">
        <v>3926</v>
      </c>
      <c r="N5" t="s">
        <v>1374</v>
      </c>
      <c r="O5" t="s">
        <v>614</v>
      </c>
      <c r="P5" t="s">
        <v>1375</v>
      </c>
      <c r="Q5" t="s">
        <v>603</v>
      </c>
      <c r="R5" t="s">
        <v>604</v>
      </c>
      <c r="S5" t="s">
        <v>605</v>
      </c>
      <c r="T5" t="s">
        <v>145</v>
      </c>
      <c r="U5" t="s">
        <v>1376</v>
      </c>
      <c r="V5" t="s">
        <v>717</v>
      </c>
      <c r="W5" t="s">
        <v>718</v>
      </c>
      <c r="X5" t="s">
        <v>3927</v>
      </c>
      <c r="Y5" s="19" t="str">
        <f t="shared" si="0"/>
        <v>4</v>
      </c>
      <c r="Z5" s="19" t="str">
        <f>IF(T5="","",IF(AND(T5&lt;&gt;'Tabelas auxiliares'!$B$241,T5&lt;&gt;'Tabelas auxiliares'!$B$242),"FOLHA DE PESSOAL",IF(Y5='Tabelas auxiliares'!$A$242,"CUSTEIO",IF(Y5='Tabelas auxiliares'!$A$241,"INVESTIMENTO","ERRO - VERIFICAR"))))</f>
        <v>INVESTIMENTO</v>
      </c>
      <c r="AA5" s="37">
        <v>6364.21</v>
      </c>
      <c r="AB5" s="37"/>
      <c r="AC5" s="37"/>
      <c r="AD5" s="37"/>
      <c r="AE5" s="37">
        <v>6364.21</v>
      </c>
      <c r="AF5" s="37"/>
      <c r="AG5" s="37"/>
    </row>
    <row r="6" spans="1:33" ht="14.45" customHeight="1" x14ac:dyDescent="0.25">
      <c r="A6" t="s">
        <v>581</v>
      </c>
      <c r="B6" s="36" t="s">
        <v>202</v>
      </c>
      <c r="C6" s="36" t="s">
        <v>582</v>
      </c>
      <c r="D6" t="s">
        <v>62</v>
      </c>
      <c r="E6" t="s">
        <v>100</v>
      </c>
      <c r="F6" s="19" t="str">
        <f>IFERROR(VLOOKUP(D6,'Tabelas auxiliares'!$A$3:$B$63,2,FALSE),"")</f>
        <v>PROAP - PNAES</v>
      </c>
      <c r="G6" s="19" t="str">
        <f>IFERROR(VLOOKUP($B6,'Tabelas auxiliares'!$A$67:$C$104,2,FALSE),"")</f>
        <v>ASSISTÊNCIA - SOCIAIS</v>
      </c>
      <c r="H6" s="19" t="str">
        <f>IFERROR(VLOOKUP($B6,'Tabelas auxiliares'!$A$67:$C$104,3,FALSE),"")</f>
        <v>AUXILIO MORADIA / AUXILIO CRECHE / AUXILIO TRANSPORTE / BOLSA PERMANENCIA / BOLSA AUXILIO ALIMENTACAO AOS ESTUDANTES DE GRADUACAO / MONITORIA DE AÇÕES AFIRMATIVAS</v>
      </c>
      <c r="I6" t="s">
        <v>3928</v>
      </c>
      <c r="J6" t="s">
        <v>654</v>
      </c>
      <c r="K6" t="s">
        <v>3929</v>
      </c>
      <c r="L6" t="s">
        <v>655</v>
      </c>
      <c r="M6" t="s">
        <v>604</v>
      </c>
      <c r="N6" t="s">
        <v>613</v>
      </c>
      <c r="O6" t="s">
        <v>617</v>
      </c>
      <c r="P6" t="s">
        <v>618</v>
      </c>
      <c r="Q6" t="s">
        <v>603</v>
      </c>
      <c r="R6" t="s">
        <v>604</v>
      </c>
      <c r="S6" t="s">
        <v>605</v>
      </c>
      <c r="T6" t="s">
        <v>145</v>
      </c>
      <c r="U6" t="s">
        <v>1363</v>
      </c>
      <c r="V6" t="s">
        <v>645</v>
      </c>
      <c r="W6" t="s">
        <v>646</v>
      </c>
      <c r="X6" t="s">
        <v>3930</v>
      </c>
      <c r="Y6" s="19" t="str">
        <f t="shared" si="0"/>
        <v>3</v>
      </c>
      <c r="Z6" s="19" t="str">
        <f>IF(T6="","",IF(AND(T6&lt;&gt;'Tabelas auxiliares'!$B$241,T6&lt;&gt;'Tabelas auxiliares'!$B$242),"FOLHA DE PESSOAL",IF(Y6='Tabelas auxiliares'!$A$242,"CUSTEIO",IF(Y6='Tabelas auxiliares'!$A$241,"INVESTIMENTO","ERRO - VERIFICAR"))))</f>
        <v>CUSTEIO</v>
      </c>
      <c r="AA6" s="37">
        <v>53200</v>
      </c>
      <c r="AB6" s="37"/>
      <c r="AC6" s="37"/>
      <c r="AD6" s="37"/>
      <c r="AE6" s="37">
        <v>53200</v>
      </c>
      <c r="AF6" s="37"/>
      <c r="AG6" s="37"/>
    </row>
    <row r="7" spans="1:33" ht="14.45" customHeight="1" x14ac:dyDescent="0.25">
      <c r="A7" t="s">
        <v>581</v>
      </c>
      <c r="B7" s="36" t="s">
        <v>202</v>
      </c>
      <c r="C7" s="36" t="s">
        <v>582</v>
      </c>
      <c r="D7" t="s">
        <v>62</v>
      </c>
      <c r="E7" t="s">
        <v>100</v>
      </c>
      <c r="F7" s="19" t="str">
        <f>IFERROR(VLOOKUP(D7,'Tabelas auxiliares'!$A$3:$B$63,2,FALSE),"")</f>
        <v>PROAP - PNAES</v>
      </c>
      <c r="G7" s="19" t="str">
        <f>IFERROR(VLOOKUP($B7,'Tabelas auxiliares'!$A$67:$C$104,2,FALSE),"")</f>
        <v>ASSISTÊNCIA - SOCIAIS</v>
      </c>
      <c r="H7" s="19" t="str">
        <f>IFERROR(VLOOKUP($B7,'Tabelas auxiliares'!$A$67:$C$104,3,FALSE),"")</f>
        <v>AUXILIO MORADIA / AUXILIO CRECHE / AUXILIO TRANSPORTE / BOLSA PERMANENCIA / BOLSA AUXILIO ALIMENTACAO AOS ESTUDANTES DE GRADUACAO / MONITORIA DE AÇÕES AFIRMATIVAS</v>
      </c>
      <c r="I7" t="s">
        <v>3931</v>
      </c>
      <c r="J7" t="s">
        <v>3932</v>
      </c>
      <c r="K7" t="s">
        <v>3933</v>
      </c>
      <c r="L7" t="s">
        <v>3934</v>
      </c>
      <c r="M7" t="s">
        <v>604</v>
      </c>
      <c r="N7" t="s">
        <v>613</v>
      </c>
      <c r="O7" t="s">
        <v>617</v>
      </c>
      <c r="P7" t="s">
        <v>618</v>
      </c>
      <c r="Q7" t="s">
        <v>603</v>
      </c>
      <c r="R7" t="s">
        <v>604</v>
      </c>
      <c r="S7" t="s">
        <v>605</v>
      </c>
      <c r="T7" t="s">
        <v>145</v>
      </c>
      <c r="U7" t="s">
        <v>1363</v>
      </c>
      <c r="V7" t="s">
        <v>645</v>
      </c>
      <c r="W7" t="s">
        <v>646</v>
      </c>
      <c r="X7" t="s">
        <v>3935</v>
      </c>
      <c r="Y7" s="19" t="str">
        <f t="shared" si="0"/>
        <v>3</v>
      </c>
      <c r="Z7" s="19" t="str">
        <f>IF(T7="","",IF(AND(T7&lt;&gt;'Tabelas auxiliares'!$B$241,T7&lt;&gt;'Tabelas auxiliares'!$B$242),"FOLHA DE PESSOAL",IF(Y7='Tabelas auxiliares'!$A$242,"CUSTEIO",IF(Y7='Tabelas auxiliares'!$A$241,"INVESTIMENTO","ERRO - VERIFICAR"))))</f>
        <v>CUSTEIO</v>
      </c>
      <c r="AA7" s="37">
        <v>6300</v>
      </c>
      <c r="AB7" s="37"/>
      <c r="AC7" s="37">
        <v>1400</v>
      </c>
      <c r="AD7" s="37"/>
      <c r="AE7" s="37">
        <v>4900</v>
      </c>
      <c r="AF7" s="37"/>
      <c r="AG7" s="37"/>
    </row>
    <row r="8" spans="1:33" ht="14.45" customHeight="1" x14ac:dyDescent="0.25">
      <c r="A8" t="s">
        <v>581</v>
      </c>
      <c r="B8" s="36" t="s">
        <v>202</v>
      </c>
      <c r="C8" s="36" t="s">
        <v>583</v>
      </c>
      <c r="D8" t="s">
        <v>62</v>
      </c>
      <c r="E8" t="s">
        <v>100</v>
      </c>
      <c r="F8" s="19" t="str">
        <f>IFERROR(VLOOKUP(D8,'Tabelas auxiliares'!$A$3:$B$63,2,FALSE),"")</f>
        <v>PROAP - PNAES</v>
      </c>
      <c r="G8" s="19" t="str">
        <f>IFERROR(VLOOKUP($B8,'Tabelas auxiliares'!$A$67:$C$104,2,FALSE),"")</f>
        <v>ASSISTÊNCIA - SOCIAIS</v>
      </c>
      <c r="H8" s="19" t="str">
        <f>IFERROR(VLOOKUP($B8,'Tabelas auxiliares'!$A$67:$C$104,3,FALSE),"")</f>
        <v>AUXILIO MORADIA / AUXILIO CRECHE / AUXILIO TRANSPORTE / BOLSA PERMANENCIA / BOLSA AUXILIO ALIMENTACAO AOS ESTUDANTES DE GRADUACAO / MONITORIA DE AÇÕES AFIRMATIVAS</v>
      </c>
      <c r="I8" t="s">
        <v>658</v>
      </c>
      <c r="J8" t="s">
        <v>659</v>
      </c>
      <c r="K8" t="s">
        <v>660</v>
      </c>
      <c r="L8" t="s">
        <v>661</v>
      </c>
      <c r="M8" t="s">
        <v>604</v>
      </c>
      <c r="N8" t="s">
        <v>613</v>
      </c>
      <c r="O8" t="s">
        <v>617</v>
      </c>
      <c r="P8" t="s">
        <v>618</v>
      </c>
      <c r="Q8" t="s">
        <v>603</v>
      </c>
      <c r="R8" t="s">
        <v>604</v>
      </c>
      <c r="S8" t="s">
        <v>605</v>
      </c>
      <c r="T8" t="s">
        <v>145</v>
      </c>
      <c r="U8" t="s">
        <v>619</v>
      </c>
      <c r="V8" t="s">
        <v>645</v>
      </c>
      <c r="W8" t="s">
        <v>646</v>
      </c>
      <c r="X8" t="s">
        <v>662</v>
      </c>
      <c r="Y8" s="19" t="str">
        <f t="shared" si="0"/>
        <v>3</v>
      </c>
      <c r="Z8" s="19" t="str">
        <f>IF(T8="","",IF(AND(T8&lt;&gt;'Tabelas auxiliares'!$B$241,T8&lt;&gt;'Tabelas auxiliares'!$B$242),"FOLHA DE PESSOAL",IF(Y8='Tabelas auxiliares'!$A$242,"CUSTEIO",IF(Y8='Tabelas auxiliares'!$A$241,"INVESTIMENTO","ERRO - VERIFICAR"))))</f>
        <v>CUSTEIO</v>
      </c>
      <c r="AA8" s="37">
        <v>100</v>
      </c>
      <c r="AB8" s="37"/>
      <c r="AC8" s="37">
        <v>100</v>
      </c>
      <c r="AD8" s="37"/>
      <c r="AE8" s="37"/>
      <c r="AF8" s="37"/>
      <c r="AG8" s="37"/>
    </row>
    <row r="9" spans="1:33" ht="14.45" customHeight="1" x14ac:dyDescent="0.25">
      <c r="A9" t="s">
        <v>581</v>
      </c>
      <c r="B9" s="36" t="s">
        <v>202</v>
      </c>
      <c r="C9" s="36" t="s">
        <v>583</v>
      </c>
      <c r="D9" t="s">
        <v>62</v>
      </c>
      <c r="E9" t="s">
        <v>100</v>
      </c>
      <c r="F9" s="19" t="str">
        <f>IFERROR(VLOOKUP(D9,'Tabelas auxiliares'!$A$3:$B$63,2,FALSE),"")</f>
        <v>PROAP - PNAES</v>
      </c>
      <c r="G9" s="19" t="str">
        <f>IFERROR(VLOOKUP($B9,'Tabelas auxiliares'!$A$67:$C$104,2,FALSE),"")</f>
        <v>ASSISTÊNCIA - SOCIAIS</v>
      </c>
      <c r="H9" s="19" t="str">
        <f>IFERROR(VLOOKUP($B9,'Tabelas auxiliares'!$A$67:$C$104,3,FALSE),"")</f>
        <v>AUXILIO MORADIA / AUXILIO CRECHE / AUXILIO TRANSPORTE / BOLSA PERMANENCIA / BOLSA AUXILIO ALIMENTACAO AOS ESTUDANTES DE GRADUACAO / MONITORIA DE AÇÕES AFIRMATIVAS</v>
      </c>
      <c r="I9" t="s">
        <v>3936</v>
      </c>
      <c r="J9" t="s">
        <v>1387</v>
      </c>
      <c r="K9" t="s">
        <v>3937</v>
      </c>
      <c r="L9" t="s">
        <v>1389</v>
      </c>
      <c r="M9" t="s">
        <v>604</v>
      </c>
      <c r="N9" t="s">
        <v>613</v>
      </c>
      <c r="O9" t="s">
        <v>617</v>
      </c>
      <c r="P9" t="s">
        <v>618</v>
      </c>
      <c r="Q9" t="s">
        <v>603</v>
      </c>
      <c r="R9" t="s">
        <v>604</v>
      </c>
      <c r="S9" t="s">
        <v>605</v>
      </c>
      <c r="T9" t="s">
        <v>145</v>
      </c>
      <c r="U9" t="s">
        <v>1363</v>
      </c>
      <c r="V9" t="s">
        <v>645</v>
      </c>
      <c r="W9" t="s">
        <v>646</v>
      </c>
      <c r="X9" t="s">
        <v>3938</v>
      </c>
      <c r="Y9" s="19" t="str">
        <f t="shared" si="0"/>
        <v>3</v>
      </c>
      <c r="Z9" s="19" t="str">
        <f>IF(T9="","",IF(AND(T9&lt;&gt;'Tabelas auxiliares'!$B$241,T9&lt;&gt;'Tabelas auxiliares'!$B$242),"FOLHA DE PESSOAL",IF(Y9='Tabelas auxiliares'!$A$242,"CUSTEIO",IF(Y9='Tabelas auxiliares'!$A$241,"INVESTIMENTO","ERRO - VERIFICAR"))))</f>
        <v>CUSTEIO</v>
      </c>
      <c r="AA9" s="37">
        <v>9800</v>
      </c>
      <c r="AB9" s="37"/>
      <c r="AC9" s="37"/>
      <c r="AD9" s="37"/>
      <c r="AE9" s="37">
        <v>9800</v>
      </c>
      <c r="AF9" s="37"/>
      <c r="AG9" s="37"/>
    </row>
    <row r="10" spans="1:33" ht="14.45" customHeight="1" x14ac:dyDescent="0.25">
      <c r="A10" t="s">
        <v>581</v>
      </c>
      <c r="B10" s="36" t="s">
        <v>202</v>
      </c>
      <c r="C10" s="36" t="s">
        <v>584</v>
      </c>
      <c r="D10" t="s">
        <v>62</v>
      </c>
      <c r="E10" t="s">
        <v>100</v>
      </c>
      <c r="F10" s="19" t="str">
        <f>IFERROR(VLOOKUP(D10,'Tabelas auxiliares'!$A$3:$B$63,2,FALSE),"")</f>
        <v>PROAP - PNAES</v>
      </c>
      <c r="G10" s="19" t="str">
        <f>IFERROR(VLOOKUP($B10,'Tabelas auxiliares'!$A$67:$C$104,2,FALSE),"")</f>
        <v>ASSISTÊNCIA - SOCIAIS</v>
      </c>
      <c r="H10" s="19" t="str">
        <f>IFERROR(VLOOKUP($B10,'Tabelas auxiliares'!$A$67:$C$104,3,FALSE),"")</f>
        <v>AUXILIO MORADIA / AUXILIO CRECHE / AUXILIO TRANSPORTE / BOLSA PERMANENCIA / BOLSA AUXILIO ALIMENTACAO AOS ESTUDANTES DE GRADUACAO / MONITORIA DE AÇÕES AFIRMATIVAS</v>
      </c>
      <c r="I10" t="s">
        <v>3939</v>
      </c>
      <c r="J10" t="s">
        <v>669</v>
      </c>
      <c r="K10" t="s">
        <v>3940</v>
      </c>
      <c r="L10" t="s">
        <v>670</v>
      </c>
      <c r="M10" t="s">
        <v>604</v>
      </c>
      <c r="N10" t="s">
        <v>613</v>
      </c>
      <c r="O10" t="s">
        <v>617</v>
      </c>
      <c r="P10" t="s">
        <v>618</v>
      </c>
      <c r="Q10" t="s">
        <v>603</v>
      </c>
      <c r="R10" t="s">
        <v>604</v>
      </c>
      <c r="S10" t="s">
        <v>605</v>
      </c>
      <c r="T10" t="s">
        <v>145</v>
      </c>
      <c r="U10" t="s">
        <v>1363</v>
      </c>
      <c r="V10" t="s">
        <v>645</v>
      </c>
      <c r="W10" t="s">
        <v>646</v>
      </c>
      <c r="X10" t="s">
        <v>3941</v>
      </c>
      <c r="Y10" s="19" t="str">
        <f t="shared" si="0"/>
        <v>3</v>
      </c>
      <c r="Z10" s="19" t="str">
        <f>IF(T10="","",IF(AND(T10&lt;&gt;'Tabelas auxiliares'!$B$241,T10&lt;&gt;'Tabelas auxiliares'!$B$242),"FOLHA DE PESSOAL",IF(Y10='Tabelas auxiliares'!$A$242,"CUSTEIO",IF(Y10='Tabelas auxiliares'!$A$241,"INVESTIMENTO","ERRO - VERIFICAR"))))</f>
        <v>CUSTEIO</v>
      </c>
      <c r="AA10" s="37">
        <v>700</v>
      </c>
      <c r="AB10" s="37"/>
      <c r="AC10" s="37">
        <v>700</v>
      </c>
      <c r="AD10" s="37"/>
      <c r="AE10" s="37"/>
      <c r="AF10" s="37"/>
      <c r="AG10" s="37"/>
    </row>
    <row r="11" spans="1:33" x14ac:dyDescent="0.25">
      <c r="A11" t="s">
        <v>581</v>
      </c>
      <c r="B11" s="36" t="s">
        <v>202</v>
      </c>
      <c r="C11" s="36" t="s">
        <v>584</v>
      </c>
      <c r="D11" t="s">
        <v>62</v>
      </c>
      <c r="E11" t="s">
        <v>100</v>
      </c>
      <c r="F11" s="19" t="str">
        <f>IFERROR(VLOOKUP(D11,'Tabelas auxiliares'!$A$3:$B$63,2,FALSE),"")</f>
        <v>PROAP - PNAES</v>
      </c>
      <c r="G11" s="19" t="str">
        <f>IFERROR(VLOOKUP($B11,'Tabelas auxiliares'!$A$67:$C$104,2,FALSE),"")</f>
        <v>ASSISTÊNCIA - SOCIAIS</v>
      </c>
      <c r="H11" s="19" t="str">
        <f>IFERROR(VLOOKUP($B11,'Tabelas auxiliares'!$A$67:$C$104,3,FALSE),"")</f>
        <v>AUXILIO MORADIA / AUXILIO CRECHE / AUXILIO TRANSPORTE / BOLSA PERMANENCIA / BOLSA AUXILIO ALIMENTACAO AOS ESTUDANTES DE GRADUACAO / MONITORIA DE AÇÕES AFIRMATIVAS</v>
      </c>
      <c r="I11" t="s">
        <v>3942</v>
      </c>
      <c r="J11" t="s">
        <v>669</v>
      </c>
      <c r="K11" t="s">
        <v>3943</v>
      </c>
      <c r="L11" t="s">
        <v>670</v>
      </c>
      <c r="M11" t="s">
        <v>604</v>
      </c>
      <c r="N11" t="s">
        <v>613</v>
      </c>
      <c r="O11" t="s">
        <v>617</v>
      </c>
      <c r="P11" t="s">
        <v>618</v>
      </c>
      <c r="Q11" t="s">
        <v>603</v>
      </c>
      <c r="R11" t="s">
        <v>604</v>
      </c>
      <c r="S11" t="s">
        <v>605</v>
      </c>
      <c r="T11" t="s">
        <v>145</v>
      </c>
      <c r="U11" t="s">
        <v>1363</v>
      </c>
      <c r="V11" t="s">
        <v>645</v>
      </c>
      <c r="W11" t="s">
        <v>646</v>
      </c>
      <c r="X11" t="s">
        <v>3944</v>
      </c>
      <c r="Y11" s="19" t="str">
        <f t="shared" si="0"/>
        <v>3</v>
      </c>
      <c r="Z11" s="19" t="str">
        <f>IF(T11="","",IF(AND(T11&lt;&gt;'Tabelas auxiliares'!$B$241,T11&lt;&gt;'Tabelas auxiliares'!$B$242),"FOLHA DE PESSOAL",IF(Y11='Tabelas auxiliares'!$A$242,"CUSTEIO",IF(Y11='Tabelas auxiliares'!$A$241,"INVESTIMENTO","ERRO - VERIFICAR"))))</f>
        <v>CUSTEIO</v>
      </c>
      <c r="AA11" s="37">
        <v>28600</v>
      </c>
      <c r="AB11" s="37"/>
      <c r="AC11" s="37">
        <v>28600</v>
      </c>
      <c r="AD11" s="37"/>
      <c r="AE11" s="37"/>
      <c r="AF11" s="37"/>
      <c r="AG11" s="37"/>
    </row>
    <row r="12" spans="1:33" ht="14.45" customHeight="1" x14ac:dyDescent="0.25">
      <c r="A12" t="s">
        <v>581</v>
      </c>
      <c r="B12" s="36" t="s">
        <v>202</v>
      </c>
      <c r="C12" s="36" t="s">
        <v>584</v>
      </c>
      <c r="D12" t="s">
        <v>62</v>
      </c>
      <c r="E12" t="s">
        <v>100</v>
      </c>
      <c r="F12" s="19" t="str">
        <f>IFERROR(VLOOKUP(D12,'Tabelas auxiliares'!$A$3:$B$63,2,FALSE),"")</f>
        <v>PROAP - PNAES</v>
      </c>
      <c r="G12" s="19" t="str">
        <f>IFERROR(VLOOKUP($B12,'Tabelas auxiliares'!$A$67:$C$104,2,FALSE),"")</f>
        <v>ASSISTÊNCIA - SOCIAIS</v>
      </c>
      <c r="H12" s="19" t="str">
        <f>IFERROR(VLOOKUP($B12,'Tabelas auxiliares'!$A$67:$C$104,3,FALSE),"")</f>
        <v>AUXILIO MORADIA / AUXILIO CRECHE / AUXILIO TRANSPORTE / BOLSA PERMANENCIA / BOLSA AUXILIO ALIMENTACAO AOS ESTUDANTES DE GRADUACAO / MONITORIA DE AÇÕES AFIRMATIVAS</v>
      </c>
      <c r="I12" t="s">
        <v>3945</v>
      </c>
      <c r="J12" t="s">
        <v>1392</v>
      </c>
      <c r="K12" t="s">
        <v>3946</v>
      </c>
      <c r="L12" t="s">
        <v>1394</v>
      </c>
      <c r="M12" t="s">
        <v>604</v>
      </c>
      <c r="N12" t="s">
        <v>613</v>
      </c>
      <c r="O12" t="s">
        <v>617</v>
      </c>
      <c r="P12" t="s">
        <v>618</v>
      </c>
      <c r="Q12" t="s">
        <v>603</v>
      </c>
      <c r="R12" t="s">
        <v>604</v>
      </c>
      <c r="S12" t="s">
        <v>605</v>
      </c>
      <c r="T12" t="s">
        <v>145</v>
      </c>
      <c r="U12" t="s">
        <v>1363</v>
      </c>
      <c r="V12" t="s">
        <v>645</v>
      </c>
      <c r="W12" t="s">
        <v>646</v>
      </c>
      <c r="X12" t="s">
        <v>3947</v>
      </c>
      <c r="Y12" s="19" t="str">
        <f t="shared" si="0"/>
        <v>3</v>
      </c>
      <c r="Z12" s="19" t="str">
        <f>IF(T12="","",IF(AND(T12&lt;&gt;'Tabelas auxiliares'!$B$241,T12&lt;&gt;'Tabelas auxiliares'!$B$242),"FOLHA DE PESSOAL",IF(Y12='Tabelas auxiliares'!$A$242,"CUSTEIO",IF(Y12='Tabelas auxiliares'!$A$241,"INVESTIMENTO","ERRO - VERIFICAR"))))</f>
        <v>CUSTEIO</v>
      </c>
      <c r="AA12" s="37">
        <v>3150</v>
      </c>
      <c r="AB12" s="37"/>
      <c r="AC12" s="37">
        <v>3150</v>
      </c>
      <c r="AD12" s="37"/>
      <c r="AE12" s="37"/>
      <c r="AF12" s="37"/>
      <c r="AG12" s="37"/>
    </row>
    <row r="13" spans="1:33" ht="14.45" customHeight="1" x14ac:dyDescent="0.25">
      <c r="A13" t="s">
        <v>581</v>
      </c>
      <c r="B13" s="36" t="s">
        <v>202</v>
      </c>
      <c r="C13" s="36" t="s">
        <v>584</v>
      </c>
      <c r="D13" t="s">
        <v>62</v>
      </c>
      <c r="E13" t="s">
        <v>100</v>
      </c>
      <c r="F13" s="19" t="str">
        <f>IFERROR(VLOOKUP(D13,'Tabelas auxiliares'!$A$3:$B$63,2,FALSE),"")</f>
        <v>PROAP - PNAES</v>
      </c>
      <c r="G13" s="19" t="str">
        <f>IFERROR(VLOOKUP($B13,'Tabelas auxiliares'!$A$67:$C$104,2,FALSE),"")</f>
        <v>ASSISTÊNCIA - SOCIAIS</v>
      </c>
      <c r="H13" s="19" t="str">
        <f>IFERROR(VLOOKUP($B13,'Tabelas auxiliares'!$A$67:$C$104,3,FALSE),"")</f>
        <v>AUXILIO MORADIA / AUXILIO CRECHE / AUXILIO TRANSPORTE / BOLSA PERMANENCIA / BOLSA AUXILIO ALIMENTACAO AOS ESTUDANTES DE GRADUACAO / MONITORIA DE AÇÕES AFIRMATIVAS</v>
      </c>
      <c r="I13" t="s">
        <v>3948</v>
      </c>
      <c r="J13" t="s">
        <v>1396</v>
      </c>
      <c r="K13" t="s">
        <v>3949</v>
      </c>
      <c r="L13" t="s">
        <v>1398</v>
      </c>
      <c r="M13" t="s">
        <v>604</v>
      </c>
      <c r="N13" t="s">
        <v>613</v>
      </c>
      <c r="O13" t="s">
        <v>617</v>
      </c>
      <c r="P13" t="s">
        <v>618</v>
      </c>
      <c r="Q13" t="s">
        <v>603</v>
      </c>
      <c r="R13" t="s">
        <v>604</v>
      </c>
      <c r="S13" t="s">
        <v>605</v>
      </c>
      <c r="T13" t="s">
        <v>145</v>
      </c>
      <c r="U13" t="s">
        <v>1363</v>
      </c>
      <c r="V13" t="s">
        <v>645</v>
      </c>
      <c r="W13" t="s">
        <v>646</v>
      </c>
      <c r="X13" t="s">
        <v>3950</v>
      </c>
      <c r="Y13" s="19" t="str">
        <f t="shared" si="0"/>
        <v>3</v>
      </c>
      <c r="Z13" s="19" t="str">
        <f>IF(T13="","",IF(AND(T13&lt;&gt;'Tabelas auxiliares'!$B$241,T13&lt;&gt;'Tabelas auxiliares'!$B$242),"FOLHA DE PESSOAL",IF(Y13='Tabelas auxiliares'!$A$242,"CUSTEIO",IF(Y13='Tabelas auxiliares'!$A$241,"INVESTIMENTO","ERRO - VERIFICAR"))))</f>
        <v>CUSTEIO</v>
      </c>
      <c r="AA13" s="37">
        <v>413700</v>
      </c>
      <c r="AB13" s="37"/>
      <c r="AC13" s="37"/>
      <c r="AD13" s="37"/>
      <c r="AE13" s="37">
        <v>413700</v>
      </c>
      <c r="AF13" s="37"/>
      <c r="AG13" s="37"/>
    </row>
    <row r="14" spans="1:33" ht="14.45" customHeight="1" x14ac:dyDescent="0.25">
      <c r="A14" t="s">
        <v>581</v>
      </c>
      <c r="B14" s="36" t="s">
        <v>202</v>
      </c>
      <c r="C14" s="36" t="s">
        <v>584</v>
      </c>
      <c r="D14" t="s">
        <v>62</v>
      </c>
      <c r="E14" t="s">
        <v>100</v>
      </c>
      <c r="F14" s="19" t="str">
        <f>IFERROR(VLOOKUP(D14,'Tabelas auxiliares'!$A$3:$B$63,2,FALSE),"")</f>
        <v>PROAP - PNAES</v>
      </c>
      <c r="G14" s="19" t="str">
        <f>IFERROR(VLOOKUP($B14,'Tabelas auxiliares'!$A$67:$C$104,2,FALSE),"")</f>
        <v>ASSISTÊNCIA - SOCIAIS</v>
      </c>
      <c r="H14" s="19" t="str">
        <f>IFERROR(VLOOKUP($B14,'Tabelas auxiliares'!$A$67:$C$104,3,FALSE),"")</f>
        <v>AUXILIO MORADIA / AUXILIO CRECHE / AUXILIO TRANSPORTE / BOLSA PERMANENCIA / BOLSA AUXILIO ALIMENTACAO AOS ESTUDANTES DE GRADUACAO / MONITORIA DE AÇÕES AFIRMATIVAS</v>
      </c>
      <c r="I14" t="s">
        <v>3951</v>
      </c>
      <c r="J14" t="s">
        <v>664</v>
      </c>
      <c r="K14" t="s">
        <v>3952</v>
      </c>
      <c r="L14" t="s">
        <v>3953</v>
      </c>
      <c r="M14" t="s">
        <v>665</v>
      </c>
      <c r="N14" t="s">
        <v>613</v>
      </c>
      <c r="O14" t="s">
        <v>620</v>
      </c>
      <c r="P14" t="s">
        <v>1361</v>
      </c>
      <c r="Q14" t="s">
        <v>603</v>
      </c>
      <c r="R14" t="s">
        <v>604</v>
      </c>
      <c r="S14" t="s">
        <v>605</v>
      </c>
      <c r="T14" t="s">
        <v>145</v>
      </c>
      <c r="U14" t="s">
        <v>1362</v>
      </c>
      <c r="V14" t="s">
        <v>666</v>
      </c>
      <c r="W14" t="s">
        <v>667</v>
      </c>
      <c r="X14" t="s">
        <v>3954</v>
      </c>
      <c r="Y14" s="19" t="str">
        <f t="shared" si="0"/>
        <v>3</v>
      </c>
      <c r="Z14" s="19" t="str">
        <f>IF(T14="","",IF(AND(T14&lt;&gt;'Tabelas auxiliares'!$B$241,T14&lt;&gt;'Tabelas auxiliares'!$B$242),"FOLHA DE PESSOAL",IF(Y14='Tabelas auxiliares'!$A$242,"CUSTEIO",IF(Y14='Tabelas auxiliares'!$A$241,"INVESTIMENTO","ERRO - VERIFICAR"))))</f>
        <v>CUSTEIO</v>
      </c>
      <c r="AA14" s="37">
        <v>571.24</v>
      </c>
      <c r="AB14" s="37"/>
      <c r="AC14" s="37">
        <v>571.24</v>
      </c>
      <c r="AD14" s="37"/>
      <c r="AE14" s="37"/>
      <c r="AF14" s="37"/>
      <c r="AG14" s="37"/>
    </row>
    <row r="15" spans="1:33" x14ac:dyDescent="0.25">
      <c r="A15" t="s">
        <v>581</v>
      </c>
      <c r="B15" s="36" t="s">
        <v>202</v>
      </c>
      <c r="C15" s="36" t="s">
        <v>584</v>
      </c>
      <c r="D15" t="s">
        <v>62</v>
      </c>
      <c r="E15" t="s">
        <v>100</v>
      </c>
      <c r="F15" s="19" t="str">
        <f>IFERROR(VLOOKUP(D15,'Tabelas auxiliares'!$A$3:$B$63,2,FALSE),"")</f>
        <v>PROAP - PNAES</v>
      </c>
      <c r="G15" s="19" t="str">
        <f>IFERROR(VLOOKUP($B15,'Tabelas auxiliares'!$A$67:$C$104,2,FALSE),"")</f>
        <v>ASSISTÊNCIA - SOCIAIS</v>
      </c>
      <c r="H15" s="19" t="str">
        <f>IFERROR(VLOOKUP($B15,'Tabelas auxiliares'!$A$67:$C$104,3,FALSE),"")</f>
        <v>AUXILIO MORADIA / AUXILIO CRECHE / AUXILIO TRANSPORTE / BOLSA PERMANENCIA / BOLSA AUXILIO ALIMENTACAO AOS ESTUDANTES DE GRADUACAO / MONITORIA DE AÇÕES AFIRMATIVAS</v>
      </c>
      <c r="I15" t="s">
        <v>3955</v>
      </c>
      <c r="J15" t="s">
        <v>664</v>
      </c>
      <c r="K15" t="s">
        <v>3956</v>
      </c>
      <c r="L15" t="s">
        <v>3957</v>
      </c>
      <c r="M15" t="s">
        <v>665</v>
      </c>
      <c r="N15" t="s">
        <v>613</v>
      </c>
      <c r="O15" t="s">
        <v>617</v>
      </c>
      <c r="P15" t="s">
        <v>618</v>
      </c>
      <c r="Q15" t="s">
        <v>603</v>
      </c>
      <c r="R15" t="s">
        <v>604</v>
      </c>
      <c r="S15" t="s">
        <v>605</v>
      </c>
      <c r="T15" t="s">
        <v>145</v>
      </c>
      <c r="U15" t="s">
        <v>1363</v>
      </c>
      <c r="V15" t="s">
        <v>666</v>
      </c>
      <c r="W15" t="s">
        <v>667</v>
      </c>
      <c r="X15" t="s">
        <v>3958</v>
      </c>
      <c r="Y15" s="19" t="str">
        <f t="shared" si="0"/>
        <v>3</v>
      </c>
      <c r="Z15" s="19" t="str">
        <f>IF(T15="","",IF(AND(T15&lt;&gt;'Tabelas auxiliares'!$B$241,T15&lt;&gt;'Tabelas auxiliares'!$B$242),"FOLHA DE PESSOAL",IF(Y15='Tabelas auxiliares'!$A$242,"CUSTEIO",IF(Y15='Tabelas auxiliares'!$A$241,"INVESTIMENTO","ERRO - VERIFICAR"))))</f>
        <v>CUSTEIO</v>
      </c>
      <c r="AA15" s="37">
        <v>572.39</v>
      </c>
      <c r="AB15" s="37"/>
      <c r="AC15" s="37">
        <v>572.39</v>
      </c>
      <c r="AD15" s="37"/>
      <c r="AE15" s="37"/>
      <c r="AF15" s="37"/>
      <c r="AG15" s="37"/>
    </row>
    <row r="16" spans="1:33" ht="14.45" customHeight="1" x14ac:dyDescent="0.25">
      <c r="A16" t="s">
        <v>581</v>
      </c>
      <c r="B16" s="36" t="s">
        <v>202</v>
      </c>
      <c r="C16" s="36" t="s">
        <v>584</v>
      </c>
      <c r="D16" t="s">
        <v>62</v>
      </c>
      <c r="E16" t="s">
        <v>100</v>
      </c>
      <c r="F16" s="19" t="str">
        <f>IFERROR(VLOOKUP(D16,'Tabelas auxiliares'!$A$3:$B$63,2,FALSE),"")</f>
        <v>PROAP - PNAES</v>
      </c>
      <c r="G16" s="19" t="str">
        <f>IFERROR(VLOOKUP($B16,'Tabelas auxiliares'!$A$67:$C$104,2,FALSE),"")</f>
        <v>ASSISTÊNCIA - SOCIAIS</v>
      </c>
      <c r="H16" s="19" t="str">
        <f>IFERROR(VLOOKUP($B16,'Tabelas auxiliares'!$A$67:$C$104,3,FALSE),"")</f>
        <v>AUXILIO MORADIA / AUXILIO CRECHE / AUXILIO TRANSPORTE / BOLSA PERMANENCIA / BOLSA AUXILIO ALIMENTACAO AOS ESTUDANTES DE GRADUACAO / MONITORIA DE AÇÕES AFIRMATIVAS</v>
      </c>
      <c r="I16" t="s">
        <v>3955</v>
      </c>
      <c r="J16" t="s">
        <v>664</v>
      </c>
      <c r="K16" t="s">
        <v>3959</v>
      </c>
      <c r="L16" t="s">
        <v>3957</v>
      </c>
      <c r="M16" t="s">
        <v>665</v>
      </c>
      <c r="N16" t="s">
        <v>613</v>
      </c>
      <c r="O16" t="s">
        <v>617</v>
      </c>
      <c r="P16" t="s">
        <v>618</v>
      </c>
      <c r="Q16" t="s">
        <v>603</v>
      </c>
      <c r="R16" t="s">
        <v>604</v>
      </c>
      <c r="S16" t="s">
        <v>605</v>
      </c>
      <c r="T16" t="s">
        <v>145</v>
      </c>
      <c r="U16" t="s">
        <v>1363</v>
      </c>
      <c r="V16" t="s">
        <v>666</v>
      </c>
      <c r="W16" t="s">
        <v>667</v>
      </c>
      <c r="X16" t="s">
        <v>3960</v>
      </c>
      <c r="Y16" s="19" t="str">
        <f t="shared" si="0"/>
        <v>3</v>
      </c>
      <c r="Z16" s="19" t="str">
        <f>IF(T16="","",IF(AND(T16&lt;&gt;'Tabelas auxiliares'!$B$241,T16&lt;&gt;'Tabelas auxiliares'!$B$242),"FOLHA DE PESSOAL",IF(Y16='Tabelas auxiliares'!$A$242,"CUSTEIO",IF(Y16='Tabelas auxiliares'!$A$241,"INVESTIMENTO","ERRO - VERIFICAR"))))</f>
        <v>CUSTEIO</v>
      </c>
      <c r="AA16" s="37">
        <v>1779.05</v>
      </c>
      <c r="AB16" s="37"/>
      <c r="AC16" s="37">
        <v>1779.05</v>
      </c>
      <c r="AD16" s="37"/>
      <c r="AE16" s="37"/>
      <c r="AF16" s="37"/>
      <c r="AG16" s="37"/>
    </row>
    <row r="17" spans="1:33" ht="14.45" customHeight="1" x14ac:dyDescent="0.25">
      <c r="A17" t="s">
        <v>581</v>
      </c>
      <c r="B17" s="36" t="s">
        <v>202</v>
      </c>
      <c r="C17" s="36" t="s">
        <v>584</v>
      </c>
      <c r="D17" t="s">
        <v>62</v>
      </c>
      <c r="E17" t="s">
        <v>100</v>
      </c>
      <c r="F17" s="19" t="str">
        <f>IFERROR(VLOOKUP(D17,'Tabelas auxiliares'!$A$3:$B$63,2,FALSE),"")</f>
        <v>PROAP - PNAES</v>
      </c>
      <c r="G17" s="19" t="str">
        <f>IFERROR(VLOOKUP($B17,'Tabelas auxiliares'!$A$67:$C$104,2,FALSE),"")</f>
        <v>ASSISTÊNCIA - SOCIAIS</v>
      </c>
      <c r="H17" s="19" t="str">
        <f>IFERROR(VLOOKUP($B17,'Tabelas auxiliares'!$A$67:$C$104,3,FALSE),"")</f>
        <v>AUXILIO MORADIA / AUXILIO CRECHE / AUXILIO TRANSPORTE / BOLSA PERMANENCIA / BOLSA AUXILIO ALIMENTACAO AOS ESTUDANTES DE GRADUACAO / MONITORIA DE AÇÕES AFIRMATIVAS</v>
      </c>
      <c r="I17" t="s">
        <v>3955</v>
      </c>
      <c r="J17" t="s">
        <v>664</v>
      </c>
      <c r="K17" t="s">
        <v>3961</v>
      </c>
      <c r="L17" t="s">
        <v>3957</v>
      </c>
      <c r="M17" t="s">
        <v>665</v>
      </c>
      <c r="N17" t="s">
        <v>613</v>
      </c>
      <c r="O17" t="s">
        <v>617</v>
      </c>
      <c r="P17" t="s">
        <v>618</v>
      </c>
      <c r="Q17" t="s">
        <v>603</v>
      </c>
      <c r="R17" t="s">
        <v>604</v>
      </c>
      <c r="S17" t="s">
        <v>605</v>
      </c>
      <c r="T17" t="s">
        <v>145</v>
      </c>
      <c r="U17" t="s">
        <v>1363</v>
      </c>
      <c r="V17" t="s">
        <v>666</v>
      </c>
      <c r="W17" t="s">
        <v>667</v>
      </c>
      <c r="X17" t="s">
        <v>3962</v>
      </c>
      <c r="Y17" s="19" t="str">
        <f t="shared" si="0"/>
        <v>3</v>
      </c>
      <c r="Z17" s="19" t="str">
        <f>IF(T17="","",IF(AND(T17&lt;&gt;'Tabelas auxiliares'!$B$241,T17&lt;&gt;'Tabelas auxiliares'!$B$242),"FOLHA DE PESSOAL",IF(Y17='Tabelas auxiliares'!$A$242,"CUSTEIO",IF(Y17='Tabelas auxiliares'!$A$241,"INVESTIMENTO","ERRO - VERIFICAR"))))</f>
        <v>CUSTEIO</v>
      </c>
      <c r="AA17" s="37">
        <v>1531.53</v>
      </c>
      <c r="AB17" s="37"/>
      <c r="AC17" s="37">
        <v>1531.53</v>
      </c>
      <c r="AD17" s="37"/>
      <c r="AE17" s="37"/>
      <c r="AF17" s="37"/>
      <c r="AG17" s="37"/>
    </row>
    <row r="18" spans="1:33" ht="14.45" customHeight="1" x14ac:dyDescent="0.25">
      <c r="A18" t="s">
        <v>581</v>
      </c>
      <c r="B18" s="36" t="s">
        <v>202</v>
      </c>
      <c r="C18" s="36" t="s">
        <v>584</v>
      </c>
      <c r="D18" t="s">
        <v>62</v>
      </c>
      <c r="E18" t="s">
        <v>100</v>
      </c>
      <c r="F18" s="19" t="str">
        <f>IFERROR(VLOOKUP(D18,'Tabelas auxiliares'!$A$3:$B$63,2,FALSE),"")</f>
        <v>PROAP - PNAES</v>
      </c>
      <c r="G18" s="19" t="str">
        <f>IFERROR(VLOOKUP($B18,'Tabelas auxiliares'!$A$67:$C$104,2,FALSE),"")</f>
        <v>ASSISTÊNCIA - SOCIAIS</v>
      </c>
      <c r="H18" s="19" t="str">
        <f>IFERROR(VLOOKUP($B18,'Tabelas auxiliares'!$A$67:$C$104,3,FALSE),"")</f>
        <v>AUXILIO MORADIA / AUXILIO CRECHE / AUXILIO TRANSPORTE / BOLSA PERMANENCIA / BOLSA AUXILIO ALIMENTACAO AOS ESTUDANTES DE GRADUACAO / MONITORIA DE AÇÕES AFIRMATIVAS</v>
      </c>
      <c r="I18" t="s">
        <v>3955</v>
      </c>
      <c r="J18" t="s">
        <v>664</v>
      </c>
      <c r="K18" t="s">
        <v>3963</v>
      </c>
      <c r="L18" t="s">
        <v>3957</v>
      </c>
      <c r="M18" t="s">
        <v>665</v>
      </c>
      <c r="N18" t="s">
        <v>613</v>
      </c>
      <c r="O18" t="s">
        <v>617</v>
      </c>
      <c r="P18" t="s">
        <v>618</v>
      </c>
      <c r="Q18" t="s">
        <v>603</v>
      </c>
      <c r="R18" t="s">
        <v>604</v>
      </c>
      <c r="S18" t="s">
        <v>605</v>
      </c>
      <c r="T18" t="s">
        <v>145</v>
      </c>
      <c r="U18" t="s">
        <v>1363</v>
      </c>
      <c r="V18" t="s">
        <v>666</v>
      </c>
      <c r="W18" t="s">
        <v>667</v>
      </c>
      <c r="X18" t="s">
        <v>3964</v>
      </c>
      <c r="Y18" s="19" t="str">
        <f t="shared" si="0"/>
        <v>3</v>
      </c>
      <c r="Z18" s="19" t="str">
        <f>IF(T18="","",IF(AND(T18&lt;&gt;'Tabelas auxiliares'!$B$241,T18&lt;&gt;'Tabelas auxiliares'!$B$242),"FOLHA DE PESSOAL",IF(Y18='Tabelas auxiliares'!$A$242,"CUSTEIO",IF(Y18='Tabelas auxiliares'!$A$241,"INVESTIMENTO","ERRO - VERIFICAR"))))</f>
        <v>CUSTEIO</v>
      </c>
      <c r="AA18" s="37">
        <v>680.68</v>
      </c>
      <c r="AB18" s="37"/>
      <c r="AC18" s="37">
        <v>680.68</v>
      </c>
      <c r="AD18" s="37"/>
      <c r="AE18" s="37"/>
      <c r="AF18" s="37"/>
      <c r="AG18" s="37"/>
    </row>
    <row r="19" spans="1:33" ht="14.45" customHeight="1" x14ac:dyDescent="0.25">
      <c r="A19" t="s">
        <v>581</v>
      </c>
      <c r="B19" s="36" t="s">
        <v>202</v>
      </c>
      <c r="C19" s="36" t="s">
        <v>584</v>
      </c>
      <c r="D19" t="s">
        <v>62</v>
      </c>
      <c r="E19" t="s">
        <v>100</v>
      </c>
      <c r="F19" s="19" t="str">
        <f>IFERROR(VLOOKUP(D19,'Tabelas auxiliares'!$A$3:$B$63,2,FALSE),"")</f>
        <v>PROAP - PNAES</v>
      </c>
      <c r="G19" s="19" t="str">
        <f>IFERROR(VLOOKUP($B19,'Tabelas auxiliares'!$A$67:$C$104,2,FALSE),"")</f>
        <v>ASSISTÊNCIA - SOCIAIS</v>
      </c>
      <c r="H19" s="19" t="str">
        <f>IFERROR(VLOOKUP($B19,'Tabelas auxiliares'!$A$67:$C$104,3,FALSE),"")</f>
        <v>AUXILIO MORADIA / AUXILIO CRECHE / AUXILIO TRANSPORTE / BOLSA PERMANENCIA / BOLSA AUXILIO ALIMENTACAO AOS ESTUDANTES DE GRADUACAO / MONITORIA DE AÇÕES AFIRMATIVAS</v>
      </c>
      <c r="I19" t="s">
        <v>3955</v>
      </c>
      <c r="J19" t="s">
        <v>664</v>
      </c>
      <c r="K19" t="s">
        <v>3965</v>
      </c>
      <c r="L19" t="s">
        <v>3957</v>
      </c>
      <c r="M19" t="s">
        <v>665</v>
      </c>
      <c r="N19" t="s">
        <v>613</v>
      </c>
      <c r="O19" t="s">
        <v>617</v>
      </c>
      <c r="P19" t="s">
        <v>618</v>
      </c>
      <c r="Q19" t="s">
        <v>603</v>
      </c>
      <c r="R19" t="s">
        <v>604</v>
      </c>
      <c r="S19" t="s">
        <v>605</v>
      </c>
      <c r="T19" t="s">
        <v>145</v>
      </c>
      <c r="U19" t="s">
        <v>1363</v>
      </c>
      <c r="V19" t="s">
        <v>666</v>
      </c>
      <c r="W19" t="s">
        <v>667</v>
      </c>
      <c r="X19" t="s">
        <v>3966</v>
      </c>
      <c r="Y19" s="19" t="str">
        <f t="shared" si="0"/>
        <v>3</v>
      </c>
      <c r="Z19" s="19" t="str">
        <f>IF(T19="","",IF(AND(T19&lt;&gt;'Tabelas auxiliares'!$B$241,T19&lt;&gt;'Tabelas auxiliares'!$B$242),"FOLHA DE PESSOAL",IF(Y19='Tabelas auxiliares'!$A$242,"CUSTEIO",IF(Y19='Tabelas auxiliares'!$A$241,"INVESTIMENTO","ERRO - VERIFICAR"))))</f>
        <v>CUSTEIO</v>
      </c>
      <c r="AA19" s="37">
        <v>974.61</v>
      </c>
      <c r="AB19" s="37"/>
      <c r="AC19" s="37">
        <v>974.61</v>
      </c>
      <c r="AD19" s="37"/>
      <c r="AE19" s="37"/>
      <c r="AF19" s="37"/>
      <c r="AG19" s="37"/>
    </row>
    <row r="20" spans="1:33" ht="14.45" customHeight="1" x14ac:dyDescent="0.25">
      <c r="A20" t="s">
        <v>581</v>
      </c>
      <c r="B20" s="36" t="s">
        <v>202</v>
      </c>
      <c r="C20" s="36" t="s">
        <v>584</v>
      </c>
      <c r="D20" t="s">
        <v>62</v>
      </c>
      <c r="E20" t="s">
        <v>100</v>
      </c>
      <c r="F20" s="19" t="str">
        <f>IFERROR(VLOOKUP(D20,'Tabelas auxiliares'!$A$3:$B$63,2,FALSE),"")</f>
        <v>PROAP - PNAES</v>
      </c>
      <c r="G20" s="19" t="str">
        <f>IFERROR(VLOOKUP($B20,'Tabelas auxiliares'!$A$67:$C$104,2,FALSE),"")</f>
        <v>ASSISTÊNCIA - SOCIAIS</v>
      </c>
      <c r="H20" s="19" t="str">
        <f>IFERROR(VLOOKUP($B20,'Tabelas auxiliares'!$A$67:$C$104,3,FALSE),"")</f>
        <v>AUXILIO MORADIA / AUXILIO CRECHE / AUXILIO TRANSPORTE / BOLSA PERMANENCIA / BOLSA AUXILIO ALIMENTACAO AOS ESTUDANTES DE GRADUACAO / MONITORIA DE AÇÕES AFIRMATIVAS</v>
      </c>
      <c r="I20" t="s">
        <v>3955</v>
      </c>
      <c r="J20" t="s">
        <v>664</v>
      </c>
      <c r="K20" t="s">
        <v>3967</v>
      </c>
      <c r="L20" t="s">
        <v>3957</v>
      </c>
      <c r="M20" t="s">
        <v>665</v>
      </c>
      <c r="N20" t="s">
        <v>613</v>
      </c>
      <c r="O20" t="s">
        <v>617</v>
      </c>
      <c r="P20" t="s">
        <v>618</v>
      </c>
      <c r="Q20" t="s">
        <v>603</v>
      </c>
      <c r="R20" t="s">
        <v>604</v>
      </c>
      <c r="S20" t="s">
        <v>605</v>
      </c>
      <c r="T20" t="s">
        <v>145</v>
      </c>
      <c r="U20" t="s">
        <v>1363</v>
      </c>
      <c r="V20" t="s">
        <v>666</v>
      </c>
      <c r="W20" t="s">
        <v>667</v>
      </c>
      <c r="X20" t="s">
        <v>3968</v>
      </c>
      <c r="Y20" s="19" t="str">
        <f t="shared" si="0"/>
        <v>3</v>
      </c>
      <c r="Z20" s="19" t="str">
        <f>IF(T20="","",IF(AND(T20&lt;&gt;'Tabelas auxiliares'!$B$241,T20&lt;&gt;'Tabelas auxiliares'!$B$242),"FOLHA DE PESSOAL",IF(Y20='Tabelas auxiliares'!$A$242,"CUSTEIO",IF(Y20='Tabelas auxiliares'!$A$241,"INVESTIMENTO","ERRO - VERIFICAR"))))</f>
        <v>CUSTEIO</v>
      </c>
      <c r="AA20" s="37">
        <v>2490.67</v>
      </c>
      <c r="AB20" s="37"/>
      <c r="AC20" s="37">
        <v>2490.67</v>
      </c>
      <c r="AD20" s="37"/>
      <c r="AE20" s="37"/>
      <c r="AF20" s="37"/>
      <c r="AG20" s="37"/>
    </row>
    <row r="21" spans="1:33" ht="14.45" customHeight="1" x14ac:dyDescent="0.25">
      <c r="A21" t="s">
        <v>581</v>
      </c>
      <c r="B21" s="36" t="s">
        <v>202</v>
      </c>
      <c r="C21" s="36" t="s">
        <v>584</v>
      </c>
      <c r="D21" t="s">
        <v>62</v>
      </c>
      <c r="E21" t="s">
        <v>100</v>
      </c>
      <c r="F21" s="19" t="str">
        <f>IFERROR(VLOOKUP(D21,'Tabelas auxiliares'!$A$3:$B$63,2,FALSE),"")</f>
        <v>PROAP - PNAES</v>
      </c>
      <c r="G21" s="19" t="str">
        <f>IFERROR(VLOOKUP($B21,'Tabelas auxiliares'!$A$67:$C$104,2,FALSE),"")</f>
        <v>ASSISTÊNCIA - SOCIAIS</v>
      </c>
      <c r="H21" s="19" t="str">
        <f>IFERROR(VLOOKUP($B21,'Tabelas auxiliares'!$A$67:$C$104,3,FALSE),"")</f>
        <v>AUXILIO MORADIA / AUXILIO CRECHE / AUXILIO TRANSPORTE / BOLSA PERMANENCIA / BOLSA AUXILIO ALIMENTACAO AOS ESTUDANTES DE GRADUACAO / MONITORIA DE AÇÕES AFIRMATIVAS</v>
      </c>
      <c r="I21" t="s">
        <v>3969</v>
      </c>
      <c r="J21" t="s">
        <v>1400</v>
      </c>
      <c r="K21" t="s">
        <v>3970</v>
      </c>
      <c r="L21" t="s">
        <v>1402</v>
      </c>
      <c r="M21" t="s">
        <v>604</v>
      </c>
      <c r="N21" t="s">
        <v>613</v>
      </c>
      <c r="O21" t="s">
        <v>620</v>
      </c>
      <c r="P21" t="s">
        <v>1361</v>
      </c>
      <c r="Q21" t="s">
        <v>603</v>
      </c>
      <c r="R21" t="s">
        <v>604</v>
      </c>
      <c r="S21" t="s">
        <v>605</v>
      </c>
      <c r="T21" t="s">
        <v>145</v>
      </c>
      <c r="U21" t="s">
        <v>1362</v>
      </c>
      <c r="V21" t="s">
        <v>645</v>
      </c>
      <c r="W21" t="s">
        <v>646</v>
      </c>
      <c r="X21" t="s">
        <v>3971</v>
      </c>
      <c r="Y21" s="19" t="str">
        <f t="shared" si="0"/>
        <v>3</v>
      </c>
      <c r="Z21" s="19" t="str">
        <f>IF(T21="","",IF(AND(T21&lt;&gt;'Tabelas auxiliares'!$B$241,T21&lt;&gt;'Tabelas auxiliares'!$B$242),"FOLHA DE PESSOAL",IF(Y21='Tabelas auxiliares'!$A$242,"CUSTEIO",IF(Y21='Tabelas auxiliares'!$A$241,"INVESTIMENTO","ERRO - VERIFICAR"))))</f>
        <v>CUSTEIO</v>
      </c>
      <c r="AA21" s="37">
        <v>6744</v>
      </c>
      <c r="AB21" s="37"/>
      <c r="AC21" s="37"/>
      <c r="AD21" s="37"/>
      <c r="AE21" s="37">
        <v>6744</v>
      </c>
      <c r="AF21" s="37"/>
      <c r="AG21" s="37"/>
    </row>
    <row r="22" spans="1:33" ht="14.45" customHeight="1" x14ac:dyDescent="0.25">
      <c r="A22" t="s">
        <v>581</v>
      </c>
      <c r="B22" s="36" t="s">
        <v>202</v>
      </c>
      <c r="C22" s="36" t="s">
        <v>584</v>
      </c>
      <c r="D22" t="s">
        <v>62</v>
      </c>
      <c r="E22" t="s">
        <v>100</v>
      </c>
      <c r="F22" s="19" t="str">
        <f>IFERROR(VLOOKUP(D22,'Tabelas auxiliares'!$A$3:$B$63,2,FALSE),"")</f>
        <v>PROAP - PNAES</v>
      </c>
      <c r="G22" s="19" t="str">
        <f>IFERROR(VLOOKUP($B22,'Tabelas auxiliares'!$A$67:$C$104,2,FALSE),"")</f>
        <v>ASSISTÊNCIA - SOCIAIS</v>
      </c>
      <c r="H22" s="19" t="str">
        <f>IFERROR(VLOOKUP($B22,'Tabelas auxiliares'!$A$67:$C$104,3,FALSE),"")</f>
        <v>AUXILIO MORADIA / AUXILIO CRECHE / AUXILIO TRANSPORTE / BOLSA PERMANENCIA / BOLSA AUXILIO ALIMENTACAO AOS ESTUDANTES DE GRADUACAO / MONITORIA DE AÇÕES AFIRMATIVAS</v>
      </c>
      <c r="I22" t="s">
        <v>3972</v>
      </c>
      <c r="J22" t="s">
        <v>1392</v>
      </c>
      <c r="K22" t="s">
        <v>3973</v>
      </c>
      <c r="L22" t="s">
        <v>1394</v>
      </c>
      <c r="M22" t="s">
        <v>604</v>
      </c>
      <c r="N22" t="s">
        <v>613</v>
      </c>
      <c r="O22" t="s">
        <v>620</v>
      </c>
      <c r="P22" t="s">
        <v>1361</v>
      </c>
      <c r="Q22" t="s">
        <v>603</v>
      </c>
      <c r="R22" t="s">
        <v>604</v>
      </c>
      <c r="S22" t="s">
        <v>605</v>
      </c>
      <c r="T22" t="s">
        <v>145</v>
      </c>
      <c r="U22" t="s">
        <v>1362</v>
      </c>
      <c r="V22" t="s">
        <v>645</v>
      </c>
      <c r="W22" t="s">
        <v>646</v>
      </c>
      <c r="X22" t="s">
        <v>3974</v>
      </c>
      <c r="Y22" s="19" t="str">
        <f t="shared" si="0"/>
        <v>3</v>
      </c>
      <c r="Z22" s="19" t="str">
        <f>IF(T22="","",IF(AND(T22&lt;&gt;'Tabelas auxiliares'!$B$241,T22&lt;&gt;'Tabelas auxiliares'!$B$242),"FOLHA DE PESSOAL",IF(Y22='Tabelas auxiliares'!$A$242,"CUSTEIO",IF(Y22='Tabelas auxiliares'!$A$241,"INVESTIMENTO","ERRO - VERIFICAR"))))</f>
        <v>CUSTEIO</v>
      </c>
      <c r="AA22" s="37">
        <v>119175</v>
      </c>
      <c r="AB22" s="37"/>
      <c r="AC22" s="37"/>
      <c r="AD22" s="37"/>
      <c r="AE22" s="37">
        <v>119175</v>
      </c>
      <c r="AF22" s="37"/>
      <c r="AG22" s="37"/>
    </row>
    <row r="23" spans="1:33" ht="14.45" customHeight="1" x14ac:dyDescent="0.25">
      <c r="A23" t="s">
        <v>581</v>
      </c>
      <c r="B23" s="36" t="s">
        <v>202</v>
      </c>
      <c r="C23" s="36" t="s">
        <v>584</v>
      </c>
      <c r="D23" t="s">
        <v>62</v>
      </c>
      <c r="E23" t="s">
        <v>100</v>
      </c>
      <c r="F23" s="19" t="str">
        <f>IFERROR(VLOOKUP(D23,'Tabelas auxiliares'!$A$3:$B$63,2,FALSE),"")</f>
        <v>PROAP - PNAES</v>
      </c>
      <c r="G23" s="19" t="str">
        <f>IFERROR(VLOOKUP($B23,'Tabelas auxiliares'!$A$67:$C$104,2,FALSE),"")</f>
        <v>ASSISTÊNCIA - SOCIAIS</v>
      </c>
      <c r="H23" s="19" t="str">
        <f>IFERROR(VLOOKUP($B23,'Tabelas auxiliares'!$A$67:$C$104,3,FALSE),"")</f>
        <v>AUXILIO MORADIA / AUXILIO CRECHE / AUXILIO TRANSPORTE / BOLSA PERMANENCIA / BOLSA AUXILIO ALIMENTACAO AOS ESTUDANTES DE GRADUACAO / MONITORIA DE AÇÕES AFIRMATIVAS</v>
      </c>
      <c r="I23" t="s">
        <v>3931</v>
      </c>
      <c r="J23" t="s">
        <v>1396</v>
      </c>
      <c r="K23" t="s">
        <v>3975</v>
      </c>
      <c r="L23" t="s">
        <v>3976</v>
      </c>
      <c r="M23" t="s">
        <v>604</v>
      </c>
      <c r="N23" t="s">
        <v>613</v>
      </c>
      <c r="O23" t="s">
        <v>620</v>
      </c>
      <c r="P23" t="s">
        <v>1361</v>
      </c>
      <c r="Q23" t="s">
        <v>603</v>
      </c>
      <c r="R23" t="s">
        <v>604</v>
      </c>
      <c r="S23" t="s">
        <v>605</v>
      </c>
      <c r="T23" t="s">
        <v>145</v>
      </c>
      <c r="U23" t="s">
        <v>1362</v>
      </c>
      <c r="V23" t="s">
        <v>645</v>
      </c>
      <c r="W23" t="s">
        <v>646</v>
      </c>
      <c r="X23" t="s">
        <v>3977</v>
      </c>
      <c r="Y23" s="19" t="str">
        <f t="shared" si="0"/>
        <v>3</v>
      </c>
      <c r="Z23" s="19" t="str">
        <f>IF(T23="","",IF(AND(T23&lt;&gt;'Tabelas auxiliares'!$B$241,T23&lt;&gt;'Tabelas auxiliares'!$B$242),"FOLHA DE PESSOAL",IF(Y23='Tabelas auxiliares'!$A$242,"CUSTEIO",IF(Y23='Tabelas auxiliares'!$A$241,"INVESTIMENTO","ERRO - VERIFICAR"))))</f>
        <v>CUSTEIO</v>
      </c>
      <c r="AA23" s="37">
        <v>455700</v>
      </c>
      <c r="AB23" s="37"/>
      <c r="AC23" s="37">
        <v>1400</v>
      </c>
      <c r="AD23" s="37"/>
      <c r="AE23" s="37">
        <v>454300</v>
      </c>
      <c r="AF23" s="37"/>
      <c r="AG23" s="37"/>
    </row>
    <row r="24" spans="1:33" ht="14.45" customHeight="1" x14ac:dyDescent="0.25">
      <c r="A24" t="s">
        <v>581</v>
      </c>
      <c r="B24" s="36" t="s">
        <v>202</v>
      </c>
      <c r="C24" s="36" t="s">
        <v>584</v>
      </c>
      <c r="D24" t="s">
        <v>62</v>
      </c>
      <c r="E24" t="s">
        <v>100</v>
      </c>
      <c r="F24" s="19" t="str">
        <f>IFERROR(VLOOKUP(D24,'Tabelas auxiliares'!$A$3:$B$63,2,FALSE),"")</f>
        <v>PROAP - PNAES</v>
      </c>
      <c r="G24" s="19" t="str">
        <f>IFERROR(VLOOKUP($B24,'Tabelas auxiliares'!$A$67:$C$104,2,FALSE),"")</f>
        <v>ASSISTÊNCIA - SOCIAIS</v>
      </c>
      <c r="H24" s="19" t="str">
        <f>IFERROR(VLOOKUP($B24,'Tabelas auxiliares'!$A$67:$C$104,3,FALSE),"")</f>
        <v>AUXILIO MORADIA / AUXILIO CRECHE / AUXILIO TRANSPORTE / BOLSA PERMANENCIA / BOLSA AUXILIO ALIMENTACAO AOS ESTUDANTES DE GRADUACAO / MONITORIA DE AÇÕES AFIRMATIVAS</v>
      </c>
      <c r="I24" t="s">
        <v>3922</v>
      </c>
      <c r="J24" t="s">
        <v>1408</v>
      </c>
      <c r="K24" t="s">
        <v>3978</v>
      </c>
      <c r="L24" t="s">
        <v>3979</v>
      </c>
      <c r="M24" t="s">
        <v>665</v>
      </c>
      <c r="N24" t="s">
        <v>613</v>
      </c>
      <c r="O24" t="s">
        <v>620</v>
      </c>
      <c r="P24" t="s">
        <v>1361</v>
      </c>
      <c r="Q24" t="s">
        <v>603</v>
      </c>
      <c r="R24" t="s">
        <v>604</v>
      </c>
      <c r="S24" t="s">
        <v>605</v>
      </c>
      <c r="T24" t="s">
        <v>145</v>
      </c>
      <c r="U24" t="s">
        <v>1362</v>
      </c>
      <c r="V24" t="s">
        <v>666</v>
      </c>
      <c r="W24" t="s">
        <v>667</v>
      </c>
      <c r="X24" t="s">
        <v>3980</v>
      </c>
      <c r="Y24" s="19" t="str">
        <f t="shared" si="0"/>
        <v>3</v>
      </c>
      <c r="Z24" s="19" t="str">
        <f>IF(T24="","",IF(AND(T24&lt;&gt;'Tabelas auxiliares'!$B$241,T24&lt;&gt;'Tabelas auxiliares'!$B$242),"FOLHA DE PESSOAL",IF(Y24='Tabelas auxiliares'!$A$242,"CUSTEIO",IF(Y24='Tabelas auxiliares'!$A$241,"INVESTIMENTO","ERRO - VERIFICAR"))))</f>
        <v>CUSTEIO</v>
      </c>
      <c r="AA24" s="37">
        <v>52018.8</v>
      </c>
      <c r="AB24" s="37"/>
      <c r="AC24" s="37">
        <v>4207.99</v>
      </c>
      <c r="AD24" s="37"/>
      <c r="AE24" s="37">
        <v>47810.81</v>
      </c>
      <c r="AF24" s="37"/>
      <c r="AG24" s="37"/>
    </row>
    <row r="25" spans="1:33" x14ac:dyDescent="0.25">
      <c r="A25" t="s">
        <v>581</v>
      </c>
      <c r="B25" s="36" t="s">
        <v>202</v>
      </c>
      <c r="C25" s="36" t="s">
        <v>584</v>
      </c>
      <c r="D25" t="s">
        <v>62</v>
      </c>
      <c r="E25" t="s">
        <v>100</v>
      </c>
      <c r="F25" s="19" t="str">
        <f>IFERROR(VLOOKUP(D25,'Tabelas auxiliares'!$A$3:$B$63,2,FALSE),"")</f>
        <v>PROAP - PNAES</v>
      </c>
      <c r="G25" s="19" t="str">
        <f>IFERROR(VLOOKUP($B25,'Tabelas auxiliares'!$A$67:$C$104,2,FALSE),"")</f>
        <v>ASSISTÊNCIA - SOCIAIS</v>
      </c>
      <c r="H25" s="19" t="str">
        <f>IFERROR(VLOOKUP($B25,'Tabelas auxiliares'!$A$67:$C$104,3,FALSE),"")</f>
        <v>AUXILIO MORADIA / AUXILIO CRECHE / AUXILIO TRANSPORTE / BOLSA PERMANENCIA / BOLSA AUXILIO ALIMENTACAO AOS ESTUDANTES DE GRADUACAO / MONITORIA DE AÇÕES AFIRMATIVAS</v>
      </c>
      <c r="I25" t="s">
        <v>3922</v>
      </c>
      <c r="J25" t="s">
        <v>1408</v>
      </c>
      <c r="K25" t="s">
        <v>3981</v>
      </c>
      <c r="L25" t="s">
        <v>3982</v>
      </c>
      <c r="M25" t="s">
        <v>665</v>
      </c>
      <c r="N25" t="s">
        <v>613</v>
      </c>
      <c r="O25" t="s">
        <v>620</v>
      </c>
      <c r="P25" t="s">
        <v>1361</v>
      </c>
      <c r="Q25" t="s">
        <v>603</v>
      </c>
      <c r="R25" t="s">
        <v>604</v>
      </c>
      <c r="S25" t="s">
        <v>605</v>
      </c>
      <c r="T25" t="s">
        <v>145</v>
      </c>
      <c r="U25" t="s">
        <v>1362</v>
      </c>
      <c r="V25" t="s">
        <v>666</v>
      </c>
      <c r="W25" t="s">
        <v>667</v>
      </c>
      <c r="X25" t="s">
        <v>3983</v>
      </c>
      <c r="Y25" s="19" t="str">
        <f t="shared" si="0"/>
        <v>3</v>
      </c>
      <c r="Z25" s="19" t="str">
        <f>IF(T25="","",IF(AND(T25&lt;&gt;'Tabelas auxiliares'!$B$241,T25&lt;&gt;'Tabelas auxiliares'!$B$242),"FOLHA DE PESSOAL",IF(Y25='Tabelas auxiliares'!$A$242,"CUSTEIO",IF(Y25='Tabelas auxiliares'!$A$241,"INVESTIMENTO","ERRO - VERIFICAR"))))</f>
        <v>CUSTEIO</v>
      </c>
      <c r="AA25" s="37">
        <v>75522.789999999994</v>
      </c>
      <c r="AB25" s="37"/>
      <c r="AC25" s="37"/>
      <c r="AD25" s="37"/>
      <c r="AE25" s="37">
        <v>75522.789999999994</v>
      </c>
      <c r="AF25" s="37"/>
      <c r="AG25" s="37"/>
    </row>
    <row r="26" spans="1:33" x14ac:dyDescent="0.25">
      <c r="A26" t="s">
        <v>581</v>
      </c>
      <c r="B26" s="36" t="s">
        <v>204</v>
      </c>
      <c r="C26" s="36" t="s">
        <v>583</v>
      </c>
      <c r="D26" t="s">
        <v>8</v>
      </c>
      <c r="E26" t="s">
        <v>100</v>
      </c>
      <c r="F26" s="19" t="str">
        <f>IFERROR(VLOOKUP(D26,'Tabelas auxiliares'!$A$3:$B$63,2,FALSE),"")</f>
        <v>PROPES - PRÓ-REITORIA DE PESQUISA / CEM</v>
      </c>
      <c r="G26" s="19" t="str">
        <f>IFERROR(VLOOKUP($B26,'Tabelas auxiliares'!$A$67:$C$104,2,FALSE),"")</f>
        <v>ASSISTÊNCIA - PESQUISA</v>
      </c>
      <c r="H26" s="19" t="str">
        <f>IFERROR(VLOOKUP($B26,'Tabelas auxiliares'!$A$67:$C$104,3,FALSE),"")</f>
        <v>BOLSAS DE INICIACAO CIENTIFICA / AUXILIO PARA EVENTOS ESTUDANTIS PESQUISA / AUXILIO PARA PARTICIPAÇÃO DE DOCENTES EM EVENTOS DE DIVULGAÇÃO CIENTIFICA E TECNOLÓGICA</v>
      </c>
      <c r="I26" t="s">
        <v>647</v>
      </c>
      <c r="J26" t="s">
        <v>682</v>
      </c>
      <c r="K26" t="s">
        <v>3984</v>
      </c>
      <c r="L26" t="s">
        <v>3985</v>
      </c>
      <c r="M26" t="s">
        <v>604</v>
      </c>
      <c r="N26" t="s">
        <v>638</v>
      </c>
      <c r="O26" t="s">
        <v>614</v>
      </c>
      <c r="P26" t="s">
        <v>639</v>
      </c>
      <c r="Q26" t="s">
        <v>603</v>
      </c>
      <c r="R26" t="s">
        <v>604</v>
      </c>
      <c r="S26" t="s">
        <v>641</v>
      </c>
      <c r="T26" t="s">
        <v>145</v>
      </c>
      <c r="U26" t="s">
        <v>640</v>
      </c>
      <c r="V26" t="s">
        <v>645</v>
      </c>
      <c r="W26" t="s">
        <v>646</v>
      </c>
      <c r="X26" t="s">
        <v>3986</v>
      </c>
      <c r="Y26" s="19" t="str">
        <f t="shared" si="0"/>
        <v>3</v>
      </c>
      <c r="Z26" s="19" t="str">
        <f>IF(T26="","",IF(AND(T26&lt;&gt;'Tabelas auxiliares'!$B$241,T26&lt;&gt;'Tabelas auxiliares'!$B$242),"FOLHA DE PESSOAL",IF(Y26='Tabelas auxiliares'!$A$242,"CUSTEIO",IF(Y26='Tabelas auxiliares'!$A$241,"INVESTIMENTO","ERRO - VERIFICAR"))))</f>
        <v>CUSTEIO</v>
      </c>
      <c r="AA26" s="37">
        <v>2100</v>
      </c>
      <c r="AB26" s="37"/>
      <c r="AC26" s="37">
        <v>2100</v>
      </c>
      <c r="AD26" s="37"/>
      <c r="AE26" s="37"/>
      <c r="AF26" s="37"/>
      <c r="AG26" s="37"/>
    </row>
    <row r="27" spans="1:33" ht="14.45" customHeight="1" x14ac:dyDescent="0.25">
      <c r="A27" t="s">
        <v>581</v>
      </c>
      <c r="B27" s="36" t="s">
        <v>204</v>
      </c>
      <c r="C27" s="36" t="s">
        <v>583</v>
      </c>
      <c r="D27" t="s">
        <v>8</v>
      </c>
      <c r="E27" t="s">
        <v>100</v>
      </c>
      <c r="F27" s="19" t="str">
        <f>IFERROR(VLOOKUP(D27,'Tabelas auxiliares'!$A$3:$B$63,2,FALSE),"")</f>
        <v>PROPES - PRÓ-REITORIA DE PESQUISA / CEM</v>
      </c>
      <c r="G27" s="19" t="str">
        <f>IFERROR(VLOOKUP($B27,'Tabelas auxiliares'!$A$67:$C$104,2,FALSE),"")</f>
        <v>ASSISTÊNCIA - PESQUISA</v>
      </c>
      <c r="H27" s="19" t="str">
        <f>IFERROR(VLOOKUP($B27,'Tabelas auxiliares'!$A$67:$C$104,3,FALSE),"")</f>
        <v>BOLSAS DE INICIACAO CIENTIFICA / AUXILIO PARA EVENTOS ESTUDANTIS PESQUISA / AUXILIO PARA PARTICIPAÇÃO DE DOCENTES EM EVENTOS DE DIVULGAÇÃO CIENTIFICA E TECNOLÓGICA</v>
      </c>
      <c r="I27" t="s">
        <v>3987</v>
      </c>
      <c r="J27" t="s">
        <v>680</v>
      </c>
      <c r="K27" t="s">
        <v>3988</v>
      </c>
      <c r="L27" t="s">
        <v>681</v>
      </c>
      <c r="M27" t="s">
        <v>604</v>
      </c>
      <c r="N27" t="s">
        <v>648</v>
      </c>
      <c r="O27" t="s">
        <v>615</v>
      </c>
      <c r="P27" t="s">
        <v>649</v>
      </c>
      <c r="Q27" t="s">
        <v>603</v>
      </c>
      <c r="R27" t="s">
        <v>604</v>
      </c>
      <c r="S27" t="s">
        <v>605</v>
      </c>
      <c r="T27" t="s">
        <v>145</v>
      </c>
      <c r="U27" t="s">
        <v>1377</v>
      </c>
      <c r="V27" t="s">
        <v>645</v>
      </c>
      <c r="W27" t="s">
        <v>646</v>
      </c>
      <c r="X27" t="s">
        <v>3989</v>
      </c>
      <c r="Y27" s="19" t="str">
        <f t="shared" si="0"/>
        <v>3</v>
      </c>
      <c r="Z27" s="19" t="str">
        <f>IF(T27="","",IF(AND(T27&lt;&gt;'Tabelas auxiliares'!$B$241,T27&lt;&gt;'Tabelas auxiliares'!$B$242),"FOLHA DE PESSOAL",IF(Y27='Tabelas auxiliares'!$A$242,"CUSTEIO",IF(Y27='Tabelas auxiliares'!$A$241,"INVESTIMENTO","ERRO - VERIFICAR"))))</f>
        <v>CUSTEIO</v>
      </c>
      <c r="AA27" s="37">
        <v>24500</v>
      </c>
      <c r="AB27" s="37"/>
      <c r="AC27" s="37">
        <v>24500</v>
      </c>
      <c r="AD27" s="37"/>
      <c r="AE27" s="37"/>
      <c r="AF27" s="37"/>
      <c r="AG27" s="37"/>
    </row>
    <row r="28" spans="1:33" ht="14.45" customHeight="1" x14ac:dyDescent="0.25">
      <c r="A28" t="s">
        <v>581</v>
      </c>
      <c r="B28" s="36" t="s">
        <v>204</v>
      </c>
      <c r="C28" s="36" t="s">
        <v>583</v>
      </c>
      <c r="D28" t="s">
        <v>8</v>
      </c>
      <c r="E28" t="s">
        <v>100</v>
      </c>
      <c r="F28" s="19" t="str">
        <f>IFERROR(VLOOKUP(D28,'Tabelas auxiliares'!$A$3:$B$63,2,FALSE),"")</f>
        <v>PROPES - PRÓ-REITORIA DE PESQUISA / CEM</v>
      </c>
      <c r="G28" s="19" t="str">
        <f>IFERROR(VLOOKUP($B28,'Tabelas auxiliares'!$A$67:$C$104,2,FALSE),"")</f>
        <v>ASSISTÊNCIA - PESQUISA</v>
      </c>
      <c r="H28" s="19" t="str">
        <f>IFERROR(VLOOKUP($B28,'Tabelas auxiliares'!$A$67:$C$104,3,FALSE),"")</f>
        <v>BOLSAS DE INICIACAO CIENTIFICA / AUXILIO PARA EVENTOS ESTUDANTIS PESQUISA / AUXILIO PARA PARTICIPAÇÃO DE DOCENTES EM EVENTOS DE DIVULGAÇÃO CIENTIFICA E TECNOLÓGICA</v>
      </c>
      <c r="I28" t="s">
        <v>3990</v>
      </c>
      <c r="J28" t="s">
        <v>674</v>
      </c>
      <c r="K28" t="s">
        <v>3991</v>
      </c>
      <c r="L28" t="s">
        <v>675</v>
      </c>
      <c r="M28" t="s">
        <v>604</v>
      </c>
      <c r="N28" t="s">
        <v>638</v>
      </c>
      <c r="O28" t="s">
        <v>614</v>
      </c>
      <c r="P28" t="s">
        <v>1357</v>
      </c>
      <c r="Q28" t="s">
        <v>603</v>
      </c>
      <c r="R28" t="s">
        <v>604</v>
      </c>
      <c r="S28" t="s">
        <v>676</v>
      </c>
      <c r="T28" t="s">
        <v>145</v>
      </c>
      <c r="U28" t="s">
        <v>1358</v>
      </c>
      <c r="V28" t="s">
        <v>645</v>
      </c>
      <c r="W28" t="s">
        <v>646</v>
      </c>
      <c r="X28" t="s">
        <v>3992</v>
      </c>
      <c r="Y28" s="19" t="str">
        <f t="shared" si="0"/>
        <v>3</v>
      </c>
      <c r="Z28" s="19" t="str">
        <f>IF(T28="","",IF(AND(T28&lt;&gt;'Tabelas auxiliares'!$B$241,T28&lt;&gt;'Tabelas auxiliares'!$B$242),"FOLHA DE PESSOAL",IF(Y28='Tabelas auxiliares'!$A$242,"CUSTEIO",IF(Y28='Tabelas auxiliares'!$A$241,"INVESTIMENTO","ERRO - VERIFICAR"))))</f>
        <v>CUSTEIO</v>
      </c>
      <c r="AA28" s="37">
        <v>9130.4</v>
      </c>
      <c r="AB28" s="37"/>
      <c r="AC28" s="37">
        <v>9130.4</v>
      </c>
      <c r="AD28" s="37"/>
      <c r="AE28" s="37"/>
      <c r="AF28" s="37"/>
      <c r="AG28" s="37"/>
    </row>
    <row r="29" spans="1:33" ht="14.45" customHeight="1" x14ac:dyDescent="0.25">
      <c r="A29" t="s">
        <v>581</v>
      </c>
      <c r="B29" s="36" t="s">
        <v>204</v>
      </c>
      <c r="C29" s="36" t="s">
        <v>583</v>
      </c>
      <c r="D29" t="s">
        <v>8</v>
      </c>
      <c r="E29" t="s">
        <v>100</v>
      </c>
      <c r="F29" s="19" t="str">
        <f>IFERROR(VLOOKUP(D29,'Tabelas auxiliares'!$A$3:$B$63,2,FALSE),"")</f>
        <v>PROPES - PRÓ-REITORIA DE PESQUISA / CEM</v>
      </c>
      <c r="G29" s="19" t="str">
        <f>IFERROR(VLOOKUP($B29,'Tabelas auxiliares'!$A$67:$C$104,2,FALSE),"")</f>
        <v>ASSISTÊNCIA - PESQUISA</v>
      </c>
      <c r="H29" s="19" t="str">
        <f>IFERROR(VLOOKUP($B29,'Tabelas auxiliares'!$A$67:$C$104,3,FALSE),"")</f>
        <v>BOLSAS DE INICIACAO CIENTIFICA / AUXILIO PARA EVENTOS ESTUDANTIS PESQUISA / AUXILIO PARA PARTICIPAÇÃO DE DOCENTES EM EVENTOS DE DIVULGAÇÃO CIENTIFICA E TECNOLÓGICA</v>
      </c>
      <c r="I29" t="s">
        <v>3993</v>
      </c>
      <c r="J29" t="s">
        <v>677</v>
      </c>
      <c r="K29" t="s">
        <v>3994</v>
      </c>
      <c r="L29" t="s">
        <v>3995</v>
      </c>
      <c r="M29" t="s">
        <v>604</v>
      </c>
      <c r="N29" t="s">
        <v>638</v>
      </c>
      <c r="O29" t="s">
        <v>614</v>
      </c>
      <c r="P29" t="s">
        <v>1357</v>
      </c>
      <c r="Q29" t="s">
        <v>603</v>
      </c>
      <c r="R29" t="s">
        <v>604</v>
      </c>
      <c r="S29" t="s">
        <v>605</v>
      </c>
      <c r="T29" t="s">
        <v>145</v>
      </c>
      <c r="U29" t="s">
        <v>1358</v>
      </c>
      <c r="V29" t="s">
        <v>645</v>
      </c>
      <c r="W29" t="s">
        <v>646</v>
      </c>
      <c r="X29" t="s">
        <v>3996</v>
      </c>
      <c r="Y29" s="19" t="str">
        <f t="shared" si="0"/>
        <v>3</v>
      </c>
      <c r="Z29" s="19" t="str">
        <f>IF(T29="","",IF(AND(T29&lt;&gt;'Tabelas auxiliares'!$B$241,T29&lt;&gt;'Tabelas auxiliares'!$B$242),"FOLHA DE PESSOAL",IF(Y29='Tabelas auxiliares'!$A$242,"CUSTEIO",IF(Y29='Tabelas auxiliares'!$A$241,"INVESTIMENTO","ERRO - VERIFICAR"))))</f>
        <v>CUSTEIO</v>
      </c>
      <c r="AA29" s="37">
        <v>2400</v>
      </c>
      <c r="AB29" s="37"/>
      <c r="AC29" s="37">
        <v>2400</v>
      </c>
      <c r="AD29" s="37"/>
      <c r="AE29" s="37"/>
      <c r="AF29" s="37"/>
      <c r="AG29" s="37"/>
    </row>
    <row r="30" spans="1:33" ht="14.45" customHeight="1" x14ac:dyDescent="0.25">
      <c r="A30" t="s">
        <v>581</v>
      </c>
      <c r="B30" s="36" t="s">
        <v>204</v>
      </c>
      <c r="C30" s="36" t="s">
        <v>583</v>
      </c>
      <c r="D30" t="s">
        <v>8</v>
      </c>
      <c r="E30" t="s">
        <v>100</v>
      </c>
      <c r="F30" s="19" t="str">
        <f>IFERROR(VLOOKUP(D30,'Tabelas auxiliares'!$A$3:$B$63,2,FALSE),"")</f>
        <v>PROPES - PRÓ-REITORIA DE PESQUISA / CEM</v>
      </c>
      <c r="G30" s="19" t="str">
        <f>IFERROR(VLOOKUP($B30,'Tabelas auxiliares'!$A$67:$C$104,2,FALSE),"")</f>
        <v>ASSISTÊNCIA - PESQUISA</v>
      </c>
      <c r="H30" s="19" t="str">
        <f>IFERROR(VLOOKUP($B30,'Tabelas auxiliares'!$A$67:$C$104,3,FALSE),"")</f>
        <v>BOLSAS DE INICIACAO CIENTIFICA / AUXILIO PARA EVENTOS ESTUDANTIS PESQUISA / AUXILIO PARA PARTICIPAÇÃO DE DOCENTES EM EVENTOS DE DIVULGAÇÃO CIENTIFICA E TECNOLÓGICA</v>
      </c>
      <c r="I30" t="s">
        <v>3997</v>
      </c>
      <c r="J30" t="s">
        <v>1438</v>
      </c>
      <c r="K30" t="s">
        <v>3998</v>
      </c>
      <c r="L30" t="s">
        <v>1440</v>
      </c>
      <c r="M30" t="s">
        <v>604</v>
      </c>
      <c r="N30" t="s">
        <v>648</v>
      </c>
      <c r="O30" t="s">
        <v>614</v>
      </c>
      <c r="P30" t="s">
        <v>1308</v>
      </c>
      <c r="Q30" t="s">
        <v>603</v>
      </c>
      <c r="R30" t="s">
        <v>604</v>
      </c>
      <c r="S30" t="s">
        <v>605</v>
      </c>
      <c r="T30" t="s">
        <v>145</v>
      </c>
      <c r="U30" t="s">
        <v>1359</v>
      </c>
      <c r="V30" t="s">
        <v>645</v>
      </c>
      <c r="W30" t="s">
        <v>646</v>
      </c>
      <c r="X30" t="s">
        <v>3999</v>
      </c>
      <c r="Y30" s="19" t="str">
        <f t="shared" si="0"/>
        <v>3</v>
      </c>
      <c r="Z30" s="19" t="str">
        <f>IF(T30="","",IF(AND(T30&lt;&gt;'Tabelas auxiliares'!$B$241,T30&lt;&gt;'Tabelas auxiliares'!$B$242),"FOLHA DE PESSOAL",IF(Y30='Tabelas auxiliares'!$A$242,"CUSTEIO",IF(Y30='Tabelas auxiliares'!$A$241,"INVESTIMENTO","ERRO - VERIFICAR"))))</f>
        <v>CUSTEIO</v>
      </c>
      <c r="AA30" s="37">
        <v>1400</v>
      </c>
      <c r="AB30" s="37"/>
      <c r="AC30" s="37"/>
      <c r="AD30" s="37"/>
      <c r="AE30" s="37">
        <v>1400</v>
      </c>
      <c r="AF30" s="37"/>
      <c r="AG30" s="37"/>
    </row>
    <row r="31" spans="1:33" ht="14.45" customHeight="1" x14ac:dyDescent="0.25">
      <c r="A31" t="s">
        <v>581</v>
      </c>
      <c r="B31" s="36" t="s">
        <v>204</v>
      </c>
      <c r="C31" s="36" t="s">
        <v>583</v>
      </c>
      <c r="D31" t="s">
        <v>8</v>
      </c>
      <c r="E31" t="s">
        <v>100</v>
      </c>
      <c r="F31" s="19" t="str">
        <f>IFERROR(VLOOKUP(D31,'Tabelas auxiliares'!$A$3:$B$63,2,FALSE),"")</f>
        <v>PROPES - PRÓ-REITORIA DE PESQUISA / CEM</v>
      </c>
      <c r="G31" s="19" t="str">
        <f>IFERROR(VLOOKUP($B31,'Tabelas auxiliares'!$A$67:$C$104,2,FALSE),"")</f>
        <v>ASSISTÊNCIA - PESQUISA</v>
      </c>
      <c r="H31" s="19" t="str">
        <f>IFERROR(VLOOKUP($B31,'Tabelas auxiliares'!$A$67:$C$104,3,FALSE),"")</f>
        <v>BOLSAS DE INICIACAO CIENTIFICA / AUXILIO PARA EVENTOS ESTUDANTIS PESQUISA / AUXILIO PARA PARTICIPAÇÃO DE DOCENTES EM EVENTOS DE DIVULGAÇÃO CIENTIFICA E TECNOLÓGICA</v>
      </c>
      <c r="I31" t="s">
        <v>3997</v>
      </c>
      <c r="J31" t="s">
        <v>1442</v>
      </c>
      <c r="K31" t="s">
        <v>4000</v>
      </c>
      <c r="L31" t="s">
        <v>1444</v>
      </c>
      <c r="M31" t="s">
        <v>604</v>
      </c>
      <c r="N31" t="s">
        <v>648</v>
      </c>
      <c r="O31" t="s">
        <v>614</v>
      </c>
      <c r="P31" t="s">
        <v>1308</v>
      </c>
      <c r="Q31" t="s">
        <v>603</v>
      </c>
      <c r="R31" t="s">
        <v>604</v>
      </c>
      <c r="S31" t="s">
        <v>605</v>
      </c>
      <c r="T31" t="s">
        <v>145</v>
      </c>
      <c r="U31" t="s">
        <v>1359</v>
      </c>
      <c r="V31" t="s">
        <v>645</v>
      </c>
      <c r="W31" t="s">
        <v>646</v>
      </c>
      <c r="X31" t="s">
        <v>4001</v>
      </c>
      <c r="Y31" s="19" t="str">
        <f t="shared" si="0"/>
        <v>3</v>
      </c>
      <c r="Z31" s="19" t="str">
        <f>IF(T31="","",IF(AND(T31&lt;&gt;'Tabelas auxiliares'!$B$241,T31&lt;&gt;'Tabelas auxiliares'!$B$242),"FOLHA DE PESSOAL",IF(Y31='Tabelas auxiliares'!$A$242,"CUSTEIO",IF(Y31='Tabelas auxiliares'!$A$241,"INVESTIMENTO","ERRO - VERIFICAR"))))</f>
        <v>CUSTEIO</v>
      </c>
      <c r="AA31" s="37">
        <v>18600</v>
      </c>
      <c r="AB31" s="37"/>
      <c r="AC31" s="37">
        <v>3600</v>
      </c>
      <c r="AD31" s="37"/>
      <c r="AE31" s="37">
        <v>15000</v>
      </c>
      <c r="AF31" s="37"/>
      <c r="AG31" s="37"/>
    </row>
    <row r="32" spans="1:33" ht="14.45" customHeight="1" x14ac:dyDescent="0.25">
      <c r="A32" t="s">
        <v>581</v>
      </c>
      <c r="B32" s="36" t="s">
        <v>204</v>
      </c>
      <c r="C32" s="36" t="s">
        <v>583</v>
      </c>
      <c r="D32" t="s">
        <v>8</v>
      </c>
      <c r="E32" t="s">
        <v>100</v>
      </c>
      <c r="F32" s="19" t="str">
        <f>IFERROR(VLOOKUP(D32,'Tabelas auxiliares'!$A$3:$B$63,2,FALSE),"")</f>
        <v>PROPES - PRÓ-REITORIA DE PESQUISA / CEM</v>
      </c>
      <c r="G32" s="19" t="str">
        <f>IFERROR(VLOOKUP($B32,'Tabelas auxiliares'!$A$67:$C$104,2,FALSE),"")</f>
        <v>ASSISTÊNCIA - PESQUISA</v>
      </c>
      <c r="H32" s="19" t="str">
        <f>IFERROR(VLOOKUP($B32,'Tabelas auxiliares'!$A$67:$C$104,3,FALSE),"")</f>
        <v>BOLSAS DE INICIACAO CIENTIFICA / AUXILIO PARA EVENTOS ESTUDANTIS PESQUISA / AUXILIO PARA PARTICIPAÇÃO DE DOCENTES EM EVENTOS DE DIVULGAÇÃO CIENTIFICA E TECNOLÓGICA</v>
      </c>
      <c r="I32" t="s">
        <v>3997</v>
      </c>
      <c r="J32" t="s">
        <v>1446</v>
      </c>
      <c r="K32" t="s">
        <v>4002</v>
      </c>
      <c r="L32" t="s">
        <v>1448</v>
      </c>
      <c r="M32" t="s">
        <v>604</v>
      </c>
      <c r="N32" t="s">
        <v>648</v>
      </c>
      <c r="O32" t="s">
        <v>614</v>
      </c>
      <c r="P32" t="s">
        <v>1308</v>
      </c>
      <c r="Q32" t="s">
        <v>603</v>
      </c>
      <c r="R32" t="s">
        <v>604</v>
      </c>
      <c r="S32" t="s">
        <v>605</v>
      </c>
      <c r="T32" t="s">
        <v>145</v>
      </c>
      <c r="U32" t="s">
        <v>1359</v>
      </c>
      <c r="V32" t="s">
        <v>645</v>
      </c>
      <c r="W32" t="s">
        <v>646</v>
      </c>
      <c r="X32" t="s">
        <v>4003</v>
      </c>
      <c r="Y32" s="19" t="str">
        <f t="shared" si="0"/>
        <v>3</v>
      </c>
      <c r="Z32" s="19" t="str">
        <f>IF(T32="","",IF(AND(T32&lt;&gt;'Tabelas auxiliares'!$B$241,T32&lt;&gt;'Tabelas auxiliares'!$B$242),"FOLHA DE PESSOAL",IF(Y32='Tabelas auxiliares'!$A$242,"CUSTEIO",IF(Y32='Tabelas auxiliares'!$A$241,"INVESTIMENTO","ERRO - VERIFICAR"))))</f>
        <v>CUSTEIO</v>
      </c>
      <c r="AA32" s="37">
        <v>42700</v>
      </c>
      <c r="AB32" s="37"/>
      <c r="AC32" s="37">
        <v>700</v>
      </c>
      <c r="AD32" s="37"/>
      <c r="AE32" s="37">
        <v>42000</v>
      </c>
      <c r="AF32" s="37"/>
      <c r="AG32" s="37"/>
    </row>
    <row r="33" spans="1:33" ht="14.45" customHeight="1" x14ac:dyDescent="0.25">
      <c r="A33" t="s">
        <v>581</v>
      </c>
      <c r="B33" s="36" t="s">
        <v>204</v>
      </c>
      <c r="C33" s="36" t="s">
        <v>583</v>
      </c>
      <c r="D33" t="s">
        <v>8</v>
      </c>
      <c r="E33" t="s">
        <v>100</v>
      </c>
      <c r="F33" s="19" t="str">
        <f>IFERROR(VLOOKUP(D33,'Tabelas auxiliares'!$A$3:$B$63,2,FALSE),"")</f>
        <v>PROPES - PRÓ-REITORIA DE PESQUISA / CEM</v>
      </c>
      <c r="G33" s="19" t="str">
        <f>IFERROR(VLOOKUP($B33,'Tabelas auxiliares'!$A$67:$C$104,2,FALSE),"")</f>
        <v>ASSISTÊNCIA - PESQUISA</v>
      </c>
      <c r="H33" s="19" t="str">
        <f>IFERROR(VLOOKUP($B33,'Tabelas auxiliares'!$A$67:$C$104,3,FALSE),"")</f>
        <v>BOLSAS DE INICIACAO CIENTIFICA / AUXILIO PARA EVENTOS ESTUDANTIS PESQUISA / AUXILIO PARA PARTICIPAÇÃO DE DOCENTES EM EVENTOS DE DIVULGAÇÃO CIENTIFICA E TECNOLÓGICA</v>
      </c>
      <c r="I33" t="s">
        <v>4004</v>
      </c>
      <c r="J33" t="s">
        <v>1442</v>
      </c>
      <c r="K33" t="s">
        <v>4005</v>
      </c>
      <c r="L33" t="s">
        <v>1444</v>
      </c>
      <c r="M33" t="s">
        <v>604</v>
      </c>
      <c r="N33" t="s">
        <v>638</v>
      </c>
      <c r="O33" t="s">
        <v>614</v>
      </c>
      <c r="P33" t="s">
        <v>1357</v>
      </c>
      <c r="Q33" t="s">
        <v>603</v>
      </c>
      <c r="R33" t="s">
        <v>604</v>
      </c>
      <c r="S33" t="s">
        <v>676</v>
      </c>
      <c r="T33" t="s">
        <v>145</v>
      </c>
      <c r="U33" t="s">
        <v>1358</v>
      </c>
      <c r="V33" t="s">
        <v>645</v>
      </c>
      <c r="W33" t="s">
        <v>646</v>
      </c>
      <c r="X33" t="s">
        <v>4006</v>
      </c>
      <c r="Y33" s="19" t="str">
        <f t="shared" si="0"/>
        <v>3</v>
      </c>
      <c r="Z33" s="19" t="str">
        <f>IF(T33="","",IF(AND(T33&lt;&gt;'Tabelas auxiliares'!$B$241,T33&lt;&gt;'Tabelas auxiliares'!$B$242),"FOLHA DE PESSOAL",IF(Y33='Tabelas auxiliares'!$A$242,"CUSTEIO",IF(Y33='Tabelas auxiliares'!$A$241,"INVESTIMENTO","ERRO - VERIFICAR"))))</f>
        <v>CUSTEIO</v>
      </c>
      <c r="AA33" s="37">
        <v>3600</v>
      </c>
      <c r="AB33" s="37"/>
      <c r="AC33" s="37"/>
      <c r="AD33" s="37"/>
      <c r="AE33" s="37">
        <v>3600</v>
      </c>
      <c r="AF33" s="37"/>
      <c r="AG33" s="37"/>
    </row>
    <row r="34" spans="1:33" ht="14.45" customHeight="1" x14ac:dyDescent="0.25">
      <c r="A34" t="s">
        <v>581</v>
      </c>
      <c r="B34" s="36" t="s">
        <v>204</v>
      </c>
      <c r="C34" s="36" t="s">
        <v>583</v>
      </c>
      <c r="D34" t="s">
        <v>8</v>
      </c>
      <c r="E34" t="s">
        <v>100</v>
      </c>
      <c r="F34" s="19" t="str">
        <f>IFERROR(VLOOKUP(D34,'Tabelas auxiliares'!$A$3:$B$63,2,FALSE),"")</f>
        <v>PROPES - PRÓ-REITORIA DE PESQUISA / CEM</v>
      </c>
      <c r="G34" s="19" t="str">
        <f>IFERROR(VLOOKUP($B34,'Tabelas auxiliares'!$A$67:$C$104,2,FALSE),"")</f>
        <v>ASSISTÊNCIA - PESQUISA</v>
      </c>
      <c r="H34" s="19" t="str">
        <f>IFERROR(VLOOKUP($B34,'Tabelas auxiliares'!$A$67:$C$104,3,FALSE),"")</f>
        <v>BOLSAS DE INICIACAO CIENTIFICA / AUXILIO PARA EVENTOS ESTUDANTIS PESQUISA / AUXILIO PARA PARTICIPAÇÃO DE DOCENTES EM EVENTOS DE DIVULGAÇÃO CIENTIFICA E TECNOLÓGICA</v>
      </c>
      <c r="I34" t="s">
        <v>4004</v>
      </c>
      <c r="J34" t="s">
        <v>1446</v>
      </c>
      <c r="K34" t="s">
        <v>4007</v>
      </c>
      <c r="L34" t="s">
        <v>1448</v>
      </c>
      <c r="M34" t="s">
        <v>604</v>
      </c>
      <c r="N34" t="s">
        <v>638</v>
      </c>
      <c r="O34" t="s">
        <v>614</v>
      </c>
      <c r="P34" t="s">
        <v>1357</v>
      </c>
      <c r="Q34" t="s">
        <v>603</v>
      </c>
      <c r="R34" t="s">
        <v>604</v>
      </c>
      <c r="S34" t="s">
        <v>676</v>
      </c>
      <c r="T34" t="s">
        <v>145</v>
      </c>
      <c r="U34" t="s">
        <v>1358</v>
      </c>
      <c r="V34" t="s">
        <v>645</v>
      </c>
      <c r="W34" t="s">
        <v>646</v>
      </c>
      <c r="X34" t="s">
        <v>4008</v>
      </c>
      <c r="Y34" s="19" t="str">
        <f t="shared" si="0"/>
        <v>3</v>
      </c>
      <c r="Z34" s="19" t="str">
        <f>IF(T34="","",IF(AND(T34&lt;&gt;'Tabelas auxiliares'!$B$241,T34&lt;&gt;'Tabelas auxiliares'!$B$242),"FOLHA DE PESSOAL",IF(Y34='Tabelas auxiliares'!$A$242,"CUSTEIO",IF(Y34='Tabelas auxiliares'!$A$241,"INVESTIMENTO","ERRO - VERIFICAR"))))</f>
        <v>CUSTEIO</v>
      </c>
      <c r="AA34" s="37">
        <v>1400</v>
      </c>
      <c r="AB34" s="37"/>
      <c r="AC34" s="37"/>
      <c r="AD34" s="37"/>
      <c r="AE34" s="37">
        <v>1400</v>
      </c>
      <c r="AF34" s="37"/>
      <c r="AG34" s="37"/>
    </row>
    <row r="35" spans="1:33" ht="14.45" customHeight="1" x14ac:dyDescent="0.25">
      <c r="A35" t="s">
        <v>581</v>
      </c>
      <c r="B35" s="36" t="s">
        <v>204</v>
      </c>
      <c r="C35" s="36" t="s">
        <v>583</v>
      </c>
      <c r="D35" t="s">
        <v>8</v>
      </c>
      <c r="E35" t="s">
        <v>100</v>
      </c>
      <c r="F35" s="19" t="str">
        <f>IFERROR(VLOOKUP(D35,'Tabelas auxiliares'!$A$3:$B$63,2,FALSE),"")</f>
        <v>PROPES - PRÓ-REITORIA DE PESQUISA / CEM</v>
      </c>
      <c r="G35" s="19" t="str">
        <f>IFERROR(VLOOKUP($B35,'Tabelas auxiliares'!$A$67:$C$104,2,FALSE),"")</f>
        <v>ASSISTÊNCIA - PESQUISA</v>
      </c>
      <c r="H35" s="19" t="str">
        <f>IFERROR(VLOOKUP($B35,'Tabelas auxiliares'!$A$67:$C$104,3,FALSE),"")</f>
        <v>BOLSAS DE INICIACAO CIENTIFICA / AUXILIO PARA EVENTOS ESTUDANTIS PESQUISA / AUXILIO PARA PARTICIPAÇÃO DE DOCENTES EM EVENTOS DE DIVULGAÇÃO CIENTIFICA E TECNOLÓGICA</v>
      </c>
      <c r="I35" t="s">
        <v>4004</v>
      </c>
      <c r="J35" t="s">
        <v>1446</v>
      </c>
      <c r="K35" t="s">
        <v>4009</v>
      </c>
      <c r="L35" t="s">
        <v>1448</v>
      </c>
      <c r="M35" t="s">
        <v>604</v>
      </c>
      <c r="N35" t="s">
        <v>638</v>
      </c>
      <c r="O35" t="s">
        <v>614</v>
      </c>
      <c r="P35" t="s">
        <v>1357</v>
      </c>
      <c r="Q35" t="s">
        <v>603</v>
      </c>
      <c r="R35" t="s">
        <v>604</v>
      </c>
      <c r="S35" t="s">
        <v>4010</v>
      </c>
      <c r="T35" t="s">
        <v>145</v>
      </c>
      <c r="U35" t="s">
        <v>1358</v>
      </c>
      <c r="V35" t="s">
        <v>645</v>
      </c>
      <c r="W35" t="s">
        <v>646</v>
      </c>
      <c r="X35" t="s">
        <v>4011</v>
      </c>
      <c r="Y35" s="19" t="str">
        <f t="shared" si="0"/>
        <v>3</v>
      </c>
      <c r="Z35" s="19" t="str">
        <f>IF(T35="","",IF(AND(T35&lt;&gt;'Tabelas auxiliares'!$B$241,T35&lt;&gt;'Tabelas auxiliares'!$B$242),"FOLHA DE PESSOAL",IF(Y35='Tabelas auxiliares'!$A$242,"CUSTEIO",IF(Y35='Tabelas auxiliares'!$A$241,"INVESTIMENTO","ERRO - VERIFICAR"))))</f>
        <v>CUSTEIO</v>
      </c>
      <c r="AA35" s="37">
        <v>40600</v>
      </c>
      <c r="AB35" s="37"/>
      <c r="AC35" s="37"/>
      <c r="AD35" s="37"/>
      <c r="AE35" s="37">
        <v>40600</v>
      </c>
      <c r="AF35" s="37"/>
      <c r="AG35" s="37"/>
    </row>
    <row r="36" spans="1:33" ht="14.45" customHeight="1" x14ac:dyDescent="0.25">
      <c r="A36" t="s">
        <v>581</v>
      </c>
      <c r="B36" s="36" t="s">
        <v>204</v>
      </c>
      <c r="C36" s="36" t="s">
        <v>583</v>
      </c>
      <c r="D36" t="s">
        <v>8</v>
      </c>
      <c r="E36" t="s">
        <v>100</v>
      </c>
      <c r="F36" s="19" t="str">
        <f>IFERROR(VLOOKUP(D36,'Tabelas auxiliares'!$A$3:$B$63,2,FALSE),"")</f>
        <v>PROPES - PRÓ-REITORIA DE PESQUISA / CEM</v>
      </c>
      <c r="G36" s="19" t="str">
        <f>IFERROR(VLOOKUP($B36,'Tabelas auxiliares'!$A$67:$C$104,2,FALSE),"")</f>
        <v>ASSISTÊNCIA - PESQUISA</v>
      </c>
      <c r="H36" s="19" t="str">
        <f>IFERROR(VLOOKUP($B36,'Tabelas auxiliares'!$A$67:$C$104,3,FALSE),"")</f>
        <v>BOLSAS DE INICIACAO CIENTIFICA / AUXILIO PARA EVENTOS ESTUDANTIS PESQUISA / AUXILIO PARA PARTICIPAÇÃO DE DOCENTES EM EVENTOS DE DIVULGAÇÃO CIENTIFICA E TECNOLÓGICA</v>
      </c>
      <c r="I36" t="s">
        <v>4012</v>
      </c>
      <c r="J36" t="s">
        <v>677</v>
      </c>
      <c r="K36" t="s">
        <v>4013</v>
      </c>
      <c r="L36" t="s">
        <v>3995</v>
      </c>
      <c r="M36" t="s">
        <v>604</v>
      </c>
      <c r="N36" t="s">
        <v>638</v>
      </c>
      <c r="O36" t="s">
        <v>614</v>
      </c>
      <c r="P36" t="s">
        <v>1357</v>
      </c>
      <c r="Q36" t="s">
        <v>603</v>
      </c>
      <c r="R36" t="s">
        <v>604</v>
      </c>
      <c r="S36" t="s">
        <v>4010</v>
      </c>
      <c r="T36" t="s">
        <v>145</v>
      </c>
      <c r="U36" t="s">
        <v>1358</v>
      </c>
      <c r="V36" t="s">
        <v>645</v>
      </c>
      <c r="W36" t="s">
        <v>646</v>
      </c>
      <c r="X36" t="s">
        <v>4014</v>
      </c>
      <c r="Y36" s="19" t="str">
        <f t="shared" si="0"/>
        <v>3</v>
      </c>
      <c r="Z36" s="19" t="str">
        <f>IF(T36="","",IF(AND(T36&lt;&gt;'Tabelas auxiliares'!$B$241,T36&lt;&gt;'Tabelas auxiliares'!$B$242),"FOLHA DE PESSOAL",IF(Y36='Tabelas auxiliares'!$A$242,"CUSTEIO",IF(Y36='Tabelas auxiliares'!$A$241,"INVESTIMENTO","ERRO - VERIFICAR"))))</f>
        <v>CUSTEIO</v>
      </c>
      <c r="AA36" s="37">
        <v>800</v>
      </c>
      <c r="AB36" s="37"/>
      <c r="AC36" s="37"/>
      <c r="AD36" s="37"/>
      <c r="AE36" s="37">
        <v>800</v>
      </c>
      <c r="AF36" s="37"/>
      <c r="AG36" s="37"/>
    </row>
    <row r="37" spans="1:33" ht="14.45" customHeight="1" x14ac:dyDescent="0.25">
      <c r="A37" t="s">
        <v>581</v>
      </c>
      <c r="B37" s="36" t="s">
        <v>204</v>
      </c>
      <c r="C37" s="36" t="s">
        <v>583</v>
      </c>
      <c r="D37" t="s">
        <v>8</v>
      </c>
      <c r="E37" t="s">
        <v>100</v>
      </c>
      <c r="F37" s="19" t="str">
        <f>IFERROR(VLOOKUP(D37,'Tabelas auxiliares'!$A$3:$B$63,2,FALSE),"")</f>
        <v>PROPES - PRÓ-REITORIA DE PESQUISA / CEM</v>
      </c>
      <c r="G37" s="19" t="str">
        <f>IFERROR(VLOOKUP($B37,'Tabelas auxiliares'!$A$67:$C$104,2,FALSE),"")</f>
        <v>ASSISTÊNCIA - PESQUISA</v>
      </c>
      <c r="H37" s="19" t="str">
        <f>IFERROR(VLOOKUP($B37,'Tabelas auxiliares'!$A$67:$C$104,3,FALSE),"")</f>
        <v>BOLSAS DE INICIACAO CIENTIFICA / AUXILIO PARA EVENTOS ESTUDANTIS PESQUISA / AUXILIO PARA PARTICIPAÇÃO DE DOCENTES EM EVENTOS DE DIVULGAÇÃO CIENTIFICA E TECNOLÓGICA</v>
      </c>
      <c r="I37" t="s">
        <v>4012</v>
      </c>
      <c r="J37" t="s">
        <v>677</v>
      </c>
      <c r="K37" t="s">
        <v>4015</v>
      </c>
      <c r="L37" t="s">
        <v>3995</v>
      </c>
      <c r="M37" t="s">
        <v>604</v>
      </c>
      <c r="N37" t="s">
        <v>638</v>
      </c>
      <c r="O37" t="s">
        <v>614</v>
      </c>
      <c r="P37" t="s">
        <v>1357</v>
      </c>
      <c r="Q37" t="s">
        <v>603</v>
      </c>
      <c r="R37" t="s">
        <v>604</v>
      </c>
      <c r="S37" t="s">
        <v>676</v>
      </c>
      <c r="T37" t="s">
        <v>145</v>
      </c>
      <c r="U37" t="s">
        <v>1358</v>
      </c>
      <c r="V37" t="s">
        <v>645</v>
      </c>
      <c r="W37" t="s">
        <v>646</v>
      </c>
      <c r="X37" t="s">
        <v>4016</v>
      </c>
      <c r="Y37" s="19" t="str">
        <f t="shared" si="0"/>
        <v>3</v>
      </c>
      <c r="Z37" s="19" t="str">
        <f>IF(T37="","",IF(AND(T37&lt;&gt;'Tabelas auxiliares'!$B$241,T37&lt;&gt;'Tabelas auxiliares'!$B$242),"FOLHA DE PESSOAL",IF(Y37='Tabelas auxiliares'!$A$242,"CUSTEIO",IF(Y37='Tabelas auxiliares'!$A$241,"INVESTIMENTO","ERRO - VERIFICAR"))))</f>
        <v>CUSTEIO</v>
      </c>
      <c r="AA37" s="37">
        <v>1600</v>
      </c>
      <c r="AB37" s="37"/>
      <c r="AC37" s="37"/>
      <c r="AD37" s="37"/>
      <c r="AE37" s="37">
        <v>1600</v>
      </c>
      <c r="AF37" s="37"/>
      <c r="AG37" s="37"/>
    </row>
    <row r="38" spans="1:33" ht="14.45" customHeight="1" x14ac:dyDescent="0.25">
      <c r="A38" t="s">
        <v>581</v>
      </c>
      <c r="B38" s="36" t="s">
        <v>204</v>
      </c>
      <c r="C38" s="36" t="s">
        <v>583</v>
      </c>
      <c r="D38" t="s">
        <v>8</v>
      </c>
      <c r="E38" t="s">
        <v>100</v>
      </c>
      <c r="F38" s="19" t="str">
        <f>IFERROR(VLOOKUP(D38,'Tabelas auxiliares'!$A$3:$B$63,2,FALSE),"")</f>
        <v>PROPES - PRÓ-REITORIA DE PESQUISA / CEM</v>
      </c>
      <c r="G38" s="19" t="str">
        <f>IFERROR(VLOOKUP($B38,'Tabelas auxiliares'!$A$67:$C$104,2,FALSE),"")</f>
        <v>ASSISTÊNCIA - PESQUISA</v>
      </c>
      <c r="H38" s="19" t="str">
        <f>IFERROR(VLOOKUP($B38,'Tabelas auxiliares'!$A$67:$C$104,3,FALSE),"")</f>
        <v>BOLSAS DE INICIACAO CIENTIFICA / AUXILIO PARA EVENTOS ESTUDANTIS PESQUISA / AUXILIO PARA PARTICIPAÇÃO DE DOCENTES EM EVENTOS DE DIVULGAÇÃO CIENTIFICA E TECNOLÓGICA</v>
      </c>
      <c r="I38" t="s">
        <v>4017</v>
      </c>
      <c r="J38" t="s">
        <v>1438</v>
      </c>
      <c r="K38" t="s">
        <v>4018</v>
      </c>
      <c r="L38" t="s">
        <v>1440</v>
      </c>
      <c r="M38" t="s">
        <v>604</v>
      </c>
      <c r="N38" t="s">
        <v>638</v>
      </c>
      <c r="O38" t="s">
        <v>614</v>
      </c>
      <c r="P38" t="s">
        <v>1357</v>
      </c>
      <c r="Q38" t="s">
        <v>603</v>
      </c>
      <c r="R38" t="s">
        <v>604</v>
      </c>
      <c r="S38" t="s">
        <v>676</v>
      </c>
      <c r="T38" t="s">
        <v>145</v>
      </c>
      <c r="U38" t="s">
        <v>1358</v>
      </c>
      <c r="V38" t="s">
        <v>645</v>
      </c>
      <c r="W38" t="s">
        <v>646</v>
      </c>
      <c r="X38" t="s">
        <v>4019</v>
      </c>
      <c r="Y38" s="19" t="str">
        <f t="shared" si="0"/>
        <v>3</v>
      </c>
      <c r="Z38" s="19" t="str">
        <f>IF(T38="","",IF(AND(T38&lt;&gt;'Tabelas auxiliares'!$B$241,T38&lt;&gt;'Tabelas auxiliares'!$B$242),"FOLHA DE PESSOAL",IF(Y38='Tabelas auxiliares'!$A$242,"CUSTEIO",IF(Y38='Tabelas auxiliares'!$A$241,"INVESTIMENTO","ERRO - VERIFICAR"))))</f>
        <v>CUSTEIO</v>
      </c>
      <c r="AA38" s="37">
        <v>61600</v>
      </c>
      <c r="AB38" s="37"/>
      <c r="AC38" s="37"/>
      <c r="AD38" s="37"/>
      <c r="AE38" s="37">
        <v>61600</v>
      </c>
      <c r="AF38" s="37"/>
      <c r="AG38" s="37"/>
    </row>
    <row r="39" spans="1:33" ht="14.45" customHeight="1" x14ac:dyDescent="0.25">
      <c r="A39" t="s">
        <v>581</v>
      </c>
      <c r="B39" s="36" t="s">
        <v>204</v>
      </c>
      <c r="C39" s="36" t="s">
        <v>583</v>
      </c>
      <c r="D39" t="s">
        <v>77</v>
      </c>
      <c r="E39" t="s">
        <v>100</v>
      </c>
      <c r="F39" s="19" t="str">
        <f>IFERROR(VLOOKUP(D39,'Tabelas auxiliares'!$A$3:$B$63,2,FALSE),"")</f>
        <v>AGÊNCIA DE INOVAÇÃO</v>
      </c>
      <c r="G39" s="19" t="str">
        <f>IFERROR(VLOOKUP($B39,'Tabelas auxiliares'!$A$67:$C$104,2,FALSE),"")</f>
        <v>ASSISTÊNCIA - PESQUISA</v>
      </c>
      <c r="H39" s="19" t="str">
        <f>IFERROR(VLOOKUP($B39,'Tabelas auxiliares'!$A$67:$C$104,3,FALSE),"")</f>
        <v>BOLSAS DE INICIACAO CIENTIFICA / AUXILIO PARA EVENTOS ESTUDANTIS PESQUISA / AUXILIO PARA PARTICIPAÇÃO DE DOCENTES EM EVENTOS DE DIVULGAÇÃO CIENTIFICA E TECNOLÓGICA</v>
      </c>
      <c r="I39" t="s">
        <v>4020</v>
      </c>
      <c r="J39" t="s">
        <v>683</v>
      </c>
      <c r="K39" t="s">
        <v>4021</v>
      </c>
      <c r="L39" t="s">
        <v>684</v>
      </c>
      <c r="M39" t="s">
        <v>604</v>
      </c>
      <c r="N39" t="s">
        <v>648</v>
      </c>
      <c r="O39" t="s">
        <v>615</v>
      </c>
      <c r="P39" t="s">
        <v>649</v>
      </c>
      <c r="Q39" t="s">
        <v>603</v>
      </c>
      <c r="R39" t="s">
        <v>604</v>
      </c>
      <c r="S39" t="s">
        <v>605</v>
      </c>
      <c r="T39" t="s">
        <v>145</v>
      </c>
      <c r="U39" t="s">
        <v>1377</v>
      </c>
      <c r="V39" t="s">
        <v>645</v>
      </c>
      <c r="W39" t="s">
        <v>646</v>
      </c>
      <c r="X39" t="s">
        <v>4022</v>
      </c>
      <c r="Y39" s="19" t="str">
        <f t="shared" si="0"/>
        <v>3</v>
      </c>
      <c r="Z39" s="19" t="str">
        <f>IF(T39="","",IF(AND(T39&lt;&gt;'Tabelas auxiliares'!$B$241,T39&lt;&gt;'Tabelas auxiliares'!$B$242),"FOLHA DE PESSOAL",IF(Y39='Tabelas auxiliares'!$A$242,"CUSTEIO",IF(Y39='Tabelas auxiliares'!$A$241,"INVESTIMENTO","ERRO - VERIFICAR"))))</f>
        <v>CUSTEIO</v>
      </c>
      <c r="AA39" s="37">
        <v>8400</v>
      </c>
      <c r="AB39" s="37"/>
      <c r="AC39" s="37">
        <v>8400</v>
      </c>
      <c r="AD39" s="37"/>
      <c r="AE39" s="37"/>
      <c r="AF39" s="37"/>
      <c r="AG39" s="37"/>
    </row>
    <row r="40" spans="1:33" ht="14.45" customHeight="1" x14ac:dyDescent="0.25">
      <c r="A40" t="s">
        <v>581</v>
      </c>
      <c r="B40" s="36" t="s">
        <v>204</v>
      </c>
      <c r="C40" s="36" t="s">
        <v>583</v>
      </c>
      <c r="D40" t="s">
        <v>77</v>
      </c>
      <c r="E40" t="s">
        <v>100</v>
      </c>
      <c r="F40" s="19" t="str">
        <f>IFERROR(VLOOKUP(D40,'Tabelas auxiliares'!$A$3:$B$63,2,FALSE),"")</f>
        <v>AGÊNCIA DE INOVAÇÃO</v>
      </c>
      <c r="G40" s="19" t="str">
        <f>IFERROR(VLOOKUP($B40,'Tabelas auxiliares'!$A$67:$C$104,2,FALSE),"")</f>
        <v>ASSISTÊNCIA - PESQUISA</v>
      </c>
      <c r="H40" s="19" t="str">
        <f>IFERROR(VLOOKUP($B40,'Tabelas auxiliares'!$A$67:$C$104,3,FALSE),"")</f>
        <v>BOLSAS DE INICIACAO CIENTIFICA / AUXILIO PARA EVENTOS ESTUDANTIS PESQUISA / AUXILIO PARA PARTICIPAÇÃO DE DOCENTES EM EVENTOS DE DIVULGAÇÃO CIENTIFICA E TECNOLÓGICA</v>
      </c>
      <c r="I40" t="s">
        <v>4020</v>
      </c>
      <c r="J40" t="s">
        <v>683</v>
      </c>
      <c r="K40" t="s">
        <v>4023</v>
      </c>
      <c r="L40" t="s">
        <v>4024</v>
      </c>
      <c r="M40" t="s">
        <v>604</v>
      </c>
      <c r="N40" t="s">
        <v>638</v>
      </c>
      <c r="O40" t="s">
        <v>614</v>
      </c>
      <c r="P40" t="s">
        <v>1357</v>
      </c>
      <c r="Q40" t="s">
        <v>603</v>
      </c>
      <c r="R40" t="s">
        <v>604</v>
      </c>
      <c r="S40" t="s">
        <v>605</v>
      </c>
      <c r="T40" t="s">
        <v>145</v>
      </c>
      <c r="U40" t="s">
        <v>1358</v>
      </c>
      <c r="V40" t="s">
        <v>645</v>
      </c>
      <c r="W40" t="s">
        <v>646</v>
      </c>
      <c r="X40" t="s">
        <v>4025</v>
      </c>
      <c r="Y40" s="19" t="str">
        <f t="shared" si="0"/>
        <v>3</v>
      </c>
      <c r="Z40" s="19" t="str">
        <f>IF(T40="","",IF(AND(T40&lt;&gt;'Tabelas auxiliares'!$B$241,T40&lt;&gt;'Tabelas auxiliares'!$B$242),"FOLHA DE PESSOAL",IF(Y40='Tabelas auxiliares'!$A$242,"CUSTEIO",IF(Y40='Tabelas auxiliares'!$A$241,"INVESTIMENTO","ERRO - VERIFICAR"))))</f>
        <v>CUSTEIO</v>
      </c>
      <c r="AA40" s="37">
        <v>14000</v>
      </c>
      <c r="AB40" s="37"/>
      <c r="AC40" s="37">
        <v>14000</v>
      </c>
      <c r="AD40" s="37"/>
      <c r="AE40" s="37"/>
      <c r="AF40" s="37"/>
      <c r="AG40" s="37"/>
    </row>
    <row r="41" spans="1:33" ht="14.45" customHeight="1" x14ac:dyDescent="0.25">
      <c r="A41" t="s">
        <v>581</v>
      </c>
      <c r="B41" s="36" t="s">
        <v>204</v>
      </c>
      <c r="C41" s="36" t="s">
        <v>583</v>
      </c>
      <c r="D41" t="s">
        <v>77</v>
      </c>
      <c r="E41" t="s">
        <v>100</v>
      </c>
      <c r="F41" s="19" t="str">
        <f>IFERROR(VLOOKUP(D41,'Tabelas auxiliares'!$A$3:$B$63,2,FALSE),"")</f>
        <v>AGÊNCIA DE INOVAÇÃO</v>
      </c>
      <c r="G41" s="19" t="str">
        <f>IFERROR(VLOOKUP($B41,'Tabelas auxiliares'!$A$67:$C$104,2,FALSE),"")</f>
        <v>ASSISTÊNCIA - PESQUISA</v>
      </c>
      <c r="H41" s="19" t="str">
        <f>IFERROR(VLOOKUP($B41,'Tabelas auxiliares'!$A$67:$C$104,3,FALSE),"")</f>
        <v>BOLSAS DE INICIACAO CIENTIFICA / AUXILIO PARA EVENTOS ESTUDANTIS PESQUISA / AUXILIO PARA PARTICIPAÇÃO DE DOCENTES EM EVENTOS DE DIVULGAÇÃO CIENTIFICA E TECNOLÓGICA</v>
      </c>
      <c r="I41" t="s">
        <v>4026</v>
      </c>
      <c r="J41" t="s">
        <v>1489</v>
      </c>
      <c r="K41" t="s">
        <v>4027</v>
      </c>
      <c r="L41" t="s">
        <v>1491</v>
      </c>
      <c r="M41" t="s">
        <v>604</v>
      </c>
      <c r="N41" t="s">
        <v>638</v>
      </c>
      <c r="O41" t="s">
        <v>614</v>
      </c>
      <c r="P41" t="s">
        <v>1357</v>
      </c>
      <c r="Q41" t="s">
        <v>603</v>
      </c>
      <c r="R41" t="s">
        <v>604</v>
      </c>
      <c r="S41" t="s">
        <v>605</v>
      </c>
      <c r="T41" t="s">
        <v>145</v>
      </c>
      <c r="U41" t="s">
        <v>1358</v>
      </c>
      <c r="V41" t="s">
        <v>645</v>
      </c>
      <c r="W41" t="s">
        <v>646</v>
      </c>
      <c r="X41" t="s">
        <v>4028</v>
      </c>
      <c r="Y41" s="19" t="str">
        <f t="shared" si="0"/>
        <v>3</v>
      </c>
      <c r="Z41" s="19" t="str">
        <f>IF(T41="","",IF(AND(T41&lt;&gt;'Tabelas auxiliares'!$B$241,T41&lt;&gt;'Tabelas auxiliares'!$B$242),"FOLHA DE PESSOAL",IF(Y41='Tabelas auxiliares'!$A$242,"CUSTEIO",IF(Y41='Tabelas auxiliares'!$A$241,"INVESTIMENTO","ERRO - VERIFICAR"))))</f>
        <v>CUSTEIO</v>
      </c>
      <c r="AA41" s="37">
        <v>7700</v>
      </c>
      <c r="AB41" s="37"/>
      <c r="AC41" s="37"/>
      <c r="AD41" s="37"/>
      <c r="AE41" s="37">
        <v>7700</v>
      </c>
      <c r="AF41" s="37"/>
      <c r="AG41" s="37"/>
    </row>
    <row r="42" spans="1:33" x14ac:dyDescent="0.25">
      <c r="A42" t="s">
        <v>581</v>
      </c>
      <c r="B42" s="36" t="s">
        <v>205</v>
      </c>
      <c r="C42" s="36" t="s">
        <v>584</v>
      </c>
      <c r="D42" t="s">
        <v>62</v>
      </c>
      <c r="E42" t="s">
        <v>100</v>
      </c>
      <c r="F42" s="19" t="str">
        <f>IFERROR(VLOOKUP(D42,'Tabelas auxiliares'!$A$3:$B$63,2,FALSE),"")</f>
        <v>PROAP - PNAES</v>
      </c>
      <c r="G42" s="19" t="str">
        <f>IFERROR(VLOOKUP($B42,'Tabelas auxiliares'!$A$67:$C$104,2,FALSE),"")</f>
        <v>ASSISTÊNCIA - EXTENSÃO</v>
      </c>
      <c r="H42" s="19" t="str">
        <f>IFERROR(VLOOKUP($B42,'Tabelas auxiliares'!$A$67:$C$104,3,FALSE),"")</f>
        <v xml:space="preserve">BOLSAS DE EXTENSAO / TAXA DE INSCRICAO DE EVENTOS / AUXILIO PARA EVENTO </v>
      </c>
      <c r="I42" t="s">
        <v>4029</v>
      </c>
      <c r="J42" t="s">
        <v>4030</v>
      </c>
      <c r="K42" t="s">
        <v>4031</v>
      </c>
      <c r="L42" t="s">
        <v>4032</v>
      </c>
      <c r="M42" t="s">
        <v>604</v>
      </c>
      <c r="N42" t="s">
        <v>613</v>
      </c>
      <c r="O42" t="s">
        <v>617</v>
      </c>
      <c r="P42" t="s">
        <v>618</v>
      </c>
      <c r="Q42" t="s">
        <v>603</v>
      </c>
      <c r="R42" t="s">
        <v>604</v>
      </c>
      <c r="S42" t="s">
        <v>605</v>
      </c>
      <c r="T42" t="s">
        <v>145</v>
      </c>
      <c r="U42" t="s">
        <v>619</v>
      </c>
      <c r="V42" t="s">
        <v>645</v>
      </c>
      <c r="W42" t="s">
        <v>646</v>
      </c>
      <c r="X42" t="s">
        <v>4033</v>
      </c>
      <c r="Y42" s="19" t="str">
        <f t="shared" si="0"/>
        <v>3</v>
      </c>
      <c r="Z42" s="19" t="str">
        <f>IF(T42="","",IF(AND(T42&lt;&gt;'Tabelas auxiliares'!$B$241,T42&lt;&gt;'Tabelas auxiliares'!$B$242),"FOLHA DE PESSOAL",IF(Y42='Tabelas auxiliares'!$A$242,"CUSTEIO",IF(Y42='Tabelas auxiliares'!$A$241,"INVESTIMENTO","ERRO - VERIFICAR"))))</f>
        <v>CUSTEIO</v>
      </c>
      <c r="AA42" s="37">
        <v>1200</v>
      </c>
      <c r="AB42" s="37"/>
      <c r="AC42" s="37">
        <v>1200</v>
      </c>
      <c r="AD42" s="37"/>
      <c r="AE42" s="37"/>
      <c r="AF42" s="37"/>
      <c r="AG42" s="37"/>
    </row>
    <row r="43" spans="1:33" x14ac:dyDescent="0.25">
      <c r="A43" t="s">
        <v>581</v>
      </c>
      <c r="B43" s="36" t="s">
        <v>205</v>
      </c>
      <c r="C43" s="36" t="s">
        <v>593</v>
      </c>
      <c r="D43" t="s">
        <v>48</v>
      </c>
      <c r="E43" t="s">
        <v>100</v>
      </c>
      <c r="F43" s="19" t="str">
        <f>IFERROR(VLOOKUP(D43,'Tabelas auxiliares'!$A$3:$B$63,2,FALSE),"")</f>
        <v>PROEC - PRÓ-REITORIA DE EXTENSÃO E CULTURA</v>
      </c>
      <c r="G43" s="19" t="str">
        <f>IFERROR(VLOOKUP($B43,'Tabelas auxiliares'!$A$67:$C$104,2,FALSE),"")</f>
        <v>ASSISTÊNCIA - EXTENSÃO</v>
      </c>
      <c r="H43" s="19" t="str">
        <f>IFERROR(VLOOKUP($B43,'Tabelas auxiliares'!$A$67:$C$104,3,FALSE),"")</f>
        <v xml:space="preserve">BOLSAS DE EXTENSAO / TAXA DE INSCRICAO DE EVENTOS / AUXILIO PARA EVENTO </v>
      </c>
      <c r="I43" t="s">
        <v>4034</v>
      </c>
      <c r="J43" t="s">
        <v>4035</v>
      </c>
      <c r="K43" t="s">
        <v>4036</v>
      </c>
      <c r="L43" t="s">
        <v>4037</v>
      </c>
      <c r="M43" t="s">
        <v>604</v>
      </c>
      <c r="N43" t="s">
        <v>648</v>
      </c>
      <c r="O43" t="s">
        <v>614</v>
      </c>
      <c r="P43" t="s">
        <v>1308</v>
      </c>
      <c r="Q43" t="s">
        <v>603</v>
      </c>
      <c r="R43" t="s">
        <v>604</v>
      </c>
      <c r="S43" t="s">
        <v>605</v>
      </c>
      <c r="T43" t="s">
        <v>145</v>
      </c>
      <c r="U43" t="s">
        <v>1359</v>
      </c>
      <c r="V43" t="s">
        <v>645</v>
      </c>
      <c r="W43" t="s">
        <v>646</v>
      </c>
      <c r="X43" t="s">
        <v>4038</v>
      </c>
      <c r="Y43" s="19" t="str">
        <f t="shared" si="0"/>
        <v>3</v>
      </c>
      <c r="Z43" s="19" t="str">
        <f>IF(T43="","",IF(AND(T43&lt;&gt;'Tabelas auxiliares'!$B$241,T43&lt;&gt;'Tabelas auxiliares'!$B$242),"FOLHA DE PESSOAL",IF(Y43='Tabelas auxiliares'!$A$242,"CUSTEIO",IF(Y43='Tabelas auxiliares'!$A$241,"INVESTIMENTO","ERRO - VERIFICAR"))))</f>
        <v>CUSTEIO</v>
      </c>
      <c r="AA43" s="37">
        <v>9999</v>
      </c>
      <c r="AB43" s="37"/>
      <c r="AC43" s="37">
        <v>9999</v>
      </c>
      <c r="AD43" s="37"/>
      <c r="AE43" s="37"/>
      <c r="AF43" s="37"/>
      <c r="AG43" s="37"/>
    </row>
    <row r="44" spans="1:33" x14ac:dyDescent="0.25">
      <c r="A44" t="s">
        <v>581</v>
      </c>
      <c r="B44" s="36" t="s">
        <v>205</v>
      </c>
      <c r="C44" s="36" t="s">
        <v>593</v>
      </c>
      <c r="D44" t="s">
        <v>48</v>
      </c>
      <c r="E44" t="s">
        <v>100</v>
      </c>
      <c r="F44" s="19" t="str">
        <f>IFERROR(VLOOKUP(D44,'Tabelas auxiliares'!$A$3:$B$63,2,FALSE),"")</f>
        <v>PROEC - PRÓ-REITORIA DE EXTENSÃO E CULTURA</v>
      </c>
      <c r="G44" s="19" t="str">
        <f>IFERROR(VLOOKUP($B44,'Tabelas auxiliares'!$A$67:$C$104,2,FALSE),"")</f>
        <v>ASSISTÊNCIA - EXTENSÃO</v>
      </c>
      <c r="H44" s="19" t="str">
        <f>IFERROR(VLOOKUP($B44,'Tabelas auxiliares'!$A$67:$C$104,3,FALSE),"")</f>
        <v xml:space="preserve">BOLSAS DE EXTENSAO / TAXA DE INSCRICAO DE EVENTOS / AUXILIO PARA EVENTO </v>
      </c>
      <c r="I44" t="s">
        <v>4039</v>
      </c>
      <c r="J44" t="s">
        <v>4040</v>
      </c>
      <c r="K44" t="s">
        <v>4041</v>
      </c>
      <c r="L44" t="s">
        <v>4042</v>
      </c>
      <c r="M44" t="s">
        <v>604</v>
      </c>
      <c r="N44" t="s">
        <v>648</v>
      </c>
      <c r="O44" t="s">
        <v>614</v>
      </c>
      <c r="P44" t="s">
        <v>1308</v>
      </c>
      <c r="Q44" t="s">
        <v>603</v>
      </c>
      <c r="R44" t="s">
        <v>604</v>
      </c>
      <c r="S44" t="s">
        <v>605</v>
      </c>
      <c r="T44" t="s">
        <v>145</v>
      </c>
      <c r="U44" t="s">
        <v>1359</v>
      </c>
      <c r="V44" t="s">
        <v>645</v>
      </c>
      <c r="W44" t="s">
        <v>646</v>
      </c>
      <c r="X44" t="s">
        <v>4043</v>
      </c>
      <c r="Y44" s="19" t="str">
        <f t="shared" si="0"/>
        <v>3</v>
      </c>
      <c r="Z44" s="19" t="str">
        <f>IF(T44="","",IF(AND(T44&lt;&gt;'Tabelas auxiliares'!$B$241,T44&lt;&gt;'Tabelas auxiliares'!$B$242),"FOLHA DE PESSOAL",IF(Y44='Tabelas auxiliares'!$A$242,"CUSTEIO",IF(Y44='Tabelas auxiliares'!$A$241,"INVESTIMENTO","ERRO - VERIFICAR"))))</f>
        <v>CUSTEIO</v>
      </c>
      <c r="AA44" s="37">
        <v>2100</v>
      </c>
      <c r="AB44" s="37"/>
      <c r="AC44" s="37">
        <v>2100</v>
      </c>
      <c r="AD44" s="37"/>
      <c r="AE44" s="37"/>
      <c r="AF44" s="37"/>
      <c r="AG44" s="37"/>
    </row>
    <row r="45" spans="1:33" x14ac:dyDescent="0.25">
      <c r="A45" t="s">
        <v>581</v>
      </c>
      <c r="B45" s="36" t="s">
        <v>205</v>
      </c>
      <c r="C45" s="36" t="s">
        <v>593</v>
      </c>
      <c r="D45" t="s">
        <v>48</v>
      </c>
      <c r="E45" t="s">
        <v>100</v>
      </c>
      <c r="F45" s="19" t="str">
        <f>IFERROR(VLOOKUP(D45,'Tabelas auxiliares'!$A$3:$B$63,2,FALSE),"")</f>
        <v>PROEC - PRÓ-REITORIA DE EXTENSÃO E CULTURA</v>
      </c>
      <c r="G45" s="19" t="str">
        <f>IFERROR(VLOOKUP($B45,'Tabelas auxiliares'!$A$67:$C$104,2,FALSE),"")</f>
        <v>ASSISTÊNCIA - EXTENSÃO</v>
      </c>
      <c r="H45" s="19" t="str">
        <f>IFERROR(VLOOKUP($B45,'Tabelas auxiliares'!$A$67:$C$104,3,FALSE),"")</f>
        <v xml:space="preserve">BOLSAS DE EXTENSAO / TAXA DE INSCRICAO DE EVENTOS / AUXILIO PARA EVENTO </v>
      </c>
      <c r="I45" t="s">
        <v>4044</v>
      </c>
      <c r="J45" t="s">
        <v>4045</v>
      </c>
      <c r="K45" t="s">
        <v>4046</v>
      </c>
      <c r="L45" t="s">
        <v>4047</v>
      </c>
      <c r="M45" t="s">
        <v>604</v>
      </c>
      <c r="N45" t="s">
        <v>648</v>
      </c>
      <c r="O45" t="s">
        <v>614</v>
      </c>
      <c r="P45" t="s">
        <v>1308</v>
      </c>
      <c r="Q45" t="s">
        <v>603</v>
      </c>
      <c r="R45" t="s">
        <v>604</v>
      </c>
      <c r="S45" t="s">
        <v>605</v>
      </c>
      <c r="T45" t="s">
        <v>145</v>
      </c>
      <c r="U45" t="s">
        <v>1359</v>
      </c>
      <c r="V45" t="s">
        <v>645</v>
      </c>
      <c r="W45" t="s">
        <v>646</v>
      </c>
      <c r="X45" t="s">
        <v>4048</v>
      </c>
      <c r="Y45" s="19" t="str">
        <f t="shared" si="0"/>
        <v>3</v>
      </c>
      <c r="Z45" s="19" t="str">
        <f>IF(T45="","",IF(AND(T45&lt;&gt;'Tabelas auxiliares'!$B$241,T45&lt;&gt;'Tabelas auxiliares'!$B$242),"FOLHA DE PESSOAL",IF(Y45='Tabelas auxiliares'!$A$242,"CUSTEIO",IF(Y45='Tabelas auxiliares'!$A$241,"INVESTIMENTO","ERRO - VERIFICAR"))))</f>
        <v>CUSTEIO</v>
      </c>
      <c r="AA45" s="37">
        <v>6300</v>
      </c>
      <c r="AB45" s="37"/>
      <c r="AC45" s="37"/>
      <c r="AD45" s="37"/>
      <c r="AE45" s="37">
        <v>6300</v>
      </c>
      <c r="AF45" s="37"/>
      <c r="AG45" s="37"/>
    </row>
    <row r="46" spans="1:33" x14ac:dyDescent="0.25">
      <c r="A46" t="s">
        <v>581</v>
      </c>
      <c r="B46" s="36" t="s">
        <v>206</v>
      </c>
      <c r="C46" s="36" t="s">
        <v>582</v>
      </c>
      <c r="D46" t="s">
        <v>46</v>
      </c>
      <c r="E46" t="s">
        <v>100</v>
      </c>
      <c r="F46" s="19" t="str">
        <f>IFERROR(VLOOKUP(D46,'Tabelas auxiliares'!$A$3:$B$63,2,FALSE),"")</f>
        <v>PROGRAD - PRÓ-REITORIA DE GRADUAÇÃO</v>
      </c>
      <c r="G46" s="19" t="str">
        <f>IFERROR(VLOOKUP($B46,'Tabelas auxiliares'!$A$67:$C$104,2,FALSE),"")</f>
        <v>ASSISTÊNCIA - GRADUAÇÃO</v>
      </c>
      <c r="H46" s="19" t="str">
        <f>IFERROR(VLOOKUP($B46,'Tabelas auxiliares'!$A$67:$C$104,3,FALSE),"")</f>
        <v>MONITORIA ACADEMICA DA GRADUACAO / MONITORIA SEMIPRESENCIAL / AUXILIO PARA EVENTOS ESTUDANTIS / AUXILIO PARA ATIVIDADE EXTRASSALA / AUXILIO ACESSIBILIDADE / MONITORIA INCLUSIVA</v>
      </c>
      <c r="I46" t="s">
        <v>657</v>
      </c>
      <c r="J46" t="s">
        <v>651</v>
      </c>
      <c r="K46" t="s">
        <v>687</v>
      </c>
      <c r="L46" t="s">
        <v>652</v>
      </c>
      <c r="M46" t="s">
        <v>604</v>
      </c>
      <c r="N46" t="s">
        <v>638</v>
      </c>
      <c r="O46" t="s">
        <v>614</v>
      </c>
      <c r="P46" t="s">
        <v>639</v>
      </c>
      <c r="Q46" t="s">
        <v>603</v>
      </c>
      <c r="R46" t="s">
        <v>604</v>
      </c>
      <c r="S46" t="s">
        <v>605</v>
      </c>
      <c r="T46" t="s">
        <v>145</v>
      </c>
      <c r="U46" t="s">
        <v>640</v>
      </c>
      <c r="V46" t="s">
        <v>645</v>
      </c>
      <c r="W46" t="s">
        <v>646</v>
      </c>
      <c r="X46" t="s">
        <v>688</v>
      </c>
      <c r="Y46" s="19" t="str">
        <f t="shared" si="0"/>
        <v>3</v>
      </c>
      <c r="Z46" s="19" t="str">
        <f>IF(T46="","",IF(AND(T46&lt;&gt;'Tabelas auxiliares'!$B$241,T46&lt;&gt;'Tabelas auxiliares'!$B$242),"FOLHA DE PESSOAL",IF(Y46='Tabelas auxiliares'!$A$242,"CUSTEIO",IF(Y46='Tabelas auxiliares'!$A$241,"INVESTIMENTO","ERRO - VERIFICAR"))))</f>
        <v>CUSTEIO</v>
      </c>
      <c r="AA46" s="37">
        <v>7700</v>
      </c>
      <c r="AB46" s="37"/>
      <c r="AC46" s="37">
        <v>7700</v>
      </c>
      <c r="AD46" s="37"/>
      <c r="AE46" s="37"/>
      <c r="AF46" s="37"/>
      <c r="AG46" s="37"/>
    </row>
    <row r="47" spans="1:33" x14ac:dyDescent="0.25">
      <c r="A47" t="s">
        <v>581</v>
      </c>
      <c r="B47" s="36" t="s">
        <v>206</v>
      </c>
      <c r="C47" s="36" t="s">
        <v>582</v>
      </c>
      <c r="D47" t="s">
        <v>46</v>
      </c>
      <c r="E47" t="s">
        <v>100</v>
      </c>
      <c r="F47" s="19" t="str">
        <f>IFERROR(VLOOKUP(D47,'Tabelas auxiliares'!$A$3:$B$63,2,FALSE),"")</f>
        <v>PROGRAD - PRÓ-REITORIA DE GRADUAÇÃO</v>
      </c>
      <c r="G47" s="19" t="str">
        <f>IFERROR(VLOOKUP($B47,'Tabelas auxiliares'!$A$67:$C$104,2,FALSE),"")</f>
        <v>ASSISTÊNCIA - GRADUAÇÃO</v>
      </c>
      <c r="H47" s="19" t="str">
        <f>IFERROR(VLOOKUP($B47,'Tabelas auxiliares'!$A$67:$C$104,3,FALSE),"")</f>
        <v>MONITORIA ACADEMICA DA GRADUACAO / MONITORIA SEMIPRESENCIAL / AUXILIO PARA EVENTOS ESTUDANTIS / AUXILIO PARA ATIVIDADE EXTRASSALA / AUXILIO ACESSIBILIDADE / MONITORIA INCLUSIVA</v>
      </c>
      <c r="I47" t="s">
        <v>4049</v>
      </c>
      <c r="J47" t="s">
        <v>4050</v>
      </c>
      <c r="K47" t="s">
        <v>4051</v>
      </c>
      <c r="L47" t="s">
        <v>4052</v>
      </c>
      <c r="M47" t="s">
        <v>604</v>
      </c>
      <c r="N47" t="s">
        <v>638</v>
      </c>
      <c r="O47" t="s">
        <v>614</v>
      </c>
      <c r="P47" t="s">
        <v>1357</v>
      </c>
      <c r="Q47" t="s">
        <v>603</v>
      </c>
      <c r="R47" t="s">
        <v>604</v>
      </c>
      <c r="S47" t="s">
        <v>605</v>
      </c>
      <c r="T47" t="s">
        <v>145</v>
      </c>
      <c r="U47" t="s">
        <v>1358</v>
      </c>
      <c r="V47" t="s">
        <v>645</v>
      </c>
      <c r="W47" t="s">
        <v>646</v>
      </c>
      <c r="X47" t="s">
        <v>4053</v>
      </c>
      <c r="Y47" s="19" t="str">
        <f t="shared" si="0"/>
        <v>3</v>
      </c>
      <c r="Z47" s="19" t="str">
        <f>IF(T47="","",IF(AND(T47&lt;&gt;'Tabelas auxiliares'!$B$241,T47&lt;&gt;'Tabelas auxiliares'!$B$242),"FOLHA DE PESSOAL",IF(Y47='Tabelas auxiliares'!$A$242,"CUSTEIO",IF(Y47='Tabelas auxiliares'!$A$241,"INVESTIMENTO","ERRO - VERIFICAR"))))</f>
        <v>CUSTEIO</v>
      </c>
      <c r="AA47" s="37">
        <v>43400</v>
      </c>
      <c r="AB47" s="37"/>
      <c r="AC47" s="37">
        <v>43400</v>
      </c>
      <c r="AD47" s="37"/>
      <c r="AE47" s="37"/>
      <c r="AF47" s="37"/>
      <c r="AG47" s="37"/>
    </row>
    <row r="48" spans="1:33" x14ac:dyDescent="0.25">
      <c r="A48" t="s">
        <v>581</v>
      </c>
      <c r="B48" s="36" t="s">
        <v>206</v>
      </c>
      <c r="C48" s="36" t="s">
        <v>582</v>
      </c>
      <c r="D48" t="s">
        <v>46</v>
      </c>
      <c r="E48" t="s">
        <v>100</v>
      </c>
      <c r="F48" s="19" t="str">
        <f>IFERROR(VLOOKUP(D48,'Tabelas auxiliares'!$A$3:$B$63,2,FALSE),"")</f>
        <v>PROGRAD - PRÓ-REITORIA DE GRADUAÇÃO</v>
      </c>
      <c r="G48" s="19" t="str">
        <f>IFERROR(VLOOKUP($B48,'Tabelas auxiliares'!$A$67:$C$104,2,FALSE),"")</f>
        <v>ASSISTÊNCIA - GRADUAÇÃO</v>
      </c>
      <c r="H48" s="19" t="str">
        <f>IFERROR(VLOOKUP($B48,'Tabelas auxiliares'!$A$67:$C$104,3,FALSE),"")</f>
        <v>MONITORIA ACADEMICA DA GRADUACAO / MONITORIA SEMIPRESENCIAL / AUXILIO PARA EVENTOS ESTUDANTIS / AUXILIO PARA ATIVIDADE EXTRASSALA / AUXILIO ACESSIBILIDADE / MONITORIA INCLUSIVA</v>
      </c>
      <c r="I48" t="s">
        <v>4054</v>
      </c>
      <c r="J48" t="s">
        <v>690</v>
      </c>
      <c r="K48" t="s">
        <v>4055</v>
      </c>
      <c r="L48" t="s">
        <v>4056</v>
      </c>
      <c r="M48" t="s">
        <v>604</v>
      </c>
      <c r="N48" t="s">
        <v>638</v>
      </c>
      <c r="O48" t="s">
        <v>614</v>
      </c>
      <c r="P48" t="s">
        <v>1357</v>
      </c>
      <c r="Q48" t="s">
        <v>603</v>
      </c>
      <c r="R48" t="s">
        <v>604</v>
      </c>
      <c r="S48" t="s">
        <v>605</v>
      </c>
      <c r="T48" t="s">
        <v>145</v>
      </c>
      <c r="U48" t="s">
        <v>1358</v>
      </c>
      <c r="V48" t="s">
        <v>645</v>
      </c>
      <c r="W48" t="s">
        <v>646</v>
      </c>
      <c r="X48" t="s">
        <v>4057</v>
      </c>
      <c r="Y48" s="19" t="str">
        <f t="shared" si="0"/>
        <v>3</v>
      </c>
      <c r="Z48" s="19" t="str">
        <f>IF(T48="","",IF(AND(T48&lt;&gt;'Tabelas auxiliares'!$B$241,T48&lt;&gt;'Tabelas auxiliares'!$B$242),"FOLHA DE PESSOAL",IF(Y48='Tabelas auxiliares'!$A$242,"CUSTEIO",IF(Y48='Tabelas auxiliares'!$A$241,"INVESTIMENTO","ERRO - VERIFICAR"))))</f>
        <v>CUSTEIO</v>
      </c>
      <c r="AA48" s="37">
        <v>700</v>
      </c>
      <c r="AB48" s="37"/>
      <c r="AC48" s="37">
        <v>700</v>
      </c>
      <c r="AD48" s="37"/>
      <c r="AE48" s="37"/>
      <c r="AF48" s="37"/>
      <c r="AG48" s="37"/>
    </row>
    <row r="49" spans="1:33" x14ac:dyDescent="0.25">
      <c r="A49" t="s">
        <v>581</v>
      </c>
      <c r="B49" s="36" t="s">
        <v>206</v>
      </c>
      <c r="C49" s="36" t="s">
        <v>582</v>
      </c>
      <c r="D49" t="s">
        <v>46</v>
      </c>
      <c r="E49" t="s">
        <v>100</v>
      </c>
      <c r="F49" s="19" t="str">
        <f>IFERROR(VLOOKUP(D49,'Tabelas auxiliares'!$A$3:$B$63,2,FALSE),"")</f>
        <v>PROGRAD - PRÓ-REITORIA DE GRADUAÇÃO</v>
      </c>
      <c r="G49" s="19" t="str">
        <f>IFERROR(VLOOKUP($B49,'Tabelas auxiliares'!$A$67:$C$104,2,FALSE),"")</f>
        <v>ASSISTÊNCIA - GRADUAÇÃO</v>
      </c>
      <c r="H49" s="19" t="str">
        <f>IFERROR(VLOOKUP($B49,'Tabelas auxiliares'!$A$67:$C$104,3,FALSE),"")</f>
        <v>MONITORIA ACADEMICA DA GRADUACAO / MONITORIA SEMIPRESENCIAL / AUXILIO PARA EVENTOS ESTUDANTIS / AUXILIO PARA ATIVIDADE EXTRASSALA / AUXILIO ACESSIBILIDADE / MONITORIA INCLUSIVA</v>
      </c>
      <c r="I49" t="s">
        <v>4058</v>
      </c>
      <c r="J49" t="s">
        <v>3932</v>
      </c>
      <c r="K49" t="s">
        <v>4059</v>
      </c>
      <c r="L49" t="s">
        <v>3934</v>
      </c>
      <c r="M49" t="s">
        <v>604</v>
      </c>
      <c r="N49" t="s">
        <v>638</v>
      </c>
      <c r="O49" t="s">
        <v>614</v>
      </c>
      <c r="P49" t="s">
        <v>1357</v>
      </c>
      <c r="Q49" t="s">
        <v>603</v>
      </c>
      <c r="R49" t="s">
        <v>604</v>
      </c>
      <c r="S49" t="s">
        <v>605</v>
      </c>
      <c r="T49" t="s">
        <v>145</v>
      </c>
      <c r="U49" t="s">
        <v>1358</v>
      </c>
      <c r="V49" t="s">
        <v>645</v>
      </c>
      <c r="W49" t="s">
        <v>646</v>
      </c>
      <c r="X49" t="s">
        <v>4060</v>
      </c>
      <c r="Y49" s="19" t="str">
        <f t="shared" si="0"/>
        <v>3</v>
      </c>
      <c r="Z49" s="19" t="str">
        <f>IF(T49="","",IF(AND(T49&lt;&gt;'Tabelas auxiliares'!$B$241,T49&lt;&gt;'Tabelas auxiliares'!$B$242),"FOLHA DE PESSOAL",IF(Y49='Tabelas auxiliares'!$A$242,"CUSTEIO",IF(Y49='Tabelas auxiliares'!$A$241,"INVESTIMENTO","ERRO - VERIFICAR"))))</f>
        <v>CUSTEIO</v>
      </c>
      <c r="AA49" s="37">
        <v>700</v>
      </c>
      <c r="AB49" s="37"/>
      <c r="AC49" s="37"/>
      <c r="AD49" s="37"/>
      <c r="AE49" s="37">
        <v>700</v>
      </c>
      <c r="AF49" s="37"/>
      <c r="AG49" s="37"/>
    </row>
    <row r="50" spans="1:33" x14ac:dyDescent="0.25">
      <c r="A50" t="s">
        <v>581</v>
      </c>
      <c r="B50" s="36" t="s">
        <v>206</v>
      </c>
      <c r="C50" s="36" t="s">
        <v>582</v>
      </c>
      <c r="D50" t="s">
        <v>46</v>
      </c>
      <c r="E50" t="s">
        <v>100</v>
      </c>
      <c r="F50" s="19" t="str">
        <f>IFERROR(VLOOKUP(D50,'Tabelas auxiliares'!$A$3:$B$63,2,FALSE),"")</f>
        <v>PROGRAD - PRÓ-REITORIA DE GRADUAÇÃO</v>
      </c>
      <c r="G50" s="19" t="str">
        <f>IFERROR(VLOOKUP($B50,'Tabelas auxiliares'!$A$67:$C$104,2,FALSE),"")</f>
        <v>ASSISTÊNCIA - GRADUAÇÃO</v>
      </c>
      <c r="H50" s="19" t="str">
        <f>IFERROR(VLOOKUP($B50,'Tabelas auxiliares'!$A$67:$C$104,3,FALSE),"")</f>
        <v>MONITORIA ACADEMICA DA GRADUACAO / MONITORIA SEMIPRESENCIAL / AUXILIO PARA EVENTOS ESTUDANTIS / AUXILIO PARA ATIVIDADE EXTRASSALA / AUXILIO ACESSIBILIDADE / MONITORIA INCLUSIVA</v>
      </c>
      <c r="I50" t="s">
        <v>3928</v>
      </c>
      <c r="J50" t="s">
        <v>1537</v>
      </c>
      <c r="K50" t="s">
        <v>4061</v>
      </c>
      <c r="L50" t="s">
        <v>1539</v>
      </c>
      <c r="M50" t="s">
        <v>604</v>
      </c>
      <c r="N50" t="s">
        <v>648</v>
      </c>
      <c r="O50" t="s">
        <v>614</v>
      </c>
      <c r="P50" t="s">
        <v>1308</v>
      </c>
      <c r="Q50" t="s">
        <v>603</v>
      </c>
      <c r="R50" t="s">
        <v>604</v>
      </c>
      <c r="S50" t="s">
        <v>4010</v>
      </c>
      <c r="T50" t="s">
        <v>145</v>
      </c>
      <c r="U50" t="s">
        <v>1359</v>
      </c>
      <c r="V50" t="s">
        <v>645</v>
      </c>
      <c r="W50" t="s">
        <v>646</v>
      </c>
      <c r="X50" t="s">
        <v>4062</v>
      </c>
      <c r="Y50" s="19" t="str">
        <f t="shared" si="0"/>
        <v>3</v>
      </c>
      <c r="Z50" s="19" t="str">
        <f>IF(T50="","",IF(AND(T50&lt;&gt;'Tabelas auxiliares'!$B$241,T50&lt;&gt;'Tabelas auxiliares'!$B$242),"FOLHA DE PESSOAL",IF(Y50='Tabelas auxiliares'!$A$242,"CUSTEIO",IF(Y50='Tabelas auxiliares'!$A$241,"INVESTIMENTO","ERRO - VERIFICAR"))))</f>
        <v>CUSTEIO</v>
      </c>
      <c r="AA50" s="37">
        <v>5600</v>
      </c>
      <c r="AB50" s="37"/>
      <c r="AC50" s="37">
        <v>2100</v>
      </c>
      <c r="AD50" s="37"/>
      <c r="AE50" s="37">
        <v>3500</v>
      </c>
      <c r="AF50" s="37"/>
      <c r="AG50" s="37"/>
    </row>
    <row r="51" spans="1:33" x14ac:dyDescent="0.25">
      <c r="A51" t="s">
        <v>581</v>
      </c>
      <c r="B51" s="36" t="s">
        <v>206</v>
      </c>
      <c r="C51" s="36" t="s">
        <v>582</v>
      </c>
      <c r="D51" t="s">
        <v>46</v>
      </c>
      <c r="E51" t="s">
        <v>100</v>
      </c>
      <c r="F51" s="19" t="str">
        <f>IFERROR(VLOOKUP(D51,'Tabelas auxiliares'!$A$3:$B$63,2,FALSE),"")</f>
        <v>PROGRAD - PRÓ-REITORIA DE GRADUAÇÃO</v>
      </c>
      <c r="G51" s="19" t="str">
        <f>IFERROR(VLOOKUP($B51,'Tabelas auxiliares'!$A$67:$C$104,2,FALSE),"")</f>
        <v>ASSISTÊNCIA - GRADUAÇÃO</v>
      </c>
      <c r="H51" s="19" t="str">
        <f>IFERROR(VLOOKUP($B51,'Tabelas auxiliares'!$A$67:$C$104,3,FALSE),"")</f>
        <v>MONITORIA ACADEMICA DA GRADUACAO / MONITORIA SEMIPRESENCIAL / AUXILIO PARA EVENTOS ESTUDANTIS / AUXILIO PARA ATIVIDADE EXTRASSALA / AUXILIO ACESSIBILIDADE / MONITORIA INCLUSIVA</v>
      </c>
      <c r="I51" t="s">
        <v>3928</v>
      </c>
      <c r="J51" t="s">
        <v>1537</v>
      </c>
      <c r="K51" t="s">
        <v>4063</v>
      </c>
      <c r="L51" t="s">
        <v>1539</v>
      </c>
      <c r="M51" t="s">
        <v>604</v>
      </c>
      <c r="N51" t="s">
        <v>648</v>
      </c>
      <c r="O51" t="s">
        <v>614</v>
      </c>
      <c r="P51" t="s">
        <v>1308</v>
      </c>
      <c r="Q51" t="s">
        <v>603</v>
      </c>
      <c r="R51" t="s">
        <v>604</v>
      </c>
      <c r="S51" t="s">
        <v>605</v>
      </c>
      <c r="T51" t="s">
        <v>145</v>
      </c>
      <c r="U51" t="s">
        <v>1359</v>
      </c>
      <c r="V51" t="s">
        <v>645</v>
      </c>
      <c r="W51" t="s">
        <v>646</v>
      </c>
      <c r="X51" t="s">
        <v>4064</v>
      </c>
      <c r="Y51" s="19" t="str">
        <f t="shared" si="0"/>
        <v>3</v>
      </c>
      <c r="Z51" s="19" t="str">
        <f>IF(T51="","",IF(AND(T51&lt;&gt;'Tabelas auxiliares'!$B$241,T51&lt;&gt;'Tabelas auxiliares'!$B$242),"FOLHA DE PESSOAL",IF(Y51='Tabelas auxiliares'!$A$242,"CUSTEIO",IF(Y51='Tabelas auxiliares'!$A$241,"INVESTIMENTO","ERRO - VERIFICAR"))))</f>
        <v>CUSTEIO</v>
      </c>
      <c r="AA51" s="37">
        <v>9800</v>
      </c>
      <c r="AB51" s="37"/>
      <c r="AC51" s="37"/>
      <c r="AD51" s="37"/>
      <c r="AE51" s="37">
        <v>9800</v>
      </c>
      <c r="AF51" s="37"/>
      <c r="AG51" s="37"/>
    </row>
    <row r="52" spans="1:33" x14ac:dyDescent="0.25">
      <c r="A52" t="s">
        <v>581</v>
      </c>
      <c r="B52" s="36" t="s">
        <v>207</v>
      </c>
      <c r="C52" s="36" t="s">
        <v>586</v>
      </c>
      <c r="D52" t="s">
        <v>66</v>
      </c>
      <c r="E52" t="s">
        <v>100</v>
      </c>
      <c r="F52" s="19" t="str">
        <f>IFERROR(VLOOKUP(D52,'Tabelas auxiliares'!$A$3:$B$63,2,FALSE),"")</f>
        <v>PROPG - PRÓ-REITORIA DE PÓS-GRADUAÇÃO</v>
      </c>
      <c r="G52" s="19" t="str">
        <f>IFERROR(VLOOKUP($B52,'Tabelas auxiliares'!$A$67:$C$104,2,FALSE),"")</f>
        <v>ASSISTÊNCIA - PÓS-GRADUAÇÃO</v>
      </c>
      <c r="H52" s="19" t="str">
        <f>IFERROR(VLOOKUP($B52,'Tabelas auxiliares'!$A$67:$C$104,3,FALSE),"")</f>
        <v>BOLSAS DE MESTRADO E DOUTORADO / PARTICIPACAO EM EVENTO CIENTIFICO / IMPRESSAO E POSTAGEM DE DISSERTACOES DE MESTRADO / IMPRESSAO E POSTAGEM DE TESES DE DOUTORADO</v>
      </c>
      <c r="I52" t="s">
        <v>3939</v>
      </c>
      <c r="J52" t="s">
        <v>696</v>
      </c>
      <c r="K52" t="s">
        <v>4065</v>
      </c>
      <c r="L52" t="s">
        <v>697</v>
      </c>
      <c r="M52" t="s">
        <v>604</v>
      </c>
      <c r="N52" t="s">
        <v>648</v>
      </c>
      <c r="O52" t="s">
        <v>615</v>
      </c>
      <c r="P52" t="s">
        <v>649</v>
      </c>
      <c r="Q52" t="s">
        <v>603</v>
      </c>
      <c r="R52" t="s">
        <v>604</v>
      </c>
      <c r="S52" t="s">
        <v>605</v>
      </c>
      <c r="T52" t="s">
        <v>145</v>
      </c>
      <c r="U52" t="s">
        <v>1377</v>
      </c>
      <c r="V52" t="s">
        <v>645</v>
      </c>
      <c r="W52" t="s">
        <v>646</v>
      </c>
      <c r="X52" t="s">
        <v>4066</v>
      </c>
      <c r="Y52" s="19" t="str">
        <f t="shared" si="0"/>
        <v>3</v>
      </c>
      <c r="Z52" s="19" t="str">
        <f>IF(T52="","",IF(AND(T52&lt;&gt;'Tabelas auxiliares'!$B$241,T52&lt;&gt;'Tabelas auxiliares'!$B$242),"FOLHA DE PESSOAL",IF(Y52='Tabelas auxiliares'!$A$242,"CUSTEIO",IF(Y52='Tabelas auxiliares'!$A$241,"INVESTIMENTO","ERRO - VERIFICAR"))))</f>
        <v>CUSTEIO</v>
      </c>
      <c r="AA52" s="37">
        <v>29400</v>
      </c>
      <c r="AB52" s="37"/>
      <c r="AC52" s="37">
        <v>29400</v>
      </c>
      <c r="AD52" s="37"/>
      <c r="AE52" s="37"/>
      <c r="AF52" s="37"/>
      <c r="AG52" s="37"/>
    </row>
    <row r="53" spans="1:33" x14ac:dyDescent="0.25">
      <c r="A53" t="s">
        <v>581</v>
      </c>
      <c r="B53" s="36" t="s">
        <v>207</v>
      </c>
      <c r="C53" s="36" t="s">
        <v>586</v>
      </c>
      <c r="D53" t="s">
        <v>66</v>
      </c>
      <c r="E53" t="s">
        <v>100</v>
      </c>
      <c r="F53" s="19" t="str">
        <f>IFERROR(VLOOKUP(D53,'Tabelas auxiliares'!$A$3:$B$63,2,FALSE),"")</f>
        <v>PROPG - PRÓ-REITORIA DE PÓS-GRADUAÇÃO</v>
      </c>
      <c r="G53" s="19" t="str">
        <f>IFERROR(VLOOKUP($B53,'Tabelas auxiliares'!$A$67:$C$104,2,FALSE),"")</f>
        <v>ASSISTÊNCIA - PÓS-GRADUAÇÃO</v>
      </c>
      <c r="H53" s="19" t="str">
        <f>IFERROR(VLOOKUP($B53,'Tabelas auxiliares'!$A$67:$C$104,3,FALSE),"")</f>
        <v>BOLSAS DE MESTRADO E DOUTORADO / PARTICIPACAO EM EVENTO CIENTIFICO / IMPRESSAO E POSTAGEM DE DISSERTACOES DE MESTRADO / IMPRESSAO E POSTAGEM DE TESES DE DOUTORADO</v>
      </c>
      <c r="I53" t="s">
        <v>4067</v>
      </c>
      <c r="J53" t="s">
        <v>696</v>
      </c>
      <c r="K53" t="s">
        <v>4068</v>
      </c>
      <c r="L53" t="s">
        <v>697</v>
      </c>
      <c r="M53" t="s">
        <v>604</v>
      </c>
      <c r="N53" t="s">
        <v>638</v>
      </c>
      <c r="O53" t="s">
        <v>614</v>
      </c>
      <c r="P53" t="s">
        <v>1357</v>
      </c>
      <c r="Q53" t="s">
        <v>603</v>
      </c>
      <c r="R53" t="s">
        <v>604</v>
      </c>
      <c r="S53" t="s">
        <v>605</v>
      </c>
      <c r="T53" t="s">
        <v>145</v>
      </c>
      <c r="U53" t="s">
        <v>1358</v>
      </c>
      <c r="V53" t="s">
        <v>645</v>
      </c>
      <c r="W53" t="s">
        <v>646</v>
      </c>
      <c r="X53" t="s">
        <v>4069</v>
      </c>
      <c r="Y53" s="19" t="str">
        <f t="shared" si="0"/>
        <v>3</v>
      </c>
      <c r="Z53" s="19" t="str">
        <f>IF(T53="","",IF(AND(T53&lt;&gt;'Tabelas auxiliares'!$B$241,T53&lt;&gt;'Tabelas auxiliares'!$B$242),"FOLHA DE PESSOAL",IF(Y53='Tabelas auxiliares'!$A$242,"CUSTEIO",IF(Y53='Tabelas auxiliares'!$A$241,"INVESTIMENTO","ERRO - VERIFICAR"))))</f>
        <v>CUSTEIO</v>
      </c>
      <c r="AA53" s="37">
        <v>31500</v>
      </c>
      <c r="AB53" s="37"/>
      <c r="AC53" s="37"/>
      <c r="AD53" s="37"/>
      <c r="AE53" s="37">
        <v>31500</v>
      </c>
      <c r="AF53" s="37"/>
      <c r="AG53" s="37"/>
    </row>
    <row r="54" spans="1:33" x14ac:dyDescent="0.25">
      <c r="A54" t="s">
        <v>581</v>
      </c>
      <c r="B54" s="36" t="s">
        <v>207</v>
      </c>
      <c r="C54" s="36" t="s">
        <v>586</v>
      </c>
      <c r="D54" t="s">
        <v>66</v>
      </c>
      <c r="E54" t="s">
        <v>100</v>
      </c>
      <c r="F54" s="19" t="str">
        <f>IFERROR(VLOOKUP(D54,'Tabelas auxiliares'!$A$3:$B$63,2,FALSE),"")</f>
        <v>PROPG - PRÓ-REITORIA DE PÓS-GRADUAÇÃO</v>
      </c>
      <c r="G54" s="19" t="str">
        <f>IFERROR(VLOOKUP($B54,'Tabelas auxiliares'!$A$67:$C$104,2,FALSE),"")</f>
        <v>ASSISTÊNCIA - PÓS-GRADUAÇÃO</v>
      </c>
      <c r="H54" s="19" t="str">
        <f>IFERROR(VLOOKUP($B54,'Tabelas auxiliares'!$A$67:$C$104,3,FALSE),"")</f>
        <v>BOLSAS DE MESTRADO E DOUTORADO / PARTICIPACAO EM EVENTO CIENTIFICO / IMPRESSAO E POSTAGEM DE DISSERTACOES DE MESTRADO / IMPRESSAO E POSTAGEM DE TESES DE DOUTORADO</v>
      </c>
      <c r="I54" t="s">
        <v>4026</v>
      </c>
      <c r="J54" t="s">
        <v>696</v>
      </c>
      <c r="K54" t="s">
        <v>4070</v>
      </c>
      <c r="L54" t="s">
        <v>697</v>
      </c>
      <c r="M54" t="s">
        <v>604</v>
      </c>
      <c r="N54" t="s">
        <v>638</v>
      </c>
      <c r="O54" t="s">
        <v>614</v>
      </c>
      <c r="P54" t="s">
        <v>1357</v>
      </c>
      <c r="Q54" t="s">
        <v>603</v>
      </c>
      <c r="R54" t="s">
        <v>604</v>
      </c>
      <c r="S54" t="s">
        <v>676</v>
      </c>
      <c r="T54" t="s">
        <v>145</v>
      </c>
      <c r="U54" t="s">
        <v>1358</v>
      </c>
      <c r="V54" t="s">
        <v>645</v>
      </c>
      <c r="W54" t="s">
        <v>646</v>
      </c>
      <c r="X54" t="s">
        <v>4071</v>
      </c>
      <c r="Y54" s="19" t="str">
        <f t="shared" si="0"/>
        <v>3</v>
      </c>
      <c r="Z54" s="19" t="str">
        <f>IF(T54="","",IF(AND(T54&lt;&gt;'Tabelas auxiliares'!$B$241,T54&lt;&gt;'Tabelas auxiliares'!$B$242),"FOLHA DE PESSOAL",IF(Y54='Tabelas auxiliares'!$A$242,"CUSTEIO",IF(Y54='Tabelas auxiliares'!$A$241,"INVESTIMENTO","ERRO - VERIFICAR"))))</f>
        <v>CUSTEIO</v>
      </c>
      <c r="AA54" s="37">
        <v>147000</v>
      </c>
      <c r="AB54" s="37"/>
      <c r="AC54" s="37"/>
      <c r="AD54" s="37"/>
      <c r="AE54" s="37">
        <v>147000</v>
      </c>
      <c r="AF54" s="37"/>
      <c r="AG54" s="37"/>
    </row>
    <row r="55" spans="1:33" x14ac:dyDescent="0.25">
      <c r="A55" t="s">
        <v>581</v>
      </c>
      <c r="B55" s="36" t="s">
        <v>207</v>
      </c>
      <c r="C55" s="36" t="s">
        <v>587</v>
      </c>
      <c r="D55" t="s">
        <v>66</v>
      </c>
      <c r="E55" t="s">
        <v>100</v>
      </c>
      <c r="F55" s="19" t="str">
        <f>IFERROR(VLOOKUP(D55,'Tabelas auxiliares'!$A$3:$B$63,2,FALSE),"")</f>
        <v>PROPG - PRÓ-REITORIA DE PÓS-GRADUAÇÃO</v>
      </c>
      <c r="G55" s="19" t="str">
        <f>IFERROR(VLOOKUP($B55,'Tabelas auxiliares'!$A$67:$C$104,2,FALSE),"")</f>
        <v>ASSISTÊNCIA - PÓS-GRADUAÇÃO</v>
      </c>
      <c r="H55" s="19" t="str">
        <f>IFERROR(VLOOKUP($B55,'Tabelas auxiliares'!$A$67:$C$104,3,FALSE),"")</f>
        <v>BOLSAS DE MESTRADO E DOUTORADO / PARTICIPACAO EM EVENTO CIENTIFICO / IMPRESSAO E POSTAGEM DE DISSERTACOES DE MESTRADO / IMPRESSAO E POSTAGEM DE TESES DE DOUTORADO</v>
      </c>
      <c r="I55" t="s">
        <v>695</v>
      </c>
      <c r="J55" t="s">
        <v>696</v>
      </c>
      <c r="K55" t="s">
        <v>699</v>
      </c>
      <c r="L55" t="s">
        <v>697</v>
      </c>
      <c r="M55" t="s">
        <v>604</v>
      </c>
      <c r="N55" t="s">
        <v>638</v>
      </c>
      <c r="O55" t="s">
        <v>614</v>
      </c>
      <c r="P55" t="s">
        <v>639</v>
      </c>
      <c r="Q55" t="s">
        <v>603</v>
      </c>
      <c r="R55" t="s">
        <v>604</v>
      </c>
      <c r="S55" t="s">
        <v>605</v>
      </c>
      <c r="T55" t="s">
        <v>145</v>
      </c>
      <c r="U55" t="s">
        <v>640</v>
      </c>
      <c r="V55" t="s">
        <v>645</v>
      </c>
      <c r="W55" t="s">
        <v>646</v>
      </c>
      <c r="X55" t="s">
        <v>700</v>
      </c>
      <c r="Y55" s="19" t="str">
        <f t="shared" si="0"/>
        <v>3</v>
      </c>
      <c r="Z55" s="19" t="str">
        <f>IF(T55="","",IF(AND(T55&lt;&gt;'Tabelas auxiliares'!$B$241,T55&lt;&gt;'Tabelas auxiliares'!$B$242),"FOLHA DE PESSOAL",IF(Y55='Tabelas auxiliares'!$A$242,"CUSTEIO",IF(Y55='Tabelas auxiliares'!$A$241,"INVESTIMENTO","ERRO - VERIFICAR"))))</f>
        <v>CUSTEIO</v>
      </c>
      <c r="AA55" s="37">
        <v>4660</v>
      </c>
      <c r="AB55" s="37"/>
      <c r="AC55" s="37">
        <v>4660</v>
      </c>
      <c r="AD55" s="37"/>
      <c r="AE55" s="37"/>
      <c r="AF55" s="37"/>
      <c r="AG55" s="37"/>
    </row>
    <row r="56" spans="1:33" x14ac:dyDescent="0.25">
      <c r="A56" t="s">
        <v>581</v>
      </c>
      <c r="B56" s="36" t="s">
        <v>207</v>
      </c>
      <c r="C56" s="36" t="s">
        <v>587</v>
      </c>
      <c r="D56" t="s">
        <v>66</v>
      </c>
      <c r="E56" t="s">
        <v>100</v>
      </c>
      <c r="F56" s="19" t="str">
        <f>IFERROR(VLOOKUP(D56,'Tabelas auxiliares'!$A$3:$B$63,2,FALSE),"")</f>
        <v>PROPG - PRÓ-REITORIA DE PÓS-GRADUAÇÃO</v>
      </c>
      <c r="G56" s="19" t="str">
        <f>IFERROR(VLOOKUP($B56,'Tabelas auxiliares'!$A$67:$C$104,2,FALSE),"")</f>
        <v>ASSISTÊNCIA - PÓS-GRADUAÇÃO</v>
      </c>
      <c r="H56" s="19" t="str">
        <f>IFERROR(VLOOKUP($B56,'Tabelas auxiliares'!$A$67:$C$104,3,FALSE),"")</f>
        <v>BOLSAS DE MESTRADO E DOUTORADO / PARTICIPACAO EM EVENTO CIENTIFICO / IMPRESSAO E POSTAGEM DE DISSERTACOES DE MESTRADO / IMPRESSAO E POSTAGEM DE TESES DE DOUTORADO</v>
      </c>
      <c r="I56" t="s">
        <v>4072</v>
      </c>
      <c r="J56" t="s">
        <v>696</v>
      </c>
      <c r="K56" t="s">
        <v>4073</v>
      </c>
      <c r="L56" t="s">
        <v>697</v>
      </c>
      <c r="M56" t="s">
        <v>604</v>
      </c>
      <c r="N56" t="s">
        <v>638</v>
      </c>
      <c r="O56" t="s">
        <v>614</v>
      </c>
      <c r="P56" t="s">
        <v>639</v>
      </c>
      <c r="Q56" t="s">
        <v>603</v>
      </c>
      <c r="R56" t="s">
        <v>604</v>
      </c>
      <c r="S56" t="s">
        <v>605</v>
      </c>
      <c r="T56" t="s">
        <v>145</v>
      </c>
      <c r="U56" t="s">
        <v>640</v>
      </c>
      <c r="V56" t="s">
        <v>645</v>
      </c>
      <c r="W56" t="s">
        <v>646</v>
      </c>
      <c r="X56" t="s">
        <v>4074</v>
      </c>
      <c r="Y56" s="19" t="str">
        <f t="shared" si="0"/>
        <v>3</v>
      </c>
      <c r="Z56" s="19" t="str">
        <f>IF(T56="","",IF(AND(T56&lt;&gt;'Tabelas auxiliares'!$B$241,T56&lt;&gt;'Tabelas auxiliares'!$B$242),"FOLHA DE PESSOAL",IF(Y56='Tabelas auxiliares'!$A$242,"CUSTEIO",IF(Y56='Tabelas auxiliares'!$A$241,"INVESTIMENTO","ERRO - VERIFICAR"))))</f>
        <v>CUSTEIO</v>
      </c>
      <c r="AA56" s="37">
        <v>1000</v>
      </c>
      <c r="AB56" s="37"/>
      <c r="AC56" s="37">
        <v>1000</v>
      </c>
      <c r="AD56" s="37"/>
      <c r="AE56" s="37"/>
      <c r="AF56" s="37"/>
      <c r="AG56" s="37"/>
    </row>
    <row r="57" spans="1:33" x14ac:dyDescent="0.25">
      <c r="A57" t="s">
        <v>581</v>
      </c>
      <c r="B57" s="36" t="s">
        <v>207</v>
      </c>
      <c r="C57" s="36" t="s">
        <v>587</v>
      </c>
      <c r="D57" t="s">
        <v>66</v>
      </c>
      <c r="E57" t="s">
        <v>100</v>
      </c>
      <c r="F57" s="19" t="str">
        <f>IFERROR(VLOOKUP(D57,'Tabelas auxiliares'!$A$3:$B$63,2,FALSE),"")</f>
        <v>PROPG - PRÓ-REITORIA DE PÓS-GRADUAÇÃO</v>
      </c>
      <c r="G57" s="19" t="str">
        <f>IFERROR(VLOOKUP($B57,'Tabelas auxiliares'!$A$67:$C$104,2,FALSE),"")</f>
        <v>ASSISTÊNCIA - PÓS-GRADUAÇÃO</v>
      </c>
      <c r="H57" s="19" t="str">
        <f>IFERROR(VLOOKUP($B57,'Tabelas auxiliares'!$A$67:$C$104,3,FALSE),"")</f>
        <v>BOLSAS DE MESTRADO E DOUTORADO / PARTICIPACAO EM EVENTO CIENTIFICO / IMPRESSAO E POSTAGEM DE DISSERTACOES DE MESTRADO / IMPRESSAO E POSTAGEM DE TESES DE DOUTORADO</v>
      </c>
      <c r="I57" t="s">
        <v>4067</v>
      </c>
      <c r="J57" t="s">
        <v>696</v>
      </c>
      <c r="K57" t="s">
        <v>4075</v>
      </c>
      <c r="L57" t="s">
        <v>701</v>
      </c>
      <c r="M57" t="s">
        <v>604</v>
      </c>
      <c r="N57" t="s">
        <v>648</v>
      </c>
      <c r="O57" t="s">
        <v>614</v>
      </c>
      <c r="P57" t="s">
        <v>1308</v>
      </c>
      <c r="Q57" t="s">
        <v>603</v>
      </c>
      <c r="R57" t="s">
        <v>604</v>
      </c>
      <c r="S57" t="s">
        <v>605</v>
      </c>
      <c r="T57" t="s">
        <v>145</v>
      </c>
      <c r="U57" t="s">
        <v>1359</v>
      </c>
      <c r="V57" t="s">
        <v>645</v>
      </c>
      <c r="W57" t="s">
        <v>646</v>
      </c>
      <c r="X57" t="s">
        <v>4076</v>
      </c>
      <c r="Y57" s="19" t="str">
        <f t="shared" si="0"/>
        <v>3</v>
      </c>
      <c r="Z57" s="19" t="str">
        <f>IF(T57="","",IF(AND(T57&lt;&gt;'Tabelas auxiliares'!$B$241,T57&lt;&gt;'Tabelas auxiliares'!$B$242),"FOLHA DE PESSOAL",IF(Y57='Tabelas auxiliares'!$A$242,"CUSTEIO",IF(Y57='Tabelas auxiliares'!$A$241,"INVESTIMENTO","ERRO - VERIFICAR"))))</f>
        <v>CUSTEIO</v>
      </c>
      <c r="AA57" s="37">
        <v>31000</v>
      </c>
      <c r="AB57" s="37"/>
      <c r="AC57" s="37"/>
      <c r="AD57" s="37"/>
      <c r="AE57" s="37">
        <v>31000</v>
      </c>
      <c r="AF57" s="37"/>
      <c r="AG57" s="37"/>
    </row>
    <row r="58" spans="1:33" x14ac:dyDescent="0.25">
      <c r="A58" t="s">
        <v>581</v>
      </c>
      <c r="B58" s="36" t="s">
        <v>207</v>
      </c>
      <c r="C58" s="36" t="s">
        <v>587</v>
      </c>
      <c r="D58" t="s">
        <v>66</v>
      </c>
      <c r="E58" t="s">
        <v>100</v>
      </c>
      <c r="F58" s="19" t="str">
        <f>IFERROR(VLOOKUP(D58,'Tabelas auxiliares'!$A$3:$B$63,2,FALSE),"")</f>
        <v>PROPG - PRÓ-REITORIA DE PÓS-GRADUAÇÃO</v>
      </c>
      <c r="G58" s="19" t="str">
        <f>IFERROR(VLOOKUP($B58,'Tabelas auxiliares'!$A$67:$C$104,2,FALSE),"")</f>
        <v>ASSISTÊNCIA - PÓS-GRADUAÇÃO</v>
      </c>
      <c r="H58" s="19" t="str">
        <f>IFERROR(VLOOKUP($B58,'Tabelas auxiliares'!$A$67:$C$104,3,FALSE),"")</f>
        <v>BOLSAS DE MESTRADO E DOUTORADO / PARTICIPACAO EM EVENTO CIENTIFICO / IMPRESSAO E POSTAGEM DE DISSERTACOES DE MESTRADO / IMPRESSAO E POSTAGEM DE TESES DE DOUTORADO</v>
      </c>
      <c r="I58" t="s">
        <v>4026</v>
      </c>
      <c r="J58" t="s">
        <v>696</v>
      </c>
      <c r="K58" t="s">
        <v>4077</v>
      </c>
      <c r="L58" t="s">
        <v>701</v>
      </c>
      <c r="M58" t="s">
        <v>604</v>
      </c>
      <c r="N58" t="s">
        <v>638</v>
      </c>
      <c r="O58" t="s">
        <v>614</v>
      </c>
      <c r="P58" t="s">
        <v>1357</v>
      </c>
      <c r="Q58" t="s">
        <v>603</v>
      </c>
      <c r="R58" t="s">
        <v>604</v>
      </c>
      <c r="S58" t="s">
        <v>605</v>
      </c>
      <c r="T58" t="s">
        <v>145</v>
      </c>
      <c r="U58" t="s">
        <v>1358</v>
      </c>
      <c r="V58" t="s">
        <v>645</v>
      </c>
      <c r="W58" t="s">
        <v>646</v>
      </c>
      <c r="X58" t="s">
        <v>4078</v>
      </c>
      <c r="Y58" s="19" t="str">
        <f t="shared" si="0"/>
        <v>3</v>
      </c>
      <c r="Z58" s="19" t="str">
        <f>IF(T58="","",IF(AND(T58&lt;&gt;'Tabelas auxiliares'!$B$241,T58&lt;&gt;'Tabelas auxiliares'!$B$242),"FOLHA DE PESSOAL",IF(Y58='Tabelas auxiliares'!$A$242,"CUSTEIO",IF(Y58='Tabelas auxiliares'!$A$241,"INVESTIMENTO","ERRO - VERIFICAR"))))</f>
        <v>CUSTEIO</v>
      </c>
      <c r="AA58" s="37">
        <v>58900</v>
      </c>
      <c r="AB58" s="37"/>
      <c r="AC58" s="37"/>
      <c r="AD58" s="37"/>
      <c r="AE58" s="37">
        <v>58900</v>
      </c>
      <c r="AF58" s="37"/>
      <c r="AG58" s="37"/>
    </row>
    <row r="59" spans="1:33" x14ac:dyDescent="0.25">
      <c r="A59" t="s">
        <v>581</v>
      </c>
      <c r="B59" s="36" t="s">
        <v>207</v>
      </c>
      <c r="C59" s="36" t="s">
        <v>587</v>
      </c>
      <c r="D59" t="s">
        <v>66</v>
      </c>
      <c r="E59" t="s">
        <v>100</v>
      </c>
      <c r="F59" s="19" t="str">
        <f>IFERROR(VLOOKUP(D59,'Tabelas auxiliares'!$A$3:$B$63,2,FALSE),"")</f>
        <v>PROPG - PRÓ-REITORIA DE PÓS-GRADUAÇÃO</v>
      </c>
      <c r="G59" s="19" t="str">
        <f>IFERROR(VLOOKUP($B59,'Tabelas auxiliares'!$A$67:$C$104,2,FALSE),"")</f>
        <v>ASSISTÊNCIA - PÓS-GRADUAÇÃO</v>
      </c>
      <c r="H59" s="19" t="str">
        <f>IFERROR(VLOOKUP($B59,'Tabelas auxiliares'!$A$67:$C$104,3,FALSE),"")</f>
        <v>BOLSAS DE MESTRADO E DOUTORADO / PARTICIPACAO EM EVENTO CIENTIFICO / IMPRESSAO E POSTAGEM DE DISSERTACOES DE MESTRADO / IMPRESSAO E POSTAGEM DE TESES DE DOUTORADO</v>
      </c>
      <c r="I59" t="s">
        <v>4026</v>
      </c>
      <c r="J59" t="s">
        <v>696</v>
      </c>
      <c r="K59" t="s">
        <v>4079</v>
      </c>
      <c r="L59" t="s">
        <v>701</v>
      </c>
      <c r="M59" t="s">
        <v>604</v>
      </c>
      <c r="N59" t="s">
        <v>638</v>
      </c>
      <c r="O59" t="s">
        <v>614</v>
      </c>
      <c r="P59" t="s">
        <v>1357</v>
      </c>
      <c r="Q59" t="s">
        <v>603</v>
      </c>
      <c r="R59" t="s">
        <v>604</v>
      </c>
      <c r="S59" t="s">
        <v>676</v>
      </c>
      <c r="T59" t="s">
        <v>145</v>
      </c>
      <c r="U59" t="s">
        <v>1358</v>
      </c>
      <c r="V59" t="s">
        <v>645</v>
      </c>
      <c r="W59" t="s">
        <v>646</v>
      </c>
      <c r="X59" t="s">
        <v>4080</v>
      </c>
      <c r="Y59" s="19" t="str">
        <f t="shared" si="0"/>
        <v>3</v>
      </c>
      <c r="Z59" s="19" t="str">
        <f>IF(T59="","",IF(AND(T59&lt;&gt;'Tabelas auxiliares'!$B$241,T59&lt;&gt;'Tabelas auxiliares'!$B$242),"FOLHA DE PESSOAL",IF(Y59='Tabelas auxiliares'!$A$242,"CUSTEIO",IF(Y59='Tabelas auxiliares'!$A$241,"INVESTIMENTO","ERRO - VERIFICAR"))))</f>
        <v>CUSTEIO</v>
      </c>
      <c r="AA59" s="37">
        <v>142600</v>
      </c>
      <c r="AB59" s="37"/>
      <c r="AC59" s="37"/>
      <c r="AD59" s="37"/>
      <c r="AE59" s="37">
        <v>142600</v>
      </c>
      <c r="AF59" s="37"/>
      <c r="AG59" s="37"/>
    </row>
    <row r="60" spans="1:33" x14ac:dyDescent="0.25">
      <c r="A60" t="s">
        <v>581</v>
      </c>
      <c r="B60" s="36" t="s">
        <v>208</v>
      </c>
      <c r="C60" s="36" t="s">
        <v>588</v>
      </c>
      <c r="D60" t="s">
        <v>62</v>
      </c>
      <c r="E60" t="s">
        <v>100</v>
      </c>
      <c r="F60" s="19" t="str">
        <f>IFERROR(VLOOKUP(D60,'Tabelas auxiliares'!$A$3:$B$63,2,FALSE),"")</f>
        <v>PROAP - PNAES</v>
      </c>
      <c r="G60" s="19" t="str">
        <f>IFERROR(VLOOKUP($B60,'Tabelas auxiliares'!$A$67:$C$104,2,FALSE),"")</f>
        <v>ASSISTÊNCIA - RU</v>
      </c>
      <c r="H60" s="19" t="str">
        <f>IFERROR(VLOOKUP($B60,'Tabelas auxiliares'!$A$67:$C$104,3,FALSE),"")</f>
        <v>SUBSIDIO PARA PAGAMENTO DE REFEICOES NO RESTAURANTE UNIVERSITARIO PARA ALUNOS DA GRADUACAO /  SUBSIDIO DE ALIMENTACAO NO RU PÓS / SUBSIDIO DE ALIMENTACAO NO RU ESPECIALIZAÇÃO</v>
      </c>
      <c r="I60" t="s">
        <v>4081</v>
      </c>
      <c r="J60" t="s">
        <v>4082</v>
      </c>
      <c r="K60" t="s">
        <v>4083</v>
      </c>
      <c r="L60" t="s">
        <v>4084</v>
      </c>
      <c r="M60" t="s">
        <v>4085</v>
      </c>
      <c r="N60" t="s">
        <v>638</v>
      </c>
      <c r="O60" t="s">
        <v>614</v>
      </c>
      <c r="P60" t="s">
        <v>1357</v>
      </c>
      <c r="Q60" t="s">
        <v>603</v>
      </c>
      <c r="R60" t="s">
        <v>604</v>
      </c>
      <c r="S60" t="s">
        <v>605</v>
      </c>
      <c r="T60" t="s">
        <v>145</v>
      </c>
      <c r="U60" t="s">
        <v>4086</v>
      </c>
      <c r="V60" t="s">
        <v>666</v>
      </c>
      <c r="W60" t="s">
        <v>667</v>
      </c>
      <c r="X60" t="s">
        <v>4087</v>
      </c>
      <c r="Y60" s="19" t="str">
        <f t="shared" si="0"/>
        <v>3</v>
      </c>
      <c r="Z60" s="19" t="str">
        <f>IF(T60="","",IF(AND(T60&lt;&gt;'Tabelas auxiliares'!$B$241,T60&lt;&gt;'Tabelas auxiliares'!$B$242),"FOLHA DE PESSOAL",IF(Y60='Tabelas auxiliares'!$A$242,"CUSTEIO",IF(Y60='Tabelas auxiliares'!$A$241,"INVESTIMENTO","ERRO - VERIFICAR"))))</f>
        <v>CUSTEIO</v>
      </c>
      <c r="AA60" s="37"/>
      <c r="AB60" s="37">
        <v>101860.98</v>
      </c>
      <c r="AC60" s="37"/>
      <c r="AD60" s="37"/>
      <c r="AE60" s="37"/>
      <c r="AF60" s="37">
        <v>101860.98</v>
      </c>
      <c r="AG60" s="37"/>
    </row>
    <row r="61" spans="1:33" x14ac:dyDescent="0.25">
      <c r="A61" t="s">
        <v>581</v>
      </c>
      <c r="B61" s="36" t="s">
        <v>208</v>
      </c>
      <c r="C61" s="36" t="s">
        <v>588</v>
      </c>
      <c r="D61" t="s">
        <v>62</v>
      </c>
      <c r="E61" t="s">
        <v>100</v>
      </c>
      <c r="F61" s="19" t="str">
        <f>IFERROR(VLOOKUP(D61,'Tabelas auxiliares'!$A$3:$B$63,2,FALSE),"")</f>
        <v>PROAP - PNAES</v>
      </c>
      <c r="G61" s="19" t="str">
        <f>IFERROR(VLOOKUP($B61,'Tabelas auxiliares'!$A$67:$C$104,2,FALSE),"")</f>
        <v>ASSISTÊNCIA - RU</v>
      </c>
      <c r="H61" s="19" t="str">
        <f>IFERROR(VLOOKUP($B61,'Tabelas auxiliares'!$A$67:$C$104,3,FALSE),"")</f>
        <v>SUBSIDIO PARA PAGAMENTO DE REFEICOES NO RESTAURANTE UNIVERSITARIO PARA ALUNOS DA GRADUACAO /  SUBSIDIO DE ALIMENTACAO NO RU PÓS / SUBSIDIO DE ALIMENTACAO NO RU ESPECIALIZAÇÃO</v>
      </c>
      <c r="I61" t="s">
        <v>4088</v>
      </c>
      <c r="J61" t="s">
        <v>703</v>
      </c>
      <c r="K61" t="s">
        <v>4089</v>
      </c>
      <c r="L61" t="s">
        <v>704</v>
      </c>
      <c r="M61" t="s">
        <v>665</v>
      </c>
      <c r="N61" t="s">
        <v>613</v>
      </c>
      <c r="O61" t="s">
        <v>620</v>
      </c>
      <c r="P61" t="s">
        <v>1361</v>
      </c>
      <c r="Q61" t="s">
        <v>603</v>
      </c>
      <c r="R61" t="s">
        <v>604</v>
      </c>
      <c r="S61" t="s">
        <v>605</v>
      </c>
      <c r="T61" t="s">
        <v>145</v>
      </c>
      <c r="U61" t="s">
        <v>1362</v>
      </c>
      <c r="V61" t="s">
        <v>666</v>
      </c>
      <c r="W61" t="s">
        <v>667</v>
      </c>
      <c r="X61" t="s">
        <v>4090</v>
      </c>
      <c r="Y61" s="19" t="str">
        <f t="shared" si="0"/>
        <v>3</v>
      </c>
      <c r="Z61" s="19" t="str">
        <f>IF(T61="","",IF(AND(T61&lt;&gt;'Tabelas auxiliares'!$B$241,T61&lt;&gt;'Tabelas auxiliares'!$B$242),"FOLHA DE PESSOAL",IF(Y61='Tabelas auxiliares'!$A$242,"CUSTEIO",IF(Y61='Tabelas auxiliares'!$A$241,"INVESTIMENTO","ERRO - VERIFICAR"))))</f>
        <v>CUSTEIO</v>
      </c>
      <c r="AA61" s="37">
        <v>82853.5</v>
      </c>
      <c r="AB61" s="37"/>
      <c r="AC61" s="37"/>
      <c r="AD61" s="37"/>
      <c r="AE61" s="37">
        <v>82853.5</v>
      </c>
      <c r="AF61" s="37"/>
      <c r="AG61" s="37"/>
    </row>
    <row r="62" spans="1:33" x14ac:dyDescent="0.25">
      <c r="A62" t="s">
        <v>581</v>
      </c>
      <c r="B62" s="36" t="s">
        <v>208</v>
      </c>
      <c r="C62" s="36" t="s">
        <v>588</v>
      </c>
      <c r="D62" t="s">
        <v>62</v>
      </c>
      <c r="E62" t="s">
        <v>100</v>
      </c>
      <c r="F62" s="19" t="str">
        <f>IFERROR(VLOOKUP(D62,'Tabelas auxiliares'!$A$3:$B$63,2,FALSE),"")</f>
        <v>PROAP - PNAES</v>
      </c>
      <c r="G62" s="19" t="str">
        <f>IFERROR(VLOOKUP($B62,'Tabelas auxiliares'!$A$67:$C$104,2,FALSE),"")</f>
        <v>ASSISTÊNCIA - RU</v>
      </c>
      <c r="H62" s="19" t="str">
        <f>IFERROR(VLOOKUP($B62,'Tabelas auxiliares'!$A$67:$C$104,3,FALSE),"")</f>
        <v>SUBSIDIO PARA PAGAMENTO DE REFEICOES NO RESTAURANTE UNIVERSITARIO PARA ALUNOS DA GRADUACAO /  SUBSIDIO DE ALIMENTACAO NO RU PÓS / SUBSIDIO DE ALIMENTACAO NO RU ESPECIALIZAÇÃO</v>
      </c>
      <c r="I62" t="s">
        <v>3931</v>
      </c>
      <c r="J62" t="s">
        <v>703</v>
      </c>
      <c r="K62" t="s">
        <v>4091</v>
      </c>
      <c r="L62" t="s">
        <v>4092</v>
      </c>
      <c r="M62" t="s">
        <v>665</v>
      </c>
      <c r="N62" t="s">
        <v>613</v>
      </c>
      <c r="O62" t="s">
        <v>620</v>
      </c>
      <c r="P62" t="s">
        <v>1361</v>
      </c>
      <c r="Q62" t="s">
        <v>603</v>
      </c>
      <c r="R62" t="s">
        <v>604</v>
      </c>
      <c r="S62" t="s">
        <v>605</v>
      </c>
      <c r="T62" t="s">
        <v>145</v>
      </c>
      <c r="U62" t="s">
        <v>1362</v>
      </c>
      <c r="V62" t="s">
        <v>666</v>
      </c>
      <c r="W62" t="s">
        <v>667</v>
      </c>
      <c r="X62" t="s">
        <v>4093</v>
      </c>
      <c r="Y62" s="19" t="str">
        <f t="shared" si="0"/>
        <v>3</v>
      </c>
      <c r="Z62" s="19" t="str">
        <f>IF(T62="","",IF(AND(T62&lt;&gt;'Tabelas auxiliares'!$B$241,T62&lt;&gt;'Tabelas auxiliares'!$B$242),"FOLHA DE PESSOAL",IF(Y62='Tabelas auxiliares'!$A$242,"CUSTEIO",IF(Y62='Tabelas auxiliares'!$A$241,"INVESTIMENTO","ERRO - VERIFICAR"))))</f>
        <v>CUSTEIO</v>
      </c>
      <c r="AA62" s="37">
        <v>832023</v>
      </c>
      <c r="AB62" s="37"/>
      <c r="AC62" s="37"/>
      <c r="AD62" s="37"/>
      <c r="AE62" s="37">
        <v>832023</v>
      </c>
      <c r="AF62" s="37"/>
      <c r="AG62" s="37"/>
    </row>
    <row r="63" spans="1:33" x14ac:dyDescent="0.25">
      <c r="A63" t="s">
        <v>581</v>
      </c>
      <c r="B63" s="36" t="s">
        <v>208</v>
      </c>
      <c r="C63" s="36" t="s">
        <v>589</v>
      </c>
      <c r="D63" t="s">
        <v>66</v>
      </c>
      <c r="E63" t="s">
        <v>100</v>
      </c>
      <c r="F63" s="19" t="str">
        <f>IFERROR(VLOOKUP(D63,'Tabelas auxiliares'!$A$3:$B$63,2,FALSE),"")</f>
        <v>PROPG - PRÓ-REITORIA DE PÓS-GRADUAÇÃO</v>
      </c>
      <c r="G63" s="19" t="str">
        <f>IFERROR(VLOOKUP($B63,'Tabelas auxiliares'!$A$67:$C$104,2,FALSE),"")</f>
        <v>ASSISTÊNCIA - RU</v>
      </c>
      <c r="H63" s="19" t="str">
        <f>IFERROR(VLOOKUP($B63,'Tabelas auxiliares'!$A$67:$C$104,3,FALSE),"")</f>
        <v>SUBSIDIO PARA PAGAMENTO DE REFEICOES NO RESTAURANTE UNIVERSITARIO PARA ALUNOS DA GRADUACAO /  SUBSIDIO DE ALIMENTACAO NO RU PÓS / SUBSIDIO DE ALIMENTACAO NO RU ESPECIALIZAÇÃO</v>
      </c>
      <c r="I63" t="s">
        <v>4094</v>
      </c>
      <c r="J63" t="s">
        <v>705</v>
      </c>
      <c r="K63" t="s">
        <v>4095</v>
      </c>
      <c r="L63" t="s">
        <v>1598</v>
      </c>
      <c r="M63" t="s">
        <v>665</v>
      </c>
      <c r="N63" t="s">
        <v>638</v>
      </c>
      <c r="O63" t="s">
        <v>614</v>
      </c>
      <c r="P63" t="s">
        <v>1357</v>
      </c>
      <c r="Q63" t="s">
        <v>603</v>
      </c>
      <c r="R63" t="s">
        <v>604</v>
      </c>
      <c r="S63" t="s">
        <v>605</v>
      </c>
      <c r="T63" t="s">
        <v>145</v>
      </c>
      <c r="U63" t="s">
        <v>1358</v>
      </c>
      <c r="V63" t="s">
        <v>666</v>
      </c>
      <c r="W63" t="s">
        <v>667</v>
      </c>
      <c r="X63" t="s">
        <v>4096</v>
      </c>
      <c r="Y63" s="19" t="str">
        <f t="shared" si="0"/>
        <v>3</v>
      </c>
      <c r="Z63" s="19" t="str">
        <f>IF(T63="","",IF(AND(T63&lt;&gt;'Tabelas auxiliares'!$B$241,T63&lt;&gt;'Tabelas auxiliares'!$B$242),"FOLHA DE PESSOAL",IF(Y63='Tabelas auxiliares'!$A$242,"CUSTEIO",IF(Y63='Tabelas auxiliares'!$A$241,"INVESTIMENTO","ERRO - VERIFICAR"))))</f>
        <v>CUSTEIO</v>
      </c>
      <c r="AA63" s="37">
        <v>15423.32</v>
      </c>
      <c r="AB63" s="37"/>
      <c r="AC63" s="37"/>
      <c r="AD63" s="37"/>
      <c r="AE63" s="37">
        <v>15423.32</v>
      </c>
      <c r="AF63" s="37"/>
      <c r="AG63" s="37"/>
    </row>
    <row r="64" spans="1:33" x14ac:dyDescent="0.25">
      <c r="A64" t="s">
        <v>581</v>
      </c>
      <c r="B64" s="36" t="s">
        <v>208</v>
      </c>
      <c r="C64" s="36" t="s">
        <v>589</v>
      </c>
      <c r="D64" t="s">
        <v>66</v>
      </c>
      <c r="E64" t="s">
        <v>100</v>
      </c>
      <c r="F64" s="19" t="str">
        <f>IFERROR(VLOOKUP(D64,'Tabelas auxiliares'!$A$3:$B$63,2,FALSE),"")</f>
        <v>PROPG - PRÓ-REITORIA DE PÓS-GRADUAÇÃO</v>
      </c>
      <c r="G64" s="19" t="str">
        <f>IFERROR(VLOOKUP($B64,'Tabelas auxiliares'!$A$67:$C$104,2,FALSE),"")</f>
        <v>ASSISTÊNCIA - RU</v>
      </c>
      <c r="H64" s="19" t="str">
        <f>IFERROR(VLOOKUP($B64,'Tabelas auxiliares'!$A$67:$C$104,3,FALSE),"")</f>
        <v>SUBSIDIO PARA PAGAMENTO DE REFEICOES NO RESTAURANTE UNIVERSITARIO PARA ALUNOS DA GRADUACAO /  SUBSIDIO DE ALIMENTACAO NO RU PÓS / SUBSIDIO DE ALIMENTACAO NO RU ESPECIALIZAÇÃO</v>
      </c>
      <c r="I64" t="s">
        <v>3931</v>
      </c>
      <c r="J64" t="s">
        <v>705</v>
      </c>
      <c r="K64" t="s">
        <v>4097</v>
      </c>
      <c r="L64" t="s">
        <v>1598</v>
      </c>
      <c r="M64" t="s">
        <v>665</v>
      </c>
      <c r="N64" t="s">
        <v>638</v>
      </c>
      <c r="O64" t="s">
        <v>614</v>
      </c>
      <c r="P64" t="s">
        <v>1357</v>
      </c>
      <c r="Q64" t="s">
        <v>603</v>
      </c>
      <c r="R64" t="s">
        <v>604</v>
      </c>
      <c r="S64" t="s">
        <v>605</v>
      </c>
      <c r="T64" t="s">
        <v>145</v>
      </c>
      <c r="U64" t="s">
        <v>1358</v>
      </c>
      <c r="V64" t="s">
        <v>666</v>
      </c>
      <c r="W64" t="s">
        <v>667</v>
      </c>
      <c r="X64" t="s">
        <v>4098</v>
      </c>
      <c r="Y64" s="19" t="str">
        <f t="shared" si="0"/>
        <v>3</v>
      </c>
      <c r="Z64" s="19" t="str">
        <f>IF(T64="","",IF(AND(T64&lt;&gt;'Tabelas auxiliares'!$B$241,T64&lt;&gt;'Tabelas auxiliares'!$B$242),"FOLHA DE PESSOAL",IF(Y64='Tabelas auxiliares'!$A$242,"CUSTEIO",IF(Y64='Tabelas auxiliares'!$A$241,"INVESTIMENTO","ERRO - VERIFICAR"))))</f>
        <v>CUSTEIO</v>
      </c>
      <c r="AA64" s="37">
        <v>40115.050000000003</v>
      </c>
      <c r="AB64" s="37"/>
      <c r="AC64" s="37"/>
      <c r="AD64" s="37"/>
      <c r="AE64" s="37">
        <v>40115.050000000003</v>
      </c>
      <c r="AF64" s="37"/>
      <c r="AG64" s="37"/>
    </row>
    <row r="65" spans="1:33" x14ac:dyDescent="0.25">
      <c r="A65" t="s">
        <v>581</v>
      </c>
      <c r="B65" s="36" t="s">
        <v>210</v>
      </c>
      <c r="C65" s="36" t="s">
        <v>582</v>
      </c>
      <c r="D65" t="s">
        <v>46</v>
      </c>
      <c r="E65" t="s">
        <v>100</v>
      </c>
      <c r="F65" s="19" t="str">
        <f>IFERROR(VLOOKUP(D65,'Tabelas auxiliares'!$A$3:$B$63,2,FALSE),"")</f>
        <v>PROGRAD - PRÓ-REITORIA DE GRADUAÇÃO</v>
      </c>
      <c r="G65" s="19" t="str">
        <f>IFERROR(VLOOKUP($B65,'Tabelas auxiliares'!$A$67:$C$104,2,FALSE),"")</f>
        <v>AUXÍLIO DISCENTES</v>
      </c>
      <c r="H65" s="19" t="str">
        <f>IFERROR(VLOOKUP($B65,'Tabelas auxiliares'!$A$67:$C$104,3,FALSE),"")</f>
        <v>AUXÍLIO DISCENTES</v>
      </c>
      <c r="I65" t="s">
        <v>4099</v>
      </c>
      <c r="J65" t="s">
        <v>4100</v>
      </c>
      <c r="K65" t="s">
        <v>4101</v>
      </c>
      <c r="L65" t="s">
        <v>4102</v>
      </c>
      <c r="M65" t="s">
        <v>715</v>
      </c>
      <c r="N65" t="s">
        <v>638</v>
      </c>
      <c r="O65" t="s">
        <v>614</v>
      </c>
      <c r="P65" t="s">
        <v>1357</v>
      </c>
      <c r="Q65" t="s">
        <v>603</v>
      </c>
      <c r="R65" t="s">
        <v>604</v>
      </c>
      <c r="S65" t="s">
        <v>605</v>
      </c>
      <c r="T65" t="s">
        <v>145</v>
      </c>
      <c r="U65" t="s">
        <v>1358</v>
      </c>
      <c r="V65" t="s">
        <v>672</v>
      </c>
      <c r="W65" t="s">
        <v>673</v>
      </c>
      <c r="X65" t="s">
        <v>4103</v>
      </c>
      <c r="Y65" s="19" t="str">
        <f t="shared" si="0"/>
        <v>3</v>
      </c>
      <c r="Z65" s="19" t="str">
        <f>IF(T65="","",IF(AND(T65&lt;&gt;'Tabelas auxiliares'!$B$241,T65&lt;&gt;'Tabelas auxiliares'!$B$242),"FOLHA DE PESSOAL",IF(Y65='Tabelas auxiliares'!$A$242,"CUSTEIO",IF(Y65='Tabelas auxiliares'!$A$241,"INVESTIMENTO","ERRO - VERIFICAR"))))</f>
        <v>CUSTEIO</v>
      </c>
      <c r="AA65" s="37">
        <v>2352.66</v>
      </c>
      <c r="AB65" s="37"/>
      <c r="AC65" s="37">
        <v>2352.66</v>
      </c>
      <c r="AD65" s="37"/>
      <c r="AE65" s="37"/>
      <c r="AF65" s="37"/>
      <c r="AG65" s="37"/>
    </row>
    <row r="66" spans="1:33" x14ac:dyDescent="0.25">
      <c r="A66" t="s">
        <v>581</v>
      </c>
      <c r="B66" s="36" t="s">
        <v>220</v>
      </c>
      <c r="C66" s="36" t="s">
        <v>582</v>
      </c>
      <c r="D66" t="s">
        <v>34</v>
      </c>
      <c r="E66" t="s">
        <v>100</v>
      </c>
      <c r="F66" s="19" t="str">
        <f>IFERROR(VLOOKUP(D66,'Tabelas auxiliares'!$A$3:$B$63,2,FALSE),"")</f>
        <v>CECS - CENTRO DE ENG., MODELAGEM E CIÊNCIAS SOCIAIS APLICADAS</v>
      </c>
      <c r="G66" s="19" t="str">
        <f>IFERROR(VLOOKUP($B66,'Tabelas auxiliares'!$A$67:$C$104,2,FALSE),"")</f>
        <v>EQUIPAMENTOS LABORATÓRIOS</v>
      </c>
      <c r="H66" s="19" t="str">
        <f>IFERROR(VLOOKUP($B66,'Tabelas auxiliares'!$A$67:$C$104,3,FALSE),"")</f>
        <v>AQUISICAO POR IMPORTACAO / EQUIPAMENTOS NOVOS / MANUTENÇÃO DE EQUIPAMENTOS LABORATORIAIS</v>
      </c>
      <c r="I66" t="s">
        <v>3969</v>
      </c>
      <c r="J66" t="s">
        <v>4104</v>
      </c>
      <c r="K66" t="s">
        <v>4105</v>
      </c>
      <c r="L66" t="s">
        <v>921</v>
      </c>
      <c r="M66" t="s">
        <v>4106</v>
      </c>
      <c r="N66" t="s">
        <v>642</v>
      </c>
      <c r="O66" t="s">
        <v>614</v>
      </c>
      <c r="P66" t="s">
        <v>1380</v>
      </c>
      <c r="Q66" t="s">
        <v>603</v>
      </c>
      <c r="R66" t="s">
        <v>604</v>
      </c>
      <c r="S66" t="s">
        <v>605</v>
      </c>
      <c r="T66" t="s">
        <v>145</v>
      </c>
      <c r="U66" t="s">
        <v>1381</v>
      </c>
      <c r="V66" t="s">
        <v>927</v>
      </c>
      <c r="W66" t="s">
        <v>928</v>
      </c>
      <c r="X66" t="s">
        <v>4107</v>
      </c>
      <c r="Y66" s="19" t="str">
        <f t="shared" si="0"/>
        <v>4</v>
      </c>
      <c r="Z66" s="19" t="str">
        <f>IF(T66="","",IF(AND(T66&lt;&gt;'Tabelas auxiliares'!$B$241,T66&lt;&gt;'Tabelas auxiliares'!$B$242),"FOLHA DE PESSOAL",IF(Y66='Tabelas auxiliares'!$A$242,"CUSTEIO",IF(Y66='Tabelas auxiliares'!$A$241,"INVESTIMENTO","ERRO - VERIFICAR"))))</f>
        <v>INVESTIMENTO</v>
      </c>
      <c r="AA66" s="37">
        <v>2000</v>
      </c>
      <c r="AB66" s="37"/>
      <c r="AC66" s="37"/>
      <c r="AD66" s="37"/>
      <c r="AE66" s="37">
        <v>2000</v>
      </c>
      <c r="AF66" s="37"/>
      <c r="AG66" s="37"/>
    </row>
    <row r="67" spans="1:33" x14ac:dyDescent="0.25">
      <c r="A67" t="s">
        <v>581</v>
      </c>
      <c r="B67" s="36" t="s">
        <v>220</v>
      </c>
      <c r="C67" s="36" t="s">
        <v>582</v>
      </c>
      <c r="D67" t="s">
        <v>34</v>
      </c>
      <c r="E67" t="s">
        <v>100</v>
      </c>
      <c r="F67" s="19" t="str">
        <f>IFERROR(VLOOKUP(D67,'Tabelas auxiliares'!$A$3:$B$63,2,FALSE),"")</f>
        <v>CECS - CENTRO DE ENG., MODELAGEM E CIÊNCIAS SOCIAIS APLICADAS</v>
      </c>
      <c r="G67" s="19" t="str">
        <f>IFERROR(VLOOKUP($B67,'Tabelas auxiliares'!$A$67:$C$104,2,FALSE),"")</f>
        <v>EQUIPAMENTOS LABORATÓRIOS</v>
      </c>
      <c r="H67" s="19" t="str">
        <f>IFERROR(VLOOKUP($B67,'Tabelas auxiliares'!$A$67:$C$104,3,FALSE),"")</f>
        <v>AQUISICAO POR IMPORTACAO / EQUIPAMENTOS NOVOS / MANUTENÇÃO DE EQUIPAMENTOS LABORATORIAIS</v>
      </c>
      <c r="I67" t="s">
        <v>3969</v>
      </c>
      <c r="J67" t="s">
        <v>4104</v>
      </c>
      <c r="K67" t="s">
        <v>4108</v>
      </c>
      <c r="L67" t="s">
        <v>921</v>
      </c>
      <c r="M67" t="s">
        <v>926</v>
      </c>
      <c r="N67" t="s">
        <v>642</v>
      </c>
      <c r="O67" t="s">
        <v>614</v>
      </c>
      <c r="P67" t="s">
        <v>1380</v>
      </c>
      <c r="Q67" t="s">
        <v>603</v>
      </c>
      <c r="R67" t="s">
        <v>604</v>
      </c>
      <c r="S67" t="s">
        <v>605</v>
      </c>
      <c r="T67" t="s">
        <v>145</v>
      </c>
      <c r="U67" t="s">
        <v>1381</v>
      </c>
      <c r="V67" t="s">
        <v>927</v>
      </c>
      <c r="W67" t="s">
        <v>928</v>
      </c>
      <c r="X67" t="s">
        <v>4109</v>
      </c>
      <c r="Y67" s="19" t="str">
        <f t="shared" si="0"/>
        <v>4</v>
      </c>
      <c r="Z67" s="19" t="str">
        <f>IF(T67="","",IF(AND(T67&lt;&gt;'Tabelas auxiliares'!$B$241,T67&lt;&gt;'Tabelas auxiliares'!$B$242),"FOLHA DE PESSOAL",IF(Y67='Tabelas auxiliares'!$A$242,"CUSTEIO",IF(Y67='Tabelas auxiliares'!$A$241,"INVESTIMENTO","ERRO - VERIFICAR"))))</f>
        <v>INVESTIMENTO</v>
      </c>
      <c r="AA67" s="37">
        <v>6040</v>
      </c>
      <c r="AB67" s="37"/>
      <c r="AC67" s="37"/>
      <c r="AD67" s="37"/>
      <c r="AE67" s="37">
        <v>6040</v>
      </c>
      <c r="AF67" s="37"/>
      <c r="AG67" s="37"/>
    </row>
    <row r="68" spans="1:33" x14ac:dyDescent="0.25">
      <c r="A68" t="s">
        <v>581</v>
      </c>
      <c r="B68" s="36" t="s">
        <v>220</v>
      </c>
      <c r="C68" s="36" t="s">
        <v>582</v>
      </c>
      <c r="D68" t="s">
        <v>34</v>
      </c>
      <c r="E68" t="s">
        <v>100</v>
      </c>
      <c r="F68" s="19" t="str">
        <f>IFERROR(VLOOKUP(D68,'Tabelas auxiliares'!$A$3:$B$63,2,FALSE),"")</f>
        <v>CECS - CENTRO DE ENG., MODELAGEM E CIÊNCIAS SOCIAIS APLICADAS</v>
      </c>
      <c r="G68" s="19" t="str">
        <f>IFERROR(VLOOKUP($B68,'Tabelas auxiliares'!$A$67:$C$104,2,FALSE),"")</f>
        <v>EQUIPAMENTOS LABORATÓRIOS</v>
      </c>
      <c r="H68" s="19" t="str">
        <f>IFERROR(VLOOKUP($B68,'Tabelas auxiliares'!$A$67:$C$104,3,FALSE),"")</f>
        <v>AQUISICAO POR IMPORTACAO / EQUIPAMENTOS NOVOS / MANUTENÇÃO DE EQUIPAMENTOS LABORATORIAIS</v>
      </c>
      <c r="I68" t="s">
        <v>3969</v>
      </c>
      <c r="J68" t="s">
        <v>4104</v>
      </c>
      <c r="K68" t="s">
        <v>4110</v>
      </c>
      <c r="L68" t="s">
        <v>921</v>
      </c>
      <c r="M68" t="s">
        <v>4111</v>
      </c>
      <c r="N68" t="s">
        <v>642</v>
      </c>
      <c r="O68" t="s">
        <v>614</v>
      </c>
      <c r="P68" t="s">
        <v>1380</v>
      </c>
      <c r="Q68" t="s">
        <v>603</v>
      </c>
      <c r="R68" t="s">
        <v>604</v>
      </c>
      <c r="S68" t="s">
        <v>605</v>
      </c>
      <c r="T68" t="s">
        <v>145</v>
      </c>
      <c r="U68" t="s">
        <v>1381</v>
      </c>
      <c r="V68" t="s">
        <v>4112</v>
      </c>
      <c r="W68" t="s">
        <v>4113</v>
      </c>
      <c r="X68" t="s">
        <v>4114</v>
      </c>
      <c r="Y68" s="19" t="str">
        <f t="shared" ref="Y68:Y131" si="1">LEFT(V68,1)</f>
        <v>4</v>
      </c>
      <c r="Z68" s="19" t="str">
        <f>IF(T68="","",IF(AND(T68&lt;&gt;'Tabelas auxiliares'!$B$241,T68&lt;&gt;'Tabelas auxiliares'!$B$242),"FOLHA DE PESSOAL",IF(Y68='Tabelas auxiliares'!$A$242,"CUSTEIO",IF(Y68='Tabelas auxiliares'!$A$241,"INVESTIMENTO","ERRO - VERIFICAR"))))</f>
        <v>INVESTIMENTO</v>
      </c>
      <c r="AA68" s="37">
        <v>7700</v>
      </c>
      <c r="AB68" s="37"/>
      <c r="AC68" s="37"/>
      <c r="AD68" s="37"/>
      <c r="AE68" s="37">
        <v>7700</v>
      </c>
      <c r="AF68" s="37"/>
      <c r="AG68" s="37"/>
    </row>
    <row r="69" spans="1:33" x14ac:dyDescent="0.25">
      <c r="A69" t="s">
        <v>581</v>
      </c>
      <c r="B69" s="36" t="s">
        <v>220</v>
      </c>
      <c r="C69" s="36" t="s">
        <v>582</v>
      </c>
      <c r="D69" t="s">
        <v>34</v>
      </c>
      <c r="E69" t="s">
        <v>100</v>
      </c>
      <c r="F69" s="19" t="str">
        <f>IFERROR(VLOOKUP(D69,'Tabelas auxiliares'!$A$3:$B$63,2,FALSE),"")</f>
        <v>CECS - CENTRO DE ENG., MODELAGEM E CIÊNCIAS SOCIAIS APLICADAS</v>
      </c>
      <c r="G69" s="19" t="str">
        <f>IFERROR(VLOOKUP($B69,'Tabelas auxiliares'!$A$67:$C$104,2,FALSE),"")</f>
        <v>EQUIPAMENTOS LABORATÓRIOS</v>
      </c>
      <c r="H69" s="19" t="str">
        <f>IFERROR(VLOOKUP($B69,'Tabelas auxiliares'!$A$67:$C$104,3,FALSE),"")</f>
        <v>AQUISICAO POR IMPORTACAO / EQUIPAMENTOS NOVOS / MANUTENÇÃO DE EQUIPAMENTOS LABORATORIAIS</v>
      </c>
      <c r="I69" t="s">
        <v>3969</v>
      </c>
      <c r="J69" t="s">
        <v>4104</v>
      </c>
      <c r="K69" t="s">
        <v>4115</v>
      </c>
      <c r="L69" t="s">
        <v>921</v>
      </c>
      <c r="M69" t="s">
        <v>4116</v>
      </c>
      <c r="N69" t="s">
        <v>642</v>
      </c>
      <c r="O69" t="s">
        <v>614</v>
      </c>
      <c r="P69" t="s">
        <v>1380</v>
      </c>
      <c r="Q69" t="s">
        <v>603</v>
      </c>
      <c r="R69" t="s">
        <v>604</v>
      </c>
      <c r="S69" t="s">
        <v>605</v>
      </c>
      <c r="T69" t="s">
        <v>145</v>
      </c>
      <c r="U69" t="s">
        <v>1381</v>
      </c>
      <c r="V69" t="s">
        <v>927</v>
      </c>
      <c r="W69" t="s">
        <v>928</v>
      </c>
      <c r="X69" t="s">
        <v>4117</v>
      </c>
      <c r="Y69" s="19" t="str">
        <f t="shared" si="1"/>
        <v>4</v>
      </c>
      <c r="Z69" s="19" t="str">
        <f>IF(T69="","",IF(AND(T69&lt;&gt;'Tabelas auxiliares'!$B$241,T69&lt;&gt;'Tabelas auxiliares'!$B$242),"FOLHA DE PESSOAL",IF(Y69='Tabelas auxiliares'!$A$242,"CUSTEIO",IF(Y69='Tabelas auxiliares'!$A$241,"INVESTIMENTO","ERRO - VERIFICAR"))))</f>
        <v>INVESTIMENTO</v>
      </c>
      <c r="AA69" s="37">
        <v>8892.9599999999991</v>
      </c>
      <c r="AB69" s="37"/>
      <c r="AC69" s="37"/>
      <c r="AD69" s="37"/>
      <c r="AE69" s="37">
        <v>8892.9599999999991</v>
      </c>
      <c r="AF69" s="37"/>
      <c r="AG69" s="37"/>
    </row>
    <row r="70" spans="1:33" x14ac:dyDescent="0.25">
      <c r="A70" t="s">
        <v>581</v>
      </c>
      <c r="B70" s="36" t="s">
        <v>220</v>
      </c>
      <c r="C70" s="36" t="s">
        <v>582</v>
      </c>
      <c r="D70" t="s">
        <v>34</v>
      </c>
      <c r="E70" t="s">
        <v>100</v>
      </c>
      <c r="F70" s="19" t="str">
        <f>IFERROR(VLOOKUP(D70,'Tabelas auxiliares'!$A$3:$B$63,2,FALSE),"")</f>
        <v>CECS - CENTRO DE ENG., MODELAGEM E CIÊNCIAS SOCIAIS APLICADAS</v>
      </c>
      <c r="G70" s="19" t="str">
        <f>IFERROR(VLOOKUP($B70,'Tabelas auxiliares'!$A$67:$C$104,2,FALSE),"")</f>
        <v>EQUIPAMENTOS LABORATÓRIOS</v>
      </c>
      <c r="H70" s="19" t="str">
        <f>IFERROR(VLOOKUP($B70,'Tabelas auxiliares'!$A$67:$C$104,3,FALSE),"")</f>
        <v>AQUISICAO POR IMPORTACAO / EQUIPAMENTOS NOVOS / MANUTENÇÃO DE EQUIPAMENTOS LABORATORIAIS</v>
      </c>
      <c r="I70" t="s">
        <v>3969</v>
      </c>
      <c r="J70" t="s">
        <v>4104</v>
      </c>
      <c r="K70" t="s">
        <v>4118</v>
      </c>
      <c r="L70" t="s">
        <v>921</v>
      </c>
      <c r="M70" t="s">
        <v>4119</v>
      </c>
      <c r="N70" t="s">
        <v>642</v>
      </c>
      <c r="O70" t="s">
        <v>614</v>
      </c>
      <c r="P70" t="s">
        <v>1380</v>
      </c>
      <c r="Q70" t="s">
        <v>603</v>
      </c>
      <c r="R70" t="s">
        <v>604</v>
      </c>
      <c r="S70" t="s">
        <v>605</v>
      </c>
      <c r="T70" t="s">
        <v>145</v>
      </c>
      <c r="U70" t="s">
        <v>1381</v>
      </c>
      <c r="V70" t="s">
        <v>913</v>
      </c>
      <c r="W70" t="s">
        <v>914</v>
      </c>
      <c r="X70" t="s">
        <v>4120</v>
      </c>
      <c r="Y70" s="19" t="str">
        <f t="shared" si="1"/>
        <v>4</v>
      </c>
      <c r="Z70" s="19" t="str">
        <f>IF(T70="","",IF(AND(T70&lt;&gt;'Tabelas auxiliares'!$B$241,T70&lt;&gt;'Tabelas auxiliares'!$B$242),"FOLHA DE PESSOAL",IF(Y70='Tabelas auxiliares'!$A$242,"CUSTEIO",IF(Y70='Tabelas auxiliares'!$A$241,"INVESTIMENTO","ERRO - VERIFICAR"))))</f>
        <v>INVESTIMENTO</v>
      </c>
      <c r="AA70" s="37">
        <v>12880</v>
      </c>
      <c r="AB70" s="37"/>
      <c r="AC70" s="37"/>
      <c r="AD70" s="37"/>
      <c r="AE70" s="37">
        <v>12880</v>
      </c>
      <c r="AF70" s="37"/>
      <c r="AG70" s="37"/>
    </row>
    <row r="71" spans="1:33" x14ac:dyDescent="0.25">
      <c r="A71" t="s">
        <v>581</v>
      </c>
      <c r="B71" s="36" t="s">
        <v>220</v>
      </c>
      <c r="C71" s="36" t="s">
        <v>582</v>
      </c>
      <c r="D71" t="s">
        <v>34</v>
      </c>
      <c r="E71" t="s">
        <v>100</v>
      </c>
      <c r="F71" s="19" t="str">
        <f>IFERROR(VLOOKUP(D71,'Tabelas auxiliares'!$A$3:$B$63,2,FALSE),"")</f>
        <v>CECS - CENTRO DE ENG., MODELAGEM E CIÊNCIAS SOCIAIS APLICADAS</v>
      </c>
      <c r="G71" s="19" t="str">
        <f>IFERROR(VLOOKUP($B71,'Tabelas auxiliares'!$A$67:$C$104,2,FALSE),"")</f>
        <v>EQUIPAMENTOS LABORATÓRIOS</v>
      </c>
      <c r="H71" s="19" t="str">
        <f>IFERROR(VLOOKUP($B71,'Tabelas auxiliares'!$A$67:$C$104,3,FALSE),"")</f>
        <v>AQUISICAO POR IMPORTACAO / EQUIPAMENTOS NOVOS / MANUTENÇÃO DE EQUIPAMENTOS LABORATORIAIS</v>
      </c>
      <c r="I71" t="s">
        <v>3969</v>
      </c>
      <c r="J71" t="s">
        <v>4104</v>
      </c>
      <c r="K71" t="s">
        <v>4121</v>
      </c>
      <c r="L71" t="s">
        <v>921</v>
      </c>
      <c r="M71" t="s">
        <v>4122</v>
      </c>
      <c r="N71" t="s">
        <v>642</v>
      </c>
      <c r="O71" t="s">
        <v>614</v>
      </c>
      <c r="P71" t="s">
        <v>1380</v>
      </c>
      <c r="Q71" t="s">
        <v>603</v>
      </c>
      <c r="R71" t="s">
        <v>604</v>
      </c>
      <c r="S71" t="s">
        <v>605</v>
      </c>
      <c r="T71" t="s">
        <v>145</v>
      </c>
      <c r="U71" t="s">
        <v>1381</v>
      </c>
      <c r="V71" t="s">
        <v>924</v>
      </c>
      <c r="W71" t="s">
        <v>925</v>
      </c>
      <c r="X71" t="s">
        <v>4123</v>
      </c>
      <c r="Y71" s="19" t="str">
        <f t="shared" si="1"/>
        <v>4</v>
      </c>
      <c r="Z71" s="19" t="str">
        <f>IF(T71="","",IF(AND(T71&lt;&gt;'Tabelas auxiliares'!$B$241,T71&lt;&gt;'Tabelas auxiliares'!$B$242),"FOLHA DE PESSOAL",IF(Y71='Tabelas auxiliares'!$A$242,"CUSTEIO",IF(Y71='Tabelas auxiliares'!$A$241,"INVESTIMENTO","ERRO - VERIFICAR"))))</f>
        <v>INVESTIMENTO</v>
      </c>
      <c r="AA71" s="37">
        <v>340</v>
      </c>
      <c r="AB71" s="37"/>
      <c r="AC71" s="37"/>
      <c r="AD71" s="37"/>
      <c r="AE71" s="37">
        <v>340</v>
      </c>
      <c r="AF71" s="37"/>
      <c r="AG71" s="37"/>
    </row>
    <row r="72" spans="1:33" x14ac:dyDescent="0.25">
      <c r="A72" t="s">
        <v>581</v>
      </c>
      <c r="B72" s="36" t="s">
        <v>220</v>
      </c>
      <c r="C72" s="36" t="s">
        <v>582</v>
      </c>
      <c r="D72" t="s">
        <v>34</v>
      </c>
      <c r="E72" t="s">
        <v>100</v>
      </c>
      <c r="F72" s="19" t="str">
        <f>IFERROR(VLOOKUP(D72,'Tabelas auxiliares'!$A$3:$B$63,2,FALSE),"")</f>
        <v>CECS - CENTRO DE ENG., MODELAGEM E CIÊNCIAS SOCIAIS APLICADAS</v>
      </c>
      <c r="G72" s="19" t="str">
        <f>IFERROR(VLOOKUP($B72,'Tabelas auxiliares'!$A$67:$C$104,2,FALSE),"")</f>
        <v>EQUIPAMENTOS LABORATÓRIOS</v>
      </c>
      <c r="H72" s="19" t="str">
        <f>IFERROR(VLOOKUP($B72,'Tabelas auxiliares'!$A$67:$C$104,3,FALSE),"")</f>
        <v>AQUISICAO POR IMPORTACAO / EQUIPAMENTOS NOVOS / MANUTENÇÃO DE EQUIPAMENTOS LABORATORIAIS</v>
      </c>
      <c r="I72" t="s">
        <v>3969</v>
      </c>
      <c r="J72" t="s">
        <v>4104</v>
      </c>
      <c r="K72" t="s">
        <v>4124</v>
      </c>
      <c r="L72" t="s">
        <v>921</v>
      </c>
      <c r="M72" t="s">
        <v>930</v>
      </c>
      <c r="N72" t="s">
        <v>642</v>
      </c>
      <c r="O72" t="s">
        <v>614</v>
      </c>
      <c r="P72" t="s">
        <v>1380</v>
      </c>
      <c r="Q72" t="s">
        <v>603</v>
      </c>
      <c r="R72" t="s">
        <v>604</v>
      </c>
      <c r="S72" t="s">
        <v>605</v>
      </c>
      <c r="T72" t="s">
        <v>145</v>
      </c>
      <c r="U72" t="s">
        <v>1381</v>
      </c>
      <c r="V72" t="s">
        <v>924</v>
      </c>
      <c r="W72" t="s">
        <v>925</v>
      </c>
      <c r="X72" t="s">
        <v>4125</v>
      </c>
      <c r="Y72" s="19" t="str">
        <f t="shared" si="1"/>
        <v>4</v>
      </c>
      <c r="Z72" s="19" t="str">
        <f>IF(T72="","",IF(AND(T72&lt;&gt;'Tabelas auxiliares'!$B$241,T72&lt;&gt;'Tabelas auxiliares'!$B$242),"FOLHA DE PESSOAL",IF(Y72='Tabelas auxiliares'!$A$242,"CUSTEIO",IF(Y72='Tabelas auxiliares'!$A$241,"INVESTIMENTO","ERRO - VERIFICAR"))))</f>
        <v>INVESTIMENTO</v>
      </c>
      <c r="AA72" s="37">
        <v>646.16</v>
      </c>
      <c r="AB72" s="37"/>
      <c r="AC72" s="37"/>
      <c r="AD72" s="37"/>
      <c r="AE72" s="37">
        <v>646.16</v>
      </c>
      <c r="AF72" s="37"/>
      <c r="AG72" s="37"/>
    </row>
    <row r="73" spans="1:33" x14ac:dyDescent="0.25">
      <c r="A73" t="s">
        <v>581</v>
      </c>
      <c r="B73" s="36" t="s">
        <v>220</v>
      </c>
      <c r="C73" s="36" t="s">
        <v>582</v>
      </c>
      <c r="D73" t="s">
        <v>34</v>
      </c>
      <c r="E73" t="s">
        <v>100</v>
      </c>
      <c r="F73" s="19" t="str">
        <f>IFERROR(VLOOKUP(D73,'Tabelas auxiliares'!$A$3:$B$63,2,FALSE),"")</f>
        <v>CECS - CENTRO DE ENG., MODELAGEM E CIÊNCIAS SOCIAIS APLICADAS</v>
      </c>
      <c r="G73" s="19" t="str">
        <f>IFERROR(VLOOKUP($B73,'Tabelas auxiliares'!$A$67:$C$104,2,FALSE),"")</f>
        <v>EQUIPAMENTOS LABORATÓRIOS</v>
      </c>
      <c r="H73" s="19" t="str">
        <f>IFERROR(VLOOKUP($B73,'Tabelas auxiliares'!$A$67:$C$104,3,FALSE),"")</f>
        <v>AQUISICAO POR IMPORTACAO / EQUIPAMENTOS NOVOS / MANUTENÇÃO DE EQUIPAMENTOS LABORATORIAIS</v>
      </c>
      <c r="I73" t="s">
        <v>3969</v>
      </c>
      <c r="J73" t="s">
        <v>4104</v>
      </c>
      <c r="K73" t="s">
        <v>4126</v>
      </c>
      <c r="L73" t="s">
        <v>921</v>
      </c>
      <c r="M73" t="s">
        <v>4127</v>
      </c>
      <c r="N73" t="s">
        <v>642</v>
      </c>
      <c r="O73" t="s">
        <v>614</v>
      </c>
      <c r="P73" t="s">
        <v>1380</v>
      </c>
      <c r="Q73" t="s">
        <v>603</v>
      </c>
      <c r="R73" t="s">
        <v>604</v>
      </c>
      <c r="S73" t="s">
        <v>605</v>
      </c>
      <c r="T73" t="s">
        <v>145</v>
      </c>
      <c r="U73" t="s">
        <v>1381</v>
      </c>
      <c r="V73" t="s">
        <v>927</v>
      </c>
      <c r="W73" t="s">
        <v>928</v>
      </c>
      <c r="X73" t="s">
        <v>4128</v>
      </c>
      <c r="Y73" s="19" t="str">
        <f t="shared" si="1"/>
        <v>4</v>
      </c>
      <c r="Z73" s="19" t="str">
        <f>IF(T73="","",IF(AND(T73&lt;&gt;'Tabelas auxiliares'!$B$241,T73&lt;&gt;'Tabelas auxiliares'!$B$242),"FOLHA DE PESSOAL",IF(Y73='Tabelas auxiliares'!$A$242,"CUSTEIO",IF(Y73='Tabelas auxiliares'!$A$241,"INVESTIMENTO","ERRO - VERIFICAR"))))</f>
        <v>INVESTIMENTO</v>
      </c>
      <c r="AA73" s="37">
        <v>227.95</v>
      </c>
      <c r="AB73" s="37"/>
      <c r="AC73" s="37"/>
      <c r="AD73" s="37"/>
      <c r="AE73" s="37">
        <v>227.95</v>
      </c>
      <c r="AF73" s="37"/>
      <c r="AG73" s="37"/>
    </row>
    <row r="74" spans="1:33" x14ac:dyDescent="0.25">
      <c r="A74" t="s">
        <v>581</v>
      </c>
      <c r="B74" s="36" t="s">
        <v>220</v>
      </c>
      <c r="C74" s="36" t="s">
        <v>582</v>
      </c>
      <c r="D74" t="s">
        <v>34</v>
      </c>
      <c r="E74" t="s">
        <v>100</v>
      </c>
      <c r="F74" s="19" t="str">
        <f>IFERROR(VLOOKUP(D74,'Tabelas auxiliares'!$A$3:$B$63,2,FALSE),"")</f>
        <v>CECS - CENTRO DE ENG., MODELAGEM E CIÊNCIAS SOCIAIS APLICADAS</v>
      </c>
      <c r="G74" s="19" t="str">
        <f>IFERROR(VLOOKUP($B74,'Tabelas auxiliares'!$A$67:$C$104,2,FALSE),"")</f>
        <v>EQUIPAMENTOS LABORATÓRIOS</v>
      </c>
      <c r="H74" s="19" t="str">
        <f>IFERROR(VLOOKUP($B74,'Tabelas auxiliares'!$A$67:$C$104,3,FALSE),"")</f>
        <v>AQUISICAO POR IMPORTACAO / EQUIPAMENTOS NOVOS / MANUTENÇÃO DE EQUIPAMENTOS LABORATORIAIS</v>
      </c>
      <c r="I74" t="s">
        <v>3969</v>
      </c>
      <c r="J74" t="s">
        <v>4104</v>
      </c>
      <c r="K74" t="s">
        <v>4126</v>
      </c>
      <c r="L74" t="s">
        <v>921</v>
      </c>
      <c r="M74" t="s">
        <v>4127</v>
      </c>
      <c r="N74" t="s">
        <v>642</v>
      </c>
      <c r="O74" t="s">
        <v>614</v>
      </c>
      <c r="P74" t="s">
        <v>1380</v>
      </c>
      <c r="Q74" t="s">
        <v>603</v>
      </c>
      <c r="R74" t="s">
        <v>604</v>
      </c>
      <c r="S74" t="s">
        <v>605</v>
      </c>
      <c r="T74" t="s">
        <v>145</v>
      </c>
      <c r="U74" t="s">
        <v>1381</v>
      </c>
      <c r="V74" t="s">
        <v>913</v>
      </c>
      <c r="W74" t="s">
        <v>914</v>
      </c>
      <c r="X74" t="s">
        <v>4129</v>
      </c>
      <c r="Y74" s="19" t="str">
        <f t="shared" si="1"/>
        <v>4</v>
      </c>
      <c r="Z74" s="19" t="str">
        <f>IF(T74="","",IF(AND(T74&lt;&gt;'Tabelas auxiliares'!$B$241,T74&lt;&gt;'Tabelas auxiliares'!$B$242),"FOLHA DE PESSOAL",IF(Y74='Tabelas auxiliares'!$A$242,"CUSTEIO",IF(Y74='Tabelas auxiliares'!$A$241,"INVESTIMENTO","ERRO - VERIFICAR"))))</f>
        <v>INVESTIMENTO</v>
      </c>
      <c r="AA74" s="37">
        <v>339.5</v>
      </c>
      <c r="AB74" s="37"/>
      <c r="AC74" s="37"/>
      <c r="AD74" s="37"/>
      <c r="AE74" s="37">
        <v>339.5</v>
      </c>
      <c r="AF74" s="37"/>
      <c r="AG74" s="37"/>
    </row>
    <row r="75" spans="1:33" x14ac:dyDescent="0.25">
      <c r="A75" t="s">
        <v>581</v>
      </c>
      <c r="B75" s="36" t="s">
        <v>220</v>
      </c>
      <c r="C75" s="36" t="s">
        <v>582</v>
      </c>
      <c r="D75" t="s">
        <v>34</v>
      </c>
      <c r="E75" t="s">
        <v>100</v>
      </c>
      <c r="F75" s="19" t="str">
        <f>IFERROR(VLOOKUP(D75,'Tabelas auxiliares'!$A$3:$B$63,2,FALSE),"")</f>
        <v>CECS - CENTRO DE ENG., MODELAGEM E CIÊNCIAS SOCIAIS APLICADAS</v>
      </c>
      <c r="G75" s="19" t="str">
        <f>IFERROR(VLOOKUP($B75,'Tabelas auxiliares'!$A$67:$C$104,2,FALSE),"")</f>
        <v>EQUIPAMENTOS LABORATÓRIOS</v>
      </c>
      <c r="H75" s="19" t="str">
        <f>IFERROR(VLOOKUP($B75,'Tabelas auxiliares'!$A$67:$C$104,3,FALSE),"")</f>
        <v>AQUISICAO POR IMPORTACAO / EQUIPAMENTOS NOVOS / MANUTENÇÃO DE EQUIPAMENTOS LABORATORIAIS</v>
      </c>
      <c r="I75" t="s">
        <v>3969</v>
      </c>
      <c r="J75" t="s">
        <v>4104</v>
      </c>
      <c r="K75" t="s">
        <v>4126</v>
      </c>
      <c r="L75" t="s">
        <v>921</v>
      </c>
      <c r="M75" t="s">
        <v>4127</v>
      </c>
      <c r="N75" t="s">
        <v>642</v>
      </c>
      <c r="O75" t="s">
        <v>614</v>
      </c>
      <c r="P75" t="s">
        <v>1380</v>
      </c>
      <c r="Q75" t="s">
        <v>603</v>
      </c>
      <c r="R75" t="s">
        <v>604</v>
      </c>
      <c r="S75" t="s">
        <v>605</v>
      </c>
      <c r="T75" t="s">
        <v>145</v>
      </c>
      <c r="U75" t="s">
        <v>1381</v>
      </c>
      <c r="V75" t="s">
        <v>4130</v>
      </c>
      <c r="W75" t="s">
        <v>4131</v>
      </c>
      <c r="X75" t="s">
        <v>4132</v>
      </c>
      <c r="Y75" s="19" t="str">
        <f t="shared" si="1"/>
        <v>4</v>
      </c>
      <c r="Z75" s="19" t="str">
        <f>IF(T75="","",IF(AND(T75&lt;&gt;'Tabelas auxiliares'!$B$241,T75&lt;&gt;'Tabelas auxiliares'!$B$242),"FOLHA DE PESSOAL",IF(Y75='Tabelas auxiliares'!$A$242,"CUSTEIO",IF(Y75='Tabelas auxiliares'!$A$241,"INVESTIMENTO","ERRO - VERIFICAR"))))</f>
        <v>INVESTIMENTO</v>
      </c>
      <c r="AA75" s="37">
        <v>2576.08</v>
      </c>
      <c r="AB75" s="37"/>
      <c r="AC75" s="37"/>
      <c r="AD75" s="37"/>
      <c r="AE75" s="37">
        <v>2576.08</v>
      </c>
      <c r="AF75" s="37"/>
      <c r="AG75" s="37"/>
    </row>
    <row r="76" spans="1:33" x14ac:dyDescent="0.25">
      <c r="A76" t="s">
        <v>581</v>
      </c>
      <c r="B76" s="36" t="s">
        <v>220</v>
      </c>
      <c r="C76" s="36" t="s">
        <v>582</v>
      </c>
      <c r="D76" t="s">
        <v>34</v>
      </c>
      <c r="E76" t="s">
        <v>100</v>
      </c>
      <c r="F76" s="19" t="str">
        <f>IFERROR(VLOOKUP(D76,'Tabelas auxiliares'!$A$3:$B$63,2,FALSE),"")</f>
        <v>CECS - CENTRO DE ENG., MODELAGEM E CIÊNCIAS SOCIAIS APLICADAS</v>
      </c>
      <c r="G76" s="19" t="str">
        <f>IFERROR(VLOOKUP($B76,'Tabelas auxiliares'!$A$67:$C$104,2,FALSE),"")</f>
        <v>EQUIPAMENTOS LABORATÓRIOS</v>
      </c>
      <c r="H76" s="19" t="str">
        <f>IFERROR(VLOOKUP($B76,'Tabelas auxiliares'!$A$67:$C$104,3,FALSE),"")</f>
        <v>AQUISICAO POR IMPORTACAO / EQUIPAMENTOS NOVOS / MANUTENÇÃO DE EQUIPAMENTOS LABORATORIAIS</v>
      </c>
      <c r="I76" t="s">
        <v>3969</v>
      </c>
      <c r="J76" t="s">
        <v>4104</v>
      </c>
      <c r="K76" t="s">
        <v>4133</v>
      </c>
      <c r="L76" t="s">
        <v>921</v>
      </c>
      <c r="M76" t="s">
        <v>4134</v>
      </c>
      <c r="N76" t="s">
        <v>642</v>
      </c>
      <c r="O76" t="s">
        <v>614</v>
      </c>
      <c r="P76" t="s">
        <v>1380</v>
      </c>
      <c r="Q76" t="s">
        <v>603</v>
      </c>
      <c r="R76" t="s">
        <v>604</v>
      </c>
      <c r="S76" t="s">
        <v>605</v>
      </c>
      <c r="T76" t="s">
        <v>145</v>
      </c>
      <c r="U76" t="s">
        <v>1381</v>
      </c>
      <c r="V76" t="s">
        <v>924</v>
      </c>
      <c r="W76" t="s">
        <v>925</v>
      </c>
      <c r="X76" t="s">
        <v>4135</v>
      </c>
      <c r="Y76" s="19" t="str">
        <f t="shared" si="1"/>
        <v>4</v>
      </c>
      <c r="Z76" s="19" t="str">
        <f>IF(T76="","",IF(AND(T76&lt;&gt;'Tabelas auxiliares'!$B$241,T76&lt;&gt;'Tabelas auxiliares'!$B$242),"FOLHA DE PESSOAL",IF(Y76='Tabelas auxiliares'!$A$242,"CUSTEIO",IF(Y76='Tabelas auxiliares'!$A$241,"INVESTIMENTO","ERRO - VERIFICAR"))))</f>
        <v>INVESTIMENTO</v>
      </c>
      <c r="AA76" s="37">
        <v>2634.48</v>
      </c>
      <c r="AB76" s="37"/>
      <c r="AC76" s="37"/>
      <c r="AD76" s="37"/>
      <c r="AE76" s="37">
        <v>2634.48</v>
      </c>
      <c r="AF76" s="37"/>
      <c r="AG76" s="37"/>
    </row>
    <row r="77" spans="1:33" x14ac:dyDescent="0.25">
      <c r="A77" t="s">
        <v>581</v>
      </c>
      <c r="B77" s="36" t="s">
        <v>220</v>
      </c>
      <c r="C77" s="36" t="s">
        <v>582</v>
      </c>
      <c r="D77" t="s">
        <v>34</v>
      </c>
      <c r="E77" t="s">
        <v>100</v>
      </c>
      <c r="F77" s="19" t="str">
        <f>IFERROR(VLOOKUP(D77,'Tabelas auxiliares'!$A$3:$B$63,2,FALSE),"")</f>
        <v>CECS - CENTRO DE ENG., MODELAGEM E CIÊNCIAS SOCIAIS APLICADAS</v>
      </c>
      <c r="G77" s="19" t="str">
        <f>IFERROR(VLOOKUP($B77,'Tabelas auxiliares'!$A$67:$C$104,2,FALSE),"")</f>
        <v>EQUIPAMENTOS LABORATÓRIOS</v>
      </c>
      <c r="H77" s="19" t="str">
        <f>IFERROR(VLOOKUP($B77,'Tabelas auxiliares'!$A$67:$C$104,3,FALSE),"")</f>
        <v>AQUISICAO POR IMPORTACAO / EQUIPAMENTOS NOVOS / MANUTENÇÃO DE EQUIPAMENTOS LABORATORIAIS</v>
      </c>
      <c r="I77" t="s">
        <v>3969</v>
      </c>
      <c r="J77" t="s">
        <v>4104</v>
      </c>
      <c r="K77" t="s">
        <v>4136</v>
      </c>
      <c r="L77" t="s">
        <v>921</v>
      </c>
      <c r="M77" t="s">
        <v>4137</v>
      </c>
      <c r="N77" t="s">
        <v>642</v>
      </c>
      <c r="O77" t="s">
        <v>614</v>
      </c>
      <c r="P77" t="s">
        <v>1380</v>
      </c>
      <c r="Q77" t="s">
        <v>603</v>
      </c>
      <c r="R77" t="s">
        <v>604</v>
      </c>
      <c r="S77" t="s">
        <v>605</v>
      </c>
      <c r="T77" t="s">
        <v>145</v>
      </c>
      <c r="U77" t="s">
        <v>1381</v>
      </c>
      <c r="V77" t="s">
        <v>717</v>
      </c>
      <c r="W77" t="s">
        <v>718</v>
      </c>
      <c r="X77" t="s">
        <v>4138</v>
      </c>
      <c r="Y77" s="19" t="str">
        <f t="shared" si="1"/>
        <v>4</v>
      </c>
      <c r="Z77" s="19" t="str">
        <f>IF(T77="","",IF(AND(T77&lt;&gt;'Tabelas auxiliares'!$B$241,T77&lt;&gt;'Tabelas auxiliares'!$B$242),"FOLHA DE PESSOAL",IF(Y77='Tabelas auxiliares'!$A$242,"CUSTEIO",IF(Y77='Tabelas auxiliares'!$A$241,"INVESTIMENTO","ERRO - VERIFICAR"))))</f>
        <v>INVESTIMENTO</v>
      </c>
      <c r="AA77" s="37">
        <v>13559</v>
      </c>
      <c r="AB77" s="37"/>
      <c r="AC77" s="37"/>
      <c r="AD77" s="37"/>
      <c r="AE77" s="37">
        <v>13559</v>
      </c>
      <c r="AF77" s="37"/>
      <c r="AG77" s="37"/>
    </row>
    <row r="78" spans="1:33" x14ac:dyDescent="0.25">
      <c r="A78" t="s">
        <v>581</v>
      </c>
      <c r="B78" s="36" t="s">
        <v>220</v>
      </c>
      <c r="C78" s="36" t="s">
        <v>582</v>
      </c>
      <c r="D78" t="s">
        <v>34</v>
      </c>
      <c r="E78" t="s">
        <v>100</v>
      </c>
      <c r="F78" s="19" t="str">
        <f>IFERROR(VLOOKUP(D78,'Tabelas auxiliares'!$A$3:$B$63,2,FALSE),"")</f>
        <v>CECS - CENTRO DE ENG., MODELAGEM E CIÊNCIAS SOCIAIS APLICADAS</v>
      </c>
      <c r="G78" s="19" t="str">
        <f>IFERROR(VLOOKUP($B78,'Tabelas auxiliares'!$A$67:$C$104,2,FALSE),"")</f>
        <v>EQUIPAMENTOS LABORATÓRIOS</v>
      </c>
      <c r="H78" s="19" t="str">
        <f>IFERROR(VLOOKUP($B78,'Tabelas auxiliares'!$A$67:$C$104,3,FALSE),"")</f>
        <v>AQUISICAO POR IMPORTACAO / EQUIPAMENTOS NOVOS / MANUTENÇÃO DE EQUIPAMENTOS LABORATORIAIS</v>
      </c>
      <c r="I78" t="s">
        <v>3969</v>
      </c>
      <c r="J78" t="s">
        <v>4104</v>
      </c>
      <c r="K78" t="s">
        <v>4139</v>
      </c>
      <c r="L78" t="s">
        <v>921</v>
      </c>
      <c r="M78" t="s">
        <v>4140</v>
      </c>
      <c r="N78" t="s">
        <v>642</v>
      </c>
      <c r="O78" t="s">
        <v>614</v>
      </c>
      <c r="P78" t="s">
        <v>1380</v>
      </c>
      <c r="Q78" t="s">
        <v>603</v>
      </c>
      <c r="R78" t="s">
        <v>604</v>
      </c>
      <c r="S78" t="s">
        <v>605</v>
      </c>
      <c r="T78" t="s">
        <v>145</v>
      </c>
      <c r="U78" t="s">
        <v>1381</v>
      </c>
      <c r="V78" t="s">
        <v>924</v>
      </c>
      <c r="W78" t="s">
        <v>925</v>
      </c>
      <c r="X78" t="s">
        <v>4141</v>
      </c>
      <c r="Y78" s="19" t="str">
        <f t="shared" si="1"/>
        <v>4</v>
      </c>
      <c r="Z78" s="19" t="str">
        <f>IF(T78="","",IF(AND(T78&lt;&gt;'Tabelas auxiliares'!$B$241,T78&lt;&gt;'Tabelas auxiliares'!$B$242),"FOLHA DE PESSOAL",IF(Y78='Tabelas auxiliares'!$A$242,"CUSTEIO",IF(Y78='Tabelas auxiliares'!$A$241,"INVESTIMENTO","ERRO - VERIFICAR"))))</f>
        <v>INVESTIMENTO</v>
      </c>
      <c r="AA78" s="37">
        <v>1110.32</v>
      </c>
      <c r="AB78" s="37"/>
      <c r="AC78" s="37"/>
      <c r="AD78" s="37"/>
      <c r="AE78" s="37">
        <v>1110.32</v>
      </c>
      <c r="AF78" s="37"/>
      <c r="AG78" s="37"/>
    </row>
    <row r="79" spans="1:33" x14ac:dyDescent="0.25">
      <c r="A79" t="s">
        <v>581</v>
      </c>
      <c r="B79" s="36" t="s">
        <v>220</v>
      </c>
      <c r="C79" s="36" t="s">
        <v>582</v>
      </c>
      <c r="D79" t="s">
        <v>34</v>
      </c>
      <c r="E79" t="s">
        <v>100</v>
      </c>
      <c r="F79" s="19" t="str">
        <f>IFERROR(VLOOKUP(D79,'Tabelas auxiliares'!$A$3:$B$63,2,FALSE),"")</f>
        <v>CECS - CENTRO DE ENG., MODELAGEM E CIÊNCIAS SOCIAIS APLICADAS</v>
      </c>
      <c r="G79" s="19" t="str">
        <f>IFERROR(VLOOKUP($B79,'Tabelas auxiliares'!$A$67:$C$104,2,FALSE),"")</f>
        <v>EQUIPAMENTOS LABORATÓRIOS</v>
      </c>
      <c r="H79" s="19" t="str">
        <f>IFERROR(VLOOKUP($B79,'Tabelas auxiliares'!$A$67:$C$104,3,FALSE),"")</f>
        <v>AQUISICAO POR IMPORTACAO / EQUIPAMENTOS NOVOS / MANUTENÇÃO DE EQUIPAMENTOS LABORATORIAIS</v>
      </c>
      <c r="I79" t="s">
        <v>3969</v>
      </c>
      <c r="J79" t="s">
        <v>4104</v>
      </c>
      <c r="K79" t="s">
        <v>4142</v>
      </c>
      <c r="L79" t="s">
        <v>921</v>
      </c>
      <c r="M79" t="s">
        <v>4143</v>
      </c>
      <c r="N79" t="s">
        <v>642</v>
      </c>
      <c r="O79" t="s">
        <v>614</v>
      </c>
      <c r="P79" t="s">
        <v>1380</v>
      </c>
      <c r="Q79" t="s">
        <v>603</v>
      </c>
      <c r="R79" t="s">
        <v>604</v>
      </c>
      <c r="S79" t="s">
        <v>605</v>
      </c>
      <c r="T79" t="s">
        <v>145</v>
      </c>
      <c r="U79" t="s">
        <v>1381</v>
      </c>
      <c r="V79" t="s">
        <v>927</v>
      </c>
      <c r="W79" t="s">
        <v>928</v>
      </c>
      <c r="X79" t="s">
        <v>4144</v>
      </c>
      <c r="Y79" s="19" t="str">
        <f t="shared" si="1"/>
        <v>4</v>
      </c>
      <c r="Z79" s="19" t="str">
        <f>IF(T79="","",IF(AND(T79&lt;&gt;'Tabelas auxiliares'!$B$241,T79&lt;&gt;'Tabelas auxiliares'!$B$242),"FOLHA DE PESSOAL",IF(Y79='Tabelas auxiliares'!$A$242,"CUSTEIO",IF(Y79='Tabelas auxiliares'!$A$241,"INVESTIMENTO","ERRO - VERIFICAR"))))</f>
        <v>INVESTIMENTO</v>
      </c>
      <c r="AA79" s="37">
        <v>12400</v>
      </c>
      <c r="AB79" s="37"/>
      <c r="AC79" s="37"/>
      <c r="AD79" s="37"/>
      <c r="AE79" s="37">
        <v>12400</v>
      </c>
      <c r="AF79" s="37"/>
      <c r="AG79" s="37"/>
    </row>
    <row r="80" spans="1:33" x14ac:dyDescent="0.25">
      <c r="A80" t="s">
        <v>581</v>
      </c>
      <c r="B80" s="36" t="s">
        <v>220</v>
      </c>
      <c r="C80" s="36" t="s">
        <v>592</v>
      </c>
      <c r="D80" t="s">
        <v>42</v>
      </c>
      <c r="E80" t="s">
        <v>100</v>
      </c>
      <c r="F80" s="19" t="str">
        <f>IFERROR(VLOOKUP(D80,'Tabelas auxiliares'!$A$3:$B$63,2,FALSE),"")</f>
        <v>CCNH - CENTRO DE CIÊNCIAS NATURAIS E HUMANAS</v>
      </c>
      <c r="G80" s="19" t="str">
        <f>IFERROR(VLOOKUP($B80,'Tabelas auxiliares'!$A$67:$C$104,2,FALSE),"")</f>
        <v>EQUIPAMENTOS LABORATÓRIOS</v>
      </c>
      <c r="H80" s="19" t="str">
        <f>IFERROR(VLOOKUP($B80,'Tabelas auxiliares'!$A$67:$C$104,3,FALSE),"")</f>
        <v>AQUISICAO POR IMPORTACAO / EQUIPAMENTOS NOVOS / MANUTENÇÃO DE EQUIPAMENTOS LABORATORIAIS</v>
      </c>
      <c r="I80" t="s">
        <v>4145</v>
      </c>
      <c r="J80" t="s">
        <v>1878</v>
      </c>
      <c r="K80" t="s">
        <v>4146</v>
      </c>
      <c r="L80" t="s">
        <v>4147</v>
      </c>
      <c r="M80" t="s">
        <v>4148</v>
      </c>
      <c r="N80" t="s">
        <v>642</v>
      </c>
      <c r="O80" t="s">
        <v>614</v>
      </c>
      <c r="P80" t="s">
        <v>1380</v>
      </c>
      <c r="Q80" t="s">
        <v>603</v>
      </c>
      <c r="R80" t="s">
        <v>604</v>
      </c>
      <c r="S80" t="s">
        <v>605</v>
      </c>
      <c r="T80" t="s">
        <v>145</v>
      </c>
      <c r="U80" t="s">
        <v>1381</v>
      </c>
      <c r="V80" t="s">
        <v>717</v>
      </c>
      <c r="W80" t="s">
        <v>718</v>
      </c>
      <c r="X80" t="s">
        <v>4149</v>
      </c>
      <c r="Y80" s="19" t="str">
        <f t="shared" si="1"/>
        <v>4</v>
      </c>
      <c r="Z80" s="19" t="str">
        <f>IF(T80="","",IF(AND(T80&lt;&gt;'Tabelas auxiliares'!$B$241,T80&lt;&gt;'Tabelas auxiliares'!$B$242),"FOLHA DE PESSOAL",IF(Y80='Tabelas auxiliares'!$A$242,"CUSTEIO",IF(Y80='Tabelas auxiliares'!$A$241,"INVESTIMENTO","ERRO - VERIFICAR"))))</f>
        <v>INVESTIMENTO</v>
      </c>
      <c r="AA80" s="37">
        <v>3326.76</v>
      </c>
      <c r="AB80" s="37"/>
      <c r="AC80" s="37"/>
      <c r="AD80" s="37"/>
      <c r="AE80" s="37">
        <v>3326.76</v>
      </c>
      <c r="AF80" s="37"/>
      <c r="AG80" s="37"/>
    </row>
    <row r="81" spans="1:33" x14ac:dyDescent="0.25">
      <c r="A81" t="s">
        <v>581</v>
      </c>
      <c r="B81" s="36" t="s">
        <v>220</v>
      </c>
      <c r="C81" s="36" t="s">
        <v>592</v>
      </c>
      <c r="D81" t="s">
        <v>42</v>
      </c>
      <c r="E81" t="s">
        <v>100</v>
      </c>
      <c r="F81" s="19" t="str">
        <f>IFERROR(VLOOKUP(D81,'Tabelas auxiliares'!$A$3:$B$63,2,FALSE),"")</f>
        <v>CCNH - CENTRO DE CIÊNCIAS NATURAIS E HUMANAS</v>
      </c>
      <c r="G81" s="19" t="str">
        <f>IFERROR(VLOOKUP($B81,'Tabelas auxiliares'!$A$67:$C$104,2,FALSE),"")</f>
        <v>EQUIPAMENTOS LABORATÓRIOS</v>
      </c>
      <c r="H81" s="19" t="str">
        <f>IFERROR(VLOOKUP($B81,'Tabelas auxiliares'!$A$67:$C$104,3,FALSE),"")</f>
        <v>AQUISICAO POR IMPORTACAO / EQUIPAMENTOS NOVOS / MANUTENÇÃO DE EQUIPAMENTOS LABORATORIAIS</v>
      </c>
      <c r="I81" t="s">
        <v>4145</v>
      </c>
      <c r="J81" t="s">
        <v>1878</v>
      </c>
      <c r="K81" t="s">
        <v>4150</v>
      </c>
      <c r="L81" t="s">
        <v>4147</v>
      </c>
      <c r="M81" t="s">
        <v>1876</v>
      </c>
      <c r="N81" t="s">
        <v>642</v>
      </c>
      <c r="O81" t="s">
        <v>614</v>
      </c>
      <c r="P81" t="s">
        <v>1380</v>
      </c>
      <c r="Q81" t="s">
        <v>603</v>
      </c>
      <c r="R81" t="s">
        <v>604</v>
      </c>
      <c r="S81" t="s">
        <v>605</v>
      </c>
      <c r="T81" t="s">
        <v>145</v>
      </c>
      <c r="U81" t="s">
        <v>1381</v>
      </c>
      <c r="V81" t="s">
        <v>717</v>
      </c>
      <c r="W81" t="s">
        <v>718</v>
      </c>
      <c r="X81" t="s">
        <v>4151</v>
      </c>
      <c r="Y81" s="19" t="str">
        <f t="shared" si="1"/>
        <v>4</v>
      </c>
      <c r="Z81" s="19" t="str">
        <f>IF(T81="","",IF(AND(T81&lt;&gt;'Tabelas auxiliares'!$B$241,T81&lt;&gt;'Tabelas auxiliares'!$B$242),"FOLHA DE PESSOAL",IF(Y81='Tabelas auxiliares'!$A$242,"CUSTEIO",IF(Y81='Tabelas auxiliares'!$A$241,"INVESTIMENTO","ERRO - VERIFICAR"))))</f>
        <v>INVESTIMENTO</v>
      </c>
      <c r="AA81" s="37">
        <v>32194.17</v>
      </c>
      <c r="AB81" s="37"/>
      <c r="AC81" s="37"/>
      <c r="AD81" s="37"/>
      <c r="AE81" s="37">
        <v>32194.17</v>
      </c>
      <c r="AF81" s="37"/>
      <c r="AG81" s="37"/>
    </row>
    <row r="82" spans="1:33" x14ac:dyDescent="0.25">
      <c r="A82" t="s">
        <v>581</v>
      </c>
      <c r="B82" s="36" t="s">
        <v>228</v>
      </c>
      <c r="C82" s="36" t="s">
        <v>582</v>
      </c>
      <c r="D82" t="s">
        <v>76</v>
      </c>
      <c r="E82" t="s">
        <v>100</v>
      </c>
      <c r="F82" s="19" t="str">
        <f>IFERROR(VLOOKUP(D82,'Tabelas auxiliares'!$A$3:$B$63,2,FALSE),"")</f>
        <v>NETEL - NÚCLEO EDUCACIONAL DE TECNOLOGIAS E LÍNGUAS</v>
      </c>
      <c r="G82" s="19" t="str">
        <f>IFERROR(VLOOKUP($B82,'Tabelas auxiliares'!$A$67:$C$104,2,FALSE),"")</f>
        <v>INTERNACIONALIZAÇÃO</v>
      </c>
      <c r="H82" s="19" t="str">
        <f>IFERROR(VLOOKUP($B82,'Tabelas auxiliares'!$A$67:$C$104,3,FALSE),"")</f>
        <v>DIARIAS INTERNACIONAIS / PASSAGENS AEREAS INTERNACIONAIS / AUXILIO PARA EVENTOS INTERNACIONAIS / INSCRICAO PARA  EVENTOS INTERNACIONAIS / ANUIDADES ARI / ENCARGO DE CURSOS E CONCURSOS ARI / CURSOS DE LINGUAS NETEL</v>
      </c>
      <c r="I82" t="s">
        <v>719</v>
      </c>
      <c r="J82" t="s">
        <v>720</v>
      </c>
      <c r="K82" t="s">
        <v>721</v>
      </c>
      <c r="L82" t="s">
        <v>722</v>
      </c>
      <c r="M82" t="s">
        <v>604</v>
      </c>
      <c r="N82" t="s">
        <v>648</v>
      </c>
      <c r="O82" t="s">
        <v>615</v>
      </c>
      <c r="P82" t="s">
        <v>649</v>
      </c>
      <c r="Q82" t="s">
        <v>603</v>
      </c>
      <c r="R82" t="s">
        <v>604</v>
      </c>
      <c r="S82" t="s">
        <v>605</v>
      </c>
      <c r="T82" t="s">
        <v>145</v>
      </c>
      <c r="U82" t="s">
        <v>650</v>
      </c>
      <c r="V82" t="s">
        <v>645</v>
      </c>
      <c r="W82" t="s">
        <v>646</v>
      </c>
      <c r="X82" t="s">
        <v>723</v>
      </c>
      <c r="Y82" s="19" t="str">
        <f t="shared" si="1"/>
        <v>3</v>
      </c>
      <c r="Z82" s="19" t="str">
        <f>IF(T82="","",IF(AND(T82&lt;&gt;'Tabelas auxiliares'!$B$241,T82&lt;&gt;'Tabelas auxiliares'!$B$242),"FOLHA DE PESSOAL",IF(Y82='Tabelas auxiliares'!$A$242,"CUSTEIO",IF(Y82='Tabelas auxiliares'!$A$241,"INVESTIMENTO","ERRO - VERIFICAR"))))</f>
        <v>CUSTEIO</v>
      </c>
      <c r="AA82" s="37">
        <v>300</v>
      </c>
      <c r="AB82" s="37"/>
      <c r="AC82" s="37">
        <v>300</v>
      </c>
      <c r="AD82" s="37"/>
      <c r="AE82" s="37"/>
      <c r="AF82" s="37"/>
      <c r="AG82" s="37"/>
    </row>
    <row r="83" spans="1:33" x14ac:dyDescent="0.25">
      <c r="A83" t="s">
        <v>581</v>
      </c>
      <c r="B83" s="36" t="s">
        <v>228</v>
      </c>
      <c r="C83" s="36" t="s">
        <v>582</v>
      </c>
      <c r="D83" t="s">
        <v>76</v>
      </c>
      <c r="E83" t="s">
        <v>100</v>
      </c>
      <c r="F83" s="19" t="str">
        <f>IFERROR(VLOOKUP(D83,'Tabelas auxiliares'!$A$3:$B$63,2,FALSE),"")</f>
        <v>NETEL - NÚCLEO EDUCACIONAL DE TECNOLOGIAS E LÍNGUAS</v>
      </c>
      <c r="G83" s="19" t="str">
        <f>IFERROR(VLOOKUP($B83,'Tabelas auxiliares'!$A$67:$C$104,2,FALSE),"")</f>
        <v>INTERNACIONALIZAÇÃO</v>
      </c>
      <c r="H83" s="19" t="str">
        <f>IFERROR(VLOOKUP($B83,'Tabelas auxiliares'!$A$67:$C$104,3,FALSE),"")</f>
        <v>DIARIAS INTERNACIONAIS / PASSAGENS AEREAS INTERNACIONAIS / AUXILIO PARA EVENTOS INTERNACIONAIS / INSCRICAO PARA  EVENTOS INTERNACIONAIS / ANUIDADES ARI / ENCARGO DE CURSOS E CONCURSOS ARI / CURSOS DE LINGUAS NETEL</v>
      </c>
      <c r="I83" t="s">
        <v>4152</v>
      </c>
      <c r="J83" t="s">
        <v>4153</v>
      </c>
      <c r="K83" t="s">
        <v>4154</v>
      </c>
      <c r="L83" t="s">
        <v>4155</v>
      </c>
      <c r="M83" t="s">
        <v>604</v>
      </c>
      <c r="N83" t="s">
        <v>638</v>
      </c>
      <c r="O83" t="s">
        <v>614</v>
      </c>
      <c r="P83" t="s">
        <v>1357</v>
      </c>
      <c r="Q83" t="s">
        <v>603</v>
      </c>
      <c r="R83" t="s">
        <v>604</v>
      </c>
      <c r="S83" t="s">
        <v>605</v>
      </c>
      <c r="T83" t="s">
        <v>145</v>
      </c>
      <c r="U83" t="s">
        <v>1358</v>
      </c>
      <c r="V83" t="s">
        <v>645</v>
      </c>
      <c r="W83" t="s">
        <v>646</v>
      </c>
      <c r="X83" t="s">
        <v>4156</v>
      </c>
      <c r="Y83" s="19" t="str">
        <f t="shared" si="1"/>
        <v>3</v>
      </c>
      <c r="Z83" s="19" t="str">
        <f>IF(T83="","",IF(AND(T83&lt;&gt;'Tabelas auxiliares'!$B$241,T83&lt;&gt;'Tabelas auxiliares'!$B$242),"FOLHA DE PESSOAL",IF(Y83='Tabelas auxiliares'!$A$242,"CUSTEIO",IF(Y83='Tabelas auxiliares'!$A$241,"INVESTIMENTO","ERRO - VERIFICAR"))))</f>
        <v>CUSTEIO</v>
      </c>
      <c r="AA83" s="37">
        <v>14700</v>
      </c>
      <c r="AB83" s="37"/>
      <c r="AC83" s="37">
        <v>2100</v>
      </c>
      <c r="AD83" s="37"/>
      <c r="AE83" s="37">
        <v>12600</v>
      </c>
      <c r="AF83" s="37"/>
      <c r="AG83" s="37"/>
    </row>
    <row r="84" spans="1:33" x14ac:dyDescent="0.25">
      <c r="A84" t="s">
        <v>581</v>
      </c>
      <c r="B84" s="36" t="s">
        <v>228</v>
      </c>
      <c r="C84" s="36" t="s">
        <v>590</v>
      </c>
      <c r="D84" t="s">
        <v>76</v>
      </c>
      <c r="E84" t="s">
        <v>100</v>
      </c>
      <c r="F84" s="19" t="str">
        <f>IFERROR(VLOOKUP(D84,'Tabelas auxiliares'!$A$3:$B$63,2,FALSE),"")</f>
        <v>NETEL - NÚCLEO EDUCACIONAL DE TECNOLOGIAS E LÍNGUAS</v>
      </c>
      <c r="G84" s="19" t="str">
        <f>IFERROR(VLOOKUP($B84,'Tabelas auxiliares'!$A$67:$C$104,2,FALSE),"")</f>
        <v>INTERNACIONALIZAÇÃO</v>
      </c>
      <c r="H84" s="19" t="str">
        <f>IFERROR(VLOOKUP($B84,'Tabelas auxiliares'!$A$67:$C$104,3,FALSE),"")</f>
        <v>DIARIAS INTERNACIONAIS / PASSAGENS AEREAS INTERNACIONAIS / AUXILIO PARA EVENTOS INTERNACIONAIS / INSCRICAO PARA  EVENTOS INTERNACIONAIS / ANUIDADES ARI / ENCARGO DE CURSOS E CONCURSOS ARI / CURSOS DE LINGUAS NETEL</v>
      </c>
      <c r="I84" t="s">
        <v>686</v>
      </c>
      <c r="J84" t="s">
        <v>725</v>
      </c>
      <c r="K84" t="s">
        <v>726</v>
      </c>
      <c r="L84" t="s">
        <v>727</v>
      </c>
      <c r="M84" t="s">
        <v>604</v>
      </c>
      <c r="N84" t="s">
        <v>648</v>
      </c>
      <c r="O84" t="s">
        <v>615</v>
      </c>
      <c r="P84" t="s">
        <v>649</v>
      </c>
      <c r="Q84" t="s">
        <v>603</v>
      </c>
      <c r="R84" t="s">
        <v>604</v>
      </c>
      <c r="S84" t="s">
        <v>605</v>
      </c>
      <c r="T84" t="s">
        <v>145</v>
      </c>
      <c r="U84" t="s">
        <v>650</v>
      </c>
      <c r="V84" t="s">
        <v>645</v>
      </c>
      <c r="W84" t="s">
        <v>646</v>
      </c>
      <c r="X84" t="s">
        <v>728</v>
      </c>
      <c r="Y84" s="19" t="str">
        <f t="shared" si="1"/>
        <v>3</v>
      </c>
      <c r="Z84" s="19" t="str">
        <f>IF(T84="","",IF(AND(T84&lt;&gt;'Tabelas auxiliares'!$B$241,T84&lt;&gt;'Tabelas auxiliares'!$B$242),"FOLHA DE PESSOAL",IF(Y84='Tabelas auxiliares'!$A$242,"CUSTEIO",IF(Y84='Tabelas auxiliares'!$A$241,"INVESTIMENTO","ERRO - VERIFICAR"))))</f>
        <v>CUSTEIO</v>
      </c>
      <c r="AA84" s="37">
        <v>1100</v>
      </c>
      <c r="AB84" s="37"/>
      <c r="AC84" s="37">
        <v>1100</v>
      </c>
      <c r="AD84" s="37"/>
      <c r="AE84" s="37"/>
      <c r="AF84" s="37"/>
      <c r="AG84" s="37"/>
    </row>
    <row r="85" spans="1:33" x14ac:dyDescent="0.25">
      <c r="A85" t="s">
        <v>581</v>
      </c>
      <c r="B85" s="36" t="s">
        <v>228</v>
      </c>
      <c r="C85" s="36" t="s">
        <v>584</v>
      </c>
      <c r="D85" t="s">
        <v>64</v>
      </c>
      <c r="E85" t="s">
        <v>100</v>
      </c>
      <c r="F85" s="19" t="str">
        <f>IFERROR(VLOOKUP(D85,'Tabelas auxiliares'!$A$3:$B$63,2,FALSE),"")</f>
        <v>ARI - ASSESSORIA DE RELAÇÕES INTERNACIONAIS</v>
      </c>
      <c r="G85" s="19" t="str">
        <f>IFERROR(VLOOKUP($B85,'Tabelas auxiliares'!$A$67:$C$104,2,FALSE),"")</f>
        <v>INTERNACIONALIZAÇÃO</v>
      </c>
      <c r="H85" s="19" t="str">
        <f>IFERROR(VLOOKUP($B85,'Tabelas auxiliares'!$A$67:$C$104,3,FALSE),"")</f>
        <v>DIARIAS INTERNACIONAIS / PASSAGENS AEREAS INTERNACIONAIS / AUXILIO PARA EVENTOS INTERNACIONAIS / INSCRICAO PARA  EVENTOS INTERNACIONAIS / ANUIDADES ARI / ENCARGO DE CURSOS E CONCURSOS ARI / CURSOS DE LINGUAS NETEL</v>
      </c>
      <c r="I85" t="s">
        <v>4157</v>
      </c>
      <c r="J85" t="s">
        <v>4158</v>
      </c>
      <c r="K85" t="s">
        <v>4159</v>
      </c>
      <c r="L85" t="s">
        <v>4160</v>
      </c>
      <c r="M85" t="s">
        <v>604</v>
      </c>
      <c r="N85" t="s">
        <v>1364</v>
      </c>
      <c r="O85" t="s">
        <v>614</v>
      </c>
      <c r="P85" t="s">
        <v>1365</v>
      </c>
      <c r="Q85" t="s">
        <v>603</v>
      </c>
      <c r="R85" t="s">
        <v>604</v>
      </c>
      <c r="S85" t="s">
        <v>605</v>
      </c>
      <c r="T85" t="s">
        <v>145</v>
      </c>
      <c r="U85" t="s">
        <v>1366</v>
      </c>
      <c r="V85" t="s">
        <v>645</v>
      </c>
      <c r="W85" t="s">
        <v>646</v>
      </c>
      <c r="X85" t="s">
        <v>4161</v>
      </c>
      <c r="Y85" s="19" t="str">
        <f t="shared" si="1"/>
        <v>3</v>
      </c>
      <c r="Z85" s="19" t="str">
        <f>IF(T85="","",IF(AND(T85&lt;&gt;'Tabelas auxiliares'!$B$241,T85&lt;&gt;'Tabelas auxiliares'!$B$242),"FOLHA DE PESSOAL",IF(Y85='Tabelas auxiliares'!$A$242,"CUSTEIO",IF(Y85='Tabelas auxiliares'!$A$241,"INVESTIMENTO","ERRO - VERIFICAR"))))</f>
        <v>CUSTEIO</v>
      </c>
      <c r="AA85" s="37">
        <v>63000</v>
      </c>
      <c r="AB85" s="37"/>
      <c r="AC85" s="37"/>
      <c r="AD85" s="37"/>
      <c r="AE85" s="37">
        <v>63000</v>
      </c>
      <c r="AF85" s="37"/>
      <c r="AG85" s="37"/>
    </row>
    <row r="86" spans="1:33" x14ac:dyDescent="0.25">
      <c r="A86" t="s">
        <v>581</v>
      </c>
      <c r="B86" s="36" t="s">
        <v>230</v>
      </c>
      <c r="C86" s="36" t="s">
        <v>582</v>
      </c>
      <c r="D86" t="s">
        <v>34</v>
      </c>
      <c r="E86" t="s">
        <v>100</v>
      </c>
      <c r="F86" s="19" t="str">
        <f>IFERROR(VLOOKUP(D86,'Tabelas auxiliares'!$A$3:$B$63,2,FALSE),"")</f>
        <v>CECS - CENTRO DE ENG., MODELAGEM E CIÊNCIAS SOCIAIS APLICADAS</v>
      </c>
      <c r="G86" s="19" t="str">
        <f>IFERROR(VLOOKUP($B86,'Tabelas auxiliares'!$A$67:$C$104,2,FALSE),"")</f>
        <v>MATERIAIS DIDÁTICOS E SERVIÇOS - GRADUAÇÃO</v>
      </c>
      <c r="H86" s="19" t="str">
        <f>IFERROR(VLOOKUP($B86,'Tabelas auxiliares'!$A$67:$C$104,3,FALSE),"")</f>
        <v>SERVICO DE ENCADERNACAO / VIDRARIAS / MATERIAL DE CONSUMO / RACAO PARA ANIMAIS / REVISTAS E JORNAIS PARA USO DIDÁTICO/ REAGENTES QUIMICOS / MATERIAIS DIVERSOS DE LABORATORIO/MANUTENÇÃO DE EQUIPAMENTOS</v>
      </c>
      <c r="I86" t="s">
        <v>4162</v>
      </c>
      <c r="J86" t="s">
        <v>4163</v>
      </c>
      <c r="K86" t="s">
        <v>4164</v>
      </c>
      <c r="L86" t="s">
        <v>4165</v>
      </c>
      <c r="M86" t="s">
        <v>4166</v>
      </c>
      <c r="N86" t="s">
        <v>638</v>
      </c>
      <c r="O86" t="s">
        <v>614</v>
      </c>
      <c r="P86" t="s">
        <v>1357</v>
      </c>
      <c r="Q86" t="s">
        <v>603</v>
      </c>
      <c r="R86" t="s">
        <v>604</v>
      </c>
      <c r="S86" t="s">
        <v>605</v>
      </c>
      <c r="T86" t="s">
        <v>145</v>
      </c>
      <c r="U86" t="s">
        <v>1358</v>
      </c>
      <c r="V86" t="s">
        <v>1116</v>
      </c>
      <c r="W86" t="s">
        <v>1117</v>
      </c>
      <c r="X86" t="s">
        <v>4167</v>
      </c>
      <c r="Y86" s="19" t="str">
        <f t="shared" si="1"/>
        <v>3</v>
      </c>
      <c r="Z86" s="19" t="str">
        <f>IF(T86="","",IF(AND(T86&lt;&gt;'Tabelas auxiliares'!$B$241,T86&lt;&gt;'Tabelas auxiliares'!$B$242),"FOLHA DE PESSOAL",IF(Y86='Tabelas auxiliares'!$A$242,"CUSTEIO",IF(Y86='Tabelas auxiliares'!$A$241,"INVESTIMENTO","ERRO - VERIFICAR"))))</f>
        <v>CUSTEIO</v>
      </c>
      <c r="AA86" s="37">
        <v>31245</v>
      </c>
      <c r="AB86" s="37"/>
      <c r="AC86" s="37"/>
      <c r="AD86" s="37"/>
      <c r="AE86" s="37">
        <v>31245</v>
      </c>
      <c r="AF86" s="37"/>
      <c r="AG86" s="37"/>
    </row>
    <row r="87" spans="1:33" x14ac:dyDescent="0.25">
      <c r="A87" t="s">
        <v>581</v>
      </c>
      <c r="B87" s="36" t="s">
        <v>230</v>
      </c>
      <c r="C87" s="36" t="s">
        <v>582</v>
      </c>
      <c r="D87" t="s">
        <v>34</v>
      </c>
      <c r="E87" t="s">
        <v>100</v>
      </c>
      <c r="F87" s="19" t="str">
        <f>IFERROR(VLOOKUP(D87,'Tabelas auxiliares'!$A$3:$B$63,2,FALSE),"")</f>
        <v>CECS - CENTRO DE ENG., MODELAGEM E CIÊNCIAS SOCIAIS APLICADAS</v>
      </c>
      <c r="G87" s="19" t="str">
        <f>IFERROR(VLOOKUP($B87,'Tabelas auxiliares'!$A$67:$C$104,2,FALSE),"")</f>
        <v>MATERIAIS DIDÁTICOS E SERVIÇOS - GRADUAÇÃO</v>
      </c>
      <c r="H87" s="19" t="str">
        <f>IFERROR(VLOOKUP($B87,'Tabelas auxiliares'!$A$67:$C$104,3,FALSE),"")</f>
        <v>SERVICO DE ENCADERNACAO / VIDRARIAS / MATERIAL DE CONSUMO / RACAO PARA ANIMAIS / REVISTAS E JORNAIS PARA USO DIDÁTICO/ REAGENTES QUIMICOS / MATERIAIS DIVERSOS DE LABORATORIO/MANUTENÇÃO DE EQUIPAMENTOS</v>
      </c>
      <c r="I87" t="s">
        <v>4162</v>
      </c>
      <c r="J87" t="s">
        <v>4163</v>
      </c>
      <c r="K87" t="s">
        <v>4168</v>
      </c>
      <c r="L87" t="s">
        <v>4165</v>
      </c>
      <c r="M87" t="s">
        <v>4169</v>
      </c>
      <c r="N87" t="s">
        <v>638</v>
      </c>
      <c r="O87" t="s">
        <v>614</v>
      </c>
      <c r="P87" t="s">
        <v>1357</v>
      </c>
      <c r="Q87" t="s">
        <v>603</v>
      </c>
      <c r="R87" t="s">
        <v>604</v>
      </c>
      <c r="S87" t="s">
        <v>605</v>
      </c>
      <c r="T87" t="s">
        <v>145</v>
      </c>
      <c r="U87" t="s">
        <v>1358</v>
      </c>
      <c r="V87" t="s">
        <v>1123</v>
      </c>
      <c r="W87" t="s">
        <v>1124</v>
      </c>
      <c r="X87" t="s">
        <v>4170</v>
      </c>
      <c r="Y87" s="19" t="str">
        <f t="shared" si="1"/>
        <v>3</v>
      </c>
      <c r="Z87" s="19" t="str">
        <f>IF(T87="","",IF(AND(T87&lt;&gt;'Tabelas auxiliares'!$B$241,T87&lt;&gt;'Tabelas auxiliares'!$B$242),"FOLHA DE PESSOAL",IF(Y87='Tabelas auxiliares'!$A$242,"CUSTEIO",IF(Y87='Tabelas auxiliares'!$A$241,"INVESTIMENTO","ERRO - VERIFICAR"))))</f>
        <v>CUSTEIO</v>
      </c>
      <c r="AA87" s="37">
        <v>1323.8</v>
      </c>
      <c r="AB87" s="37"/>
      <c r="AC87" s="37"/>
      <c r="AD87" s="37"/>
      <c r="AE87" s="37">
        <v>1323.8</v>
      </c>
      <c r="AF87" s="37"/>
      <c r="AG87" s="37"/>
    </row>
    <row r="88" spans="1:33" x14ac:dyDescent="0.25">
      <c r="A88" t="s">
        <v>581</v>
      </c>
      <c r="B88" s="36" t="s">
        <v>230</v>
      </c>
      <c r="C88" s="36" t="s">
        <v>582</v>
      </c>
      <c r="D88" t="s">
        <v>34</v>
      </c>
      <c r="E88" t="s">
        <v>100</v>
      </c>
      <c r="F88" s="19" t="str">
        <f>IFERROR(VLOOKUP(D88,'Tabelas auxiliares'!$A$3:$B$63,2,FALSE),"")</f>
        <v>CECS - CENTRO DE ENG., MODELAGEM E CIÊNCIAS SOCIAIS APLICADAS</v>
      </c>
      <c r="G88" s="19" t="str">
        <f>IFERROR(VLOOKUP($B88,'Tabelas auxiliares'!$A$67:$C$104,2,FALSE),"")</f>
        <v>MATERIAIS DIDÁTICOS E SERVIÇOS - GRADUAÇÃO</v>
      </c>
      <c r="H88" s="19" t="str">
        <f>IFERROR(VLOOKUP($B88,'Tabelas auxiliares'!$A$67:$C$104,3,FALSE),"")</f>
        <v>SERVICO DE ENCADERNACAO / VIDRARIAS / MATERIAL DE CONSUMO / RACAO PARA ANIMAIS / REVISTAS E JORNAIS PARA USO DIDÁTICO/ REAGENTES QUIMICOS / MATERIAIS DIVERSOS DE LABORATORIO/MANUTENÇÃO DE EQUIPAMENTOS</v>
      </c>
      <c r="I88" t="s">
        <v>4162</v>
      </c>
      <c r="J88" t="s">
        <v>4163</v>
      </c>
      <c r="K88" t="s">
        <v>4171</v>
      </c>
      <c r="L88" t="s">
        <v>4165</v>
      </c>
      <c r="M88" t="s">
        <v>4172</v>
      </c>
      <c r="N88" t="s">
        <v>638</v>
      </c>
      <c r="O88" t="s">
        <v>614</v>
      </c>
      <c r="P88" t="s">
        <v>1357</v>
      </c>
      <c r="Q88" t="s">
        <v>603</v>
      </c>
      <c r="R88" t="s">
        <v>604</v>
      </c>
      <c r="S88" t="s">
        <v>605</v>
      </c>
      <c r="T88" t="s">
        <v>145</v>
      </c>
      <c r="U88" t="s">
        <v>1358</v>
      </c>
      <c r="V88" t="s">
        <v>1116</v>
      </c>
      <c r="W88" t="s">
        <v>1117</v>
      </c>
      <c r="X88" t="s">
        <v>4173</v>
      </c>
      <c r="Y88" s="19" t="str">
        <f t="shared" si="1"/>
        <v>3</v>
      </c>
      <c r="Z88" s="19" t="str">
        <f>IF(T88="","",IF(AND(T88&lt;&gt;'Tabelas auxiliares'!$B$241,T88&lt;&gt;'Tabelas auxiliares'!$B$242),"FOLHA DE PESSOAL",IF(Y88='Tabelas auxiliares'!$A$242,"CUSTEIO",IF(Y88='Tabelas auxiliares'!$A$241,"INVESTIMENTO","ERRO - VERIFICAR"))))</f>
        <v>CUSTEIO</v>
      </c>
      <c r="AA88" s="37">
        <v>5116</v>
      </c>
      <c r="AB88" s="37"/>
      <c r="AC88" s="37"/>
      <c r="AD88" s="37"/>
      <c r="AE88" s="37">
        <v>5116</v>
      </c>
      <c r="AF88" s="37"/>
      <c r="AG88" s="37"/>
    </row>
    <row r="89" spans="1:33" x14ac:dyDescent="0.25">
      <c r="A89" t="s">
        <v>581</v>
      </c>
      <c r="B89" s="36" t="s">
        <v>230</v>
      </c>
      <c r="C89" s="36" t="s">
        <v>582</v>
      </c>
      <c r="D89" t="s">
        <v>34</v>
      </c>
      <c r="E89" t="s">
        <v>100</v>
      </c>
      <c r="F89" s="19" t="str">
        <f>IFERROR(VLOOKUP(D89,'Tabelas auxiliares'!$A$3:$B$63,2,FALSE),"")</f>
        <v>CECS - CENTRO DE ENG., MODELAGEM E CIÊNCIAS SOCIAIS APLICADAS</v>
      </c>
      <c r="G89" s="19" t="str">
        <f>IFERROR(VLOOKUP($B89,'Tabelas auxiliares'!$A$67:$C$104,2,FALSE),"")</f>
        <v>MATERIAIS DIDÁTICOS E SERVIÇOS - GRADUAÇÃO</v>
      </c>
      <c r="H89" s="19" t="str">
        <f>IFERROR(VLOOKUP($B89,'Tabelas auxiliares'!$A$67:$C$104,3,FALSE),"")</f>
        <v>SERVICO DE ENCADERNACAO / VIDRARIAS / MATERIAL DE CONSUMO / RACAO PARA ANIMAIS / REVISTAS E JORNAIS PARA USO DIDÁTICO/ REAGENTES QUIMICOS / MATERIAIS DIVERSOS DE LABORATORIO/MANUTENÇÃO DE EQUIPAMENTOS</v>
      </c>
      <c r="I89" t="s">
        <v>4162</v>
      </c>
      <c r="J89" t="s">
        <v>4163</v>
      </c>
      <c r="K89" t="s">
        <v>4174</v>
      </c>
      <c r="L89" t="s">
        <v>4165</v>
      </c>
      <c r="M89" t="s">
        <v>1118</v>
      </c>
      <c r="N89" t="s">
        <v>638</v>
      </c>
      <c r="O89" t="s">
        <v>614</v>
      </c>
      <c r="P89" t="s">
        <v>1357</v>
      </c>
      <c r="Q89" t="s">
        <v>603</v>
      </c>
      <c r="R89" t="s">
        <v>604</v>
      </c>
      <c r="S89" t="s">
        <v>605</v>
      </c>
      <c r="T89" t="s">
        <v>145</v>
      </c>
      <c r="U89" t="s">
        <v>1358</v>
      </c>
      <c r="V89" t="s">
        <v>1116</v>
      </c>
      <c r="W89" t="s">
        <v>1117</v>
      </c>
      <c r="X89" t="s">
        <v>4175</v>
      </c>
      <c r="Y89" s="19" t="str">
        <f t="shared" si="1"/>
        <v>3</v>
      </c>
      <c r="Z89" s="19" t="str">
        <f>IF(T89="","",IF(AND(T89&lt;&gt;'Tabelas auxiliares'!$B$241,T89&lt;&gt;'Tabelas auxiliares'!$B$242),"FOLHA DE PESSOAL",IF(Y89='Tabelas auxiliares'!$A$242,"CUSTEIO",IF(Y89='Tabelas auxiliares'!$A$241,"INVESTIMENTO","ERRO - VERIFICAR"))))</f>
        <v>CUSTEIO</v>
      </c>
      <c r="AA89" s="37">
        <v>3164.1</v>
      </c>
      <c r="AB89" s="37"/>
      <c r="AC89" s="37"/>
      <c r="AD89" s="37"/>
      <c r="AE89" s="37">
        <v>3164.1</v>
      </c>
      <c r="AF89" s="37"/>
      <c r="AG89" s="37"/>
    </row>
    <row r="90" spans="1:33" x14ac:dyDescent="0.25">
      <c r="A90" t="s">
        <v>581</v>
      </c>
      <c r="B90" s="36" t="s">
        <v>230</v>
      </c>
      <c r="C90" s="36" t="s">
        <v>582</v>
      </c>
      <c r="D90" t="s">
        <v>34</v>
      </c>
      <c r="E90" t="s">
        <v>100</v>
      </c>
      <c r="F90" s="19" t="str">
        <f>IFERROR(VLOOKUP(D90,'Tabelas auxiliares'!$A$3:$B$63,2,FALSE),"")</f>
        <v>CECS - CENTRO DE ENG., MODELAGEM E CIÊNCIAS SOCIAIS APLICADAS</v>
      </c>
      <c r="G90" s="19" t="str">
        <f>IFERROR(VLOOKUP($B90,'Tabelas auxiliares'!$A$67:$C$104,2,FALSE),"")</f>
        <v>MATERIAIS DIDÁTICOS E SERVIÇOS - GRADUAÇÃO</v>
      </c>
      <c r="H90" s="19" t="str">
        <f>IFERROR(VLOOKUP($B90,'Tabelas auxiliares'!$A$67:$C$104,3,FALSE),"")</f>
        <v>SERVICO DE ENCADERNACAO / VIDRARIAS / MATERIAL DE CONSUMO / RACAO PARA ANIMAIS / REVISTAS E JORNAIS PARA USO DIDÁTICO/ REAGENTES QUIMICOS / MATERIAIS DIVERSOS DE LABORATORIO/MANUTENÇÃO DE EQUIPAMENTOS</v>
      </c>
      <c r="I90" t="s">
        <v>4162</v>
      </c>
      <c r="J90" t="s">
        <v>4163</v>
      </c>
      <c r="K90" t="s">
        <v>4176</v>
      </c>
      <c r="L90" t="s">
        <v>4165</v>
      </c>
      <c r="M90" t="s">
        <v>1154</v>
      </c>
      <c r="N90" t="s">
        <v>638</v>
      </c>
      <c r="O90" t="s">
        <v>614</v>
      </c>
      <c r="P90" t="s">
        <v>1357</v>
      </c>
      <c r="Q90" t="s">
        <v>603</v>
      </c>
      <c r="R90" t="s">
        <v>604</v>
      </c>
      <c r="S90" t="s">
        <v>605</v>
      </c>
      <c r="T90" t="s">
        <v>145</v>
      </c>
      <c r="U90" t="s">
        <v>1358</v>
      </c>
      <c r="V90" t="s">
        <v>1116</v>
      </c>
      <c r="W90" t="s">
        <v>1117</v>
      </c>
      <c r="X90" t="s">
        <v>4177</v>
      </c>
      <c r="Y90" s="19" t="str">
        <f t="shared" si="1"/>
        <v>3</v>
      </c>
      <c r="Z90" s="19" t="str">
        <f>IF(T90="","",IF(AND(T90&lt;&gt;'Tabelas auxiliares'!$B$241,T90&lt;&gt;'Tabelas auxiliares'!$B$242),"FOLHA DE PESSOAL",IF(Y90='Tabelas auxiliares'!$A$242,"CUSTEIO",IF(Y90='Tabelas auxiliares'!$A$241,"INVESTIMENTO","ERRO - VERIFICAR"))))</f>
        <v>CUSTEIO</v>
      </c>
      <c r="AA90" s="37">
        <v>1466.6</v>
      </c>
      <c r="AB90" s="37"/>
      <c r="AC90" s="37"/>
      <c r="AD90" s="37"/>
      <c r="AE90" s="37">
        <v>1466.6</v>
      </c>
      <c r="AF90" s="37"/>
      <c r="AG90" s="37"/>
    </row>
    <row r="91" spans="1:33" x14ac:dyDescent="0.25">
      <c r="A91" t="s">
        <v>581</v>
      </c>
      <c r="B91" s="36" t="s">
        <v>230</v>
      </c>
      <c r="C91" s="36" t="s">
        <v>582</v>
      </c>
      <c r="D91" t="s">
        <v>34</v>
      </c>
      <c r="E91" t="s">
        <v>100</v>
      </c>
      <c r="F91" s="19" t="str">
        <f>IFERROR(VLOOKUP(D91,'Tabelas auxiliares'!$A$3:$B$63,2,FALSE),"")</f>
        <v>CECS - CENTRO DE ENG., MODELAGEM E CIÊNCIAS SOCIAIS APLICADAS</v>
      </c>
      <c r="G91" s="19" t="str">
        <f>IFERROR(VLOOKUP($B91,'Tabelas auxiliares'!$A$67:$C$104,2,FALSE),"")</f>
        <v>MATERIAIS DIDÁTICOS E SERVIÇOS - GRADUAÇÃO</v>
      </c>
      <c r="H91" s="19" t="str">
        <f>IFERROR(VLOOKUP($B91,'Tabelas auxiliares'!$A$67:$C$104,3,FALSE),"")</f>
        <v>SERVICO DE ENCADERNACAO / VIDRARIAS / MATERIAL DE CONSUMO / RACAO PARA ANIMAIS / REVISTAS E JORNAIS PARA USO DIDÁTICO/ REAGENTES QUIMICOS / MATERIAIS DIVERSOS DE LABORATORIO/MANUTENÇÃO DE EQUIPAMENTOS</v>
      </c>
      <c r="I91" t="s">
        <v>3931</v>
      </c>
      <c r="J91" t="s">
        <v>4178</v>
      </c>
      <c r="K91" t="s">
        <v>4179</v>
      </c>
      <c r="L91" t="s">
        <v>4180</v>
      </c>
      <c r="M91" t="s">
        <v>4181</v>
      </c>
      <c r="N91" t="s">
        <v>638</v>
      </c>
      <c r="O91" t="s">
        <v>614</v>
      </c>
      <c r="P91" t="s">
        <v>1357</v>
      </c>
      <c r="Q91" t="s">
        <v>603</v>
      </c>
      <c r="R91" t="s">
        <v>604</v>
      </c>
      <c r="S91" t="s">
        <v>605</v>
      </c>
      <c r="T91" t="s">
        <v>145</v>
      </c>
      <c r="U91" t="s">
        <v>1358</v>
      </c>
      <c r="V91" t="s">
        <v>1119</v>
      </c>
      <c r="W91" t="s">
        <v>1120</v>
      </c>
      <c r="X91" t="s">
        <v>4182</v>
      </c>
      <c r="Y91" s="19" t="str">
        <f t="shared" si="1"/>
        <v>3</v>
      </c>
      <c r="Z91" s="19" t="str">
        <f>IF(T91="","",IF(AND(T91&lt;&gt;'Tabelas auxiliares'!$B$241,T91&lt;&gt;'Tabelas auxiliares'!$B$242),"FOLHA DE PESSOAL",IF(Y91='Tabelas auxiliares'!$A$242,"CUSTEIO",IF(Y91='Tabelas auxiliares'!$A$241,"INVESTIMENTO","ERRO - VERIFICAR"))))</f>
        <v>CUSTEIO</v>
      </c>
      <c r="AA91" s="37">
        <v>24190</v>
      </c>
      <c r="AB91" s="37"/>
      <c r="AC91" s="37">
        <v>24190</v>
      </c>
      <c r="AD91" s="37"/>
      <c r="AE91" s="37"/>
      <c r="AF91" s="37"/>
      <c r="AG91" s="37"/>
    </row>
    <row r="92" spans="1:33" x14ac:dyDescent="0.25">
      <c r="A92" t="s">
        <v>581</v>
      </c>
      <c r="B92" s="36" t="s">
        <v>230</v>
      </c>
      <c r="C92" s="36" t="s">
        <v>582</v>
      </c>
      <c r="D92" t="s">
        <v>34</v>
      </c>
      <c r="E92" t="s">
        <v>100</v>
      </c>
      <c r="F92" s="19" t="str">
        <f>IFERROR(VLOOKUP(D92,'Tabelas auxiliares'!$A$3:$B$63,2,FALSE),"")</f>
        <v>CECS - CENTRO DE ENG., MODELAGEM E CIÊNCIAS SOCIAIS APLICADAS</v>
      </c>
      <c r="G92" s="19" t="str">
        <f>IFERROR(VLOOKUP($B92,'Tabelas auxiliares'!$A$67:$C$104,2,FALSE),"")</f>
        <v>MATERIAIS DIDÁTICOS E SERVIÇOS - GRADUAÇÃO</v>
      </c>
      <c r="H92" s="19" t="str">
        <f>IFERROR(VLOOKUP($B92,'Tabelas auxiliares'!$A$67:$C$104,3,FALSE),"")</f>
        <v>SERVICO DE ENCADERNACAO / VIDRARIAS / MATERIAL DE CONSUMO / RACAO PARA ANIMAIS / REVISTAS E JORNAIS PARA USO DIDÁTICO/ REAGENTES QUIMICOS / MATERIAIS DIVERSOS DE LABORATORIO/MANUTENÇÃO DE EQUIPAMENTOS</v>
      </c>
      <c r="I92" t="s">
        <v>3931</v>
      </c>
      <c r="J92" t="s">
        <v>4178</v>
      </c>
      <c r="K92" t="s">
        <v>4183</v>
      </c>
      <c r="L92" t="s">
        <v>4180</v>
      </c>
      <c r="M92" t="s">
        <v>4181</v>
      </c>
      <c r="N92" t="s">
        <v>638</v>
      </c>
      <c r="O92" t="s">
        <v>614</v>
      </c>
      <c r="P92" t="s">
        <v>1357</v>
      </c>
      <c r="Q92" t="s">
        <v>603</v>
      </c>
      <c r="R92" t="s">
        <v>604</v>
      </c>
      <c r="S92" t="s">
        <v>605</v>
      </c>
      <c r="T92" t="s">
        <v>145</v>
      </c>
      <c r="U92" t="s">
        <v>1358</v>
      </c>
      <c r="V92" t="s">
        <v>744</v>
      </c>
      <c r="W92" t="s">
        <v>745</v>
      </c>
      <c r="X92" t="s">
        <v>4184</v>
      </c>
      <c r="Y92" s="19" t="str">
        <f t="shared" si="1"/>
        <v>3</v>
      </c>
      <c r="Z92" s="19" t="str">
        <f>IF(T92="","",IF(AND(T92&lt;&gt;'Tabelas auxiliares'!$B$241,T92&lt;&gt;'Tabelas auxiliares'!$B$242),"FOLHA DE PESSOAL",IF(Y92='Tabelas auxiliares'!$A$242,"CUSTEIO",IF(Y92='Tabelas auxiliares'!$A$241,"INVESTIMENTO","ERRO - VERIFICAR"))))</f>
        <v>CUSTEIO</v>
      </c>
      <c r="AA92" s="37">
        <v>63823</v>
      </c>
      <c r="AB92" s="37"/>
      <c r="AC92" s="37"/>
      <c r="AD92" s="37"/>
      <c r="AE92" s="37">
        <v>63823</v>
      </c>
      <c r="AF92" s="37"/>
      <c r="AG92" s="37"/>
    </row>
    <row r="93" spans="1:33" x14ac:dyDescent="0.25">
      <c r="A93" t="s">
        <v>581</v>
      </c>
      <c r="B93" s="36" t="s">
        <v>238</v>
      </c>
      <c r="C93" s="36" t="s">
        <v>3911</v>
      </c>
      <c r="D93" t="s">
        <v>159</v>
      </c>
      <c r="E93" t="s">
        <v>100</v>
      </c>
      <c r="F93" s="19" t="str">
        <f>IFERROR(VLOOKUP(D93,'Tabelas auxiliares'!$A$3:$B$63,2,FALSE),"")</f>
        <v>SPO - OBRAS SANTO ANDRÉ</v>
      </c>
      <c r="G93" s="19" t="str">
        <f>IFERROR(VLOOKUP($B93,'Tabelas auxiliares'!$A$67:$C$104,2,FALSE),"")</f>
        <v>OBRAS E INSTALAÇÕES - MELHORIAS E REFORMAS</v>
      </c>
      <c r="H93" s="19" t="str">
        <f>IFERROR(VLOOKUP($B93,'Tabelas auxiliares'!$A$67:$C$104,3,FALSE),"")</f>
        <v>REFORMA E ADEQUACAO</v>
      </c>
      <c r="I93" t="s">
        <v>3931</v>
      </c>
      <c r="J93" t="s">
        <v>1263</v>
      </c>
      <c r="K93" t="s">
        <v>4185</v>
      </c>
      <c r="L93" t="s">
        <v>1264</v>
      </c>
      <c r="M93" t="s">
        <v>4186</v>
      </c>
      <c r="N93" t="s">
        <v>642</v>
      </c>
      <c r="O93" t="s">
        <v>614</v>
      </c>
      <c r="P93" t="s">
        <v>1380</v>
      </c>
      <c r="Q93" t="s">
        <v>603</v>
      </c>
      <c r="R93" t="s">
        <v>604</v>
      </c>
      <c r="S93" t="s">
        <v>605</v>
      </c>
      <c r="T93" t="s">
        <v>145</v>
      </c>
      <c r="U93" t="s">
        <v>1381</v>
      </c>
      <c r="V93" t="s">
        <v>3801</v>
      </c>
      <c r="W93" t="s">
        <v>3802</v>
      </c>
      <c r="X93" t="s">
        <v>4187</v>
      </c>
      <c r="Y93" s="19" t="str">
        <f t="shared" si="1"/>
        <v>4</v>
      </c>
      <c r="Z93" s="19" t="str">
        <f>IF(T93="","",IF(AND(T93&lt;&gt;'Tabelas auxiliares'!$B$241,T93&lt;&gt;'Tabelas auxiliares'!$B$242),"FOLHA DE PESSOAL",IF(Y93='Tabelas auxiliares'!$A$242,"CUSTEIO",IF(Y93='Tabelas auxiliares'!$A$241,"INVESTIMENTO","ERRO - VERIFICAR"))))</f>
        <v>INVESTIMENTO</v>
      </c>
      <c r="AA93" s="37">
        <v>329554.74</v>
      </c>
      <c r="AB93" s="37"/>
      <c r="AC93" s="37">
        <v>328788.84999999998</v>
      </c>
      <c r="AD93" s="37"/>
      <c r="AE93" s="37">
        <v>765.89</v>
      </c>
      <c r="AF93" s="37"/>
      <c r="AG93" s="37"/>
    </row>
    <row r="94" spans="1:33" x14ac:dyDescent="0.25">
      <c r="A94" t="s">
        <v>581</v>
      </c>
      <c r="B94" s="36" t="s">
        <v>238</v>
      </c>
      <c r="C94" s="36" t="s">
        <v>3911</v>
      </c>
      <c r="D94" t="s">
        <v>159</v>
      </c>
      <c r="E94" t="s">
        <v>100</v>
      </c>
      <c r="F94" s="19" t="str">
        <f>IFERROR(VLOOKUP(D94,'Tabelas auxiliares'!$A$3:$B$63,2,FALSE),"")</f>
        <v>SPO - OBRAS SANTO ANDRÉ</v>
      </c>
      <c r="G94" s="19" t="str">
        <f>IFERROR(VLOOKUP($B94,'Tabelas auxiliares'!$A$67:$C$104,2,FALSE),"")</f>
        <v>OBRAS E INSTALAÇÕES - MELHORIAS E REFORMAS</v>
      </c>
      <c r="H94" s="19" t="str">
        <f>IFERROR(VLOOKUP($B94,'Tabelas auxiliares'!$A$67:$C$104,3,FALSE),"")</f>
        <v>REFORMA E ADEQUACAO</v>
      </c>
      <c r="I94" t="s">
        <v>3931</v>
      </c>
      <c r="J94" t="s">
        <v>1263</v>
      </c>
      <c r="K94" t="s">
        <v>4188</v>
      </c>
      <c r="L94" t="s">
        <v>1264</v>
      </c>
      <c r="M94" t="s">
        <v>4186</v>
      </c>
      <c r="N94" t="s">
        <v>642</v>
      </c>
      <c r="O94" t="s">
        <v>614</v>
      </c>
      <c r="P94" t="s">
        <v>1380</v>
      </c>
      <c r="Q94" t="s">
        <v>603</v>
      </c>
      <c r="R94" t="s">
        <v>604</v>
      </c>
      <c r="S94" t="s">
        <v>676</v>
      </c>
      <c r="T94" t="s">
        <v>145</v>
      </c>
      <c r="U94" t="s">
        <v>1381</v>
      </c>
      <c r="V94" t="s">
        <v>3801</v>
      </c>
      <c r="W94" t="s">
        <v>3802</v>
      </c>
      <c r="X94" t="s">
        <v>4189</v>
      </c>
      <c r="Y94" s="19" t="str">
        <f t="shared" si="1"/>
        <v>4</v>
      </c>
      <c r="Z94" s="19" t="str">
        <f>IF(T94="","",IF(AND(T94&lt;&gt;'Tabelas auxiliares'!$B$241,T94&lt;&gt;'Tabelas auxiliares'!$B$242),"FOLHA DE PESSOAL",IF(Y94='Tabelas auxiliares'!$A$242,"CUSTEIO",IF(Y94='Tabelas auxiliares'!$A$241,"INVESTIMENTO","ERRO - VERIFICAR"))))</f>
        <v>INVESTIMENTO</v>
      </c>
      <c r="AA94" s="37">
        <v>453.88</v>
      </c>
      <c r="AB94" s="37"/>
      <c r="AC94" s="37"/>
      <c r="AD94" s="37"/>
      <c r="AE94" s="37">
        <v>453.88</v>
      </c>
      <c r="AF94" s="37"/>
      <c r="AG94" s="37"/>
    </row>
    <row r="95" spans="1:33" x14ac:dyDescent="0.25">
      <c r="A95" t="s">
        <v>591</v>
      </c>
      <c r="B95" s="36" t="s">
        <v>403</v>
      </c>
      <c r="C95" s="36" t="s">
        <v>592</v>
      </c>
      <c r="D95" t="s">
        <v>62</v>
      </c>
      <c r="E95" t="s">
        <v>100</v>
      </c>
      <c r="F95" s="19" t="str">
        <f>IFERROR(VLOOKUP(D95,'Tabelas auxiliares'!$A$3:$B$63,2,FALSE),"")</f>
        <v>PROAP - PNAES</v>
      </c>
      <c r="G95" s="19" t="str">
        <f>IFERROR(VLOOKUP($B95,'Tabelas auxiliares'!$A$67:$C$104,2,FALSE),"")</f>
        <v>ACESSIBILIDADE</v>
      </c>
      <c r="H95" s="19" t="str">
        <f>IFERROR(VLOOKUP($B95,'Tabelas auxiliares'!$A$67:$C$104,3,FALSE),"")</f>
        <v>AUXÍLIO ACESSIBILIDADE/CONTRATAÇÃO INTÉRPRETES DE LIBRAS</v>
      </c>
      <c r="I95" t="s">
        <v>3931</v>
      </c>
      <c r="J95" t="s">
        <v>4190</v>
      </c>
      <c r="K95" t="s">
        <v>4191</v>
      </c>
      <c r="L95" t="s">
        <v>4192</v>
      </c>
      <c r="M95" t="s">
        <v>4193</v>
      </c>
      <c r="N95" t="s">
        <v>613</v>
      </c>
      <c r="O95" t="s">
        <v>615</v>
      </c>
      <c r="P95" t="s">
        <v>616</v>
      </c>
      <c r="Q95" t="s">
        <v>603</v>
      </c>
      <c r="R95" t="s">
        <v>604</v>
      </c>
      <c r="S95" t="s">
        <v>605</v>
      </c>
      <c r="T95" t="s">
        <v>145</v>
      </c>
      <c r="U95" t="s">
        <v>1360</v>
      </c>
      <c r="V95" t="s">
        <v>789</v>
      </c>
      <c r="W95" t="s">
        <v>785</v>
      </c>
      <c r="X95" t="s">
        <v>4194</v>
      </c>
      <c r="Y95" s="19" t="str">
        <f t="shared" si="1"/>
        <v>3</v>
      </c>
      <c r="Z95" s="19" t="str">
        <f>IF(T95="","",IF(AND(T95&lt;&gt;'Tabelas auxiliares'!$B$241,T95&lt;&gt;'Tabelas auxiliares'!$B$242),"FOLHA DE PESSOAL",IF(Y95='Tabelas auxiliares'!$A$242,"CUSTEIO",IF(Y95='Tabelas auxiliares'!$A$241,"INVESTIMENTO","ERRO - VERIFICAR"))))</f>
        <v>CUSTEIO</v>
      </c>
      <c r="AA95" s="37">
        <v>204416.41</v>
      </c>
      <c r="AB95" s="37"/>
      <c r="AC95" s="37">
        <v>204416.41</v>
      </c>
      <c r="AD95" s="37"/>
      <c r="AE95" s="37"/>
      <c r="AF95" s="37"/>
      <c r="AG95" s="37"/>
    </row>
    <row r="96" spans="1:33" x14ac:dyDescent="0.25">
      <c r="A96" t="s">
        <v>591</v>
      </c>
      <c r="B96" s="36" t="s">
        <v>403</v>
      </c>
      <c r="C96" s="36" t="s">
        <v>592</v>
      </c>
      <c r="D96" t="s">
        <v>60</v>
      </c>
      <c r="E96" t="s">
        <v>100</v>
      </c>
      <c r="F96" s="19" t="str">
        <f>IFERROR(VLOOKUP(D96,'Tabelas auxiliares'!$A$3:$B$63,2,FALSE),"")</f>
        <v>PROAP - PRÓ-REITORIA DE POLÍTICAS AFIRMATIVAS</v>
      </c>
      <c r="G96" s="19" t="str">
        <f>IFERROR(VLOOKUP($B96,'Tabelas auxiliares'!$A$67:$C$104,2,FALSE),"")</f>
        <v>ACESSIBILIDADE</v>
      </c>
      <c r="H96" s="19" t="str">
        <f>IFERROR(VLOOKUP($B96,'Tabelas auxiliares'!$A$67:$C$104,3,FALSE),"")</f>
        <v>AUXÍLIO ACESSIBILIDADE/CONTRATAÇÃO INTÉRPRETES DE LIBRAS</v>
      </c>
      <c r="I96" t="s">
        <v>4195</v>
      </c>
      <c r="J96" t="s">
        <v>4196</v>
      </c>
      <c r="K96" t="s">
        <v>4197</v>
      </c>
      <c r="L96" t="s">
        <v>4192</v>
      </c>
      <c r="M96" t="s">
        <v>4198</v>
      </c>
      <c r="N96" t="s">
        <v>638</v>
      </c>
      <c r="O96" t="s">
        <v>614</v>
      </c>
      <c r="P96" t="s">
        <v>1357</v>
      </c>
      <c r="Q96" t="s">
        <v>603</v>
      </c>
      <c r="R96" t="s">
        <v>604</v>
      </c>
      <c r="S96" t="s">
        <v>605</v>
      </c>
      <c r="T96" t="s">
        <v>145</v>
      </c>
      <c r="U96" t="s">
        <v>1358</v>
      </c>
      <c r="V96" t="s">
        <v>789</v>
      </c>
      <c r="W96" t="s">
        <v>785</v>
      </c>
      <c r="X96" t="s">
        <v>4199</v>
      </c>
      <c r="Y96" s="19" t="str">
        <f t="shared" si="1"/>
        <v>3</v>
      </c>
      <c r="Z96" s="19" t="str">
        <f>IF(T96="","",IF(AND(T96&lt;&gt;'Tabelas auxiliares'!$B$241,T96&lt;&gt;'Tabelas auxiliares'!$B$242),"FOLHA DE PESSOAL",IF(Y96='Tabelas auxiliares'!$A$242,"CUSTEIO",IF(Y96='Tabelas auxiliares'!$A$241,"INVESTIMENTO","ERRO - VERIFICAR"))))</f>
        <v>CUSTEIO</v>
      </c>
      <c r="AA96" s="37">
        <v>316.8</v>
      </c>
      <c r="AB96" s="37"/>
      <c r="AC96" s="37">
        <v>316.8</v>
      </c>
      <c r="AD96" s="37"/>
      <c r="AE96" s="37"/>
      <c r="AF96" s="37"/>
      <c r="AG96" s="37"/>
    </row>
    <row r="97" spans="1:33" x14ac:dyDescent="0.25">
      <c r="A97" t="s">
        <v>591</v>
      </c>
      <c r="B97" s="36" t="s">
        <v>199</v>
      </c>
      <c r="C97" s="36" t="s">
        <v>592</v>
      </c>
      <c r="D97" t="s">
        <v>10</v>
      </c>
      <c r="E97" t="s">
        <v>100</v>
      </c>
      <c r="F97" s="19" t="str">
        <f>IFERROR(VLOOKUP(D97,'Tabelas auxiliares'!$A$3:$B$63,2,FALSE),"")</f>
        <v>GABINETE REITORIA</v>
      </c>
      <c r="G97" s="19" t="str">
        <f>IFERROR(VLOOKUP($B97,'Tabelas auxiliares'!$A$67:$C$104,2,FALSE),"")</f>
        <v>ADMINISTRAÇÃO GERAL</v>
      </c>
      <c r="H97" s="19" t="str">
        <f>IFERROR(VLOOKUP($B97,'Tabelas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4200</v>
      </c>
      <c r="J97" t="s">
        <v>4201</v>
      </c>
      <c r="K97" t="s">
        <v>4202</v>
      </c>
      <c r="L97" t="s">
        <v>4203</v>
      </c>
      <c r="M97" t="s">
        <v>897</v>
      </c>
      <c r="N97" t="s">
        <v>638</v>
      </c>
      <c r="O97" t="s">
        <v>614</v>
      </c>
      <c r="P97" t="s">
        <v>1357</v>
      </c>
      <c r="Q97" t="s">
        <v>2290</v>
      </c>
      <c r="R97" t="s">
        <v>2291</v>
      </c>
      <c r="S97" t="s">
        <v>605</v>
      </c>
      <c r="T97" t="s">
        <v>179</v>
      </c>
      <c r="U97" t="s">
        <v>4204</v>
      </c>
      <c r="V97" t="s">
        <v>789</v>
      </c>
      <c r="W97" t="s">
        <v>785</v>
      </c>
      <c r="X97" t="s">
        <v>4205</v>
      </c>
      <c r="Y97" s="19" t="str">
        <f t="shared" si="1"/>
        <v>3</v>
      </c>
      <c r="Z97" s="19" t="str">
        <f>IF(T97="","",IF(AND(T97&lt;&gt;'Tabelas auxiliares'!$B$241,T97&lt;&gt;'Tabelas auxiliares'!$B$242),"FOLHA DE PESSOAL",IF(Y97='Tabelas auxiliares'!$A$242,"CUSTEIO",IF(Y97='Tabelas auxiliares'!$A$241,"INVESTIMENTO","ERRO - VERIFICAR"))))</f>
        <v>CUSTEIO</v>
      </c>
      <c r="AA97" s="37">
        <v>146049</v>
      </c>
      <c r="AB97" s="37"/>
      <c r="AC97" s="37">
        <v>15232.02</v>
      </c>
      <c r="AD97" s="37"/>
      <c r="AE97" s="37">
        <v>130816.98</v>
      </c>
      <c r="AF97" s="37"/>
      <c r="AG97" s="37"/>
    </row>
    <row r="98" spans="1:33" x14ac:dyDescent="0.25">
      <c r="A98" t="s">
        <v>591</v>
      </c>
      <c r="B98" s="36" t="s">
        <v>199</v>
      </c>
      <c r="C98" s="36" t="s">
        <v>592</v>
      </c>
      <c r="D98" t="s">
        <v>10</v>
      </c>
      <c r="E98" t="s">
        <v>100</v>
      </c>
      <c r="F98" s="19" t="str">
        <f>IFERROR(VLOOKUP(D98,'Tabelas auxiliares'!$A$3:$B$63,2,FALSE),"")</f>
        <v>GABINETE REITORIA</v>
      </c>
      <c r="G98" s="19" t="str">
        <f>IFERROR(VLOOKUP($B98,'Tabelas auxiliares'!$A$67:$C$104,2,FALSE),"")</f>
        <v>ADMINISTRAÇÃO GERAL</v>
      </c>
      <c r="H98" s="19" t="str">
        <f>IFERROR(VLOOKUP($B98,'Tabelas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4200</v>
      </c>
      <c r="J98" t="s">
        <v>4206</v>
      </c>
      <c r="K98" t="s">
        <v>4207</v>
      </c>
      <c r="L98" t="s">
        <v>4208</v>
      </c>
      <c r="M98" t="s">
        <v>897</v>
      </c>
      <c r="N98" t="s">
        <v>638</v>
      </c>
      <c r="O98" t="s">
        <v>614</v>
      </c>
      <c r="P98" t="s">
        <v>1357</v>
      </c>
      <c r="Q98" t="s">
        <v>2290</v>
      </c>
      <c r="R98" t="s">
        <v>2291</v>
      </c>
      <c r="S98" t="s">
        <v>605</v>
      </c>
      <c r="T98" t="s">
        <v>179</v>
      </c>
      <c r="U98" t="s">
        <v>4204</v>
      </c>
      <c r="V98" t="s">
        <v>789</v>
      </c>
      <c r="W98" t="s">
        <v>785</v>
      </c>
      <c r="X98" t="s">
        <v>4209</v>
      </c>
      <c r="Y98" s="19" t="str">
        <f t="shared" si="1"/>
        <v>3</v>
      </c>
      <c r="Z98" s="19" t="str">
        <f>IF(T98="","",IF(AND(T98&lt;&gt;'Tabelas auxiliares'!$B$241,T98&lt;&gt;'Tabelas auxiliares'!$B$242),"FOLHA DE PESSOAL",IF(Y98='Tabelas auxiliares'!$A$242,"CUSTEIO",IF(Y98='Tabelas auxiliares'!$A$241,"INVESTIMENTO","ERRO - VERIFICAR"))))</f>
        <v>CUSTEIO</v>
      </c>
      <c r="AA98" s="37">
        <v>107028.74</v>
      </c>
      <c r="AB98" s="37"/>
      <c r="AC98" s="37">
        <v>8564</v>
      </c>
      <c r="AD98" s="37"/>
      <c r="AE98" s="37">
        <v>98464.74</v>
      </c>
      <c r="AF98" s="37"/>
      <c r="AG98" s="37"/>
    </row>
    <row r="99" spans="1:33" x14ac:dyDescent="0.25">
      <c r="A99" t="s">
        <v>591</v>
      </c>
      <c r="B99" s="36" t="s">
        <v>199</v>
      </c>
      <c r="C99" s="36" t="s">
        <v>592</v>
      </c>
      <c r="D99" t="s">
        <v>10</v>
      </c>
      <c r="E99" t="s">
        <v>100</v>
      </c>
      <c r="F99" s="19" t="str">
        <f>IFERROR(VLOOKUP(D99,'Tabelas auxiliares'!$A$3:$B$63,2,FALSE),"")</f>
        <v>GABINETE REITORIA</v>
      </c>
      <c r="G99" s="19" t="str">
        <f>IFERROR(VLOOKUP($B99,'Tabelas auxiliares'!$A$67:$C$104,2,FALSE),"")</f>
        <v>ADMINISTRAÇÃO GERAL</v>
      </c>
      <c r="H99" s="19" t="str">
        <f>IFERROR(VLOOKUP($B99,'Tabelas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4200</v>
      </c>
      <c r="J99" t="s">
        <v>4210</v>
      </c>
      <c r="K99" t="s">
        <v>4211</v>
      </c>
      <c r="L99" t="s">
        <v>4212</v>
      </c>
      <c r="M99" t="s">
        <v>897</v>
      </c>
      <c r="N99" t="s">
        <v>638</v>
      </c>
      <c r="O99" t="s">
        <v>614</v>
      </c>
      <c r="P99" t="s">
        <v>1357</v>
      </c>
      <c r="Q99" t="s">
        <v>2290</v>
      </c>
      <c r="R99" t="s">
        <v>2291</v>
      </c>
      <c r="S99" t="s">
        <v>605</v>
      </c>
      <c r="T99" t="s">
        <v>179</v>
      </c>
      <c r="U99" t="s">
        <v>4204</v>
      </c>
      <c r="V99" t="s">
        <v>789</v>
      </c>
      <c r="W99" t="s">
        <v>785</v>
      </c>
      <c r="X99" t="s">
        <v>4213</v>
      </c>
      <c r="Y99" s="19" t="str">
        <f t="shared" si="1"/>
        <v>3</v>
      </c>
      <c r="Z99" s="19" t="str">
        <f>IF(T99="","",IF(AND(T99&lt;&gt;'Tabelas auxiliares'!$B$241,T99&lt;&gt;'Tabelas auxiliares'!$B$242),"FOLHA DE PESSOAL",IF(Y99='Tabelas auxiliares'!$A$242,"CUSTEIO",IF(Y99='Tabelas auxiliares'!$A$241,"INVESTIMENTO","ERRO - VERIFICAR"))))</f>
        <v>CUSTEIO</v>
      </c>
      <c r="AA99" s="37">
        <v>109140</v>
      </c>
      <c r="AB99" s="37"/>
      <c r="AC99" s="37">
        <v>10330</v>
      </c>
      <c r="AD99" s="37"/>
      <c r="AE99" s="37">
        <v>98810</v>
      </c>
      <c r="AF99" s="37"/>
      <c r="AG99" s="37"/>
    </row>
    <row r="100" spans="1:33" x14ac:dyDescent="0.25">
      <c r="A100" t="s">
        <v>591</v>
      </c>
      <c r="B100" s="36" t="s">
        <v>199</v>
      </c>
      <c r="C100" s="36" t="s">
        <v>592</v>
      </c>
      <c r="D100" t="s">
        <v>10</v>
      </c>
      <c r="E100" t="s">
        <v>100</v>
      </c>
      <c r="F100" s="19" t="str">
        <f>IFERROR(VLOOKUP(D100,'Tabelas auxiliares'!$A$3:$B$63,2,FALSE),"")</f>
        <v>GABINETE REITORIA</v>
      </c>
      <c r="G100" s="19" t="str">
        <f>IFERROR(VLOOKUP($B100,'Tabelas auxiliares'!$A$67:$C$104,2,FALSE),"")</f>
        <v>ADMINISTRAÇÃO GERAL</v>
      </c>
      <c r="H100" s="19" t="str">
        <f>IFERROR(VLOOKUP($B100,'Tabelas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4200</v>
      </c>
      <c r="J100" t="s">
        <v>4214</v>
      </c>
      <c r="K100" t="s">
        <v>4215</v>
      </c>
      <c r="L100" t="s">
        <v>4216</v>
      </c>
      <c r="M100" t="s">
        <v>897</v>
      </c>
      <c r="N100" t="s">
        <v>638</v>
      </c>
      <c r="O100" t="s">
        <v>614</v>
      </c>
      <c r="P100" t="s">
        <v>1357</v>
      </c>
      <c r="Q100" t="s">
        <v>2290</v>
      </c>
      <c r="R100" t="s">
        <v>2291</v>
      </c>
      <c r="S100" t="s">
        <v>605</v>
      </c>
      <c r="T100" t="s">
        <v>179</v>
      </c>
      <c r="U100" t="s">
        <v>4204</v>
      </c>
      <c r="V100" t="s">
        <v>789</v>
      </c>
      <c r="W100" t="s">
        <v>785</v>
      </c>
      <c r="X100" t="s">
        <v>4217</v>
      </c>
      <c r="Y100" s="19" t="str">
        <f t="shared" si="1"/>
        <v>3</v>
      </c>
      <c r="Z100" s="19" t="str">
        <f>IF(T100="","",IF(AND(T100&lt;&gt;'Tabelas auxiliares'!$B$241,T100&lt;&gt;'Tabelas auxiliares'!$B$242),"FOLHA DE PESSOAL",IF(Y100='Tabelas auxiliares'!$A$242,"CUSTEIO",IF(Y100='Tabelas auxiliares'!$A$241,"INVESTIMENTO","ERRO - VERIFICAR"))))</f>
        <v>CUSTEIO</v>
      </c>
      <c r="AA100" s="37">
        <v>137050</v>
      </c>
      <c r="AB100" s="37"/>
      <c r="AC100" s="37">
        <v>12125.88</v>
      </c>
      <c r="AD100" s="37"/>
      <c r="AE100" s="37">
        <v>124924.12</v>
      </c>
      <c r="AF100" s="37"/>
      <c r="AG100" s="37"/>
    </row>
    <row r="101" spans="1:33" x14ac:dyDescent="0.25">
      <c r="A101" t="s">
        <v>591</v>
      </c>
      <c r="B101" s="36" t="s">
        <v>199</v>
      </c>
      <c r="C101" s="36" t="s">
        <v>592</v>
      </c>
      <c r="D101" t="s">
        <v>10</v>
      </c>
      <c r="E101" t="s">
        <v>100</v>
      </c>
      <c r="F101" s="19" t="str">
        <f>IFERROR(VLOOKUP(D101,'Tabelas auxiliares'!$A$3:$B$63,2,FALSE),"")</f>
        <v>GABINETE REITORIA</v>
      </c>
      <c r="G101" s="19" t="str">
        <f>IFERROR(VLOOKUP($B101,'Tabelas auxiliares'!$A$67:$C$104,2,FALSE),"")</f>
        <v>ADMINISTRAÇÃO GERAL</v>
      </c>
      <c r="H101" s="19" t="str">
        <f>IFERROR(VLOOKUP($B101,'Tabelas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4200</v>
      </c>
      <c r="J101" t="s">
        <v>4218</v>
      </c>
      <c r="K101" t="s">
        <v>4219</v>
      </c>
      <c r="L101" t="s">
        <v>4220</v>
      </c>
      <c r="M101" t="s">
        <v>897</v>
      </c>
      <c r="N101" t="s">
        <v>638</v>
      </c>
      <c r="O101" t="s">
        <v>614</v>
      </c>
      <c r="P101" t="s">
        <v>1357</v>
      </c>
      <c r="Q101" t="s">
        <v>2290</v>
      </c>
      <c r="R101" t="s">
        <v>2291</v>
      </c>
      <c r="S101" t="s">
        <v>605</v>
      </c>
      <c r="T101" t="s">
        <v>179</v>
      </c>
      <c r="U101" t="s">
        <v>4204</v>
      </c>
      <c r="V101" t="s">
        <v>789</v>
      </c>
      <c r="W101" t="s">
        <v>785</v>
      </c>
      <c r="X101" t="s">
        <v>4221</v>
      </c>
      <c r="Y101" s="19" t="str">
        <f t="shared" si="1"/>
        <v>3</v>
      </c>
      <c r="Z101" s="19" t="str">
        <f>IF(T101="","",IF(AND(T101&lt;&gt;'Tabelas auxiliares'!$B$241,T101&lt;&gt;'Tabelas auxiliares'!$B$242),"FOLHA DE PESSOAL",IF(Y101='Tabelas auxiliares'!$A$242,"CUSTEIO",IF(Y101='Tabelas auxiliares'!$A$241,"INVESTIMENTO","ERRO - VERIFICAR"))))</f>
        <v>CUSTEIO</v>
      </c>
      <c r="AA101" s="37">
        <v>211914.25</v>
      </c>
      <c r="AB101" s="37"/>
      <c r="AC101" s="37">
        <v>16960</v>
      </c>
      <c r="AD101" s="37"/>
      <c r="AE101" s="37">
        <v>194954.25</v>
      </c>
      <c r="AF101" s="37"/>
      <c r="AG101" s="37"/>
    </row>
    <row r="102" spans="1:33" x14ac:dyDescent="0.25">
      <c r="A102" t="s">
        <v>591</v>
      </c>
      <c r="B102" s="36" t="s">
        <v>199</v>
      </c>
      <c r="C102" s="36" t="s">
        <v>592</v>
      </c>
      <c r="D102" t="s">
        <v>10</v>
      </c>
      <c r="E102" t="s">
        <v>100</v>
      </c>
      <c r="F102" s="19" t="str">
        <f>IFERROR(VLOOKUP(D102,'Tabelas auxiliares'!$A$3:$B$63,2,FALSE),"")</f>
        <v>GABINETE REITORIA</v>
      </c>
      <c r="G102" s="19" t="str">
        <f>IFERROR(VLOOKUP($B102,'Tabelas auxiliares'!$A$67:$C$104,2,FALSE),"")</f>
        <v>ADMINISTRAÇÃO GERAL</v>
      </c>
      <c r="H102" s="19" t="str">
        <f>IFERROR(VLOOKUP($B102,'Tabelas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4200</v>
      </c>
      <c r="J102" t="s">
        <v>4222</v>
      </c>
      <c r="K102" t="s">
        <v>4223</v>
      </c>
      <c r="L102" t="s">
        <v>4224</v>
      </c>
      <c r="M102" t="s">
        <v>2291</v>
      </c>
      <c r="N102" t="s">
        <v>638</v>
      </c>
      <c r="O102" t="s">
        <v>614</v>
      </c>
      <c r="P102" t="s">
        <v>1357</v>
      </c>
      <c r="Q102" t="s">
        <v>2290</v>
      </c>
      <c r="R102" t="s">
        <v>2291</v>
      </c>
      <c r="S102" t="s">
        <v>605</v>
      </c>
      <c r="T102" t="s">
        <v>179</v>
      </c>
      <c r="U102" t="s">
        <v>4204</v>
      </c>
      <c r="V102" t="s">
        <v>850</v>
      </c>
      <c r="W102" t="s">
        <v>851</v>
      </c>
      <c r="X102" t="s">
        <v>4225</v>
      </c>
      <c r="Y102" s="19" t="str">
        <f t="shared" si="1"/>
        <v>3</v>
      </c>
      <c r="Z102" s="19" t="str">
        <f>IF(T102="","",IF(AND(T102&lt;&gt;'Tabelas auxiliares'!$B$241,T102&lt;&gt;'Tabelas auxiliares'!$B$242),"FOLHA DE PESSOAL",IF(Y102='Tabelas auxiliares'!$A$242,"CUSTEIO",IF(Y102='Tabelas auxiliares'!$A$241,"INVESTIMENTO","ERRO - VERIFICAR"))))</f>
        <v>CUSTEIO</v>
      </c>
      <c r="AA102" s="37">
        <v>307600</v>
      </c>
      <c r="AB102" s="37"/>
      <c r="AC102" s="37">
        <v>287280</v>
      </c>
      <c r="AD102" s="37">
        <v>10160</v>
      </c>
      <c r="AE102" s="37">
        <v>10160</v>
      </c>
      <c r="AF102" s="37"/>
      <c r="AG102" s="37"/>
    </row>
    <row r="103" spans="1:33" x14ac:dyDescent="0.25">
      <c r="A103" t="s">
        <v>591</v>
      </c>
      <c r="B103" s="36" t="s">
        <v>199</v>
      </c>
      <c r="C103" s="36" t="s">
        <v>592</v>
      </c>
      <c r="D103" t="s">
        <v>10</v>
      </c>
      <c r="E103" t="s">
        <v>100</v>
      </c>
      <c r="F103" s="19" t="str">
        <f>IFERROR(VLOOKUP(D103,'Tabelas auxiliares'!$A$3:$B$63,2,FALSE),"")</f>
        <v>GABINETE REITORIA</v>
      </c>
      <c r="G103" s="19" t="str">
        <f>IFERROR(VLOOKUP($B103,'Tabelas auxiliares'!$A$67:$C$104,2,FALSE),"")</f>
        <v>ADMINISTRAÇÃO GERAL</v>
      </c>
      <c r="H103" s="19" t="str">
        <f>IFERROR(VLOOKUP($B103,'Tabelas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4226</v>
      </c>
      <c r="J103" t="s">
        <v>4210</v>
      </c>
      <c r="K103" t="s">
        <v>4227</v>
      </c>
      <c r="L103" t="s">
        <v>4228</v>
      </c>
      <c r="M103" t="s">
        <v>897</v>
      </c>
      <c r="N103" t="s">
        <v>638</v>
      </c>
      <c r="O103" t="s">
        <v>614</v>
      </c>
      <c r="P103" t="s">
        <v>1357</v>
      </c>
      <c r="Q103" t="s">
        <v>2290</v>
      </c>
      <c r="R103" t="s">
        <v>2291</v>
      </c>
      <c r="S103" t="s">
        <v>605</v>
      </c>
      <c r="T103" t="s">
        <v>179</v>
      </c>
      <c r="U103" t="s">
        <v>4204</v>
      </c>
      <c r="V103" t="s">
        <v>789</v>
      </c>
      <c r="W103" t="s">
        <v>785</v>
      </c>
      <c r="X103" t="s">
        <v>4229</v>
      </c>
      <c r="Y103" s="19" t="str">
        <f t="shared" si="1"/>
        <v>3</v>
      </c>
      <c r="Z103" s="19" t="str">
        <f>IF(T103="","",IF(AND(T103&lt;&gt;'Tabelas auxiliares'!$B$241,T103&lt;&gt;'Tabelas auxiliares'!$B$242),"FOLHA DE PESSOAL",IF(Y103='Tabelas auxiliares'!$A$242,"CUSTEIO",IF(Y103='Tabelas auxiliares'!$A$241,"INVESTIMENTO","ERRO - VERIFICAR"))))</f>
        <v>CUSTEIO</v>
      </c>
      <c r="AA103" s="37">
        <v>710</v>
      </c>
      <c r="AB103" s="37"/>
      <c r="AC103" s="37">
        <v>710</v>
      </c>
      <c r="AD103" s="37"/>
      <c r="AE103" s="37"/>
      <c r="AF103" s="37"/>
      <c r="AG103" s="37"/>
    </row>
    <row r="104" spans="1:33" x14ac:dyDescent="0.25">
      <c r="A104" t="s">
        <v>591</v>
      </c>
      <c r="B104" s="36" t="s">
        <v>199</v>
      </c>
      <c r="C104" s="36" t="s">
        <v>592</v>
      </c>
      <c r="D104" t="s">
        <v>10</v>
      </c>
      <c r="E104" t="s">
        <v>100</v>
      </c>
      <c r="F104" s="19" t="str">
        <f>IFERROR(VLOOKUP(D104,'Tabelas auxiliares'!$A$3:$B$63,2,FALSE),"")</f>
        <v>GABINETE REITORIA</v>
      </c>
      <c r="G104" s="19" t="str">
        <f>IFERROR(VLOOKUP($B104,'Tabelas auxiliares'!$A$67:$C$104,2,FALSE),"")</f>
        <v>ADMINISTRAÇÃO GERAL</v>
      </c>
      <c r="H104" s="19" t="str">
        <f>IFERROR(VLOOKUP($B104,'Tabelas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4226</v>
      </c>
      <c r="J104" t="s">
        <v>4230</v>
      </c>
      <c r="K104" t="s">
        <v>4231</v>
      </c>
      <c r="L104" t="s">
        <v>4232</v>
      </c>
      <c r="M104" t="s">
        <v>2291</v>
      </c>
      <c r="N104" t="s">
        <v>638</v>
      </c>
      <c r="O104" t="s">
        <v>614</v>
      </c>
      <c r="P104" t="s">
        <v>1357</v>
      </c>
      <c r="Q104" t="s">
        <v>2290</v>
      </c>
      <c r="R104" t="s">
        <v>2291</v>
      </c>
      <c r="S104" t="s">
        <v>605</v>
      </c>
      <c r="T104" t="s">
        <v>179</v>
      </c>
      <c r="U104" t="s">
        <v>4204</v>
      </c>
      <c r="V104" t="s">
        <v>850</v>
      </c>
      <c r="W104" t="s">
        <v>851</v>
      </c>
      <c r="X104" t="s">
        <v>4233</v>
      </c>
      <c r="Y104" s="19" t="str">
        <f t="shared" si="1"/>
        <v>3</v>
      </c>
      <c r="Z104" s="19" t="str">
        <f>IF(T104="","",IF(AND(T104&lt;&gt;'Tabelas auxiliares'!$B$241,T104&lt;&gt;'Tabelas auxiliares'!$B$242),"FOLHA DE PESSOAL",IF(Y104='Tabelas auxiliares'!$A$242,"CUSTEIO",IF(Y104='Tabelas auxiliares'!$A$241,"INVESTIMENTO","ERRO - VERIFICAR"))))</f>
        <v>CUSTEIO</v>
      </c>
      <c r="AA104" s="37">
        <v>248142.3</v>
      </c>
      <c r="AB104" s="37"/>
      <c r="AC104" s="37">
        <v>248142.3</v>
      </c>
      <c r="AD104" s="37"/>
      <c r="AE104" s="37"/>
      <c r="AF104" s="37"/>
      <c r="AG104" s="37"/>
    </row>
    <row r="105" spans="1:33" x14ac:dyDescent="0.25">
      <c r="A105" t="s">
        <v>591</v>
      </c>
      <c r="B105" s="36" t="s">
        <v>199</v>
      </c>
      <c r="C105" s="36" t="s">
        <v>592</v>
      </c>
      <c r="D105" t="s">
        <v>10</v>
      </c>
      <c r="E105" t="s">
        <v>100</v>
      </c>
      <c r="F105" s="19" t="str">
        <f>IFERROR(VLOOKUP(D105,'Tabelas auxiliares'!$A$3:$B$63,2,FALSE),"")</f>
        <v>GABINETE REITORIA</v>
      </c>
      <c r="G105" s="19" t="str">
        <f>IFERROR(VLOOKUP($B105,'Tabelas auxiliares'!$A$67:$C$104,2,FALSE),"")</f>
        <v>ADMINISTRAÇÃO GERAL</v>
      </c>
      <c r="H105" s="19" t="str">
        <f>IFERROR(VLOOKUP($B105,'Tabelas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4226</v>
      </c>
      <c r="J105" t="s">
        <v>4230</v>
      </c>
      <c r="K105" t="s">
        <v>4234</v>
      </c>
      <c r="L105" t="s">
        <v>4235</v>
      </c>
      <c r="M105" t="s">
        <v>2291</v>
      </c>
      <c r="N105" t="s">
        <v>638</v>
      </c>
      <c r="O105" t="s">
        <v>614</v>
      </c>
      <c r="P105" t="s">
        <v>1357</v>
      </c>
      <c r="Q105" t="s">
        <v>2290</v>
      </c>
      <c r="R105" t="s">
        <v>2291</v>
      </c>
      <c r="S105" t="s">
        <v>605</v>
      </c>
      <c r="T105" t="s">
        <v>179</v>
      </c>
      <c r="U105" t="s">
        <v>4204</v>
      </c>
      <c r="V105" t="s">
        <v>645</v>
      </c>
      <c r="W105" t="s">
        <v>646</v>
      </c>
      <c r="X105" t="s">
        <v>4236</v>
      </c>
      <c r="Y105" s="19" t="str">
        <f t="shared" si="1"/>
        <v>3</v>
      </c>
      <c r="Z105" s="19" t="str">
        <f>IF(T105="","",IF(AND(T105&lt;&gt;'Tabelas auxiliares'!$B$241,T105&lt;&gt;'Tabelas auxiliares'!$B$242),"FOLHA DE PESSOAL",IF(Y105='Tabelas auxiliares'!$A$242,"CUSTEIO",IF(Y105='Tabelas auxiliares'!$A$241,"INVESTIMENTO","ERRO - VERIFICAR"))))</f>
        <v>CUSTEIO</v>
      </c>
      <c r="AA105" s="37">
        <v>40982.400000000001</v>
      </c>
      <c r="AB105" s="37"/>
      <c r="AC105" s="37">
        <v>40982.400000000001</v>
      </c>
      <c r="AD105" s="37"/>
      <c r="AE105" s="37"/>
      <c r="AF105" s="37"/>
      <c r="AG105" s="37"/>
    </row>
    <row r="106" spans="1:33" x14ac:dyDescent="0.25">
      <c r="A106" t="s">
        <v>591</v>
      </c>
      <c r="B106" s="36" t="s">
        <v>199</v>
      </c>
      <c r="C106" s="36" t="s">
        <v>592</v>
      </c>
      <c r="D106" t="s">
        <v>10</v>
      </c>
      <c r="E106" t="s">
        <v>100</v>
      </c>
      <c r="F106" s="19" t="str">
        <f>IFERROR(VLOOKUP(D106,'Tabelas auxiliares'!$A$3:$B$63,2,FALSE),"")</f>
        <v>GABINETE REITORIA</v>
      </c>
      <c r="G106" s="19" t="str">
        <f>IFERROR(VLOOKUP($B106,'Tabelas auxiliares'!$A$67:$C$104,2,FALSE),"")</f>
        <v>ADMINISTRAÇÃO GERAL</v>
      </c>
      <c r="H106" s="19" t="str">
        <f>IFERROR(VLOOKUP($B106,'Tabelas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4226</v>
      </c>
      <c r="J106" t="s">
        <v>4237</v>
      </c>
      <c r="K106" t="s">
        <v>4238</v>
      </c>
      <c r="L106" t="s">
        <v>4239</v>
      </c>
      <c r="M106" t="s">
        <v>2291</v>
      </c>
      <c r="N106" t="s">
        <v>638</v>
      </c>
      <c r="O106" t="s">
        <v>614</v>
      </c>
      <c r="P106" t="s">
        <v>1357</v>
      </c>
      <c r="Q106" t="s">
        <v>2290</v>
      </c>
      <c r="R106" t="s">
        <v>2291</v>
      </c>
      <c r="S106" t="s">
        <v>605</v>
      </c>
      <c r="T106" t="s">
        <v>179</v>
      </c>
      <c r="U106" t="s">
        <v>4204</v>
      </c>
      <c r="V106" t="s">
        <v>850</v>
      </c>
      <c r="W106" t="s">
        <v>851</v>
      </c>
      <c r="X106" t="s">
        <v>4240</v>
      </c>
      <c r="Y106" s="19" t="str">
        <f t="shared" si="1"/>
        <v>3</v>
      </c>
      <c r="Z106" s="19" t="str">
        <f>IF(T106="","",IF(AND(T106&lt;&gt;'Tabelas auxiliares'!$B$241,T106&lt;&gt;'Tabelas auxiliares'!$B$242),"FOLHA DE PESSOAL",IF(Y106='Tabelas auxiliares'!$A$242,"CUSTEIO",IF(Y106='Tabelas auxiliares'!$A$241,"INVESTIMENTO","ERRO - VERIFICAR"))))</f>
        <v>CUSTEIO</v>
      </c>
      <c r="AA106" s="37">
        <v>200000</v>
      </c>
      <c r="AB106" s="37"/>
      <c r="AC106" s="37">
        <v>60000</v>
      </c>
      <c r="AD106" s="37">
        <v>18800</v>
      </c>
      <c r="AE106" s="37">
        <v>121200</v>
      </c>
      <c r="AF106" s="37"/>
      <c r="AG106" s="37"/>
    </row>
    <row r="107" spans="1:33" x14ac:dyDescent="0.25">
      <c r="A107" t="s">
        <v>591</v>
      </c>
      <c r="B107" s="36" t="s">
        <v>199</v>
      </c>
      <c r="C107" s="36" t="s">
        <v>592</v>
      </c>
      <c r="D107" t="s">
        <v>10</v>
      </c>
      <c r="E107" t="s">
        <v>100</v>
      </c>
      <c r="F107" s="19" t="str">
        <f>IFERROR(VLOOKUP(D107,'Tabelas auxiliares'!$A$3:$B$63,2,FALSE),"")</f>
        <v>GABINETE REITORIA</v>
      </c>
      <c r="G107" s="19" t="str">
        <f>IFERROR(VLOOKUP($B107,'Tabelas auxiliares'!$A$67:$C$104,2,FALSE),"")</f>
        <v>ADMINISTRAÇÃO GERAL</v>
      </c>
      <c r="H107" s="19" t="str">
        <f>IFERROR(VLOOKUP($B107,'Tabelas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4226</v>
      </c>
      <c r="J107" t="s">
        <v>4241</v>
      </c>
      <c r="K107" t="s">
        <v>4242</v>
      </c>
      <c r="L107" t="s">
        <v>4243</v>
      </c>
      <c r="M107" t="s">
        <v>2291</v>
      </c>
      <c r="N107" t="s">
        <v>638</v>
      </c>
      <c r="O107" t="s">
        <v>614</v>
      </c>
      <c r="P107" t="s">
        <v>1357</v>
      </c>
      <c r="Q107" t="s">
        <v>2290</v>
      </c>
      <c r="R107" t="s">
        <v>2291</v>
      </c>
      <c r="S107" t="s">
        <v>605</v>
      </c>
      <c r="T107" t="s">
        <v>179</v>
      </c>
      <c r="U107" t="s">
        <v>4204</v>
      </c>
      <c r="V107" t="s">
        <v>850</v>
      </c>
      <c r="W107" t="s">
        <v>851</v>
      </c>
      <c r="X107" t="s">
        <v>4244</v>
      </c>
      <c r="Y107" s="19" t="str">
        <f t="shared" si="1"/>
        <v>3</v>
      </c>
      <c r="Z107" s="19" t="str">
        <f>IF(T107="","",IF(AND(T107&lt;&gt;'Tabelas auxiliares'!$B$241,T107&lt;&gt;'Tabelas auxiliares'!$B$242),"FOLHA DE PESSOAL",IF(Y107='Tabelas auxiliares'!$A$242,"CUSTEIO",IF(Y107='Tabelas auxiliares'!$A$241,"INVESTIMENTO","ERRO - VERIFICAR"))))</f>
        <v>CUSTEIO</v>
      </c>
      <c r="AA107" s="37">
        <v>186840</v>
      </c>
      <c r="AB107" s="37"/>
      <c r="AC107" s="37">
        <v>82800</v>
      </c>
      <c r="AD107" s="37">
        <v>16020</v>
      </c>
      <c r="AE107" s="37">
        <v>88020</v>
      </c>
      <c r="AF107" s="37"/>
      <c r="AG107" s="37"/>
    </row>
    <row r="108" spans="1:33" x14ac:dyDescent="0.25">
      <c r="A108" t="s">
        <v>591</v>
      </c>
      <c r="B108" s="36" t="s">
        <v>199</v>
      </c>
      <c r="C108" s="36" t="s">
        <v>592</v>
      </c>
      <c r="D108" t="s">
        <v>10</v>
      </c>
      <c r="E108" t="s">
        <v>100</v>
      </c>
      <c r="F108" s="19" t="str">
        <f>IFERROR(VLOOKUP(D108,'Tabelas auxiliares'!$A$3:$B$63,2,FALSE),"")</f>
        <v>GABINETE REITORIA</v>
      </c>
      <c r="G108" s="19" t="str">
        <f>IFERROR(VLOOKUP($B108,'Tabelas auxiliares'!$A$67:$C$104,2,FALSE),"")</f>
        <v>ADMINISTRAÇÃO GERAL</v>
      </c>
      <c r="H108" s="19" t="str">
        <f>IFERROR(VLOOKUP($B108,'Tabelas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4226</v>
      </c>
      <c r="J108" t="s">
        <v>4245</v>
      </c>
      <c r="K108" t="s">
        <v>4246</v>
      </c>
      <c r="L108" t="s">
        <v>4247</v>
      </c>
      <c r="M108" t="s">
        <v>4248</v>
      </c>
      <c r="N108" t="s">
        <v>638</v>
      </c>
      <c r="O108" t="s">
        <v>614</v>
      </c>
      <c r="P108" t="s">
        <v>1357</v>
      </c>
      <c r="Q108" t="s">
        <v>2290</v>
      </c>
      <c r="R108" t="s">
        <v>2291</v>
      </c>
      <c r="S108" t="s">
        <v>605</v>
      </c>
      <c r="T108" t="s">
        <v>179</v>
      </c>
      <c r="U108" t="s">
        <v>4204</v>
      </c>
      <c r="V108" t="s">
        <v>881</v>
      </c>
      <c r="W108" t="s">
        <v>882</v>
      </c>
      <c r="X108" t="s">
        <v>4249</v>
      </c>
      <c r="Y108" s="19" t="str">
        <f t="shared" si="1"/>
        <v>3</v>
      </c>
      <c r="Z108" s="19" t="str">
        <f>IF(T108="","",IF(AND(T108&lt;&gt;'Tabelas auxiliares'!$B$241,T108&lt;&gt;'Tabelas auxiliares'!$B$242),"FOLHA DE PESSOAL",IF(Y108='Tabelas auxiliares'!$A$242,"CUSTEIO",IF(Y108='Tabelas auxiliares'!$A$241,"INVESTIMENTO","ERRO - VERIFICAR"))))</f>
        <v>CUSTEIO</v>
      </c>
      <c r="AA108" s="37">
        <v>70.540000000000006</v>
      </c>
      <c r="AB108" s="37"/>
      <c r="AC108" s="37"/>
      <c r="AD108" s="37"/>
      <c r="AE108" s="37">
        <v>70.540000000000006</v>
      </c>
      <c r="AF108" s="37"/>
      <c r="AG108" s="37"/>
    </row>
    <row r="109" spans="1:33" x14ac:dyDescent="0.25">
      <c r="A109" t="s">
        <v>591</v>
      </c>
      <c r="B109" s="36" t="s">
        <v>199</v>
      </c>
      <c r="C109" s="36" t="s">
        <v>592</v>
      </c>
      <c r="D109" t="s">
        <v>10</v>
      </c>
      <c r="E109" t="s">
        <v>100</v>
      </c>
      <c r="F109" s="19" t="str">
        <f>IFERROR(VLOOKUP(D109,'Tabelas auxiliares'!$A$3:$B$63,2,FALSE),"")</f>
        <v>GABINETE REITORIA</v>
      </c>
      <c r="G109" s="19" t="str">
        <f>IFERROR(VLOOKUP($B109,'Tabelas auxiliares'!$A$67:$C$104,2,FALSE),"")</f>
        <v>ADMINISTRAÇÃO GERAL</v>
      </c>
      <c r="H109" s="19" t="str">
        <f>IFERROR(VLOOKUP($B109,'Tabelas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4226</v>
      </c>
      <c r="J109" t="s">
        <v>4245</v>
      </c>
      <c r="K109" t="s">
        <v>4250</v>
      </c>
      <c r="L109" t="s">
        <v>4251</v>
      </c>
      <c r="M109" t="s">
        <v>4252</v>
      </c>
      <c r="N109" t="s">
        <v>638</v>
      </c>
      <c r="O109" t="s">
        <v>614</v>
      </c>
      <c r="P109" t="s">
        <v>1357</v>
      </c>
      <c r="Q109" t="s">
        <v>2290</v>
      </c>
      <c r="R109" t="s">
        <v>2291</v>
      </c>
      <c r="S109" t="s">
        <v>605</v>
      </c>
      <c r="T109" t="s">
        <v>179</v>
      </c>
      <c r="U109" t="s">
        <v>4204</v>
      </c>
      <c r="V109" t="s">
        <v>881</v>
      </c>
      <c r="W109" t="s">
        <v>882</v>
      </c>
      <c r="X109" t="s">
        <v>4253</v>
      </c>
      <c r="Y109" s="19" t="str">
        <f t="shared" si="1"/>
        <v>3</v>
      </c>
      <c r="Z109" s="19" t="str">
        <f>IF(T109="","",IF(AND(T109&lt;&gt;'Tabelas auxiliares'!$B$241,T109&lt;&gt;'Tabelas auxiliares'!$B$242),"FOLHA DE PESSOAL",IF(Y109='Tabelas auxiliares'!$A$242,"CUSTEIO",IF(Y109='Tabelas auxiliares'!$A$241,"INVESTIMENTO","ERRO - VERIFICAR"))))</f>
        <v>CUSTEIO</v>
      </c>
      <c r="AA109" s="37">
        <v>18.04</v>
      </c>
      <c r="AB109" s="37"/>
      <c r="AC109" s="37"/>
      <c r="AD109" s="37"/>
      <c r="AE109" s="37">
        <v>18.04</v>
      </c>
      <c r="AF109" s="37"/>
      <c r="AG109" s="37"/>
    </row>
    <row r="110" spans="1:33" x14ac:dyDescent="0.25">
      <c r="A110" t="s">
        <v>591</v>
      </c>
      <c r="B110" s="36" t="s">
        <v>199</v>
      </c>
      <c r="C110" s="36" t="s">
        <v>592</v>
      </c>
      <c r="D110" t="s">
        <v>10</v>
      </c>
      <c r="E110" t="s">
        <v>100</v>
      </c>
      <c r="F110" s="19" t="str">
        <f>IFERROR(VLOOKUP(D110,'Tabelas auxiliares'!$A$3:$B$63,2,FALSE),"")</f>
        <v>GABINETE REITORIA</v>
      </c>
      <c r="G110" s="19" t="str">
        <f>IFERROR(VLOOKUP($B110,'Tabelas auxiliares'!$A$67:$C$104,2,FALSE),"")</f>
        <v>ADMINISTRAÇÃO GERAL</v>
      </c>
      <c r="H110" s="19" t="str">
        <f>IFERROR(VLOOKUP($B110,'Tabelas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4226</v>
      </c>
      <c r="J110" t="s">
        <v>4254</v>
      </c>
      <c r="K110" t="s">
        <v>4255</v>
      </c>
      <c r="L110" t="s">
        <v>4256</v>
      </c>
      <c r="M110" t="s">
        <v>897</v>
      </c>
      <c r="N110" t="s">
        <v>638</v>
      </c>
      <c r="O110" t="s">
        <v>614</v>
      </c>
      <c r="P110" t="s">
        <v>1357</v>
      </c>
      <c r="Q110" t="s">
        <v>2290</v>
      </c>
      <c r="R110" t="s">
        <v>2291</v>
      </c>
      <c r="S110" t="s">
        <v>605</v>
      </c>
      <c r="T110" t="s">
        <v>179</v>
      </c>
      <c r="U110" t="s">
        <v>4204</v>
      </c>
      <c r="V110" t="s">
        <v>789</v>
      </c>
      <c r="W110" t="s">
        <v>785</v>
      </c>
      <c r="X110" t="s">
        <v>4257</v>
      </c>
      <c r="Y110" s="19" t="str">
        <f t="shared" si="1"/>
        <v>3</v>
      </c>
      <c r="Z110" s="19" t="str">
        <f>IF(T110="","",IF(AND(T110&lt;&gt;'Tabelas auxiliares'!$B$241,T110&lt;&gt;'Tabelas auxiliares'!$B$242),"FOLHA DE PESSOAL",IF(Y110='Tabelas auxiliares'!$A$242,"CUSTEIO",IF(Y110='Tabelas auxiliares'!$A$241,"INVESTIMENTO","ERRO - VERIFICAR"))))</f>
        <v>CUSTEIO</v>
      </c>
      <c r="AA110" s="37">
        <v>313160</v>
      </c>
      <c r="AB110" s="37"/>
      <c r="AC110" s="37">
        <v>33656.1</v>
      </c>
      <c r="AD110" s="37"/>
      <c r="AE110" s="37">
        <v>279503.90000000002</v>
      </c>
      <c r="AF110" s="37"/>
      <c r="AG110" s="37"/>
    </row>
    <row r="111" spans="1:33" x14ac:dyDescent="0.25">
      <c r="A111" t="s">
        <v>591</v>
      </c>
      <c r="B111" s="36" t="s">
        <v>199</v>
      </c>
      <c r="C111" s="36" t="s">
        <v>592</v>
      </c>
      <c r="D111" t="s">
        <v>28</v>
      </c>
      <c r="E111" t="s">
        <v>100</v>
      </c>
      <c r="F111" s="19" t="str">
        <f>IFERROR(VLOOKUP(D111,'Tabelas auxiliares'!$A$3:$B$63,2,FALSE),"")</f>
        <v>PU - PREFEITURA UNIVERSITÁRIA</v>
      </c>
      <c r="G111" s="19" t="str">
        <f>IFERROR(VLOOKUP($B111,'Tabelas auxiliares'!$A$67:$C$104,2,FALSE),"")</f>
        <v>ADMINISTRAÇÃO GERAL</v>
      </c>
      <c r="H111" s="19" t="str">
        <f>IFERROR(VLOOKUP($B111,'Tabelas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4258</v>
      </c>
      <c r="J111" t="s">
        <v>1931</v>
      </c>
      <c r="K111" t="s">
        <v>4259</v>
      </c>
      <c r="L111" t="s">
        <v>4260</v>
      </c>
      <c r="M111" t="s">
        <v>1934</v>
      </c>
      <c r="N111" t="s">
        <v>638</v>
      </c>
      <c r="O111" t="s">
        <v>614</v>
      </c>
      <c r="P111" t="s">
        <v>1357</v>
      </c>
      <c r="Q111" t="s">
        <v>603</v>
      </c>
      <c r="R111" t="s">
        <v>604</v>
      </c>
      <c r="S111" t="s">
        <v>605</v>
      </c>
      <c r="T111" t="s">
        <v>145</v>
      </c>
      <c r="U111" t="s">
        <v>1358</v>
      </c>
      <c r="V111" t="s">
        <v>1935</v>
      </c>
      <c r="W111" t="s">
        <v>1936</v>
      </c>
      <c r="X111" t="s">
        <v>4261</v>
      </c>
      <c r="Y111" s="19" t="str">
        <f t="shared" si="1"/>
        <v>3</v>
      </c>
      <c r="Z111" s="19" t="str">
        <f>IF(T111="","",IF(AND(T111&lt;&gt;'Tabelas auxiliares'!$B$241,T111&lt;&gt;'Tabelas auxiliares'!$B$242),"FOLHA DE PESSOAL",IF(Y111='Tabelas auxiliares'!$A$242,"CUSTEIO",IF(Y111='Tabelas auxiliares'!$A$241,"INVESTIMENTO","ERRO - VERIFICAR"))))</f>
        <v>CUSTEIO</v>
      </c>
      <c r="AA111" s="37">
        <v>4187.3900000000003</v>
      </c>
      <c r="AB111" s="37"/>
      <c r="AC111" s="37"/>
      <c r="AD111" s="37"/>
      <c r="AE111" s="37">
        <v>4187.3900000000003</v>
      </c>
      <c r="AF111" s="37"/>
      <c r="AG111" s="37"/>
    </row>
    <row r="112" spans="1:33" x14ac:dyDescent="0.25">
      <c r="A112" t="s">
        <v>591</v>
      </c>
      <c r="B112" s="36" t="s">
        <v>199</v>
      </c>
      <c r="C112" s="36" t="s">
        <v>592</v>
      </c>
      <c r="D112" t="s">
        <v>54</v>
      </c>
      <c r="E112" t="s">
        <v>100</v>
      </c>
      <c r="F112" s="19" t="str">
        <f>IFERROR(VLOOKUP(D112,'Tabelas auxiliares'!$A$3:$B$63,2,FALSE),"")</f>
        <v>PROAD - PRÓ-REITORIA DE ADMINISTRAÇÃO</v>
      </c>
      <c r="G112" s="19" t="str">
        <f>IFERROR(VLOOKUP($B112,'Tabelas auxiliares'!$A$67:$C$104,2,FALSE),"")</f>
        <v>ADMINISTRAÇÃO GERAL</v>
      </c>
      <c r="H112" s="19" t="str">
        <f>IFERROR(VLOOKUP($B112,'Tabelas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730</v>
      </c>
      <c r="J112" t="s">
        <v>1260</v>
      </c>
      <c r="K112" t="s">
        <v>4262</v>
      </c>
      <c r="L112" t="s">
        <v>1261</v>
      </c>
      <c r="M112" t="s">
        <v>1262</v>
      </c>
      <c r="N112" t="s">
        <v>638</v>
      </c>
      <c r="O112" t="s">
        <v>614</v>
      </c>
      <c r="P112" t="s">
        <v>639</v>
      </c>
      <c r="Q112" t="s">
        <v>603</v>
      </c>
      <c r="R112" t="s">
        <v>604</v>
      </c>
      <c r="S112" t="s">
        <v>605</v>
      </c>
      <c r="T112" t="s">
        <v>145</v>
      </c>
      <c r="U112" t="s">
        <v>640</v>
      </c>
      <c r="V112" t="s">
        <v>1253</v>
      </c>
      <c r="W112" t="s">
        <v>1254</v>
      </c>
      <c r="X112" t="s">
        <v>4263</v>
      </c>
      <c r="Y112" s="19" t="str">
        <f t="shared" si="1"/>
        <v>3</v>
      </c>
      <c r="Z112" s="19" t="str">
        <f>IF(T112="","",IF(AND(T112&lt;&gt;'Tabelas auxiliares'!$B$241,T112&lt;&gt;'Tabelas auxiliares'!$B$242),"FOLHA DE PESSOAL",IF(Y112='Tabelas auxiliares'!$A$242,"CUSTEIO",IF(Y112='Tabelas auxiliares'!$A$241,"INVESTIMENTO","ERRO - VERIFICAR"))))</f>
        <v>CUSTEIO</v>
      </c>
      <c r="AA112" s="37">
        <v>8410.5400000000009</v>
      </c>
      <c r="AB112" s="37"/>
      <c r="AC112" s="37">
        <v>6000.21</v>
      </c>
      <c r="AD112" s="37"/>
      <c r="AE112" s="37">
        <v>2410.33</v>
      </c>
      <c r="AF112" s="37"/>
      <c r="AG112" s="37"/>
    </row>
    <row r="113" spans="1:33" x14ac:dyDescent="0.25">
      <c r="A113" t="s">
        <v>591</v>
      </c>
      <c r="B113" s="36" t="s">
        <v>199</v>
      </c>
      <c r="C113" s="36" t="s">
        <v>592</v>
      </c>
      <c r="D113" t="s">
        <v>54</v>
      </c>
      <c r="E113" t="s">
        <v>100</v>
      </c>
      <c r="F113" s="19" t="str">
        <f>IFERROR(VLOOKUP(D113,'Tabelas auxiliares'!$A$3:$B$63,2,FALSE),"")</f>
        <v>PROAD - PRÓ-REITORIA DE ADMINISTRAÇÃO</v>
      </c>
      <c r="G113" s="19" t="str">
        <f>IFERROR(VLOOKUP($B113,'Tabelas auxiliares'!$A$67:$C$104,2,FALSE),"")</f>
        <v>ADMINISTRAÇÃO GERAL</v>
      </c>
      <c r="H113" s="19" t="str">
        <f>IFERROR(VLOOKUP($B113,'Tabelas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4264</v>
      </c>
      <c r="J113" t="s">
        <v>4265</v>
      </c>
      <c r="K113" t="s">
        <v>4266</v>
      </c>
      <c r="L113" t="s">
        <v>754</v>
      </c>
      <c r="M113" t="s">
        <v>755</v>
      </c>
      <c r="N113" t="s">
        <v>638</v>
      </c>
      <c r="O113" t="s">
        <v>614</v>
      </c>
      <c r="P113" t="s">
        <v>1357</v>
      </c>
      <c r="Q113" t="s">
        <v>603</v>
      </c>
      <c r="R113" t="s">
        <v>604</v>
      </c>
      <c r="S113" t="s">
        <v>605</v>
      </c>
      <c r="T113" t="s">
        <v>145</v>
      </c>
      <c r="U113" t="s">
        <v>1358</v>
      </c>
      <c r="V113" t="s">
        <v>756</v>
      </c>
      <c r="W113" t="s">
        <v>757</v>
      </c>
      <c r="X113" t="s">
        <v>4267</v>
      </c>
      <c r="Y113" s="19" t="str">
        <f t="shared" si="1"/>
        <v>3</v>
      </c>
      <c r="Z113" s="19" t="str">
        <f>IF(T113="","",IF(AND(T113&lt;&gt;'Tabelas auxiliares'!$B$241,T113&lt;&gt;'Tabelas auxiliares'!$B$242),"FOLHA DE PESSOAL",IF(Y113='Tabelas auxiliares'!$A$242,"CUSTEIO",IF(Y113='Tabelas auxiliares'!$A$241,"INVESTIMENTO","ERRO - VERIFICAR"))))</f>
        <v>CUSTEIO</v>
      </c>
      <c r="AA113" s="37">
        <v>2690.04</v>
      </c>
      <c r="AB113" s="37"/>
      <c r="AC113" s="37"/>
      <c r="AD113" s="37"/>
      <c r="AE113" s="37">
        <v>2690.04</v>
      </c>
      <c r="AF113" s="37"/>
      <c r="AG113" s="37"/>
    </row>
    <row r="114" spans="1:33" x14ac:dyDescent="0.25">
      <c r="A114" t="s">
        <v>591</v>
      </c>
      <c r="B114" s="36" t="s">
        <v>199</v>
      </c>
      <c r="C114" s="36" t="s">
        <v>592</v>
      </c>
      <c r="D114" t="s">
        <v>54</v>
      </c>
      <c r="E114" t="s">
        <v>100</v>
      </c>
      <c r="F114" s="19" t="str">
        <f>IFERROR(VLOOKUP(D114,'Tabelas auxiliares'!$A$3:$B$63,2,FALSE),"")</f>
        <v>PROAD - PRÓ-REITORIA DE ADMINISTRAÇÃO</v>
      </c>
      <c r="G114" s="19" t="str">
        <f>IFERROR(VLOOKUP($B114,'Tabelas auxiliares'!$A$67:$C$104,2,FALSE),"")</f>
        <v>ADMINISTRAÇÃO GERAL</v>
      </c>
      <c r="H114" s="19" t="str">
        <f>IFERROR(VLOOKUP($B114,'Tabelas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4268</v>
      </c>
      <c r="J114" t="s">
        <v>764</v>
      </c>
      <c r="K114" t="s">
        <v>4269</v>
      </c>
      <c r="L114" t="s">
        <v>765</v>
      </c>
      <c r="M114" t="s">
        <v>766</v>
      </c>
      <c r="N114" t="s">
        <v>638</v>
      </c>
      <c r="O114" t="s">
        <v>614</v>
      </c>
      <c r="P114" t="s">
        <v>1357</v>
      </c>
      <c r="Q114" t="s">
        <v>603</v>
      </c>
      <c r="R114" t="s">
        <v>604</v>
      </c>
      <c r="S114" t="s">
        <v>605</v>
      </c>
      <c r="T114" t="s">
        <v>145</v>
      </c>
      <c r="U114" t="s">
        <v>1358</v>
      </c>
      <c r="V114" t="s">
        <v>756</v>
      </c>
      <c r="W114" t="s">
        <v>757</v>
      </c>
      <c r="X114" t="s">
        <v>4270</v>
      </c>
      <c r="Y114" s="19" t="str">
        <f t="shared" si="1"/>
        <v>3</v>
      </c>
      <c r="Z114" s="19" t="str">
        <f>IF(T114="","",IF(AND(T114&lt;&gt;'Tabelas auxiliares'!$B$241,T114&lt;&gt;'Tabelas auxiliares'!$B$242),"FOLHA DE PESSOAL",IF(Y114='Tabelas auxiliares'!$A$242,"CUSTEIO",IF(Y114='Tabelas auxiliares'!$A$241,"INVESTIMENTO","ERRO - VERIFICAR"))))</f>
        <v>CUSTEIO</v>
      </c>
      <c r="AA114" s="37">
        <v>187.88</v>
      </c>
      <c r="AB114" s="37"/>
      <c r="AC114" s="37"/>
      <c r="AD114" s="37"/>
      <c r="AE114" s="37">
        <v>187.88</v>
      </c>
      <c r="AF114" s="37"/>
      <c r="AG114" s="37"/>
    </row>
    <row r="115" spans="1:33" x14ac:dyDescent="0.25">
      <c r="A115" t="s">
        <v>591</v>
      </c>
      <c r="B115" s="36" t="s">
        <v>199</v>
      </c>
      <c r="C115" s="36" t="s">
        <v>592</v>
      </c>
      <c r="D115" t="s">
        <v>54</v>
      </c>
      <c r="E115" t="s">
        <v>100</v>
      </c>
      <c r="F115" s="19" t="str">
        <f>IFERROR(VLOOKUP(D115,'Tabelas auxiliares'!$A$3:$B$63,2,FALSE),"")</f>
        <v>PROAD - PRÓ-REITORIA DE ADMINISTRAÇÃO</v>
      </c>
      <c r="G115" s="19" t="str">
        <f>IFERROR(VLOOKUP($B115,'Tabelas auxiliares'!$A$67:$C$104,2,FALSE),"")</f>
        <v>ADMINISTRAÇÃO GERAL</v>
      </c>
      <c r="H115" s="19" t="str">
        <f>IFERROR(VLOOKUP($B115,'Tabelas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4268</v>
      </c>
      <c r="J115" t="s">
        <v>764</v>
      </c>
      <c r="K115" t="s">
        <v>4271</v>
      </c>
      <c r="L115" t="s">
        <v>765</v>
      </c>
      <c r="M115" t="s">
        <v>766</v>
      </c>
      <c r="N115" t="s">
        <v>638</v>
      </c>
      <c r="O115" t="s">
        <v>614</v>
      </c>
      <c r="P115" t="s">
        <v>1357</v>
      </c>
      <c r="Q115" t="s">
        <v>603</v>
      </c>
      <c r="R115" t="s">
        <v>604</v>
      </c>
      <c r="S115" t="s">
        <v>605</v>
      </c>
      <c r="T115" t="s">
        <v>145</v>
      </c>
      <c r="U115" t="s">
        <v>1358</v>
      </c>
      <c r="V115" t="s">
        <v>1183</v>
      </c>
      <c r="W115" t="s">
        <v>1184</v>
      </c>
      <c r="X115" t="s">
        <v>4272</v>
      </c>
      <c r="Y115" s="19" t="str">
        <f t="shared" si="1"/>
        <v>3</v>
      </c>
      <c r="Z115" s="19" t="str">
        <f>IF(T115="","",IF(AND(T115&lt;&gt;'Tabelas auxiliares'!$B$241,T115&lt;&gt;'Tabelas auxiliares'!$B$242),"FOLHA DE PESSOAL",IF(Y115='Tabelas auxiliares'!$A$242,"CUSTEIO",IF(Y115='Tabelas auxiliares'!$A$241,"INVESTIMENTO","ERRO - VERIFICAR"))))</f>
        <v>CUSTEIO</v>
      </c>
      <c r="AA115" s="37">
        <v>624</v>
      </c>
      <c r="AB115" s="37"/>
      <c r="AC115" s="37"/>
      <c r="AD115" s="37"/>
      <c r="AE115" s="37">
        <v>624</v>
      </c>
      <c r="AF115" s="37"/>
      <c r="AG115" s="37"/>
    </row>
    <row r="116" spans="1:33" x14ac:dyDescent="0.25">
      <c r="A116" t="s">
        <v>591</v>
      </c>
      <c r="B116" s="36" t="s">
        <v>199</v>
      </c>
      <c r="C116" s="36" t="s">
        <v>592</v>
      </c>
      <c r="D116" t="s">
        <v>54</v>
      </c>
      <c r="E116" t="s">
        <v>100</v>
      </c>
      <c r="F116" s="19" t="str">
        <f>IFERROR(VLOOKUP(D116,'Tabelas auxiliares'!$A$3:$B$63,2,FALSE),"")</f>
        <v>PROAD - PRÓ-REITORIA DE ADMINISTRAÇÃO</v>
      </c>
      <c r="G116" s="19" t="str">
        <f>IFERROR(VLOOKUP($B116,'Tabelas auxiliares'!$A$67:$C$104,2,FALSE),"")</f>
        <v>ADMINISTRAÇÃO GERAL</v>
      </c>
      <c r="H116" s="19" t="str">
        <f>IFERROR(VLOOKUP($B116,'Tabelas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3951</v>
      </c>
      <c r="J116" t="s">
        <v>758</v>
      </c>
      <c r="K116" t="s">
        <v>4273</v>
      </c>
      <c r="L116" t="s">
        <v>759</v>
      </c>
      <c r="M116" t="s">
        <v>760</v>
      </c>
      <c r="N116" t="s">
        <v>638</v>
      </c>
      <c r="O116" t="s">
        <v>614</v>
      </c>
      <c r="P116" t="s">
        <v>1357</v>
      </c>
      <c r="Q116" t="s">
        <v>603</v>
      </c>
      <c r="R116" t="s">
        <v>604</v>
      </c>
      <c r="S116" t="s">
        <v>605</v>
      </c>
      <c r="T116" t="s">
        <v>145</v>
      </c>
      <c r="U116" t="s">
        <v>1358</v>
      </c>
      <c r="V116" t="s">
        <v>761</v>
      </c>
      <c r="W116" t="s">
        <v>762</v>
      </c>
      <c r="X116" t="s">
        <v>4274</v>
      </c>
      <c r="Y116" s="19" t="str">
        <f t="shared" si="1"/>
        <v>3</v>
      </c>
      <c r="Z116" s="19" t="str">
        <f>IF(T116="","",IF(AND(T116&lt;&gt;'Tabelas auxiliares'!$B$241,T116&lt;&gt;'Tabelas auxiliares'!$B$242),"FOLHA DE PESSOAL",IF(Y116='Tabelas auxiliares'!$A$242,"CUSTEIO",IF(Y116='Tabelas auxiliares'!$A$241,"INVESTIMENTO","ERRO - VERIFICAR"))))</f>
        <v>CUSTEIO</v>
      </c>
      <c r="AA116" s="37">
        <v>9287.9599999999991</v>
      </c>
      <c r="AB116" s="37"/>
      <c r="AC116" s="37">
        <v>9287.9599999999991</v>
      </c>
      <c r="AD116" s="37"/>
      <c r="AE116" s="37"/>
      <c r="AF116" s="37"/>
      <c r="AG116" s="37"/>
    </row>
    <row r="117" spans="1:33" x14ac:dyDescent="0.25">
      <c r="A117" t="s">
        <v>591</v>
      </c>
      <c r="B117" s="36" t="s">
        <v>199</v>
      </c>
      <c r="C117" s="36" t="s">
        <v>592</v>
      </c>
      <c r="D117" t="s">
        <v>54</v>
      </c>
      <c r="E117" t="s">
        <v>100</v>
      </c>
      <c r="F117" s="19" t="str">
        <f>IFERROR(VLOOKUP(D117,'Tabelas auxiliares'!$A$3:$B$63,2,FALSE),"")</f>
        <v>PROAD - PRÓ-REITORIA DE ADMINISTRAÇÃO</v>
      </c>
      <c r="G117" s="19" t="str">
        <f>IFERROR(VLOOKUP($B117,'Tabelas auxiliares'!$A$67:$C$104,2,FALSE),"")</f>
        <v>ADMINISTRAÇÃO GERAL</v>
      </c>
      <c r="H117" s="19" t="str">
        <f>IFERROR(VLOOKUP($B117,'Tabelas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4275</v>
      </c>
      <c r="J117" t="s">
        <v>2002</v>
      </c>
      <c r="K117" t="s">
        <v>4276</v>
      </c>
      <c r="L117" t="s">
        <v>759</v>
      </c>
      <c r="M117" t="s">
        <v>2004</v>
      </c>
      <c r="N117" t="s">
        <v>638</v>
      </c>
      <c r="O117" t="s">
        <v>614</v>
      </c>
      <c r="P117" t="s">
        <v>1357</v>
      </c>
      <c r="Q117" t="s">
        <v>603</v>
      </c>
      <c r="R117" t="s">
        <v>604</v>
      </c>
      <c r="S117" t="s">
        <v>605</v>
      </c>
      <c r="T117" t="s">
        <v>145</v>
      </c>
      <c r="U117" t="s">
        <v>1358</v>
      </c>
      <c r="V117" t="s">
        <v>761</v>
      </c>
      <c r="W117" t="s">
        <v>762</v>
      </c>
      <c r="X117" t="s">
        <v>4277</v>
      </c>
      <c r="Y117" s="19" t="str">
        <f t="shared" si="1"/>
        <v>3</v>
      </c>
      <c r="Z117" s="19" t="str">
        <f>IF(T117="","",IF(AND(T117&lt;&gt;'Tabelas auxiliares'!$B$241,T117&lt;&gt;'Tabelas auxiliares'!$B$242),"FOLHA DE PESSOAL",IF(Y117='Tabelas auxiliares'!$A$242,"CUSTEIO",IF(Y117='Tabelas auxiliares'!$A$241,"INVESTIMENTO","ERRO - VERIFICAR"))))</f>
        <v>CUSTEIO</v>
      </c>
      <c r="AA117" s="37">
        <v>703.64</v>
      </c>
      <c r="AB117" s="37"/>
      <c r="AC117" s="37"/>
      <c r="AD117" s="37"/>
      <c r="AE117" s="37">
        <v>703.64</v>
      </c>
      <c r="AF117" s="37"/>
      <c r="AG117" s="37"/>
    </row>
    <row r="118" spans="1:33" x14ac:dyDescent="0.25">
      <c r="A118" t="s">
        <v>591</v>
      </c>
      <c r="B118" s="36" t="s">
        <v>199</v>
      </c>
      <c r="C118" s="36" t="s">
        <v>592</v>
      </c>
      <c r="D118" t="s">
        <v>54</v>
      </c>
      <c r="E118" t="s">
        <v>100</v>
      </c>
      <c r="F118" s="19" t="str">
        <f>IFERROR(VLOOKUP(D118,'Tabelas auxiliares'!$A$3:$B$63,2,FALSE),"")</f>
        <v>PROAD - PRÓ-REITORIA DE ADMINISTRAÇÃO</v>
      </c>
      <c r="G118" s="19" t="str">
        <f>IFERROR(VLOOKUP($B118,'Tabelas auxiliares'!$A$67:$C$104,2,FALSE),"")</f>
        <v>ADMINISTRAÇÃO GERAL</v>
      </c>
      <c r="H118" s="19" t="str">
        <f>IFERROR(VLOOKUP($B118,'Tabelas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4278</v>
      </c>
      <c r="J118" t="s">
        <v>2013</v>
      </c>
      <c r="K118" t="s">
        <v>4279</v>
      </c>
      <c r="L118" t="s">
        <v>4280</v>
      </c>
      <c r="M118" t="s">
        <v>2016</v>
      </c>
      <c r="N118" t="s">
        <v>638</v>
      </c>
      <c r="O118" t="s">
        <v>614</v>
      </c>
      <c r="P118" t="s">
        <v>1357</v>
      </c>
      <c r="Q118" t="s">
        <v>603</v>
      </c>
      <c r="R118" t="s">
        <v>604</v>
      </c>
      <c r="S118" t="s">
        <v>605</v>
      </c>
      <c r="T118" t="s">
        <v>145</v>
      </c>
      <c r="U118" t="s">
        <v>1358</v>
      </c>
      <c r="V118" t="s">
        <v>2017</v>
      </c>
      <c r="W118" t="s">
        <v>2018</v>
      </c>
      <c r="X118" t="s">
        <v>4281</v>
      </c>
      <c r="Y118" s="19" t="str">
        <f t="shared" si="1"/>
        <v>3</v>
      </c>
      <c r="Z118" s="19" t="str">
        <f>IF(T118="","",IF(AND(T118&lt;&gt;'Tabelas auxiliares'!$B$241,T118&lt;&gt;'Tabelas auxiliares'!$B$242),"FOLHA DE PESSOAL",IF(Y118='Tabelas auxiliares'!$A$242,"CUSTEIO",IF(Y118='Tabelas auxiliares'!$A$241,"INVESTIMENTO","ERRO - VERIFICAR"))))</f>
        <v>CUSTEIO</v>
      </c>
      <c r="AA118" s="37">
        <v>12706.8</v>
      </c>
      <c r="AB118" s="37"/>
      <c r="AC118" s="37"/>
      <c r="AD118" s="37">
        <v>75.69</v>
      </c>
      <c r="AE118" s="37">
        <v>12631.11</v>
      </c>
      <c r="AF118" s="37"/>
      <c r="AG118" s="37"/>
    </row>
    <row r="119" spans="1:33" x14ac:dyDescent="0.25">
      <c r="A119" t="s">
        <v>591</v>
      </c>
      <c r="B119" s="36" t="s">
        <v>199</v>
      </c>
      <c r="C119" s="36" t="s">
        <v>592</v>
      </c>
      <c r="D119" t="s">
        <v>56</v>
      </c>
      <c r="E119" t="s">
        <v>100</v>
      </c>
      <c r="F119" s="19" t="str">
        <f>IFERROR(VLOOKUP(D119,'Tabelas auxiliares'!$A$3:$B$63,2,FALSE),"")</f>
        <v>PROAD - PASSAGENS * D.U.C</v>
      </c>
      <c r="G119" s="19" t="str">
        <f>IFERROR(VLOOKUP($B119,'Tabelas auxiliares'!$A$67:$C$104,2,FALSE),"")</f>
        <v>ADMINISTRAÇÃO GERAL</v>
      </c>
      <c r="H119" s="19" t="str">
        <f>IFERROR(VLOOKUP($B119,'Tabelas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4282</v>
      </c>
      <c r="J119" t="s">
        <v>1938</v>
      </c>
      <c r="K119" t="s">
        <v>4283</v>
      </c>
      <c r="L119" t="s">
        <v>1940</v>
      </c>
      <c r="M119" t="s">
        <v>1941</v>
      </c>
      <c r="N119" t="s">
        <v>638</v>
      </c>
      <c r="O119" t="s">
        <v>614</v>
      </c>
      <c r="P119" t="s">
        <v>1357</v>
      </c>
      <c r="Q119" t="s">
        <v>603</v>
      </c>
      <c r="R119" t="s">
        <v>604</v>
      </c>
      <c r="S119" t="s">
        <v>605</v>
      </c>
      <c r="T119" t="s">
        <v>145</v>
      </c>
      <c r="U119" t="s">
        <v>1358</v>
      </c>
      <c r="V119" t="s">
        <v>1253</v>
      </c>
      <c r="W119" t="s">
        <v>1254</v>
      </c>
      <c r="X119" t="s">
        <v>4284</v>
      </c>
      <c r="Y119" s="19" t="str">
        <f t="shared" si="1"/>
        <v>3</v>
      </c>
      <c r="Z119" s="19" t="str">
        <f>IF(T119="","",IF(AND(T119&lt;&gt;'Tabelas auxiliares'!$B$241,T119&lt;&gt;'Tabelas auxiliares'!$B$242),"FOLHA DE PESSOAL",IF(Y119='Tabelas auxiliares'!$A$242,"CUSTEIO",IF(Y119='Tabelas auxiliares'!$A$241,"INVESTIMENTO","ERRO - VERIFICAR"))))</f>
        <v>CUSTEIO</v>
      </c>
      <c r="AA119" s="37">
        <v>4390.76</v>
      </c>
      <c r="AB119" s="37"/>
      <c r="AC119" s="37">
        <v>985.5</v>
      </c>
      <c r="AD119" s="37"/>
      <c r="AE119" s="37">
        <v>3405.26</v>
      </c>
      <c r="AF119" s="37"/>
      <c r="AG119" s="37"/>
    </row>
    <row r="120" spans="1:33" x14ac:dyDescent="0.25">
      <c r="A120" t="s">
        <v>591</v>
      </c>
      <c r="B120" s="36" t="s">
        <v>199</v>
      </c>
      <c r="C120" s="36" t="s">
        <v>592</v>
      </c>
      <c r="D120" t="s">
        <v>56</v>
      </c>
      <c r="E120" t="s">
        <v>100</v>
      </c>
      <c r="F120" s="19" t="str">
        <f>IFERROR(VLOOKUP(D120,'Tabelas auxiliares'!$A$3:$B$63,2,FALSE),"")</f>
        <v>PROAD - PASSAGENS * D.U.C</v>
      </c>
      <c r="G120" s="19" t="str">
        <f>IFERROR(VLOOKUP($B120,'Tabelas auxiliares'!$A$67:$C$104,2,FALSE),"")</f>
        <v>ADMINISTRAÇÃO GERAL</v>
      </c>
      <c r="H120" s="19" t="str">
        <f>IFERROR(VLOOKUP($B120,'Tabelas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4282</v>
      </c>
      <c r="J120" t="s">
        <v>1938</v>
      </c>
      <c r="K120" t="s">
        <v>4285</v>
      </c>
      <c r="L120" t="s">
        <v>1940</v>
      </c>
      <c r="M120" t="s">
        <v>1941</v>
      </c>
      <c r="N120" t="s">
        <v>638</v>
      </c>
      <c r="O120" t="s">
        <v>614</v>
      </c>
      <c r="P120" t="s">
        <v>1357</v>
      </c>
      <c r="Q120" t="s">
        <v>603</v>
      </c>
      <c r="R120" t="s">
        <v>604</v>
      </c>
      <c r="S120" t="s">
        <v>605</v>
      </c>
      <c r="T120" t="s">
        <v>145</v>
      </c>
      <c r="U120" t="s">
        <v>1358</v>
      </c>
      <c r="V120" t="s">
        <v>1330</v>
      </c>
      <c r="W120" t="s">
        <v>1331</v>
      </c>
      <c r="X120" t="s">
        <v>4286</v>
      </c>
      <c r="Y120" s="19" t="str">
        <f t="shared" si="1"/>
        <v>3</v>
      </c>
      <c r="Z120" s="19" t="str">
        <f>IF(T120="","",IF(AND(T120&lt;&gt;'Tabelas auxiliares'!$B$241,T120&lt;&gt;'Tabelas auxiliares'!$B$242),"FOLHA DE PESSOAL",IF(Y120='Tabelas auxiliares'!$A$242,"CUSTEIO",IF(Y120='Tabelas auxiliares'!$A$241,"INVESTIMENTO","ERRO - VERIFICAR"))))</f>
        <v>CUSTEIO</v>
      </c>
      <c r="AA120" s="37">
        <v>0.04</v>
      </c>
      <c r="AB120" s="37"/>
      <c r="AC120" s="37">
        <v>0.04</v>
      </c>
      <c r="AD120" s="37"/>
      <c r="AE120" s="37"/>
      <c r="AF120" s="37"/>
      <c r="AG120" s="37"/>
    </row>
    <row r="121" spans="1:33" x14ac:dyDescent="0.25">
      <c r="A121" t="s">
        <v>591</v>
      </c>
      <c r="B121" s="36" t="s">
        <v>199</v>
      </c>
      <c r="C121" s="36" t="s">
        <v>592</v>
      </c>
      <c r="D121" t="s">
        <v>64</v>
      </c>
      <c r="E121" t="s">
        <v>100</v>
      </c>
      <c r="F121" s="19" t="str">
        <f>IFERROR(VLOOKUP(D121,'Tabelas auxiliares'!$A$3:$B$63,2,FALSE),"")</f>
        <v>ARI - ASSESSORIA DE RELAÇÕES INTERNACIONAIS</v>
      </c>
      <c r="G121" s="19" t="str">
        <f>IFERROR(VLOOKUP($B121,'Tabelas auxiliares'!$A$67:$C$104,2,FALSE),"")</f>
        <v>ADMINISTRAÇÃO GERAL</v>
      </c>
      <c r="H121" s="19" t="str">
        <f>IFERROR(VLOOKUP($B121,'Tabelas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954</v>
      </c>
      <c r="J121" t="s">
        <v>4287</v>
      </c>
      <c r="K121" t="s">
        <v>4288</v>
      </c>
      <c r="L121" t="s">
        <v>4289</v>
      </c>
      <c r="M121" t="s">
        <v>1074</v>
      </c>
      <c r="N121" t="s">
        <v>600</v>
      </c>
      <c r="O121" t="s">
        <v>620</v>
      </c>
      <c r="P121" t="s">
        <v>621</v>
      </c>
      <c r="Q121" t="s">
        <v>603</v>
      </c>
      <c r="R121" t="s">
        <v>604</v>
      </c>
      <c r="S121" t="s">
        <v>605</v>
      </c>
      <c r="T121" t="s">
        <v>145</v>
      </c>
      <c r="U121" t="s">
        <v>622</v>
      </c>
      <c r="V121" t="s">
        <v>735</v>
      </c>
      <c r="W121" t="s">
        <v>736</v>
      </c>
      <c r="X121" t="s">
        <v>4290</v>
      </c>
      <c r="Y121" s="19" t="str">
        <f t="shared" si="1"/>
        <v>3</v>
      </c>
      <c r="Z121" s="19" t="str">
        <f>IF(T121="","",IF(AND(T121&lt;&gt;'Tabelas auxiliares'!$B$241,T121&lt;&gt;'Tabelas auxiliares'!$B$242),"FOLHA DE PESSOAL",IF(Y121='Tabelas auxiliares'!$A$242,"CUSTEIO",IF(Y121='Tabelas auxiliares'!$A$241,"INVESTIMENTO","ERRO - VERIFICAR"))))</f>
        <v>CUSTEIO</v>
      </c>
      <c r="AA121" s="37">
        <v>2639.44</v>
      </c>
      <c r="AB121" s="37"/>
      <c r="AC121" s="37">
        <v>2639.44</v>
      </c>
      <c r="AD121" s="37"/>
      <c r="AE121" s="37"/>
      <c r="AF121" s="37"/>
      <c r="AG121" s="37"/>
    </row>
    <row r="122" spans="1:33" x14ac:dyDescent="0.25">
      <c r="A122" t="s">
        <v>591</v>
      </c>
      <c r="B122" s="36" t="s">
        <v>199</v>
      </c>
      <c r="C122" s="36" t="s">
        <v>592</v>
      </c>
      <c r="D122" t="s">
        <v>66</v>
      </c>
      <c r="E122" t="s">
        <v>100</v>
      </c>
      <c r="F122" s="19" t="str">
        <f>IFERROR(VLOOKUP(D122,'Tabelas auxiliares'!$A$3:$B$63,2,FALSE),"")</f>
        <v>PROPG - PRÓ-REITORIA DE PÓS-GRADUAÇÃO</v>
      </c>
      <c r="G122" s="19" t="str">
        <f>IFERROR(VLOOKUP($B122,'Tabelas auxiliares'!$A$67:$C$104,2,FALSE),"")</f>
        <v>ADMINISTRAÇÃO GERAL</v>
      </c>
      <c r="H122" s="19" t="str">
        <f>IFERROR(VLOOKUP($B122,'Tabelas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4291</v>
      </c>
      <c r="J122" t="s">
        <v>4292</v>
      </c>
      <c r="K122" t="s">
        <v>4293</v>
      </c>
      <c r="L122" t="s">
        <v>4294</v>
      </c>
      <c r="M122" t="s">
        <v>767</v>
      </c>
      <c r="N122" t="s">
        <v>600</v>
      </c>
      <c r="O122" t="s">
        <v>768</v>
      </c>
      <c r="P122" t="s">
        <v>769</v>
      </c>
      <c r="Q122" t="s">
        <v>603</v>
      </c>
      <c r="R122" t="s">
        <v>604</v>
      </c>
      <c r="S122" t="s">
        <v>605</v>
      </c>
      <c r="T122" t="s">
        <v>145</v>
      </c>
      <c r="U122" t="s">
        <v>770</v>
      </c>
      <c r="V122" t="s">
        <v>735</v>
      </c>
      <c r="W122" t="s">
        <v>736</v>
      </c>
      <c r="X122" t="s">
        <v>4295</v>
      </c>
      <c r="Y122" s="19" t="str">
        <f t="shared" si="1"/>
        <v>3</v>
      </c>
      <c r="Z122" s="19" t="str">
        <f>IF(T122="","",IF(AND(T122&lt;&gt;'Tabelas auxiliares'!$B$241,T122&lt;&gt;'Tabelas auxiliares'!$B$242),"FOLHA DE PESSOAL",IF(Y122='Tabelas auxiliares'!$A$242,"CUSTEIO",IF(Y122='Tabelas auxiliares'!$A$241,"INVESTIMENTO","ERRO - VERIFICAR"))))</f>
        <v>CUSTEIO</v>
      </c>
      <c r="AA122" s="37">
        <v>1500</v>
      </c>
      <c r="AB122" s="37"/>
      <c r="AC122" s="37"/>
      <c r="AD122" s="37"/>
      <c r="AE122" s="37">
        <v>1500</v>
      </c>
      <c r="AF122" s="37"/>
      <c r="AG122" s="37"/>
    </row>
    <row r="123" spans="1:33" x14ac:dyDescent="0.25">
      <c r="A123" t="s">
        <v>591</v>
      </c>
      <c r="B123" s="36" t="s">
        <v>199</v>
      </c>
      <c r="C123" s="36" t="s">
        <v>592</v>
      </c>
      <c r="D123" t="s">
        <v>66</v>
      </c>
      <c r="E123" t="s">
        <v>100</v>
      </c>
      <c r="F123" s="19" t="str">
        <f>IFERROR(VLOOKUP(D123,'Tabelas auxiliares'!$A$3:$B$63,2,FALSE),"")</f>
        <v>PROPG - PRÓ-REITORIA DE PÓS-GRADUAÇÃO</v>
      </c>
      <c r="G123" s="19" t="str">
        <f>IFERROR(VLOOKUP($B123,'Tabelas auxiliares'!$A$67:$C$104,2,FALSE),"")</f>
        <v>ADMINISTRAÇÃO GERAL</v>
      </c>
      <c r="H123" s="19" t="str">
        <f>IFERROR(VLOOKUP($B123,'Tabelas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4162</v>
      </c>
      <c r="J123" t="s">
        <v>4296</v>
      </c>
      <c r="K123" t="s">
        <v>4297</v>
      </c>
      <c r="L123" t="s">
        <v>4298</v>
      </c>
      <c r="M123" t="s">
        <v>771</v>
      </c>
      <c r="N123" t="s">
        <v>600</v>
      </c>
      <c r="O123" t="s">
        <v>772</v>
      </c>
      <c r="P123" t="s">
        <v>773</v>
      </c>
      <c r="Q123" t="s">
        <v>603</v>
      </c>
      <c r="R123" t="s">
        <v>604</v>
      </c>
      <c r="S123" t="s">
        <v>605</v>
      </c>
      <c r="T123" t="s">
        <v>145</v>
      </c>
      <c r="U123" t="s">
        <v>774</v>
      </c>
      <c r="V123" t="s">
        <v>735</v>
      </c>
      <c r="W123" t="s">
        <v>736</v>
      </c>
      <c r="X123" t="s">
        <v>4299</v>
      </c>
      <c r="Y123" s="19" t="str">
        <f t="shared" si="1"/>
        <v>3</v>
      </c>
      <c r="Z123" s="19" t="str">
        <f>IF(T123="","",IF(AND(T123&lt;&gt;'Tabelas auxiliares'!$B$241,T123&lt;&gt;'Tabelas auxiliares'!$B$242),"FOLHA DE PESSOAL",IF(Y123='Tabelas auxiliares'!$A$242,"CUSTEIO",IF(Y123='Tabelas auxiliares'!$A$241,"INVESTIMENTO","ERRO - VERIFICAR"))))</f>
        <v>CUSTEIO</v>
      </c>
      <c r="AA123" s="37">
        <v>1600</v>
      </c>
      <c r="AB123" s="37"/>
      <c r="AC123" s="37"/>
      <c r="AD123" s="37"/>
      <c r="AE123" s="37">
        <v>1600</v>
      </c>
      <c r="AF123" s="37"/>
      <c r="AG123" s="37"/>
    </row>
    <row r="124" spans="1:33" x14ac:dyDescent="0.25">
      <c r="A124" t="s">
        <v>591</v>
      </c>
      <c r="B124" s="36" t="s">
        <v>199</v>
      </c>
      <c r="C124" s="36" t="s">
        <v>592</v>
      </c>
      <c r="D124" t="s">
        <v>68</v>
      </c>
      <c r="E124" t="s">
        <v>100</v>
      </c>
      <c r="F124" s="19" t="str">
        <f>IFERROR(VLOOKUP(D124,'Tabelas auxiliares'!$A$3:$B$63,2,FALSE),"")</f>
        <v>BIBLIOTECA</v>
      </c>
      <c r="G124" s="19" t="str">
        <f>IFERROR(VLOOKUP($B124,'Tabelas auxiliares'!$A$67:$C$104,2,FALSE),"")</f>
        <v>ADMINISTRAÇÃO GERAL</v>
      </c>
      <c r="H124" s="19" t="str">
        <f>IFERROR(VLOOKUP($B124,'Tabelas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4300</v>
      </c>
      <c r="J124" t="s">
        <v>4301</v>
      </c>
      <c r="K124" t="s">
        <v>4302</v>
      </c>
      <c r="L124" t="s">
        <v>4303</v>
      </c>
      <c r="M124" t="s">
        <v>896</v>
      </c>
      <c r="N124" t="s">
        <v>600</v>
      </c>
      <c r="O124" t="s">
        <v>631</v>
      </c>
      <c r="P124" t="s">
        <v>4304</v>
      </c>
      <c r="Q124" t="s">
        <v>603</v>
      </c>
      <c r="R124" t="s">
        <v>604</v>
      </c>
      <c r="S124" t="s">
        <v>605</v>
      </c>
      <c r="T124" t="s">
        <v>145</v>
      </c>
      <c r="U124" t="s">
        <v>4305</v>
      </c>
      <c r="V124" t="s">
        <v>735</v>
      </c>
      <c r="W124" t="s">
        <v>736</v>
      </c>
      <c r="X124" t="s">
        <v>4306</v>
      </c>
      <c r="Y124" s="19" t="str">
        <f t="shared" si="1"/>
        <v>3</v>
      </c>
      <c r="Z124" s="19" t="str">
        <f>IF(T124="","",IF(AND(T124&lt;&gt;'Tabelas auxiliares'!$B$241,T124&lt;&gt;'Tabelas auxiliares'!$B$242),"FOLHA DE PESSOAL",IF(Y124='Tabelas auxiliares'!$A$242,"CUSTEIO",IF(Y124='Tabelas auxiliares'!$A$241,"INVESTIMENTO","ERRO - VERIFICAR"))))</f>
        <v>CUSTEIO</v>
      </c>
      <c r="AA124" s="37">
        <v>250</v>
      </c>
      <c r="AB124" s="37"/>
      <c r="AC124" s="37">
        <v>250</v>
      </c>
      <c r="AD124" s="37"/>
      <c r="AE124" s="37"/>
      <c r="AF124" s="37"/>
      <c r="AG124" s="37"/>
    </row>
    <row r="125" spans="1:33" x14ac:dyDescent="0.25">
      <c r="A125" t="s">
        <v>591</v>
      </c>
      <c r="B125" s="36" t="s">
        <v>199</v>
      </c>
      <c r="C125" s="36" t="s">
        <v>592</v>
      </c>
      <c r="D125" t="s">
        <v>159</v>
      </c>
      <c r="E125" t="s">
        <v>100</v>
      </c>
      <c r="F125" s="19" t="str">
        <f>IFERROR(VLOOKUP(D125,'Tabelas auxiliares'!$A$3:$B$63,2,FALSE),"")</f>
        <v>SPO - OBRAS SANTO ANDRÉ</v>
      </c>
      <c r="G125" s="19" t="str">
        <f>IFERROR(VLOOKUP($B125,'Tabelas auxiliares'!$A$67:$C$104,2,FALSE),"")</f>
        <v>ADMINISTRAÇÃO GERAL</v>
      </c>
      <c r="H125" s="19" t="str">
        <f>IFERROR(VLOOKUP($B125,'Tabelas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4307</v>
      </c>
      <c r="J125" t="s">
        <v>4308</v>
      </c>
      <c r="K125" t="s">
        <v>4309</v>
      </c>
      <c r="L125" t="s">
        <v>4310</v>
      </c>
      <c r="M125" t="s">
        <v>4311</v>
      </c>
      <c r="N125" t="s">
        <v>638</v>
      </c>
      <c r="O125" t="s">
        <v>614</v>
      </c>
      <c r="P125" t="s">
        <v>1357</v>
      </c>
      <c r="Q125" t="s">
        <v>603</v>
      </c>
      <c r="R125" t="s">
        <v>604</v>
      </c>
      <c r="S125" t="s">
        <v>605</v>
      </c>
      <c r="T125" t="s">
        <v>145</v>
      </c>
      <c r="U125" t="s">
        <v>1358</v>
      </c>
      <c r="V125" t="s">
        <v>789</v>
      </c>
      <c r="W125" t="s">
        <v>785</v>
      </c>
      <c r="X125" t="s">
        <v>4312</v>
      </c>
      <c r="Y125" s="19" t="str">
        <f t="shared" si="1"/>
        <v>3</v>
      </c>
      <c r="Z125" s="19" t="str">
        <f>IF(T125="","",IF(AND(T125&lt;&gt;'Tabelas auxiliares'!$B$241,T125&lt;&gt;'Tabelas auxiliares'!$B$242),"FOLHA DE PESSOAL",IF(Y125='Tabelas auxiliares'!$A$242,"CUSTEIO",IF(Y125='Tabelas auxiliares'!$A$241,"INVESTIMENTO","ERRO - VERIFICAR"))))</f>
        <v>CUSTEIO</v>
      </c>
      <c r="AA125" s="37">
        <v>2046.23</v>
      </c>
      <c r="AB125" s="37"/>
      <c r="AC125" s="37">
        <v>1918.95</v>
      </c>
      <c r="AD125" s="37"/>
      <c r="AE125" s="37">
        <v>127.28</v>
      </c>
      <c r="AF125" s="37"/>
      <c r="AG125" s="37"/>
    </row>
    <row r="126" spans="1:33" x14ac:dyDescent="0.25">
      <c r="A126" t="s">
        <v>591</v>
      </c>
      <c r="B126" s="36" t="s">
        <v>199</v>
      </c>
      <c r="C126" s="36" t="s">
        <v>592</v>
      </c>
      <c r="D126" t="s">
        <v>159</v>
      </c>
      <c r="E126" t="s">
        <v>100</v>
      </c>
      <c r="F126" s="19" t="str">
        <f>IFERROR(VLOOKUP(D126,'Tabelas auxiliares'!$A$3:$B$63,2,FALSE),"")</f>
        <v>SPO - OBRAS SANTO ANDRÉ</v>
      </c>
      <c r="G126" s="19" t="str">
        <f>IFERROR(VLOOKUP($B126,'Tabelas auxiliares'!$A$67:$C$104,2,FALSE),"")</f>
        <v>ADMINISTRAÇÃO GERAL</v>
      </c>
      <c r="H126" s="19" t="str">
        <f>IFERROR(VLOOKUP($B126,'Tabelas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4307</v>
      </c>
      <c r="J126" t="s">
        <v>4308</v>
      </c>
      <c r="K126" t="s">
        <v>4313</v>
      </c>
      <c r="L126" t="s">
        <v>4310</v>
      </c>
      <c r="M126" t="s">
        <v>4314</v>
      </c>
      <c r="N126" t="s">
        <v>638</v>
      </c>
      <c r="O126" t="s">
        <v>614</v>
      </c>
      <c r="P126" t="s">
        <v>1357</v>
      </c>
      <c r="Q126" t="s">
        <v>603</v>
      </c>
      <c r="R126" t="s">
        <v>604</v>
      </c>
      <c r="S126" t="s">
        <v>605</v>
      </c>
      <c r="T126" t="s">
        <v>145</v>
      </c>
      <c r="U126" t="s">
        <v>1358</v>
      </c>
      <c r="V126" t="s">
        <v>789</v>
      </c>
      <c r="W126" t="s">
        <v>785</v>
      </c>
      <c r="X126" t="s">
        <v>4315</v>
      </c>
      <c r="Y126" s="19" t="str">
        <f t="shared" si="1"/>
        <v>3</v>
      </c>
      <c r="Z126" s="19" t="str">
        <f>IF(T126="","",IF(AND(T126&lt;&gt;'Tabelas auxiliares'!$B$241,T126&lt;&gt;'Tabelas auxiliares'!$B$242),"FOLHA DE PESSOAL",IF(Y126='Tabelas auxiliares'!$A$242,"CUSTEIO",IF(Y126='Tabelas auxiliares'!$A$241,"INVESTIMENTO","ERRO - VERIFICAR"))))</f>
        <v>CUSTEIO</v>
      </c>
      <c r="AA126" s="37">
        <v>598.04999999999995</v>
      </c>
      <c r="AB126" s="37"/>
      <c r="AC126" s="37">
        <v>472.65</v>
      </c>
      <c r="AD126" s="37"/>
      <c r="AE126" s="37">
        <v>125.4</v>
      </c>
      <c r="AF126" s="37"/>
      <c r="AG126" s="37"/>
    </row>
    <row r="127" spans="1:33" x14ac:dyDescent="0.25">
      <c r="A127" t="s">
        <v>591</v>
      </c>
      <c r="B127" s="36" t="s">
        <v>199</v>
      </c>
      <c r="C127" s="36" t="s">
        <v>592</v>
      </c>
      <c r="D127" t="s">
        <v>77</v>
      </c>
      <c r="E127" t="s">
        <v>100</v>
      </c>
      <c r="F127" s="19" t="str">
        <f>IFERROR(VLOOKUP(D127,'Tabelas auxiliares'!$A$3:$B$63,2,FALSE),"")</f>
        <v>AGÊNCIA DE INOVAÇÃO</v>
      </c>
      <c r="G127" s="19" t="str">
        <f>IFERROR(VLOOKUP($B127,'Tabelas auxiliares'!$A$67:$C$104,2,FALSE),"")</f>
        <v>ADMINISTRAÇÃO GERAL</v>
      </c>
      <c r="H127" s="19" t="str">
        <f>IFERROR(VLOOKUP($B127,'Tabelas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4316</v>
      </c>
      <c r="J127" t="s">
        <v>786</v>
      </c>
      <c r="K127" t="s">
        <v>4317</v>
      </c>
      <c r="L127" t="s">
        <v>787</v>
      </c>
      <c r="M127" t="s">
        <v>788</v>
      </c>
      <c r="N127" t="s">
        <v>638</v>
      </c>
      <c r="O127" t="s">
        <v>614</v>
      </c>
      <c r="P127" t="s">
        <v>639</v>
      </c>
      <c r="Q127" t="s">
        <v>603</v>
      </c>
      <c r="R127" t="s">
        <v>604</v>
      </c>
      <c r="S127" t="s">
        <v>605</v>
      </c>
      <c r="T127" t="s">
        <v>145</v>
      </c>
      <c r="U127" t="s">
        <v>640</v>
      </c>
      <c r="V127" t="s">
        <v>789</v>
      </c>
      <c r="W127" t="s">
        <v>785</v>
      </c>
      <c r="X127" t="s">
        <v>4318</v>
      </c>
      <c r="Y127" s="19" t="str">
        <f t="shared" si="1"/>
        <v>3</v>
      </c>
      <c r="Z127" s="19" t="str">
        <f>IF(T127="","",IF(AND(T127&lt;&gt;'Tabelas auxiliares'!$B$241,T127&lt;&gt;'Tabelas auxiliares'!$B$242),"FOLHA DE PESSOAL",IF(Y127='Tabelas auxiliares'!$A$242,"CUSTEIO",IF(Y127='Tabelas auxiliares'!$A$241,"INVESTIMENTO","ERRO - VERIFICAR"))))</f>
        <v>CUSTEIO</v>
      </c>
      <c r="AA127" s="37">
        <v>34.020000000000003</v>
      </c>
      <c r="AB127" s="37"/>
      <c r="AC127" s="37">
        <v>34.020000000000003</v>
      </c>
      <c r="AD127" s="37"/>
      <c r="AE127" s="37"/>
      <c r="AF127" s="37"/>
      <c r="AG127" s="37"/>
    </row>
    <row r="128" spans="1:33" x14ac:dyDescent="0.25">
      <c r="A128" t="s">
        <v>591</v>
      </c>
      <c r="B128" s="36" t="s">
        <v>199</v>
      </c>
      <c r="C128" s="36" t="s">
        <v>592</v>
      </c>
      <c r="D128" t="s">
        <v>77</v>
      </c>
      <c r="E128" t="s">
        <v>100</v>
      </c>
      <c r="F128" s="19" t="str">
        <f>IFERROR(VLOOKUP(D128,'Tabelas auxiliares'!$A$3:$B$63,2,FALSE),"")</f>
        <v>AGÊNCIA DE INOVAÇÃO</v>
      </c>
      <c r="G128" s="19" t="str">
        <f>IFERROR(VLOOKUP($B128,'Tabelas auxiliares'!$A$67:$C$104,2,FALSE),"")</f>
        <v>ADMINISTRAÇÃO GERAL</v>
      </c>
      <c r="H128" s="19" t="str">
        <f>IFERROR(VLOOKUP($B128,'Tabelas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4319</v>
      </c>
      <c r="J128" t="s">
        <v>4320</v>
      </c>
      <c r="K128" t="s">
        <v>4321</v>
      </c>
      <c r="L128" t="s">
        <v>4320</v>
      </c>
      <c r="M128" t="s">
        <v>783</v>
      </c>
      <c r="N128" t="s">
        <v>638</v>
      </c>
      <c r="O128" t="s">
        <v>614</v>
      </c>
      <c r="P128" t="s">
        <v>1357</v>
      </c>
      <c r="Q128" t="s">
        <v>603</v>
      </c>
      <c r="R128" t="s">
        <v>604</v>
      </c>
      <c r="S128" t="s">
        <v>605</v>
      </c>
      <c r="T128" t="s">
        <v>145</v>
      </c>
      <c r="U128" t="s">
        <v>1358</v>
      </c>
      <c r="V128" t="s">
        <v>784</v>
      </c>
      <c r="W128" t="s">
        <v>785</v>
      </c>
      <c r="X128" t="s">
        <v>4322</v>
      </c>
      <c r="Y128" s="19" t="str">
        <f t="shared" si="1"/>
        <v>3</v>
      </c>
      <c r="Z128" s="19" t="str">
        <f>IF(T128="","",IF(AND(T128&lt;&gt;'Tabelas auxiliares'!$B$241,T128&lt;&gt;'Tabelas auxiliares'!$B$242),"FOLHA DE PESSOAL",IF(Y128='Tabelas auxiliares'!$A$242,"CUSTEIO",IF(Y128='Tabelas auxiliares'!$A$241,"INVESTIMENTO","ERRO - VERIFICAR"))))</f>
        <v>CUSTEIO</v>
      </c>
      <c r="AA128" s="37">
        <v>11.04</v>
      </c>
      <c r="AB128" s="37"/>
      <c r="AC128" s="37">
        <v>11.04</v>
      </c>
      <c r="AD128" s="37"/>
      <c r="AE128" s="37"/>
      <c r="AF128" s="37"/>
      <c r="AG128" s="37"/>
    </row>
    <row r="129" spans="1:33" x14ac:dyDescent="0.25">
      <c r="A129" t="s">
        <v>591</v>
      </c>
      <c r="B129" s="36" t="s">
        <v>199</v>
      </c>
      <c r="C129" s="36" t="s">
        <v>592</v>
      </c>
      <c r="D129" t="s">
        <v>77</v>
      </c>
      <c r="E129" t="s">
        <v>100</v>
      </c>
      <c r="F129" s="19" t="str">
        <f>IFERROR(VLOOKUP(D129,'Tabelas auxiliares'!$A$3:$B$63,2,FALSE),"")</f>
        <v>AGÊNCIA DE INOVAÇÃO</v>
      </c>
      <c r="G129" s="19" t="str">
        <f>IFERROR(VLOOKUP($B129,'Tabelas auxiliares'!$A$67:$C$104,2,FALSE),"")</f>
        <v>ADMINISTRAÇÃO GERAL</v>
      </c>
      <c r="H129" s="19" t="str">
        <f>IFERROR(VLOOKUP($B129,'Tabelas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4323</v>
      </c>
      <c r="J129" t="s">
        <v>786</v>
      </c>
      <c r="K129" t="s">
        <v>4324</v>
      </c>
      <c r="L129" t="s">
        <v>787</v>
      </c>
      <c r="M129" t="s">
        <v>788</v>
      </c>
      <c r="N129" t="s">
        <v>638</v>
      </c>
      <c r="O129" t="s">
        <v>614</v>
      </c>
      <c r="P129" t="s">
        <v>1357</v>
      </c>
      <c r="Q129" t="s">
        <v>603</v>
      </c>
      <c r="R129" t="s">
        <v>604</v>
      </c>
      <c r="S129" t="s">
        <v>605</v>
      </c>
      <c r="T129" t="s">
        <v>145</v>
      </c>
      <c r="U129" t="s">
        <v>1358</v>
      </c>
      <c r="V129" t="s">
        <v>789</v>
      </c>
      <c r="W129" t="s">
        <v>785</v>
      </c>
      <c r="X129" t="s">
        <v>4325</v>
      </c>
      <c r="Y129" s="19" t="str">
        <f t="shared" si="1"/>
        <v>3</v>
      </c>
      <c r="Z129" s="19" t="str">
        <f>IF(T129="","",IF(AND(T129&lt;&gt;'Tabelas auxiliares'!$B$241,T129&lt;&gt;'Tabelas auxiliares'!$B$242),"FOLHA DE PESSOAL",IF(Y129='Tabelas auxiliares'!$A$242,"CUSTEIO",IF(Y129='Tabelas auxiliares'!$A$241,"INVESTIMENTO","ERRO - VERIFICAR"))))</f>
        <v>CUSTEIO</v>
      </c>
      <c r="AA129" s="37">
        <v>10735.72</v>
      </c>
      <c r="AB129" s="37"/>
      <c r="AC129" s="37"/>
      <c r="AD129" s="37"/>
      <c r="AE129" s="37">
        <v>10735.72</v>
      </c>
      <c r="AF129" s="37"/>
      <c r="AG129" s="37"/>
    </row>
    <row r="130" spans="1:33" x14ac:dyDescent="0.25">
      <c r="A130" t="s">
        <v>591</v>
      </c>
      <c r="B130" s="36" t="s">
        <v>199</v>
      </c>
      <c r="C130" s="36" t="s">
        <v>592</v>
      </c>
      <c r="D130" t="s">
        <v>77</v>
      </c>
      <c r="E130" t="s">
        <v>100</v>
      </c>
      <c r="F130" s="19" t="str">
        <f>IFERROR(VLOOKUP(D130,'Tabelas auxiliares'!$A$3:$B$63,2,FALSE),"")</f>
        <v>AGÊNCIA DE INOVAÇÃO</v>
      </c>
      <c r="G130" s="19" t="str">
        <f>IFERROR(VLOOKUP($B130,'Tabelas auxiliares'!$A$67:$C$104,2,FALSE),"")</f>
        <v>ADMINISTRAÇÃO GERAL</v>
      </c>
      <c r="H130" s="19" t="str">
        <f>IFERROR(VLOOKUP($B130,'Tabelas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4326</v>
      </c>
      <c r="J130" t="s">
        <v>4327</v>
      </c>
      <c r="K130" t="s">
        <v>4328</v>
      </c>
      <c r="L130" t="s">
        <v>4329</v>
      </c>
      <c r="M130" t="s">
        <v>783</v>
      </c>
      <c r="N130" t="s">
        <v>638</v>
      </c>
      <c r="O130" t="s">
        <v>614</v>
      </c>
      <c r="P130" t="s">
        <v>1357</v>
      </c>
      <c r="Q130" t="s">
        <v>603</v>
      </c>
      <c r="R130" t="s">
        <v>604</v>
      </c>
      <c r="S130" t="s">
        <v>605</v>
      </c>
      <c r="T130" t="s">
        <v>145</v>
      </c>
      <c r="U130" t="s">
        <v>1358</v>
      </c>
      <c r="V130" t="s">
        <v>784</v>
      </c>
      <c r="W130" t="s">
        <v>785</v>
      </c>
      <c r="X130" t="s">
        <v>4330</v>
      </c>
      <c r="Y130" s="19" t="str">
        <f t="shared" si="1"/>
        <v>3</v>
      </c>
      <c r="Z130" s="19" t="str">
        <f>IF(T130="","",IF(AND(T130&lt;&gt;'Tabelas auxiliares'!$B$241,T130&lt;&gt;'Tabelas auxiliares'!$B$242),"FOLHA DE PESSOAL",IF(Y130='Tabelas auxiliares'!$A$242,"CUSTEIO",IF(Y130='Tabelas auxiliares'!$A$241,"INVESTIMENTO","ERRO - VERIFICAR"))))</f>
        <v>CUSTEIO</v>
      </c>
      <c r="AA130" s="37">
        <v>4.9800000000000004</v>
      </c>
      <c r="AB130" s="37"/>
      <c r="AC130" s="37">
        <v>4.9800000000000004</v>
      </c>
      <c r="AD130" s="37"/>
      <c r="AE130" s="37"/>
      <c r="AF130" s="37"/>
      <c r="AG130" s="37"/>
    </row>
    <row r="131" spans="1:33" x14ac:dyDescent="0.25">
      <c r="A131" t="s">
        <v>591</v>
      </c>
      <c r="B131" s="36" t="s">
        <v>199</v>
      </c>
      <c r="C131" s="36" t="s">
        <v>592</v>
      </c>
      <c r="D131" t="s">
        <v>77</v>
      </c>
      <c r="E131" t="s">
        <v>100</v>
      </c>
      <c r="F131" s="19" t="str">
        <f>IFERROR(VLOOKUP(D131,'Tabelas auxiliares'!$A$3:$B$63,2,FALSE),"")</f>
        <v>AGÊNCIA DE INOVAÇÃO</v>
      </c>
      <c r="G131" s="19" t="str">
        <f>IFERROR(VLOOKUP($B131,'Tabelas auxiliares'!$A$67:$C$104,2,FALSE),"")</f>
        <v>ADMINISTRAÇÃO GERAL</v>
      </c>
      <c r="H131" s="19" t="str">
        <f>IFERROR(VLOOKUP($B131,'Tabelas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4162</v>
      </c>
      <c r="J131" t="s">
        <v>786</v>
      </c>
      <c r="K131" t="s">
        <v>4331</v>
      </c>
      <c r="L131" t="s">
        <v>787</v>
      </c>
      <c r="M131" t="s">
        <v>788</v>
      </c>
      <c r="N131" t="s">
        <v>638</v>
      </c>
      <c r="O131" t="s">
        <v>614</v>
      </c>
      <c r="P131" t="s">
        <v>1357</v>
      </c>
      <c r="Q131" t="s">
        <v>603</v>
      </c>
      <c r="R131" t="s">
        <v>604</v>
      </c>
      <c r="S131" t="s">
        <v>605</v>
      </c>
      <c r="T131" t="s">
        <v>145</v>
      </c>
      <c r="U131" t="s">
        <v>1358</v>
      </c>
      <c r="V131" t="s">
        <v>789</v>
      </c>
      <c r="W131" t="s">
        <v>785</v>
      </c>
      <c r="X131" t="s">
        <v>4332</v>
      </c>
      <c r="Y131" s="19" t="str">
        <f t="shared" si="1"/>
        <v>3</v>
      </c>
      <c r="Z131" s="19" t="str">
        <f>IF(T131="","",IF(AND(T131&lt;&gt;'Tabelas auxiliares'!$B$241,T131&lt;&gt;'Tabelas auxiliares'!$B$242),"FOLHA DE PESSOAL",IF(Y131='Tabelas auxiliares'!$A$242,"CUSTEIO",IF(Y131='Tabelas auxiliares'!$A$241,"INVESTIMENTO","ERRO - VERIFICAR"))))</f>
        <v>CUSTEIO</v>
      </c>
      <c r="AA131" s="37">
        <v>10071.65</v>
      </c>
      <c r="AB131" s="37"/>
      <c r="AC131" s="37">
        <v>6751.32</v>
      </c>
      <c r="AD131" s="37">
        <v>313.77</v>
      </c>
      <c r="AE131" s="37">
        <v>3006.56</v>
      </c>
      <c r="AF131" s="37"/>
      <c r="AG131" s="37"/>
    </row>
    <row r="132" spans="1:33" x14ac:dyDescent="0.25">
      <c r="A132" t="s">
        <v>591</v>
      </c>
      <c r="B132" s="36" t="s">
        <v>199</v>
      </c>
      <c r="C132" s="36" t="s">
        <v>592</v>
      </c>
      <c r="D132" t="s">
        <v>77</v>
      </c>
      <c r="E132" t="s">
        <v>100</v>
      </c>
      <c r="F132" s="19" t="str">
        <f>IFERROR(VLOOKUP(D132,'Tabelas auxiliares'!$A$3:$B$63,2,FALSE),"")</f>
        <v>AGÊNCIA DE INOVAÇÃO</v>
      </c>
      <c r="G132" s="19" t="str">
        <f>IFERROR(VLOOKUP($B132,'Tabelas auxiliares'!$A$67:$C$104,2,FALSE),"")</f>
        <v>ADMINISTRAÇÃO GERAL</v>
      </c>
      <c r="H132" s="19" t="str">
        <f>IFERROR(VLOOKUP($B132,'Tabelas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3931</v>
      </c>
      <c r="J132" t="s">
        <v>4333</v>
      </c>
      <c r="K132" t="s">
        <v>4334</v>
      </c>
      <c r="L132" t="s">
        <v>4335</v>
      </c>
      <c r="M132" t="s">
        <v>783</v>
      </c>
      <c r="N132" t="s">
        <v>638</v>
      </c>
      <c r="O132" t="s">
        <v>614</v>
      </c>
      <c r="P132" t="s">
        <v>1357</v>
      </c>
      <c r="Q132" t="s">
        <v>603</v>
      </c>
      <c r="R132" t="s">
        <v>604</v>
      </c>
      <c r="S132" t="s">
        <v>605</v>
      </c>
      <c r="T132" t="s">
        <v>145</v>
      </c>
      <c r="U132" t="s">
        <v>1358</v>
      </c>
      <c r="V132" t="s">
        <v>4336</v>
      </c>
      <c r="W132" t="s">
        <v>4337</v>
      </c>
      <c r="X132" t="s">
        <v>4338</v>
      </c>
      <c r="Y132" s="19" t="str">
        <f t="shared" ref="Y132:Y195" si="2">LEFT(V132,1)</f>
        <v>3</v>
      </c>
      <c r="Z132" s="19" t="str">
        <f>IF(T132="","",IF(AND(T132&lt;&gt;'Tabelas auxiliares'!$B$241,T132&lt;&gt;'Tabelas auxiliares'!$B$242),"FOLHA DE PESSOAL",IF(Y132='Tabelas auxiliares'!$A$242,"CUSTEIO",IF(Y132='Tabelas auxiliares'!$A$241,"INVESTIMENTO","ERRO - VERIFICAR"))))</f>
        <v>CUSTEIO</v>
      </c>
      <c r="AA132" s="37">
        <v>46411.4</v>
      </c>
      <c r="AB132" s="37"/>
      <c r="AC132" s="37">
        <v>34959.4</v>
      </c>
      <c r="AD132" s="37"/>
      <c r="AE132" s="37">
        <v>11452</v>
      </c>
      <c r="AF132" s="37"/>
      <c r="AG132" s="37"/>
    </row>
    <row r="133" spans="1:33" x14ac:dyDescent="0.25">
      <c r="A133" t="s">
        <v>591</v>
      </c>
      <c r="B133" s="36" t="s">
        <v>199</v>
      </c>
      <c r="C133" s="36" t="s">
        <v>592</v>
      </c>
      <c r="D133" t="s">
        <v>81</v>
      </c>
      <c r="E133" t="s">
        <v>100</v>
      </c>
      <c r="F133" s="19" t="str">
        <f>IFERROR(VLOOKUP(D133,'Tabelas auxiliares'!$A$3:$B$63,2,FALSE),"")</f>
        <v>SUGEPE - SUPERINTENDÊNCIA DE GESTÃO DE PESSOAS</v>
      </c>
      <c r="G133" s="19" t="str">
        <f>IFERROR(VLOOKUP($B133,'Tabelas auxiliares'!$A$67:$C$104,2,FALSE),"")</f>
        <v>ADMINISTRAÇÃO GERAL</v>
      </c>
      <c r="H133" s="19" t="str">
        <f>IFERROR(VLOOKUP($B133,'Tabelas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752</v>
      </c>
      <c r="J133" t="s">
        <v>798</v>
      </c>
      <c r="K133" t="s">
        <v>799</v>
      </c>
      <c r="L133" t="s">
        <v>800</v>
      </c>
      <c r="M133" t="s">
        <v>801</v>
      </c>
      <c r="N133" t="s">
        <v>638</v>
      </c>
      <c r="O133" t="s">
        <v>614</v>
      </c>
      <c r="P133" t="s">
        <v>639</v>
      </c>
      <c r="Q133" t="s">
        <v>603</v>
      </c>
      <c r="R133" t="s">
        <v>604</v>
      </c>
      <c r="S133" t="s">
        <v>605</v>
      </c>
      <c r="T133" t="s">
        <v>145</v>
      </c>
      <c r="U133" t="s">
        <v>640</v>
      </c>
      <c r="V133" t="s">
        <v>802</v>
      </c>
      <c r="W133" t="s">
        <v>803</v>
      </c>
      <c r="X133" t="s">
        <v>804</v>
      </c>
      <c r="Y133" s="19" t="str">
        <f t="shared" si="2"/>
        <v>3</v>
      </c>
      <c r="Z133" s="19" t="str">
        <f>IF(T133="","",IF(AND(T133&lt;&gt;'Tabelas auxiliares'!$B$241,T133&lt;&gt;'Tabelas auxiliares'!$B$242),"FOLHA DE PESSOAL",IF(Y133='Tabelas auxiliares'!$A$242,"CUSTEIO",IF(Y133='Tabelas auxiliares'!$A$241,"INVESTIMENTO","ERRO - VERIFICAR"))))</f>
        <v>CUSTEIO</v>
      </c>
      <c r="AA133" s="37">
        <v>109542.39999999999</v>
      </c>
      <c r="AB133" s="37"/>
      <c r="AC133" s="37">
        <v>109542.39999999999</v>
      </c>
      <c r="AD133" s="37"/>
      <c r="AE133" s="37"/>
      <c r="AF133" s="37"/>
      <c r="AG133" s="37"/>
    </row>
    <row r="134" spans="1:33" x14ac:dyDescent="0.25">
      <c r="A134" t="s">
        <v>591</v>
      </c>
      <c r="B134" s="36" t="s">
        <v>199</v>
      </c>
      <c r="C134" s="36" t="s">
        <v>592</v>
      </c>
      <c r="D134" t="s">
        <v>81</v>
      </c>
      <c r="E134" t="s">
        <v>100</v>
      </c>
      <c r="F134" s="19" t="str">
        <f>IFERROR(VLOOKUP(D134,'Tabelas auxiliares'!$A$3:$B$63,2,FALSE),"")</f>
        <v>SUGEPE - SUPERINTENDÊNCIA DE GESTÃO DE PESSOAS</v>
      </c>
      <c r="G134" s="19" t="str">
        <f>IFERROR(VLOOKUP($B134,'Tabelas auxiliares'!$A$67:$C$104,2,FALSE),"")</f>
        <v>ADMINISTRAÇÃO GERAL</v>
      </c>
      <c r="H134" s="19" t="str">
        <f>IFERROR(VLOOKUP($B134,'Tabelas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4339</v>
      </c>
      <c r="J134" t="s">
        <v>805</v>
      </c>
      <c r="K134" t="s">
        <v>4340</v>
      </c>
      <c r="L134" t="s">
        <v>806</v>
      </c>
      <c r="M134" t="s">
        <v>807</v>
      </c>
      <c r="N134" t="s">
        <v>638</v>
      </c>
      <c r="O134" t="s">
        <v>614</v>
      </c>
      <c r="P134" t="s">
        <v>1357</v>
      </c>
      <c r="Q134" t="s">
        <v>603</v>
      </c>
      <c r="R134" t="s">
        <v>604</v>
      </c>
      <c r="S134" t="s">
        <v>605</v>
      </c>
      <c r="T134" t="s">
        <v>145</v>
      </c>
      <c r="U134" t="s">
        <v>1358</v>
      </c>
      <c r="V134" t="s">
        <v>808</v>
      </c>
      <c r="W134" t="s">
        <v>809</v>
      </c>
      <c r="X134" t="s">
        <v>4341</v>
      </c>
      <c r="Y134" s="19" t="str">
        <f t="shared" si="2"/>
        <v>3</v>
      </c>
      <c r="Z134" s="19" t="str">
        <f>IF(T134="","",IF(AND(T134&lt;&gt;'Tabelas auxiliares'!$B$241,T134&lt;&gt;'Tabelas auxiliares'!$B$242),"FOLHA DE PESSOAL",IF(Y134='Tabelas auxiliares'!$A$242,"CUSTEIO",IF(Y134='Tabelas auxiliares'!$A$241,"INVESTIMENTO","ERRO - VERIFICAR"))))</f>
        <v>CUSTEIO</v>
      </c>
      <c r="AA134" s="37">
        <v>1470</v>
      </c>
      <c r="AB134" s="37"/>
      <c r="AC134" s="37">
        <v>1470</v>
      </c>
      <c r="AD134" s="37"/>
      <c r="AE134" s="37"/>
      <c r="AF134" s="37"/>
      <c r="AG134" s="37"/>
    </row>
    <row r="135" spans="1:33" x14ac:dyDescent="0.25">
      <c r="A135" t="s">
        <v>591</v>
      </c>
      <c r="B135" s="36" t="s">
        <v>199</v>
      </c>
      <c r="C135" s="36" t="s">
        <v>592</v>
      </c>
      <c r="D135" t="s">
        <v>81</v>
      </c>
      <c r="E135" t="s">
        <v>100</v>
      </c>
      <c r="F135" s="19" t="str">
        <f>IFERROR(VLOOKUP(D135,'Tabelas auxiliares'!$A$3:$B$63,2,FALSE),"")</f>
        <v>SUGEPE - SUPERINTENDÊNCIA DE GESTÃO DE PESSOAS</v>
      </c>
      <c r="G135" s="19" t="str">
        <f>IFERROR(VLOOKUP($B135,'Tabelas auxiliares'!$A$67:$C$104,2,FALSE),"")</f>
        <v>ADMINISTRAÇÃO GERAL</v>
      </c>
      <c r="H135" s="19" t="str">
        <f>IFERROR(VLOOKUP($B135,'Tabelas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4094</v>
      </c>
      <c r="J135" t="s">
        <v>4342</v>
      </c>
      <c r="K135" t="s">
        <v>4343</v>
      </c>
      <c r="L135" t="s">
        <v>806</v>
      </c>
      <c r="M135" t="s">
        <v>807</v>
      </c>
      <c r="N135" t="s">
        <v>638</v>
      </c>
      <c r="O135" t="s">
        <v>614</v>
      </c>
      <c r="P135" t="s">
        <v>1357</v>
      </c>
      <c r="Q135" t="s">
        <v>603</v>
      </c>
      <c r="R135" t="s">
        <v>604</v>
      </c>
      <c r="S135" t="s">
        <v>605</v>
      </c>
      <c r="T135" t="s">
        <v>145</v>
      </c>
      <c r="U135" t="s">
        <v>1358</v>
      </c>
      <c r="V135" t="s">
        <v>808</v>
      </c>
      <c r="W135" t="s">
        <v>809</v>
      </c>
      <c r="X135" t="s">
        <v>4344</v>
      </c>
      <c r="Y135" s="19" t="str">
        <f t="shared" si="2"/>
        <v>3</v>
      </c>
      <c r="Z135" s="19" t="str">
        <f>IF(T135="","",IF(AND(T135&lt;&gt;'Tabelas auxiliares'!$B$241,T135&lt;&gt;'Tabelas auxiliares'!$B$242),"FOLHA DE PESSOAL",IF(Y135='Tabelas auxiliares'!$A$242,"CUSTEIO",IF(Y135='Tabelas auxiliares'!$A$241,"INVESTIMENTO","ERRO - VERIFICAR"))))</f>
        <v>CUSTEIO</v>
      </c>
      <c r="AA135" s="37">
        <v>7280</v>
      </c>
      <c r="AB135" s="37"/>
      <c r="AC135" s="37">
        <v>2120</v>
      </c>
      <c r="AD135" s="37"/>
      <c r="AE135" s="37">
        <v>5160</v>
      </c>
      <c r="AF135" s="37"/>
      <c r="AG135" s="37"/>
    </row>
    <row r="136" spans="1:33" x14ac:dyDescent="0.25">
      <c r="A136" t="s">
        <v>591</v>
      </c>
      <c r="B136" s="36" t="s">
        <v>200</v>
      </c>
      <c r="C136" s="36" t="s">
        <v>592</v>
      </c>
      <c r="D136" t="s">
        <v>28</v>
      </c>
      <c r="E136" t="s">
        <v>100</v>
      </c>
      <c r="F136" s="19" t="str">
        <f>IFERROR(VLOOKUP(D136,'Tabelas auxiliares'!$A$3:$B$63,2,FALSE),"")</f>
        <v>PU - PREFEITURA UNIVERSITÁRIA</v>
      </c>
      <c r="G136" s="19" t="str">
        <f>IFERROR(VLOOKUP($B136,'Tabelas auxiliares'!$A$67:$C$104,2,FALSE),"")</f>
        <v>ÁGUA / LUZ / GÁS (CONCESSIONÁRIAS)</v>
      </c>
      <c r="H136" s="19" t="str">
        <f>IFERROR(VLOOKUP($B136,'Tabelas auxiliares'!$A$67:$C$104,3,FALSE),"")</f>
        <v>ÁGUA E ESGOTO / ENERGIA ELÉTRICA / GÁS</v>
      </c>
      <c r="I136" t="s">
        <v>829</v>
      </c>
      <c r="J136" t="s">
        <v>830</v>
      </c>
      <c r="K136" t="s">
        <v>831</v>
      </c>
      <c r="L136" t="s">
        <v>832</v>
      </c>
      <c r="M136" t="s">
        <v>822</v>
      </c>
      <c r="N136" t="s">
        <v>638</v>
      </c>
      <c r="O136" t="s">
        <v>614</v>
      </c>
      <c r="P136" t="s">
        <v>639</v>
      </c>
      <c r="Q136" t="s">
        <v>603</v>
      </c>
      <c r="R136" t="s">
        <v>604</v>
      </c>
      <c r="S136" t="s">
        <v>605</v>
      </c>
      <c r="T136" t="s">
        <v>145</v>
      </c>
      <c r="U136" t="s">
        <v>640</v>
      </c>
      <c r="V136" t="s">
        <v>823</v>
      </c>
      <c r="W136" t="s">
        <v>824</v>
      </c>
      <c r="X136" t="s">
        <v>833</v>
      </c>
      <c r="Y136" s="19" t="str">
        <f t="shared" si="2"/>
        <v>3</v>
      </c>
      <c r="Z136" s="19" t="str">
        <f>IF(T136="","",IF(AND(T136&lt;&gt;'Tabelas auxiliares'!$B$241,T136&lt;&gt;'Tabelas auxiliares'!$B$242),"FOLHA DE PESSOAL",IF(Y136='Tabelas auxiliares'!$A$242,"CUSTEIO",IF(Y136='Tabelas auxiliares'!$A$241,"INVESTIMENTO","ERRO - VERIFICAR"))))</f>
        <v>CUSTEIO</v>
      </c>
      <c r="AA136" s="37">
        <v>47455.74</v>
      </c>
      <c r="AB136" s="37"/>
      <c r="AC136" s="37"/>
      <c r="AD136" s="37">
        <v>15482.25</v>
      </c>
      <c r="AE136" s="37">
        <v>31973.49</v>
      </c>
      <c r="AF136" s="37"/>
      <c r="AG136" s="37"/>
    </row>
    <row r="137" spans="1:33" x14ac:dyDescent="0.25">
      <c r="A137" t="s">
        <v>591</v>
      </c>
      <c r="B137" s="36" t="s">
        <v>200</v>
      </c>
      <c r="C137" s="36" t="s">
        <v>592</v>
      </c>
      <c r="D137" t="s">
        <v>28</v>
      </c>
      <c r="E137" t="s">
        <v>100</v>
      </c>
      <c r="F137" s="19" t="str">
        <f>IFERROR(VLOOKUP(D137,'Tabelas auxiliares'!$A$3:$B$63,2,FALSE),"")</f>
        <v>PU - PREFEITURA UNIVERSITÁRIA</v>
      </c>
      <c r="G137" s="19" t="str">
        <f>IFERROR(VLOOKUP($B137,'Tabelas auxiliares'!$A$67:$C$104,2,FALSE),"")</f>
        <v>ÁGUA / LUZ / GÁS (CONCESSIONÁRIAS)</v>
      </c>
      <c r="H137" s="19" t="str">
        <f>IFERROR(VLOOKUP($B137,'Tabelas auxiliares'!$A$67:$C$104,3,FALSE),"")</f>
        <v>ÁGUA E ESGOTO / ENERGIA ELÉTRICA / GÁS</v>
      </c>
      <c r="I137" t="s">
        <v>834</v>
      </c>
      <c r="J137" t="s">
        <v>814</v>
      </c>
      <c r="K137" t="s">
        <v>835</v>
      </c>
      <c r="L137" t="s">
        <v>815</v>
      </c>
      <c r="M137" t="s">
        <v>816</v>
      </c>
      <c r="N137" t="s">
        <v>638</v>
      </c>
      <c r="O137" t="s">
        <v>614</v>
      </c>
      <c r="P137" t="s">
        <v>639</v>
      </c>
      <c r="Q137" t="s">
        <v>603</v>
      </c>
      <c r="R137" t="s">
        <v>604</v>
      </c>
      <c r="S137" t="s">
        <v>641</v>
      </c>
      <c r="T137" t="s">
        <v>145</v>
      </c>
      <c r="U137" t="s">
        <v>640</v>
      </c>
      <c r="V137" t="s">
        <v>817</v>
      </c>
      <c r="W137" t="s">
        <v>818</v>
      </c>
      <c r="X137" t="s">
        <v>836</v>
      </c>
      <c r="Y137" s="19" t="str">
        <f t="shared" si="2"/>
        <v>3</v>
      </c>
      <c r="Z137" s="19" t="str">
        <f>IF(T137="","",IF(AND(T137&lt;&gt;'Tabelas auxiliares'!$B$241,T137&lt;&gt;'Tabelas auxiliares'!$B$242),"FOLHA DE PESSOAL",IF(Y137='Tabelas auxiliares'!$A$242,"CUSTEIO",IF(Y137='Tabelas auxiliares'!$A$241,"INVESTIMENTO","ERRO - VERIFICAR"))))</f>
        <v>CUSTEIO</v>
      </c>
      <c r="AA137" s="37">
        <v>544.12</v>
      </c>
      <c r="AB137" s="37"/>
      <c r="AC137" s="37">
        <v>544.12</v>
      </c>
      <c r="AD137" s="37"/>
      <c r="AE137" s="37"/>
      <c r="AF137" s="37"/>
      <c r="AG137" s="37"/>
    </row>
    <row r="138" spans="1:33" x14ac:dyDescent="0.25">
      <c r="A138" t="s">
        <v>591</v>
      </c>
      <c r="B138" s="36" t="s">
        <v>200</v>
      </c>
      <c r="C138" s="36" t="s">
        <v>592</v>
      </c>
      <c r="D138" t="s">
        <v>28</v>
      </c>
      <c r="E138" t="s">
        <v>100</v>
      </c>
      <c r="F138" s="19" t="str">
        <f>IFERROR(VLOOKUP(D138,'Tabelas auxiliares'!$A$3:$B$63,2,FALSE),"")</f>
        <v>PU - PREFEITURA UNIVERSITÁRIA</v>
      </c>
      <c r="G138" s="19" t="str">
        <f>IFERROR(VLOOKUP($B138,'Tabelas auxiliares'!$A$67:$C$104,2,FALSE),"")</f>
        <v>ÁGUA / LUZ / GÁS (CONCESSIONÁRIAS)</v>
      </c>
      <c r="H138" s="19" t="str">
        <f>IFERROR(VLOOKUP($B138,'Tabelas auxiliares'!$A$67:$C$104,3,FALSE),"")</f>
        <v>ÁGUA E ESGOTO / ENERGIA ELÉTRICA / GÁS</v>
      </c>
      <c r="I138" t="s">
        <v>837</v>
      </c>
      <c r="J138" t="s">
        <v>820</v>
      </c>
      <c r="K138" t="s">
        <v>838</v>
      </c>
      <c r="L138" t="s">
        <v>821</v>
      </c>
      <c r="M138" t="s">
        <v>822</v>
      </c>
      <c r="N138" t="s">
        <v>638</v>
      </c>
      <c r="O138" t="s">
        <v>614</v>
      </c>
      <c r="P138" t="s">
        <v>639</v>
      </c>
      <c r="Q138" t="s">
        <v>603</v>
      </c>
      <c r="R138" t="s">
        <v>604</v>
      </c>
      <c r="S138" t="s">
        <v>605</v>
      </c>
      <c r="T138" t="s">
        <v>179</v>
      </c>
      <c r="U138" t="s">
        <v>839</v>
      </c>
      <c r="V138" t="s">
        <v>823</v>
      </c>
      <c r="W138" t="s">
        <v>824</v>
      </c>
      <c r="X138" t="s">
        <v>840</v>
      </c>
      <c r="Y138" s="19" t="str">
        <f t="shared" si="2"/>
        <v>3</v>
      </c>
      <c r="Z138" s="19" t="str">
        <f>IF(T138="","",IF(AND(T138&lt;&gt;'Tabelas auxiliares'!$B$241,T138&lt;&gt;'Tabelas auxiliares'!$B$242),"FOLHA DE PESSOAL",IF(Y138='Tabelas auxiliares'!$A$242,"CUSTEIO",IF(Y138='Tabelas auxiliares'!$A$241,"INVESTIMENTO","ERRO - VERIFICAR"))))</f>
        <v>CUSTEIO</v>
      </c>
      <c r="AA138" s="37">
        <v>157255.88</v>
      </c>
      <c r="AB138" s="37"/>
      <c r="AC138" s="37"/>
      <c r="AD138" s="37"/>
      <c r="AE138" s="37">
        <v>157255.88</v>
      </c>
      <c r="AF138" s="37"/>
      <c r="AG138" s="37"/>
    </row>
    <row r="139" spans="1:33" x14ac:dyDescent="0.25">
      <c r="A139" t="s">
        <v>591</v>
      </c>
      <c r="B139" s="36" t="s">
        <v>200</v>
      </c>
      <c r="C139" s="36" t="s">
        <v>592</v>
      </c>
      <c r="D139" t="s">
        <v>28</v>
      </c>
      <c r="E139" t="s">
        <v>100</v>
      </c>
      <c r="F139" s="19" t="str">
        <f>IFERROR(VLOOKUP(D139,'Tabelas auxiliares'!$A$3:$B$63,2,FALSE),"")</f>
        <v>PU - PREFEITURA UNIVERSITÁRIA</v>
      </c>
      <c r="G139" s="19" t="str">
        <f>IFERROR(VLOOKUP($B139,'Tabelas auxiliares'!$A$67:$C$104,2,FALSE),"")</f>
        <v>ÁGUA / LUZ / GÁS (CONCESSIONÁRIAS)</v>
      </c>
      <c r="H139" s="19" t="str">
        <f>IFERROR(VLOOKUP($B139,'Tabelas auxiliares'!$A$67:$C$104,3,FALSE),"")</f>
        <v>ÁGUA E ESGOTO / ENERGIA ELÉTRICA / GÁS</v>
      </c>
      <c r="I139" t="s">
        <v>4345</v>
      </c>
      <c r="J139" t="s">
        <v>827</v>
      </c>
      <c r="K139" t="s">
        <v>4346</v>
      </c>
      <c r="L139" t="s">
        <v>828</v>
      </c>
      <c r="M139" t="s">
        <v>822</v>
      </c>
      <c r="N139" t="s">
        <v>638</v>
      </c>
      <c r="O139" t="s">
        <v>614</v>
      </c>
      <c r="P139" t="s">
        <v>1357</v>
      </c>
      <c r="Q139" t="s">
        <v>603</v>
      </c>
      <c r="R139" t="s">
        <v>604</v>
      </c>
      <c r="S139" t="s">
        <v>605</v>
      </c>
      <c r="T139" t="s">
        <v>145</v>
      </c>
      <c r="U139" t="s">
        <v>1358</v>
      </c>
      <c r="V139" t="s">
        <v>823</v>
      </c>
      <c r="W139" t="s">
        <v>824</v>
      </c>
      <c r="X139" t="s">
        <v>4347</v>
      </c>
      <c r="Y139" s="19" t="str">
        <f t="shared" si="2"/>
        <v>3</v>
      </c>
      <c r="Z139" s="19" t="str">
        <f>IF(T139="","",IF(AND(T139&lt;&gt;'Tabelas auxiliares'!$B$241,T139&lt;&gt;'Tabelas auxiliares'!$B$242),"FOLHA DE PESSOAL",IF(Y139='Tabelas auxiliares'!$A$242,"CUSTEIO",IF(Y139='Tabelas auxiliares'!$A$241,"INVESTIMENTO","ERRO - VERIFICAR"))))</f>
        <v>CUSTEIO</v>
      </c>
      <c r="AA139" s="37">
        <v>20315</v>
      </c>
      <c r="AB139" s="37"/>
      <c r="AC139" s="37"/>
      <c r="AD139" s="37"/>
      <c r="AE139" s="37">
        <v>20315</v>
      </c>
      <c r="AF139" s="37"/>
      <c r="AG139" s="37"/>
    </row>
    <row r="140" spans="1:33" x14ac:dyDescent="0.25">
      <c r="A140" t="s">
        <v>591</v>
      </c>
      <c r="B140" s="36" t="s">
        <v>200</v>
      </c>
      <c r="C140" s="36" t="s">
        <v>592</v>
      </c>
      <c r="D140" t="s">
        <v>28</v>
      </c>
      <c r="E140" t="s">
        <v>100</v>
      </c>
      <c r="F140" s="19" t="str">
        <f>IFERROR(VLOOKUP(D140,'Tabelas auxiliares'!$A$3:$B$63,2,FALSE),"")</f>
        <v>PU - PREFEITURA UNIVERSITÁRIA</v>
      </c>
      <c r="G140" s="19" t="str">
        <f>IFERROR(VLOOKUP($B140,'Tabelas auxiliares'!$A$67:$C$104,2,FALSE),"")</f>
        <v>ÁGUA / LUZ / GÁS (CONCESSIONÁRIAS)</v>
      </c>
      <c r="H140" s="19" t="str">
        <f>IFERROR(VLOOKUP($B140,'Tabelas auxiliares'!$A$67:$C$104,3,FALSE),"")</f>
        <v>ÁGUA E ESGOTO / ENERGIA ELÉTRICA / GÁS</v>
      </c>
      <c r="I140" t="s">
        <v>4345</v>
      </c>
      <c r="J140" t="s">
        <v>827</v>
      </c>
      <c r="K140" t="s">
        <v>4348</v>
      </c>
      <c r="L140" t="s">
        <v>828</v>
      </c>
      <c r="M140" t="s">
        <v>822</v>
      </c>
      <c r="N140" t="s">
        <v>638</v>
      </c>
      <c r="O140" t="s">
        <v>614</v>
      </c>
      <c r="P140" t="s">
        <v>1357</v>
      </c>
      <c r="Q140" t="s">
        <v>603</v>
      </c>
      <c r="R140" t="s">
        <v>604</v>
      </c>
      <c r="S140" t="s">
        <v>605</v>
      </c>
      <c r="T140" t="s">
        <v>145</v>
      </c>
      <c r="U140" t="s">
        <v>1358</v>
      </c>
      <c r="V140" t="s">
        <v>825</v>
      </c>
      <c r="W140" t="s">
        <v>826</v>
      </c>
      <c r="X140" t="s">
        <v>4349</v>
      </c>
      <c r="Y140" s="19" t="str">
        <f t="shared" si="2"/>
        <v>3</v>
      </c>
      <c r="Z140" s="19" t="str">
        <f>IF(T140="","",IF(AND(T140&lt;&gt;'Tabelas auxiliares'!$B$241,T140&lt;&gt;'Tabelas auxiliares'!$B$242),"FOLHA DE PESSOAL",IF(Y140='Tabelas auxiliares'!$A$242,"CUSTEIO",IF(Y140='Tabelas auxiliares'!$A$241,"INVESTIMENTO","ERRO - VERIFICAR"))))</f>
        <v>CUSTEIO</v>
      </c>
      <c r="AA140" s="37">
        <v>16.920000000000002</v>
      </c>
      <c r="AB140" s="37"/>
      <c r="AC140" s="37">
        <v>16.920000000000002</v>
      </c>
      <c r="AD140" s="37"/>
      <c r="AE140" s="37"/>
      <c r="AF140" s="37"/>
      <c r="AG140" s="37"/>
    </row>
    <row r="141" spans="1:33" x14ac:dyDescent="0.25">
      <c r="A141" t="s">
        <v>591</v>
      </c>
      <c r="B141" s="36" t="s">
        <v>200</v>
      </c>
      <c r="C141" s="36" t="s">
        <v>592</v>
      </c>
      <c r="D141" t="s">
        <v>28</v>
      </c>
      <c r="E141" t="s">
        <v>100</v>
      </c>
      <c r="F141" s="19" t="str">
        <f>IFERROR(VLOOKUP(D141,'Tabelas auxiliares'!$A$3:$B$63,2,FALSE),"")</f>
        <v>PU - PREFEITURA UNIVERSITÁRIA</v>
      </c>
      <c r="G141" s="19" t="str">
        <f>IFERROR(VLOOKUP($B141,'Tabelas auxiliares'!$A$67:$C$104,2,FALSE),"")</f>
        <v>ÁGUA / LUZ / GÁS (CONCESSIONÁRIAS)</v>
      </c>
      <c r="H141" s="19" t="str">
        <f>IFERROR(VLOOKUP($B141,'Tabelas auxiliares'!$A$67:$C$104,3,FALSE),"")</f>
        <v>ÁGUA E ESGOTO / ENERGIA ELÉTRICA / GÁS</v>
      </c>
      <c r="I141" t="s">
        <v>4350</v>
      </c>
      <c r="J141" t="s">
        <v>820</v>
      </c>
      <c r="K141" t="s">
        <v>4351</v>
      </c>
      <c r="L141" t="s">
        <v>821</v>
      </c>
      <c r="M141" t="s">
        <v>822</v>
      </c>
      <c r="N141" t="s">
        <v>638</v>
      </c>
      <c r="O141" t="s">
        <v>614</v>
      </c>
      <c r="P141" t="s">
        <v>1357</v>
      </c>
      <c r="Q141" t="s">
        <v>603</v>
      </c>
      <c r="R141" t="s">
        <v>604</v>
      </c>
      <c r="S141" t="s">
        <v>605</v>
      </c>
      <c r="T141" t="s">
        <v>145</v>
      </c>
      <c r="U141" t="s">
        <v>1358</v>
      </c>
      <c r="V141" t="s">
        <v>823</v>
      </c>
      <c r="W141" t="s">
        <v>824</v>
      </c>
      <c r="X141" t="s">
        <v>4352</v>
      </c>
      <c r="Y141" s="19" t="str">
        <f t="shared" si="2"/>
        <v>3</v>
      </c>
      <c r="Z141" s="19" t="str">
        <f>IF(T141="","",IF(AND(T141&lt;&gt;'Tabelas auxiliares'!$B$241,T141&lt;&gt;'Tabelas auxiliares'!$B$242),"FOLHA DE PESSOAL",IF(Y141='Tabelas auxiliares'!$A$242,"CUSTEIO",IF(Y141='Tabelas auxiliares'!$A$241,"INVESTIMENTO","ERRO - VERIFICAR"))))</f>
        <v>CUSTEIO</v>
      </c>
      <c r="AA141" s="37">
        <v>13749.34</v>
      </c>
      <c r="AB141" s="37"/>
      <c r="AC141" s="37"/>
      <c r="AD141" s="37"/>
      <c r="AE141" s="37">
        <v>13749.34</v>
      </c>
      <c r="AF141" s="37"/>
      <c r="AG141" s="37"/>
    </row>
    <row r="142" spans="1:33" x14ac:dyDescent="0.25">
      <c r="A142" t="s">
        <v>591</v>
      </c>
      <c r="B142" s="36" t="s">
        <v>200</v>
      </c>
      <c r="C142" s="36" t="s">
        <v>592</v>
      </c>
      <c r="D142" t="s">
        <v>28</v>
      </c>
      <c r="E142" t="s">
        <v>100</v>
      </c>
      <c r="F142" s="19" t="str">
        <f>IFERROR(VLOOKUP(D142,'Tabelas auxiliares'!$A$3:$B$63,2,FALSE),"")</f>
        <v>PU - PREFEITURA UNIVERSITÁRIA</v>
      </c>
      <c r="G142" s="19" t="str">
        <f>IFERROR(VLOOKUP($B142,'Tabelas auxiliares'!$A$67:$C$104,2,FALSE),"")</f>
        <v>ÁGUA / LUZ / GÁS (CONCESSIONÁRIAS)</v>
      </c>
      <c r="H142" s="19" t="str">
        <f>IFERROR(VLOOKUP($B142,'Tabelas auxiliares'!$A$67:$C$104,3,FALSE),"")</f>
        <v>ÁGUA E ESGOTO / ENERGIA ELÉTRICA / GÁS</v>
      </c>
      <c r="I142" t="s">
        <v>4152</v>
      </c>
      <c r="J142" t="s">
        <v>830</v>
      </c>
      <c r="K142" t="s">
        <v>4353</v>
      </c>
      <c r="L142" t="s">
        <v>4354</v>
      </c>
      <c r="M142" t="s">
        <v>822</v>
      </c>
      <c r="N142" t="s">
        <v>638</v>
      </c>
      <c r="O142" t="s">
        <v>614</v>
      </c>
      <c r="P142" t="s">
        <v>1357</v>
      </c>
      <c r="Q142" t="s">
        <v>603</v>
      </c>
      <c r="R142" t="s">
        <v>604</v>
      </c>
      <c r="S142" t="s">
        <v>605</v>
      </c>
      <c r="T142" t="s">
        <v>145</v>
      </c>
      <c r="U142" t="s">
        <v>1358</v>
      </c>
      <c r="V142" t="s">
        <v>825</v>
      </c>
      <c r="W142" t="s">
        <v>826</v>
      </c>
      <c r="X142" t="s">
        <v>4355</v>
      </c>
      <c r="Y142" s="19" t="str">
        <f t="shared" si="2"/>
        <v>3</v>
      </c>
      <c r="Z142" s="19" t="str">
        <f>IF(T142="","",IF(AND(T142&lt;&gt;'Tabelas auxiliares'!$B$241,T142&lt;&gt;'Tabelas auxiliares'!$B$242),"FOLHA DE PESSOAL",IF(Y142='Tabelas auxiliares'!$A$242,"CUSTEIO",IF(Y142='Tabelas auxiliares'!$A$241,"INVESTIMENTO","ERRO - VERIFICAR"))))</f>
        <v>CUSTEIO</v>
      </c>
      <c r="AA142" s="37">
        <v>99.77</v>
      </c>
      <c r="AB142" s="37"/>
      <c r="AC142" s="37"/>
      <c r="AD142" s="37"/>
      <c r="AE142" s="37">
        <v>99.77</v>
      </c>
      <c r="AF142" s="37"/>
      <c r="AG142" s="37"/>
    </row>
    <row r="143" spans="1:33" x14ac:dyDescent="0.25">
      <c r="A143" t="s">
        <v>591</v>
      </c>
      <c r="B143" s="36" t="s">
        <v>200</v>
      </c>
      <c r="C143" s="36" t="s">
        <v>592</v>
      </c>
      <c r="D143" t="s">
        <v>28</v>
      </c>
      <c r="E143" t="s">
        <v>100</v>
      </c>
      <c r="F143" s="19" t="str">
        <f>IFERROR(VLOOKUP(D143,'Tabelas auxiliares'!$A$3:$B$63,2,FALSE),"")</f>
        <v>PU - PREFEITURA UNIVERSITÁRIA</v>
      </c>
      <c r="G143" s="19" t="str">
        <f>IFERROR(VLOOKUP($B143,'Tabelas auxiliares'!$A$67:$C$104,2,FALSE),"")</f>
        <v>ÁGUA / LUZ / GÁS (CONCESSIONÁRIAS)</v>
      </c>
      <c r="H143" s="19" t="str">
        <f>IFERROR(VLOOKUP($B143,'Tabelas auxiliares'!$A$67:$C$104,3,FALSE),"")</f>
        <v>ÁGUA E ESGOTO / ENERGIA ELÉTRICA / GÁS</v>
      </c>
      <c r="I143" t="s">
        <v>4307</v>
      </c>
      <c r="J143" t="s">
        <v>2092</v>
      </c>
      <c r="K143" t="s">
        <v>4356</v>
      </c>
      <c r="L143" t="s">
        <v>2126</v>
      </c>
      <c r="M143" t="s">
        <v>816</v>
      </c>
      <c r="N143" t="s">
        <v>638</v>
      </c>
      <c r="O143" t="s">
        <v>614</v>
      </c>
      <c r="P143" t="s">
        <v>1357</v>
      </c>
      <c r="Q143" t="s">
        <v>603</v>
      </c>
      <c r="R143" t="s">
        <v>604</v>
      </c>
      <c r="S143" t="s">
        <v>605</v>
      </c>
      <c r="T143" t="s">
        <v>145</v>
      </c>
      <c r="U143" t="s">
        <v>1358</v>
      </c>
      <c r="V143" t="s">
        <v>817</v>
      </c>
      <c r="W143" t="s">
        <v>818</v>
      </c>
      <c r="X143" t="s">
        <v>4357</v>
      </c>
      <c r="Y143" s="19" t="str">
        <f t="shared" si="2"/>
        <v>3</v>
      </c>
      <c r="Z143" s="19" t="str">
        <f>IF(T143="","",IF(AND(T143&lt;&gt;'Tabelas auxiliares'!$B$241,T143&lt;&gt;'Tabelas auxiliares'!$B$242),"FOLHA DE PESSOAL",IF(Y143='Tabelas auxiliares'!$A$242,"CUSTEIO",IF(Y143='Tabelas auxiliares'!$A$241,"INVESTIMENTO","ERRO - VERIFICAR"))))</f>
        <v>CUSTEIO</v>
      </c>
      <c r="AA143" s="37">
        <v>54738.69</v>
      </c>
      <c r="AB143" s="37"/>
      <c r="AC143" s="37"/>
      <c r="AD143" s="37"/>
      <c r="AE143" s="37">
        <v>54738.69</v>
      </c>
      <c r="AF143" s="37"/>
      <c r="AG143" s="37"/>
    </row>
    <row r="144" spans="1:33" x14ac:dyDescent="0.25">
      <c r="A144" t="s">
        <v>591</v>
      </c>
      <c r="B144" s="36" t="s">
        <v>200</v>
      </c>
      <c r="C144" s="36" t="s">
        <v>592</v>
      </c>
      <c r="D144" t="s">
        <v>28</v>
      </c>
      <c r="E144" t="s">
        <v>100</v>
      </c>
      <c r="F144" s="19" t="str">
        <f>IFERROR(VLOOKUP(D144,'Tabelas auxiliares'!$A$3:$B$63,2,FALSE),"")</f>
        <v>PU - PREFEITURA UNIVERSITÁRIA</v>
      </c>
      <c r="G144" s="19" t="str">
        <f>IFERROR(VLOOKUP($B144,'Tabelas auxiliares'!$A$67:$C$104,2,FALSE),"")</f>
        <v>ÁGUA / LUZ / GÁS (CONCESSIONÁRIAS)</v>
      </c>
      <c r="H144" s="19" t="str">
        <f>IFERROR(VLOOKUP($B144,'Tabelas auxiliares'!$A$67:$C$104,3,FALSE),"")</f>
        <v>ÁGUA E ESGOTO / ENERGIA ELÉTRICA / GÁS</v>
      </c>
      <c r="I144" t="s">
        <v>4358</v>
      </c>
      <c r="J144" t="s">
        <v>830</v>
      </c>
      <c r="K144" t="s">
        <v>4359</v>
      </c>
      <c r="L144" t="s">
        <v>832</v>
      </c>
      <c r="M144" t="s">
        <v>822</v>
      </c>
      <c r="N144" t="s">
        <v>638</v>
      </c>
      <c r="O144" t="s">
        <v>614</v>
      </c>
      <c r="P144" t="s">
        <v>1357</v>
      </c>
      <c r="Q144" t="s">
        <v>603</v>
      </c>
      <c r="R144" t="s">
        <v>604</v>
      </c>
      <c r="S144" t="s">
        <v>605</v>
      </c>
      <c r="T144" t="s">
        <v>145</v>
      </c>
      <c r="U144" t="s">
        <v>1358</v>
      </c>
      <c r="V144" t="s">
        <v>823</v>
      </c>
      <c r="W144" t="s">
        <v>824</v>
      </c>
      <c r="X144" t="s">
        <v>4360</v>
      </c>
      <c r="Y144" s="19" t="str">
        <f t="shared" si="2"/>
        <v>3</v>
      </c>
      <c r="Z144" s="19" t="str">
        <f>IF(T144="","",IF(AND(T144&lt;&gt;'Tabelas auxiliares'!$B$241,T144&lt;&gt;'Tabelas auxiliares'!$B$242),"FOLHA DE PESSOAL",IF(Y144='Tabelas auxiliares'!$A$242,"CUSTEIO",IF(Y144='Tabelas auxiliares'!$A$241,"INVESTIMENTO","ERRO - VERIFICAR"))))</f>
        <v>CUSTEIO</v>
      </c>
      <c r="AA144" s="37">
        <v>12377.34</v>
      </c>
      <c r="AB144" s="37"/>
      <c r="AC144" s="37"/>
      <c r="AD144" s="37"/>
      <c r="AE144" s="37">
        <v>12377.34</v>
      </c>
      <c r="AF144" s="37"/>
      <c r="AG144" s="37"/>
    </row>
    <row r="145" spans="1:33" x14ac:dyDescent="0.25">
      <c r="A145" t="s">
        <v>591</v>
      </c>
      <c r="B145" s="36" t="s">
        <v>200</v>
      </c>
      <c r="C145" s="36" t="s">
        <v>592</v>
      </c>
      <c r="D145" t="s">
        <v>28</v>
      </c>
      <c r="E145" t="s">
        <v>100</v>
      </c>
      <c r="F145" s="19" t="str">
        <f>IFERROR(VLOOKUP(D145,'Tabelas auxiliares'!$A$3:$B$63,2,FALSE),"")</f>
        <v>PU - PREFEITURA UNIVERSITÁRIA</v>
      </c>
      <c r="G145" s="19" t="str">
        <f>IFERROR(VLOOKUP($B145,'Tabelas auxiliares'!$A$67:$C$104,2,FALSE),"")</f>
        <v>ÁGUA / LUZ / GÁS (CONCESSIONÁRIAS)</v>
      </c>
      <c r="H145" s="19" t="str">
        <f>IFERROR(VLOOKUP($B145,'Tabelas auxiliares'!$A$67:$C$104,3,FALSE),"")</f>
        <v>ÁGUA E ESGOTO / ENERGIA ELÉTRICA / GÁS</v>
      </c>
      <c r="I145" t="s">
        <v>4361</v>
      </c>
      <c r="J145" t="s">
        <v>2114</v>
      </c>
      <c r="K145" t="s">
        <v>4362</v>
      </c>
      <c r="L145" t="s">
        <v>2116</v>
      </c>
      <c r="M145" t="s">
        <v>816</v>
      </c>
      <c r="N145" t="s">
        <v>638</v>
      </c>
      <c r="O145" t="s">
        <v>614</v>
      </c>
      <c r="P145" t="s">
        <v>1357</v>
      </c>
      <c r="Q145" t="s">
        <v>603</v>
      </c>
      <c r="R145" t="s">
        <v>604</v>
      </c>
      <c r="S145" t="s">
        <v>605</v>
      </c>
      <c r="T145" t="s">
        <v>145</v>
      </c>
      <c r="U145" t="s">
        <v>1358</v>
      </c>
      <c r="V145" t="s">
        <v>817</v>
      </c>
      <c r="W145" t="s">
        <v>818</v>
      </c>
      <c r="X145" t="s">
        <v>4363</v>
      </c>
      <c r="Y145" s="19" t="str">
        <f t="shared" si="2"/>
        <v>3</v>
      </c>
      <c r="Z145" s="19" t="str">
        <f>IF(T145="","",IF(AND(T145&lt;&gt;'Tabelas auxiliares'!$B$241,T145&lt;&gt;'Tabelas auxiliares'!$B$242),"FOLHA DE PESSOAL",IF(Y145='Tabelas auxiliares'!$A$242,"CUSTEIO",IF(Y145='Tabelas auxiliares'!$A$241,"INVESTIMENTO","ERRO - VERIFICAR"))))</f>
        <v>CUSTEIO</v>
      </c>
      <c r="AA145" s="37">
        <v>52623.41</v>
      </c>
      <c r="AB145" s="37"/>
      <c r="AC145" s="37"/>
      <c r="AD145" s="37"/>
      <c r="AE145" s="37">
        <v>52623.41</v>
      </c>
      <c r="AF145" s="37"/>
      <c r="AG145" s="37"/>
    </row>
    <row r="146" spans="1:33" x14ac:dyDescent="0.25">
      <c r="A146" t="s">
        <v>591</v>
      </c>
      <c r="B146" s="36" t="s">
        <v>200</v>
      </c>
      <c r="C146" s="36" t="s">
        <v>592</v>
      </c>
      <c r="D146" t="s">
        <v>28</v>
      </c>
      <c r="E146" t="s">
        <v>100</v>
      </c>
      <c r="F146" s="19" t="str">
        <f>IFERROR(VLOOKUP(D146,'Tabelas auxiliares'!$A$3:$B$63,2,FALSE),"")</f>
        <v>PU - PREFEITURA UNIVERSITÁRIA</v>
      </c>
      <c r="G146" s="19" t="str">
        <f>IFERROR(VLOOKUP($B146,'Tabelas auxiliares'!$A$67:$C$104,2,FALSE),"")</f>
        <v>ÁGUA / LUZ / GÁS (CONCESSIONÁRIAS)</v>
      </c>
      <c r="H146" s="19" t="str">
        <f>IFERROR(VLOOKUP($B146,'Tabelas auxiliares'!$A$67:$C$104,3,FALSE),"")</f>
        <v>ÁGUA E ESGOTO / ENERGIA ELÉTRICA / GÁS</v>
      </c>
      <c r="I146" t="s">
        <v>4364</v>
      </c>
      <c r="J146" t="s">
        <v>2092</v>
      </c>
      <c r="K146" t="s">
        <v>4365</v>
      </c>
      <c r="L146" t="s">
        <v>2126</v>
      </c>
      <c r="M146" t="s">
        <v>816</v>
      </c>
      <c r="N146" t="s">
        <v>638</v>
      </c>
      <c r="O146" t="s">
        <v>614</v>
      </c>
      <c r="P146" t="s">
        <v>1357</v>
      </c>
      <c r="Q146" t="s">
        <v>603</v>
      </c>
      <c r="R146" t="s">
        <v>604</v>
      </c>
      <c r="S146" t="s">
        <v>4010</v>
      </c>
      <c r="T146" t="s">
        <v>145</v>
      </c>
      <c r="U146" t="s">
        <v>1358</v>
      </c>
      <c r="V146" t="s">
        <v>817</v>
      </c>
      <c r="W146" t="s">
        <v>818</v>
      </c>
      <c r="X146" t="s">
        <v>4366</v>
      </c>
      <c r="Y146" s="19" t="str">
        <f t="shared" si="2"/>
        <v>3</v>
      </c>
      <c r="Z146" s="19" t="str">
        <f>IF(T146="","",IF(AND(T146&lt;&gt;'Tabelas auxiliares'!$B$241,T146&lt;&gt;'Tabelas auxiliares'!$B$242),"FOLHA DE PESSOAL",IF(Y146='Tabelas auxiliares'!$A$242,"CUSTEIO",IF(Y146='Tabelas auxiliares'!$A$241,"INVESTIMENTO","ERRO - VERIFICAR"))))</f>
        <v>CUSTEIO</v>
      </c>
      <c r="AA146" s="37">
        <v>100494.45</v>
      </c>
      <c r="AB146" s="37"/>
      <c r="AC146" s="37"/>
      <c r="AD146" s="37"/>
      <c r="AE146" s="37">
        <v>100494.45</v>
      </c>
      <c r="AF146" s="37"/>
      <c r="AG146" s="37"/>
    </row>
    <row r="147" spans="1:33" x14ac:dyDescent="0.25">
      <c r="A147" t="s">
        <v>591</v>
      </c>
      <c r="B147" s="36" t="s">
        <v>200</v>
      </c>
      <c r="C147" s="36" t="s">
        <v>592</v>
      </c>
      <c r="D147" t="s">
        <v>28</v>
      </c>
      <c r="E147" t="s">
        <v>100</v>
      </c>
      <c r="F147" s="19" t="str">
        <f>IFERROR(VLOOKUP(D147,'Tabelas auxiliares'!$A$3:$B$63,2,FALSE),"")</f>
        <v>PU - PREFEITURA UNIVERSITÁRIA</v>
      </c>
      <c r="G147" s="19" t="str">
        <f>IFERROR(VLOOKUP($B147,'Tabelas auxiliares'!$A$67:$C$104,2,FALSE),"")</f>
        <v>ÁGUA / LUZ / GÁS (CONCESSIONÁRIAS)</v>
      </c>
      <c r="H147" s="19" t="str">
        <f>IFERROR(VLOOKUP($B147,'Tabelas auxiliares'!$A$67:$C$104,3,FALSE),"")</f>
        <v>ÁGUA E ESGOTO / ENERGIA ELÉTRICA / GÁS</v>
      </c>
      <c r="I147" t="s">
        <v>4367</v>
      </c>
      <c r="J147" t="s">
        <v>820</v>
      </c>
      <c r="K147" t="s">
        <v>4368</v>
      </c>
      <c r="L147" t="s">
        <v>821</v>
      </c>
      <c r="M147" t="s">
        <v>822</v>
      </c>
      <c r="N147" t="s">
        <v>638</v>
      </c>
      <c r="O147" t="s">
        <v>614</v>
      </c>
      <c r="P147" t="s">
        <v>1357</v>
      </c>
      <c r="Q147" t="s">
        <v>603</v>
      </c>
      <c r="R147" t="s">
        <v>604</v>
      </c>
      <c r="S147" t="s">
        <v>4010</v>
      </c>
      <c r="T147" t="s">
        <v>145</v>
      </c>
      <c r="U147" t="s">
        <v>1358</v>
      </c>
      <c r="V147" t="s">
        <v>823</v>
      </c>
      <c r="W147" t="s">
        <v>824</v>
      </c>
      <c r="X147" t="s">
        <v>4369</v>
      </c>
      <c r="Y147" s="19" t="str">
        <f t="shared" si="2"/>
        <v>3</v>
      </c>
      <c r="Z147" s="19" t="str">
        <f>IF(T147="","",IF(AND(T147&lt;&gt;'Tabelas auxiliares'!$B$241,T147&lt;&gt;'Tabelas auxiliares'!$B$242),"FOLHA DE PESSOAL",IF(Y147='Tabelas auxiliares'!$A$242,"CUSTEIO",IF(Y147='Tabelas auxiliares'!$A$241,"INVESTIMENTO","ERRO - VERIFICAR"))))</f>
        <v>CUSTEIO</v>
      </c>
      <c r="AA147" s="37">
        <v>37.24</v>
      </c>
      <c r="AB147" s="37"/>
      <c r="AC147" s="37">
        <v>37.24</v>
      </c>
      <c r="AD147" s="37"/>
      <c r="AE147" s="37"/>
      <c r="AF147" s="37"/>
      <c r="AG147" s="37"/>
    </row>
    <row r="148" spans="1:33" x14ac:dyDescent="0.25">
      <c r="A148" t="s">
        <v>591</v>
      </c>
      <c r="B148" s="36" t="s">
        <v>200</v>
      </c>
      <c r="C148" s="36" t="s">
        <v>592</v>
      </c>
      <c r="D148" t="s">
        <v>28</v>
      </c>
      <c r="E148" t="s">
        <v>100</v>
      </c>
      <c r="F148" s="19" t="str">
        <f>IFERROR(VLOOKUP(D148,'Tabelas auxiliares'!$A$3:$B$63,2,FALSE),"")</f>
        <v>PU - PREFEITURA UNIVERSITÁRIA</v>
      </c>
      <c r="G148" s="19" t="str">
        <f>IFERROR(VLOOKUP($B148,'Tabelas auxiliares'!$A$67:$C$104,2,FALSE),"")</f>
        <v>ÁGUA / LUZ / GÁS (CONCESSIONÁRIAS)</v>
      </c>
      <c r="H148" s="19" t="str">
        <f>IFERROR(VLOOKUP($B148,'Tabelas auxiliares'!$A$67:$C$104,3,FALSE),"")</f>
        <v>ÁGUA E ESGOTO / ENERGIA ELÉTRICA / GÁS</v>
      </c>
      <c r="I148" t="s">
        <v>4367</v>
      </c>
      <c r="J148" t="s">
        <v>820</v>
      </c>
      <c r="K148" t="s">
        <v>4370</v>
      </c>
      <c r="L148" t="s">
        <v>821</v>
      </c>
      <c r="M148" t="s">
        <v>822</v>
      </c>
      <c r="N148" t="s">
        <v>638</v>
      </c>
      <c r="O148" t="s">
        <v>614</v>
      </c>
      <c r="P148" t="s">
        <v>1357</v>
      </c>
      <c r="Q148" t="s">
        <v>603</v>
      </c>
      <c r="R148" t="s">
        <v>604</v>
      </c>
      <c r="S148" t="s">
        <v>4010</v>
      </c>
      <c r="T148" t="s">
        <v>145</v>
      </c>
      <c r="U148" t="s">
        <v>1358</v>
      </c>
      <c r="V148" t="s">
        <v>825</v>
      </c>
      <c r="W148" t="s">
        <v>826</v>
      </c>
      <c r="X148" t="s">
        <v>4371</v>
      </c>
      <c r="Y148" s="19" t="str">
        <f t="shared" si="2"/>
        <v>3</v>
      </c>
      <c r="Z148" s="19" t="str">
        <f>IF(T148="","",IF(AND(T148&lt;&gt;'Tabelas auxiliares'!$B$241,T148&lt;&gt;'Tabelas auxiliares'!$B$242),"FOLHA DE PESSOAL",IF(Y148='Tabelas auxiliares'!$A$242,"CUSTEIO",IF(Y148='Tabelas auxiliares'!$A$241,"INVESTIMENTO","ERRO - VERIFICAR"))))</f>
        <v>CUSTEIO</v>
      </c>
      <c r="AA148" s="37">
        <v>73.25</v>
      </c>
      <c r="AB148" s="37"/>
      <c r="AC148" s="37"/>
      <c r="AD148" s="37"/>
      <c r="AE148" s="37">
        <v>73.25</v>
      </c>
      <c r="AF148" s="37"/>
      <c r="AG148" s="37"/>
    </row>
    <row r="149" spans="1:33" x14ac:dyDescent="0.25">
      <c r="A149" t="s">
        <v>591</v>
      </c>
      <c r="B149" s="36" t="s">
        <v>200</v>
      </c>
      <c r="C149" s="36" t="s">
        <v>592</v>
      </c>
      <c r="D149" t="s">
        <v>28</v>
      </c>
      <c r="E149" t="s">
        <v>100</v>
      </c>
      <c r="F149" s="19" t="str">
        <f>IFERROR(VLOOKUP(D149,'Tabelas auxiliares'!$A$3:$B$63,2,FALSE),"")</f>
        <v>PU - PREFEITURA UNIVERSITÁRIA</v>
      </c>
      <c r="G149" s="19" t="str">
        <f>IFERROR(VLOOKUP($B149,'Tabelas auxiliares'!$A$67:$C$104,2,FALSE),"")</f>
        <v>ÁGUA / LUZ / GÁS (CONCESSIONÁRIAS)</v>
      </c>
      <c r="H149" s="19" t="str">
        <f>IFERROR(VLOOKUP($B149,'Tabelas auxiliares'!$A$67:$C$104,3,FALSE),"")</f>
        <v>ÁGUA E ESGOTO / ENERGIA ELÉTRICA / GÁS</v>
      </c>
      <c r="I149" t="s">
        <v>4367</v>
      </c>
      <c r="J149" t="s">
        <v>827</v>
      </c>
      <c r="K149" t="s">
        <v>4372</v>
      </c>
      <c r="L149" t="s">
        <v>2086</v>
      </c>
      <c r="M149" t="s">
        <v>822</v>
      </c>
      <c r="N149" t="s">
        <v>638</v>
      </c>
      <c r="O149" t="s">
        <v>614</v>
      </c>
      <c r="P149" t="s">
        <v>1357</v>
      </c>
      <c r="Q149" t="s">
        <v>603</v>
      </c>
      <c r="R149" t="s">
        <v>604</v>
      </c>
      <c r="S149" t="s">
        <v>4010</v>
      </c>
      <c r="T149" t="s">
        <v>145</v>
      </c>
      <c r="U149" t="s">
        <v>1358</v>
      </c>
      <c r="V149" t="s">
        <v>825</v>
      </c>
      <c r="W149" t="s">
        <v>826</v>
      </c>
      <c r="X149" t="s">
        <v>4373</v>
      </c>
      <c r="Y149" s="19" t="str">
        <f t="shared" si="2"/>
        <v>3</v>
      </c>
      <c r="Z149" s="19" t="str">
        <f>IF(T149="","",IF(AND(T149&lt;&gt;'Tabelas auxiliares'!$B$241,T149&lt;&gt;'Tabelas auxiliares'!$B$242),"FOLHA DE PESSOAL",IF(Y149='Tabelas auxiliares'!$A$242,"CUSTEIO",IF(Y149='Tabelas auxiliares'!$A$241,"INVESTIMENTO","ERRO - VERIFICAR"))))</f>
        <v>CUSTEIO</v>
      </c>
      <c r="AA149" s="37">
        <v>100</v>
      </c>
      <c r="AB149" s="37"/>
      <c r="AC149" s="37">
        <v>24.2</v>
      </c>
      <c r="AD149" s="37"/>
      <c r="AE149" s="37">
        <v>75.8</v>
      </c>
      <c r="AF149" s="37"/>
      <c r="AG149" s="37"/>
    </row>
    <row r="150" spans="1:33" x14ac:dyDescent="0.25">
      <c r="A150" t="s">
        <v>591</v>
      </c>
      <c r="B150" s="36" t="s">
        <v>200</v>
      </c>
      <c r="C150" s="36" t="s">
        <v>592</v>
      </c>
      <c r="D150" t="s">
        <v>28</v>
      </c>
      <c r="E150" t="s">
        <v>100</v>
      </c>
      <c r="F150" s="19" t="str">
        <f>IFERROR(VLOOKUP(D150,'Tabelas auxiliares'!$A$3:$B$63,2,FALSE),"")</f>
        <v>PU - PREFEITURA UNIVERSITÁRIA</v>
      </c>
      <c r="G150" s="19" t="str">
        <f>IFERROR(VLOOKUP($B150,'Tabelas auxiliares'!$A$67:$C$104,2,FALSE),"")</f>
        <v>ÁGUA / LUZ / GÁS (CONCESSIONÁRIAS)</v>
      </c>
      <c r="H150" s="19" t="str">
        <f>IFERROR(VLOOKUP($B150,'Tabelas auxiliares'!$A$67:$C$104,3,FALSE),"")</f>
        <v>ÁGUA E ESGOTO / ENERGIA ELÉTRICA / GÁS</v>
      </c>
      <c r="I150" t="s">
        <v>4374</v>
      </c>
      <c r="J150" t="s">
        <v>2088</v>
      </c>
      <c r="K150" t="s">
        <v>4375</v>
      </c>
      <c r="L150" t="s">
        <v>4376</v>
      </c>
      <c r="M150" t="s">
        <v>822</v>
      </c>
      <c r="N150" t="s">
        <v>638</v>
      </c>
      <c r="O150" t="s">
        <v>614</v>
      </c>
      <c r="P150" t="s">
        <v>1357</v>
      </c>
      <c r="Q150" t="s">
        <v>603</v>
      </c>
      <c r="R150" t="s">
        <v>604</v>
      </c>
      <c r="S150" t="s">
        <v>605</v>
      </c>
      <c r="T150" t="s">
        <v>145</v>
      </c>
      <c r="U150" t="s">
        <v>1358</v>
      </c>
      <c r="V150" t="s">
        <v>823</v>
      </c>
      <c r="W150" t="s">
        <v>824</v>
      </c>
      <c r="X150" t="s">
        <v>4377</v>
      </c>
      <c r="Y150" s="19" t="str">
        <f t="shared" si="2"/>
        <v>3</v>
      </c>
      <c r="Z150" s="19" t="str">
        <f>IF(T150="","",IF(AND(T150&lt;&gt;'Tabelas auxiliares'!$B$241,T150&lt;&gt;'Tabelas auxiliares'!$B$242),"FOLHA DE PESSOAL",IF(Y150='Tabelas auxiliares'!$A$242,"CUSTEIO",IF(Y150='Tabelas auxiliares'!$A$241,"INVESTIMENTO","ERRO - VERIFICAR"))))</f>
        <v>CUSTEIO</v>
      </c>
      <c r="AA150" s="37">
        <v>6427.91</v>
      </c>
      <c r="AB150" s="37"/>
      <c r="AC150" s="37"/>
      <c r="AD150" s="37"/>
      <c r="AE150" s="37">
        <v>6427.91</v>
      </c>
      <c r="AF150" s="37"/>
      <c r="AG150" s="37"/>
    </row>
    <row r="151" spans="1:33" x14ac:dyDescent="0.25">
      <c r="A151" t="s">
        <v>591</v>
      </c>
      <c r="B151" s="36" t="s">
        <v>200</v>
      </c>
      <c r="C151" s="36" t="s">
        <v>592</v>
      </c>
      <c r="D151" t="s">
        <v>28</v>
      </c>
      <c r="E151" t="s">
        <v>100</v>
      </c>
      <c r="F151" s="19" t="str">
        <f>IFERROR(VLOOKUP(D151,'Tabelas auxiliares'!$A$3:$B$63,2,FALSE),"")</f>
        <v>PU - PREFEITURA UNIVERSITÁRIA</v>
      </c>
      <c r="G151" s="19" t="str">
        <f>IFERROR(VLOOKUP($B151,'Tabelas auxiliares'!$A$67:$C$104,2,FALSE),"")</f>
        <v>ÁGUA / LUZ / GÁS (CONCESSIONÁRIAS)</v>
      </c>
      <c r="H151" s="19" t="str">
        <f>IFERROR(VLOOKUP($B151,'Tabelas auxiliares'!$A$67:$C$104,3,FALSE),"")</f>
        <v>ÁGUA E ESGOTO / ENERGIA ELÉTRICA / GÁS</v>
      </c>
      <c r="I151" t="s">
        <v>4374</v>
      </c>
      <c r="J151" t="s">
        <v>2097</v>
      </c>
      <c r="K151" t="s">
        <v>4378</v>
      </c>
      <c r="L151" t="s">
        <v>3558</v>
      </c>
      <c r="M151" t="s">
        <v>822</v>
      </c>
      <c r="N151" t="s">
        <v>638</v>
      </c>
      <c r="O151" t="s">
        <v>614</v>
      </c>
      <c r="P151" t="s">
        <v>1357</v>
      </c>
      <c r="Q151" t="s">
        <v>603</v>
      </c>
      <c r="R151" t="s">
        <v>604</v>
      </c>
      <c r="S151" t="s">
        <v>605</v>
      </c>
      <c r="T151" t="s">
        <v>145</v>
      </c>
      <c r="U151" t="s">
        <v>1358</v>
      </c>
      <c r="V151" t="s">
        <v>823</v>
      </c>
      <c r="W151" t="s">
        <v>824</v>
      </c>
      <c r="X151" t="s">
        <v>4379</v>
      </c>
      <c r="Y151" s="19" t="str">
        <f t="shared" si="2"/>
        <v>3</v>
      </c>
      <c r="Z151" s="19" t="str">
        <f>IF(T151="","",IF(AND(T151&lt;&gt;'Tabelas auxiliares'!$B$241,T151&lt;&gt;'Tabelas auxiliares'!$B$242),"FOLHA DE PESSOAL",IF(Y151='Tabelas auxiliares'!$A$242,"CUSTEIO",IF(Y151='Tabelas auxiliares'!$A$241,"INVESTIMENTO","ERRO - VERIFICAR"))))</f>
        <v>CUSTEIO</v>
      </c>
      <c r="AA151" s="37">
        <v>20000</v>
      </c>
      <c r="AB151" s="37"/>
      <c r="AC151" s="37"/>
      <c r="AD151" s="37"/>
      <c r="AE151" s="37">
        <v>20000</v>
      </c>
      <c r="AF151" s="37"/>
      <c r="AG151" s="37"/>
    </row>
    <row r="152" spans="1:33" x14ac:dyDescent="0.25">
      <c r="A152" t="s">
        <v>591</v>
      </c>
      <c r="B152" s="36" t="s">
        <v>200</v>
      </c>
      <c r="C152" s="36" t="s">
        <v>592</v>
      </c>
      <c r="D152" t="s">
        <v>28</v>
      </c>
      <c r="E152" t="s">
        <v>100</v>
      </c>
      <c r="F152" s="19" t="str">
        <f>IFERROR(VLOOKUP(D152,'Tabelas auxiliares'!$A$3:$B$63,2,FALSE),"")</f>
        <v>PU - PREFEITURA UNIVERSITÁRIA</v>
      </c>
      <c r="G152" s="19" t="str">
        <f>IFERROR(VLOOKUP($B152,'Tabelas auxiliares'!$A$67:$C$104,2,FALSE),"")</f>
        <v>ÁGUA / LUZ / GÁS (CONCESSIONÁRIAS)</v>
      </c>
      <c r="H152" s="19" t="str">
        <f>IFERROR(VLOOKUP($B152,'Tabelas auxiliares'!$A$67:$C$104,3,FALSE),"")</f>
        <v>ÁGUA E ESGOTO / ENERGIA ELÉTRICA / GÁS</v>
      </c>
      <c r="I152" t="s">
        <v>3931</v>
      </c>
      <c r="J152" t="s">
        <v>2088</v>
      </c>
      <c r="K152" t="s">
        <v>4380</v>
      </c>
      <c r="L152" t="s">
        <v>2090</v>
      </c>
      <c r="M152" t="s">
        <v>822</v>
      </c>
      <c r="N152" t="s">
        <v>638</v>
      </c>
      <c r="O152" t="s">
        <v>614</v>
      </c>
      <c r="P152" t="s">
        <v>1357</v>
      </c>
      <c r="Q152" t="s">
        <v>603</v>
      </c>
      <c r="R152" t="s">
        <v>604</v>
      </c>
      <c r="S152" t="s">
        <v>605</v>
      </c>
      <c r="T152" t="s">
        <v>145</v>
      </c>
      <c r="U152" t="s">
        <v>1358</v>
      </c>
      <c r="V152" t="s">
        <v>825</v>
      </c>
      <c r="W152" t="s">
        <v>826</v>
      </c>
      <c r="X152" t="s">
        <v>4381</v>
      </c>
      <c r="Y152" s="19" t="str">
        <f t="shared" si="2"/>
        <v>3</v>
      </c>
      <c r="Z152" s="19" t="str">
        <f>IF(T152="","",IF(AND(T152&lt;&gt;'Tabelas auxiliares'!$B$241,T152&lt;&gt;'Tabelas auxiliares'!$B$242),"FOLHA DE PESSOAL",IF(Y152='Tabelas auxiliares'!$A$242,"CUSTEIO",IF(Y152='Tabelas auxiliares'!$A$241,"INVESTIMENTO","ERRO - VERIFICAR"))))</f>
        <v>CUSTEIO</v>
      </c>
      <c r="AA152" s="37">
        <v>600</v>
      </c>
      <c r="AB152" s="37"/>
      <c r="AC152" s="37">
        <v>101.94</v>
      </c>
      <c r="AD152" s="37">
        <v>72.8</v>
      </c>
      <c r="AE152" s="37">
        <v>425.26</v>
      </c>
      <c r="AF152" s="37"/>
      <c r="AG152" s="37"/>
    </row>
    <row r="153" spans="1:33" x14ac:dyDescent="0.25">
      <c r="A153" t="s">
        <v>591</v>
      </c>
      <c r="B153" s="36" t="s">
        <v>200</v>
      </c>
      <c r="C153" s="36" t="s">
        <v>592</v>
      </c>
      <c r="D153" t="s">
        <v>28</v>
      </c>
      <c r="E153" t="s">
        <v>100</v>
      </c>
      <c r="F153" s="19" t="str">
        <f>IFERROR(VLOOKUP(D153,'Tabelas auxiliares'!$A$3:$B$63,2,FALSE),"")</f>
        <v>PU - PREFEITURA UNIVERSITÁRIA</v>
      </c>
      <c r="G153" s="19" t="str">
        <f>IFERROR(VLOOKUP($B153,'Tabelas auxiliares'!$A$67:$C$104,2,FALSE),"")</f>
        <v>ÁGUA / LUZ / GÁS (CONCESSIONÁRIAS)</v>
      </c>
      <c r="H153" s="19" t="str">
        <f>IFERROR(VLOOKUP($B153,'Tabelas auxiliares'!$A$67:$C$104,3,FALSE),"")</f>
        <v>ÁGUA E ESGOTO / ENERGIA ELÉTRICA / GÁS</v>
      </c>
      <c r="I153" t="s">
        <v>3931</v>
      </c>
      <c r="J153" t="s">
        <v>2088</v>
      </c>
      <c r="K153" t="s">
        <v>4382</v>
      </c>
      <c r="L153" t="s">
        <v>2090</v>
      </c>
      <c r="M153" t="s">
        <v>822</v>
      </c>
      <c r="N153" t="s">
        <v>638</v>
      </c>
      <c r="O153" t="s">
        <v>614</v>
      </c>
      <c r="P153" t="s">
        <v>1357</v>
      </c>
      <c r="Q153" t="s">
        <v>603</v>
      </c>
      <c r="R153" t="s">
        <v>604</v>
      </c>
      <c r="S153" t="s">
        <v>605</v>
      </c>
      <c r="T153" t="s">
        <v>179</v>
      </c>
      <c r="U153" t="s">
        <v>4204</v>
      </c>
      <c r="V153" t="s">
        <v>823</v>
      </c>
      <c r="W153" t="s">
        <v>824</v>
      </c>
      <c r="X153" t="s">
        <v>4383</v>
      </c>
      <c r="Y153" s="19" t="str">
        <f t="shared" si="2"/>
        <v>3</v>
      </c>
      <c r="Z153" s="19" t="str">
        <f>IF(T153="","",IF(AND(T153&lt;&gt;'Tabelas auxiliares'!$B$241,T153&lt;&gt;'Tabelas auxiliares'!$B$242),"FOLHA DE PESSOAL",IF(Y153='Tabelas auxiliares'!$A$242,"CUSTEIO",IF(Y153='Tabelas auxiliares'!$A$241,"INVESTIMENTO","ERRO - VERIFICAR"))))</f>
        <v>CUSTEIO</v>
      </c>
      <c r="AA153" s="37">
        <v>164755.14000000001</v>
      </c>
      <c r="AB153" s="37"/>
      <c r="AC153" s="37"/>
      <c r="AD153" s="37"/>
      <c r="AE153" s="37">
        <v>164755.14000000001</v>
      </c>
      <c r="AF153" s="37"/>
      <c r="AG153" s="37"/>
    </row>
    <row r="154" spans="1:33" x14ac:dyDescent="0.25">
      <c r="A154" t="s">
        <v>591</v>
      </c>
      <c r="B154" s="36" t="s">
        <v>200</v>
      </c>
      <c r="C154" s="36" t="s">
        <v>592</v>
      </c>
      <c r="D154" t="s">
        <v>28</v>
      </c>
      <c r="E154" t="s">
        <v>100</v>
      </c>
      <c r="F154" s="19" t="str">
        <f>IFERROR(VLOOKUP(D154,'Tabelas auxiliares'!$A$3:$B$63,2,FALSE),"")</f>
        <v>PU - PREFEITURA UNIVERSITÁRIA</v>
      </c>
      <c r="G154" s="19" t="str">
        <f>IFERROR(VLOOKUP($B154,'Tabelas auxiliares'!$A$67:$C$104,2,FALSE),"")</f>
        <v>ÁGUA / LUZ / GÁS (CONCESSIONÁRIAS)</v>
      </c>
      <c r="H154" s="19" t="str">
        <f>IFERROR(VLOOKUP($B154,'Tabelas auxiliares'!$A$67:$C$104,3,FALSE),"")</f>
        <v>ÁGUA E ESGOTO / ENERGIA ELÉTRICA / GÁS</v>
      </c>
      <c r="I154" t="s">
        <v>3931</v>
      </c>
      <c r="J154" t="s">
        <v>2088</v>
      </c>
      <c r="K154" t="s">
        <v>4384</v>
      </c>
      <c r="L154" t="s">
        <v>2090</v>
      </c>
      <c r="M154" t="s">
        <v>822</v>
      </c>
      <c r="N154" t="s">
        <v>638</v>
      </c>
      <c r="O154" t="s">
        <v>614</v>
      </c>
      <c r="P154" t="s">
        <v>1357</v>
      </c>
      <c r="Q154" t="s">
        <v>603</v>
      </c>
      <c r="R154" t="s">
        <v>604</v>
      </c>
      <c r="S154" t="s">
        <v>605</v>
      </c>
      <c r="T154" t="s">
        <v>179</v>
      </c>
      <c r="U154" t="s">
        <v>4204</v>
      </c>
      <c r="V154" t="s">
        <v>823</v>
      </c>
      <c r="W154" t="s">
        <v>824</v>
      </c>
      <c r="X154" t="s">
        <v>4385</v>
      </c>
      <c r="Y154" s="19" t="str">
        <f t="shared" si="2"/>
        <v>3</v>
      </c>
      <c r="Z154" s="19" t="str">
        <f>IF(T154="","",IF(AND(T154&lt;&gt;'Tabelas auxiliares'!$B$241,T154&lt;&gt;'Tabelas auxiliares'!$B$242),"FOLHA DE PESSOAL",IF(Y154='Tabelas auxiliares'!$A$242,"CUSTEIO",IF(Y154='Tabelas auxiliares'!$A$241,"INVESTIMENTO","ERRO - VERIFICAR"))))</f>
        <v>CUSTEIO</v>
      </c>
      <c r="AA154" s="37">
        <v>240000</v>
      </c>
      <c r="AB154" s="37"/>
      <c r="AC154" s="37"/>
      <c r="AD154" s="37"/>
      <c r="AE154" s="37">
        <v>240000</v>
      </c>
      <c r="AF154" s="37"/>
      <c r="AG154" s="37"/>
    </row>
    <row r="155" spans="1:33" x14ac:dyDescent="0.25">
      <c r="A155" t="s">
        <v>591</v>
      </c>
      <c r="B155" s="36" t="s">
        <v>200</v>
      </c>
      <c r="C155" s="36" t="s">
        <v>592</v>
      </c>
      <c r="D155" t="s">
        <v>28</v>
      </c>
      <c r="E155" t="s">
        <v>100</v>
      </c>
      <c r="F155" s="19" t="str">
        <f>IFERROR(VLOOKUP(D155,'Tabelas auxiliares'!$A$3:$B$63,2,FALSE),"")</f>
        <v>PU - PREFEITURA UNIVERSITÁRIA</v>
      </c>
      <c r="G155" s="19" t="str">
        <f>IFERROR(VLOOKUP($B155,'Tabelas auxiliares'!$A$67:$C$104,2,FALSE),"")</f>
        <v>ÁGUA / LUZ / GÁS (CONCESSIONÁRIAS)</v>
      </c>
      <c r="H155" s="19" t="str">
        <f>IFERROR(VLOOKUP($B155,'Tabelas auxiliares'!$A$67:$C$104,3,FALSE),"")</f>
        <v>ÁGUA E ESGOTO / ENERGIA ELÉTRICA / GÁS</v>
      </c>
      <c r="I155" t="s">
        <v>3931</v>
      </c>
      <c r="J155" t="s">
        <v>2092</v>
      </c>
      <c r="K155" t="s">
        <v>4386</v>
      </c>
      <c r="L155" t="s">
        <v>4387</v>
      </c>
      <c r="M155" t="s">
        <v>816</v>
      </c>
      <c r="N155" t="s">
        <v>638</v>
      </c>
      <c r="O155" t="s">
        <v>614</v>
      </c>
      <c r="P155" t="s">
        <v>1357</v>
      </c>
      <c r="Q155" t="s">
        <v>603</v>
      </c>
      <c r="R155" t="s">
        <v>604</v>
      </c>
      <c r="S155" t="s">
        <v>605</v>
      </c>
      <c r="T155" t="s">
        <v>179</v>
      </c>
      <c r="U155" t="s">
        <v>4204</v>
      </c>
      <c r="V155" t="s">
        <v>817</v>
      </c>
      <c r="W155" t="s">
        <v>818</v>
      </c>
      <c r="X155" t="s">
        <v>4388</v>
      </c>
      <c r="Y155" s="19" t="str">
        <f t="shared" si="2"/>
        <v>3</v>
      </c>
      <c r="Z155" s="19" t="str">
        <f>IF(T155="","",IF(AND(T155&lt;&gt;'Tabelas auxiliares'!$B$241,T155&lt;&gt;'Tabelas auxiliares'!$B$242),"FOLHA DE PESSOAL",IF(Y155='Tabelas auxiliares'!$A$242,"CUSTEIO",IF(Y155='Tabelas auxiliares'!$A$241,"INVESTIMENTO","ERRO - VERIFICAR"))))</f>
        <v>CUSTEIO</v>
      </c>
      <c r="AA155" s="37">
        <v>400000</v>
      </c>
      <c r="AB155" s="37"/>
      <c r="AC155" s="37"/>
      <c r="AD155" s="37"/>
      <c r="AE155" s="37">
        <v>400000</v>
      </c>
      <c r="AF155" s="37"/>
      <c r="AG155" s="37"/>
    </row>
    <row r="156" spans="1:33" x14ac:dyDescent="0.25">
      <c r="A156" t="s">
        <v>591</v>
      </c>
      <c r="B156" s="36" t="s">
        <v>200</v>
      </c>
      <c r="C156" s="36" t="s">
        <v>592</v>
      </c>
      <c r="D156" t="s">
        <v>28</v>
      </c>
      <c r="E156" t="s">
        <v>100</v>
      </c>
      <c r="F156" s="19" t="str">
        <f>IFERROR(VLOOKUP(D156,'Tabelas auxiliares'!$A$3:$B$63,2,FALSE),"")</f>
        <v>PU - PREFEITURA UNIVERSITÁRIA</v>
      </c>
      <c r="G156" s="19" t="str">
        <f>IFERROR(VLOOKUP($B156,'Tabelas auxiliares'!$A$67:$C$104,2,FALSE),"")</f>
        <v>ÁGUA / LUZ / GÁS (CONCESSIONÁRIAS)</v>
      </c>
      <c r="H156" s="19" t="str">
        <f>IFERROR(VLOOKUP($B156,'Tabelas auxiliares'!$A$67:$C$104,3,FALSE),"")</f>
        <v>ÁGUA E ESGOTO / ENERGIA ELÉTRICA / GÁS</v>
      </c>
      <c r="I156" t="s">
        <v>3931</v>
      </c>
      <c r="J156" t="s">
        <v>2097</v>
      </c>
      <c r="K156" t="s">
        <v>4389</v>
      </c>
      <c r="L156" t="s">
        <v>3558</v>
      </c>
      <c r="M156" t="s">
        <v>822</v>
      </c>
      <c r="N156" t="s">
        <v>638</v>
      </c>
      <c r="O156" t="s">
        <v>614</v>
      </c>
      <c r="P156" t="s">
        <v>1357</v>
      </c>
      <c r="Q156" t="s">
        <v>603</v>
      </c>
      <c r="R156" t="s">
        <v>604</v>
      </c>
      <c r="S156" t="s">
        <v>4010</v>
      </c>
      <c r="T156" t="s">
        <v>145</v>
      </c>
      <c r="U156" t="s">
        <v>1358</v>
      </c>
      <c r="V156" t="s">
        <v>823</v>
      </c>
      <c r="W156" t="s">
        <v>824</v>
      </c>
      <c r="X156" t="s">
        <v>4390</v>
      </c>
      <c r="Y156" s="19" t="str">
        <f t="shared" si="2"/>
        <v>3</v>
      </c>
      <c r="Z156" s="19" t="str">
        <f>IF(T156="","",IF(AND(T156&lt;&gt;'Tabelas auxiliares'!$B$241,T156&lt;&gt;'Tabelas auxiliares'!$B$242),"FOLHA DE PESSOAL",IF(Y156='Tabelas auxiliares'!$A$242,"CUSTEIO",IF(Y156='Tabelas auxiliares'!$A$241,"INVESTIMENTO","ERRO - VERIFICAR"))))</f>
        <v>CUSTEIO</v>
      </c>
      <c r="AA156" s="37">
        <v>39501.89</v>
      </c>
      <c r="AB156" s="37"/>
      <c r="AC156" s="37"/>
      <c r="AD156" s="37"/>
      <c r="AE156" s="37">
        <v>39501.89</v>
      </c>
      <c r="AF156" s="37"/>
      <c r="AG156" s="37"/>
    </row>
    <row r="157" spans="1:33" x14ac:dyDescent="0.25">
      <c r="A157" t="s">
        <v>591</v>
      </c>
      <c r="B157" s="36" t="s">
        <v>200</v>
      </c>
      <c r="C157" s="36" t="s">
        <v>592</v>
      </c>
      <c r="D157" t="s">
        <v>28</v>
      </c>
      <c r="E157" t="s">
        <v>100</v>
      </c>
      <c r="F157" s="19" t="str">
        <f>IFERROR(VLOOKUP(D157,'Tabelas auxiliares'!$A$3:$B$63,2,FALSE),"")</f>
        <v>PU - PREFEITURA UNIVERSITÁRIA</v>
      </c>
      <c r="G157" s="19" t="str">
        <f>IFERROR(VLOOKUP($B157,'Tabelas auxiliares'!$A$67:$C$104,2,FALSE),"")</f>
        <v>ÁGUA / LUZ / GÁS (CONCESSIONÁRIAS)</v>
      </c>
      <c r="H157" s="19" t="str">
        <f>IFERROR(VLOOKUP($B157,'Tabelas auxiliares'!$A$67:$C$104,3,FALSE),"")</f>
        <v>ÁGUA E ESGOTO / ENERGIA ELÉTRICA / GÁS</v>
      </c>
      <c r="I157" t="s">
        <v>3931</v>
      </c>
      <c r="J157" t="s">
        <v>2097</v>
      </c>
      <c r="K157" t="s">
        <v>4391</v>
      </c>
      <c r="L157" t="s">
        <v>3558</v>
      </c>
      <c r="M157" t="s">
        <v>822</v>
      </c>
      <c r="N157" t="s">
        <v>638</v>
      </c>
      <c r="O157" t="s">
        <v>614</v>
      </c>
      <c r="P157" t="s">
        <v>1357</v>
      </c>
      <c r="Q157" t="s">
        <v>603</v>
      </c>
      <c r="R157" t="s">
        <v>604</v>
      </c>
      <c r="S157" t="s">
        <v>605</v>
      </c>
      <c r="T157" t="s">
        <v>179</v>
      </c>
      <c r="U157" t="s">
        <v>4204</v>
      </c>
      <c r="V157" t="s">
        <v>823</v>
      </c>
      <c r="W157" t="s">
        <v>824</v>
      </c>
      <c r="X157" t="s">
        <v>4392</v>
      </c>
      <c r="Y157" s="19" t="str">
        <f t="shared" si="2"/>
        <v>3</v>
      </c>
      <c r="Z157" s="19" t="str">
        <f>IF(T157="","",IF(AND(T157&lt;&gt;'Tabelas auxiliares'!$B$241,T157&lt;&gt;'Tabelas auxiliares'!$B$242),"FOLHA DE PESSOAL",IF(Y157='Tabelas auxiliares'!$A$242,"CUSTEIO",IF(Y157='Tabelas auxiliares'!$A$241,"INVESTIMENTO","ERRO - VERIFICAR"))))</f>
        <v>CUSTEIO</v>
      </c>
      <c r="AA157" s="37">
        <v>35648.11</v>
      </c>
      <c r="AB157" s="37"/>
      <c r="AC157" s="37"/>
      <c r="AD157" s="37"/>
      <c r="AE157" s="37">
        <v>35648.11</v>
      </c>
      <c r="AF157" s="37"/>
      <c r="AG157" s="37"/>
    </row>
    <row r="158" spans="1:33" x14ac:dyDescent="0.25">
      <c r="A158" t="s">
        <v>591</v>
      </c>
      <c r="B158" s="36" t="s">
        <v>200</v>
      </c>
      <c r="C158" s="36" t="s">
        <v>592</v>
      </c>
      <c r="D158" t="s">
        <v>28</v>
      </c>
      <c r="E158" t="s">
        <v>100</v>
      </c>
      <c r="F158" s="19" t="str">
        <f>IFERROR(VLOOKUP(D158,'Tabelas auxiliares'!$A$3:$B$63,2,FALSE),"")</f>
        <v>PU - PREFEITURA UNIVERSITÁRIA</v>
      </c>
      <c r="G158" s="19" t="str">
        <f>IFERROR(VLOOKUP($B158,'Tabelas auxiliares'!$A$67:$C$104,2,FALSE),"")</f>
        <v>ÁGUA / LUZ / GÁS (CONCESSIONÁRIAS)</v>
      </c>
      <c r="H158" s="19" t="str">
        <f>IFERROR(VLOOKUP($B158,'Tabelas auxiliares'!$A$67:$C$104,3,FALSE),"")</f>
        <v>ÁGUA E ESGOTO / ENERGIA ELÉTRICA / GÁS</v>
      </c>
      <c r="I158" t="s">
        <v>3931</v>
      </c>
      <c r="J158" t="s">
        <v>2114</v>
      </c>
      <c r="K158" t="s">
        <v>4393</v>
      </c>
      <c r="L158" t="s">
        <v>2116</v>
      </c>
      <c r="M158" t="s">
        <v>816</v>
      </c>
      <c r="N158" t="s">
        <v>638</v>
      </c>
      <c r="O158" t="s">
        <v>614</v>
      </c>
      <c r="P158" t="s">
        <v>1357</v>
      </c>
      <c r="Q158" t="s">
        <v>603</v>
      </c>
      <c r="R158" t="s">
        <v>604</v>
      </c>
      <c r="S158" t="s">
        <v>605</v>
      </c>
      <c r="T158" t="s">
        <v>179</v>
      </c>
      <c r="U158" t="s">
        <v>4204</v>
      </c>
      <c r="V158" t="s">
        <v>817</v>
      </c>
      <c r="W158" t="s">
        <v>818</v>
      </c>
      <c r="X158" t="s">
        <v>4394</v>
      </c>
      <c r="Y158" s="19" t="str">
        <f t="shared" si="2"/>
        <v>3</v>
      </c>
      <c r="Z158" s="19" t="str">
        <f>IF(T158="","",IF(AND(T158&lt;&gt;'Tabelas auxiliares'!$B$241,T158&lt;&gt;'Tabelas auxiliares'!$B$242),"FOLHA DE PESSOAL",IF(Y158='Tabelas auxiliares'!$A$242,"CUSTEIO",IF(Y158='Tabelas auxiliares'!$A$241,"INVESTIMENTO","ERRO - VERIFICAR"))))</f>
        <v>CUSTEIO</v>
      </c>
      <c r="AA158" s="37">
        <v>164755.14000000001</v>
      </c>
      <c r="AB158" s="37"/>
      <c r="AC158" s="37"/>
      <c r="AD158" s="37"/>
      <c r="AE158" s="37">
        <v>164755.14000000001</v>
      </c>
      <c r="AF158" s="37"/>
      <c r="AG158" s="37"/>
    </row>
    <row r="159" spans="1:33" x14ac:dyDescent="0.25">
      <c r="A159" t="s">
        <v>591</v>
      </c>
      <c r="B159" s="36" t="s">
        <v>200</v>
      </c>
      <c r="C159" s="36" t="s">
        <v>592</v>
      </c>
      <c r="D159" t="s">
        <v>28</v>
      </c>
      <c r="E159" t="s">
        <v>100</v>
      </c>
      <c r="F159" s="19" t="str">
        <f>IFERROR(VLOOKUP(D159,'Tabelas auxiliares'!$A$3:$B$63,2,FALSE),"")</f>
        <v>PU - PREFEITURA UNIVERSITÁRIA</v>
      </c>
      <c r="G159" s="19" t="str">
        <f>IFERROR(VLOOKUP($B159,'Tabelas auxiliares'!$A$67:$C$104,2,FALSE),"")</f>
        <v>ÁGUA / LUZ / GÁS (CONCESSIONÁRIAS)</v>
      </c>
      <c r="H159" s="19" t="str">
        <f>IFERROR(VLOOKUP($B159,'Tabelas auxiliares'!$A$67:$C$104,3,FALSE),"")</f>
        <v>ÁGUA E ESGOTO / ENERGIA ELÉTRICA / GÁS</v>
      </c>
      <c r="I159" t="s">
        <v>4200</v>
      </c>
      <c r="J159" t="s">
        <v>2092</v>
      </c>
      <c r="K159" t="s">
        <v>4395</v>
      </c>
      <c r="L159" t="s">
        <v>2126</v>
      </c>
      <c r="M159" t="s">
        <v>816</v>
      </c>
      <c r="N159" t="s">
        <v>638</v>
      </c>
      <c r="O159" t="s">
        <v>614</v>
      </c>
      <c r="P159" t="s">
        <v>1357</v>
      </c>
      <c r="Q159" t="s">
        <v>603</v>
      </c>
      <c r="R159" t="s">
        <v>604</v>
      </c>
      <c r="S159" t="s">
        <v>676</v>
      </c>
      <c r="T159" t="s">
        <v>145</v>
      </c>
      <c r="U159" t="s">
        <v>1358</v>
      </c>
      <c r="V159" t="s">
        <v>817</v>
      </c>
      <c r="W159" t="s">
        <v>818</v>
      </c>
      <c r="X159" t="s">
        <v>4396</v>
      </c>
      <c r="Y159" s="19" t="str">
        <f t="shared" si="2"/>
        <v>3</v>
      </c>
      <c r="Z159" s="19" t="str">
        <f>IF(T159="","",IF(AND(T159&lt;&gt;'Tabelas auxiliares'!$B$241,T159&lt;&gt;'Tabelas auxiliares'!$B$242),"FOLHA DE PESSOAL",IF(Y159='Tabelas auxiliares'!$A$242,"CUSTEIO",IF(Y159='Tabelas auxiliares'!$A$241,"INVESTIMENTO","ERRO - VERIFICAR"))))</f>
        <v>CUSTEIO</v>
      </c>
      <c r="AA159" s="37">
        <v>3878.04</v>
      </c>
      <c r="AB159" s="37"/>
      <c r="AC159" s="37">
        <v>3878.04</v>
      </c>
      <c r="AD159" s="37"/>
      <c r="AE159" s="37"/>
      <c r="AF159" s="37"/>
      <c r="AG159" s="37"/>
    </row>
    <row r="160" spans="1:33" x14ac:dyDescent="0.25">
      <c r="A160" t="s">
        <v>591</v>
      </c>
      <c r="B160" s="36" t="s">
        <v>204</v>
      </c>
      <c r="C160" s="36" t="s">
        <v>580</v>
      </c>
      <c r="D160" t="s">
        <v>8</v>
      </c>
      <c r="E160" t="s">
        <v>100</v>
      </c>
      <c r="F160" s="19" t="str">
        <f>IFERROR(VLOOKUP(D160,'Tabelas auxiliares'!$A$3:$B$63,2,FALSE),"")</f>
        <v>PROPES - PRÓ-REITORIA DE PESQUISA / CEM</v>
      </c>
      <c r="G160" s="19" t="str">
        <f>IFERROR(VLOOKUP($B160,'Tabelas auxiliares'!$A$67:$C$104,2,FALSE),"")</f>
        <v>ASSISTÊNCIA - PESQUISA</v>
      </c>
      <c r="H160" s="19" t="str">
        <f>IFERROR(VLOOKUP($B160,'Tabelas auxiliares'!$A$67:$C$104,3,FALSE),"")</f>
        <v>BOLSAS DE INICIACAO CIENTIFICA / AUXILIO PARA EVENTOS ESTUDANTIS PESQUISA / AUXILIO PARA PARTICIPAÇÃO DE DOCENTES EM EVENTOS DE DIVULGAÇÃO CIENTIFICA E TECNOLÓGICA</v>
      </c>
      <c r="I160" t="s">
        <v>658</v>
      </c>
      <c r="J160" t="s">
        <v>842</v>
      </c>
      <c r="K160" t="s">
        <v>843</v>
      </c>
      <c r="L160" t="s">
        <v>844</v>
      </c>
      <c r="M160" t="s">
        <v>604</v>
      </c>
      <c r="N160" t="s">
        <v>638</v>
      </c>
      <c r="O160" t="s">
        <v>614</v>
      </c>
      <c r="P160" t="s">
        <v>639</v>
      </c>
      <c r="Q160" t="s">
        <v>603</v>
      </c>
      <c r="R160" t="s">
        <v>604</v>
      </c>
      <c r="S160" t="s">
        <v>641</v>
      </c>
      <c r="T160" t="s">
        <v>145</v>
      </c>
      <c r="U160" t="s">
        <v>640</v>
      </c>
      <c r="V160" t="s">
        <v>645</v>
      </c>
      <c r="W160" t="s">
        <v>646</v>
      </c>
      <c r="X160" t="s">
        <v>845</v>
      </c>
      <c r="Y160" s="19" t="str">
        <f t="shared" si="2"/>
        <v>3</v>
      </c>
      <c r="Z160" s="19" t="str">
        <f>IF(T160="","",IF(AND(T160&lt;&gt;'Tabelas auxiliares'!$B$241,T160&lt;&gt;'Tabelas auxiliares'!$B$242),"FOLHA DE PESSOAL",IF(Y160='Tabelas auxiliares'!$A$242,"CUSTEIO",IF(Y160='Tabelas auxiliares'!$A$241,"INVESTIMENTO","ERRO - VERIFICAR"))))</f>
        <v>CUSTEIO</v>
      </c>
      <c r="AA160" s="37">
        <v>3200</v>
      </c>
      <c r="AB160" s="37"/>
      <c r="AC160" s="37">
        <v>3200</v>
      </c>
      <c r="AD160" s="37"/>
      <c r="AE160" s="37"/>
      <c r="AF160" s="37"/>
      <c r="AG160" s="37"/>
    </row>
    <row r="161" spans="1:33" x14ac:dyDescent="0.25">
      <c r="A161" t="s">
        <v>591</v>
      </c>
      <c r="B161" s="36" t="s">
        <v>204</v>
      </c>
      <c r="C161" s="36" t="s">
        <v>580</v>
      </c>
      <c r="D161" t="s">
        <v>8</v>
      </c>
      <c r="E161" t="s">
        <v>100</v>
      </c>
      <c r="F161" s="19" t="str">
        <f>IFERROR(VLOOKUP(D161,'Tabelas auxiliares'!$A$3:$B$63,2,FALSE),"")</f>
        <v>PROPES - PRÓ-REITORIA DE PESQUISA / CEM</v>
      </c>
      <c r="G161" s="19" t="str">
        <f>IFERROR(VLOOKUP($B161,'Tabelas auxiliares'!$A$67:$C$104,2,FALSE),"")</f>
        <v>ASSISTÊNCIA - PESQUISA</v>
      </c>
      <c r="H161" s="19" t="str">
        <f>IFERROR(VLOOKUP($B161,'Tabelas auxiliares'!$A$67:$C$104,3,FALSE),"")</f>
        <v>BOLSAS DE INICIACAO CIENTIFICA / AUXILIO PARA EVENTOS ESTUDANTIS PESQUISA / AUXILIO PARA PARTICIPAÇÃO DE DOCENTES EM EVENTOS DE DIVULGAÇÃO CIENTIFICA E TECNOLÓGICA</v>
      </c>
      <c r="I161" t="s">
        <v>3993</v>
      </c>
      <c r="J161" t="s">
        <v>4397</v>
      </c>
      <c r="K161" t="s">
        <v>4398</v>
      </c>
      <c r="L161" t="s">
        <v>4399</v>
      </c>
      <c r="M161" t="s">
        <v>604</v>
      </c>
      <c r="N161" t="s">
        <v>638</v>
      </c>
      <c r="O161" t="s">
        <v>614</v>
      </c>
      <c r="P161" t="s">
        <v>1357</v>
      </c>
      <c r="Q161" t="s">
        <v>603</v>
      </c>
      <c r="R161" t="s">
        <v>604</v>
      </c>
      <c r="S161" t="s">
        <v>605</v>
      </c>
      <c r="T161" t="s">
        <v>145</v>
      </c>
      <c r="U161" t="s">
        <v>1358</v>
      </c>
      <c r="V161" t="s">
        <v>645</v>
      </c>
      <c r="W161" t="s">
        <v>646</v>
      </c>
      <c r="X161" t="s">
        <v>4400</v>
      </c>
      <c r="Y161" s="19" t="str">
        <f t="shared" si="2"/>
        <v>3</v>
      </c>
      <c r="Z161" s="19" t="str">
        <f>IF(T161="","",IF(AND(T161&lt;&gt;'Tabelas auxiliares'!$B$241,T161&lt;&gt;'Tabelas auxiliares'!$B$242),"FOLHA DE PESSOAL",IF(Y161='Tabelas auxiliares'!$A$242,"CUSTEIO",IF(Y161='Tabelas auxiliares'!$A$241,"INVESTIMENTO","ERRO - VERIFICAR"))))</f>
        <v>CUSTEIO</v>
      </c>
      <c r="AA161" s="37">
        <v>4800</v>
      </c>
      <c r="AB161" s="37"/>
      <c r="AC161" s="37">
        <v>4800</v>
      </c>
      <c r="AD161" s="37"/>
      <c r="AE161" s="37"/>
      <c r="AF161" s="37"/>
      <c r="AG161" s="37"/>
    </row>
    <row r="162" spans="1:33" x14ac:dyDescent="0.25">
      <c r="A162" t="s">
        <v>591</v>
      </c>
      <c r="B162" s="36" t="s">
        <v>204</v>
      </c>
      <c r="C162" s="36" t="s">
        <v>580</v>
      </c>
      <c r="D162" t="s">
        <v>8</v>
      </c>
      <c r="E162" t="s">
        <v>100</v>
      </c>
      <c r="F162" s="19" t="str">
        <f>IFERROR(VLOOKUP(D162,'Tabelas auxiliares'!$A$3:$B$63,2,FALSE),"")</f>
        <v>PROPES - PRÓ-REITORIA DE PESQUISA / CEM</v>
      </c>
      <c r="G162" s="19" t="str">
        <f>IFERROR(VLOOKUP($B162,'Tabelas auxiliares'!$A$67:$C$104,2,FALSE),"")</f>
        <v>ASSISTÊNCIA - PESQUISA</v>
      </c>
      <c r="H162" s="19" t="str">
        <f>IFERROR(VLOOKUP($B162,'Tabelas auxiliares'!$A$67:$C$104,3,FALSE),"")</f>
        <v>BOLSAS DE INICIACAO CIENTIFICA / AUXILIO PARA EVENTOS ESTUDANTIS PESQUISA / AUXILIO PARA PARTICIPAÇÃO DE DOCENTES EM EVENTOS DE DIVULGAÇÃO CIENTIFICA E TECNOLÓGICA</v>
      </c>
      <c r="I162" t="s">
        <v>4012</v>
      </c>
      <c r="J162" t="s">
        <v>2132</v>
      </c>
      <c r="K162" t="s">
        <v>4401</v>
      </c>
      <c r="L162" t="s">
        <v>4402</v>
      </c>
      <c r="M162" t="s">
        <v>604</v>
      </c>
      <c r="N162" t="s">
        <v>638</v>
      </c>
      <c r="O162" t="s">
        <v>614</v>
      </c>
      <c r="P162" t="s">
        <v>1357</v>
      </c>
      <c r="Q162" t="s">
        <v>603</v>
      </c>
      <c r="R162" t="s">
        <v>604</v>
      </c>
      <c r="S162" t="s">
        <v>4010</v>
      </c>
      <c r="T162" t="s">
        <v>145</v>
      </c>
      <c r="U162" t="s">
        <v>1358</v>
      </c>
      <c r="V162" t="s">
        <v>645</v>
      </c>
      <c r="W162" t="s">
        <v>646</v>
      </c>
      <c r="X162" t="s">
        <v>4403</v>
      </c>
      <c r="Y162" s="19" t="str">
        <f t="shared" si="2"/>
        <v>3</v>
      </c>
      <c r="Z162" s="19" t="str">
        <f>IF(T162="","",IF(AND(T162&lt;&gt;'Tabelas auxiliares'!$B$241,T162&lt;&gt;'Tabelas auxiliares'!$B$242),"FOLHA DE PESSOAL",IF(Y162='Tabelas auxiliares'!$A$242,"CUSTEIO",IF(Y162='Tabelas auxiliares'!$A$241,"INVESTIMENTO","ERRO - VERIFICAR"))))</f>
        <v>CUSTEIO</v>
      </c>
      <c r="AA162" s="37">
        <v>2100</v>
      </c>
      <c r="AB162" s="37"/>
      <c r="AC162" s="37"/>
      <c r="AD162" s="37"/>
      <c r="AE162" s="37">
        <v>2100</v>
      </c>
      <c r="AF162" s="37"/>
      <c r="AG162" s="37"/>
    </row>
    <row r="163" spans="1:33" x14ac:dyDescent="0.25">
      <c r="A163" t="s">
        <v>591</v>
      </c>
      <c r="B163" s="36" t="s">
        <v>204</v>
      </c>
      <c r="C163" s="36" t="s">
        <v>580</v>
      </c>
      <c r="D163" t="s">
        <v>8</v>
      </c>
      <c r="E163" t="s">
        <v>100</v>
      </c>
      <c r="F163" s="19" t="str">
        <f>IFERROR(VLOOKUP(D163,'Tabelas auxiliares'!$A$3:$B$63,2,FALSE),"")</f>
        <v>PROPES - PRÓ-REITORIA DE PESQUISA / CEM</v>
      </c>
      <c r="G163" s="19" t="str">
        <f>IFERROR(VLOOKUP($B163,'Tabelas auxiliares'!$A$67:$C$104,2,FALSE),"")</f>
        <v>ASSISTÊNCIA - PESQUISA</v>
      </c>
      <c r="H163" s="19" t="str">
        <f>IFERROR(VLOOKUP($B163,'Tabelas auxiliares'!$A$67:$C$104,3,FALSE),"")</f>
        <v>BOLSAS DE INICIACAO CIENTIFICA / AUXILIO PARA EVENTOS ESTUDANTIS PESQUISA / AUXILIO PARA PARTICIPAÇÃO DE DOCENTES EM EVENTOS DE DIVULGAÇÃO CIENTIFICA E TECNOLÓGICA</v>
      </c>
      <c r="I163" t="s">
        <v>4012</v>
      </c>
      <c r="J163" t="s">
        <v>2140</v>
      </c>
      <c r="K163" t="s">
        <v>4404</v>
      </c>
      <c r="L163" t="s">
        <v>2142</v>
      </c>
      <c r="M163" t="s">
        <v>604</v>
      </c>
      <c r="N163" t="s">
        <v>638</v>
      </c>
      <c r="O163" t="s">
        <v>614</v>
      </c>
      <c r="P163" t="s">
        <v>1357</v>
      </c>
      <c r="Q163" t="s">
        <v>603</v>
      </c>
      <c r="R163" t="s">
        <v>604</v>
      </c>
      <c r="S163" t="s">
        <v>4010</v>
      </c>
      <c r="T163" t="s">
        <v>145</v>
      </c>
      <c r="U163" t="s">
        <v>1358</v>
      </c>
      <c r="V163" t="s">
        <v>645</v>
      </c>
      <c r="W163" t="s">
        <v>646</v>
      </c>
      <c r="X163" t="s">
        <v>4405</v>
      </c>
      <c r="Y163" s="19" t="str">
        <f t="shared" si="2"/>
        <v>3</v>
      </c>
      <c r="Z163" s="19" t="str">
        <f>IF(T163="","",IF(AND(T163&lt;&gt;'Tabelas auxiliares'!$B$241,T163&lt;&gt;'Tabelas auxiliares'!$B$242),"FOLHA DE PESSOAL",IF(Y163='Tabelas auxiliares'!$A$242,"CUSTEIO",IF(Y163='Tabelas auxiliares'!$A$241,"INVESTIMENTO","ERRO - VERIFICAR"))))</f>
        <v>CUSTEIO</v>
      </c>
      <c r="AA163" s="37">
        <v>800</v>
      </c>
      <c r="AB163" s="37"/>
      <c r="AC163" s="37"/>
      <c r="AD163" s="37"/>
      <c r="AE163" s="37">
        <v>800</v>
      </c>
      <c r="AF163" s="37"/>
      <c r="AG163" s="37"/>
    </row>
    <row r="164" spans="1:33" x14ac:dyDescent="0.25">
      <c r="A164" t="s">
        <v>591</v>
      </c>
      <c r="B164" s="36" t="s">
        <v>204</v>
      </c>
      <c r="C164" s="36" t="s">
        <v>580</v>
      </c>
      <c r="D164" t="s">
        <v>14</v>
      </c>
      <c r="E164" t="s">
        <v>100</v>
      </c>
      <c r="F164" s="19" t="str">
        <f>IFERROR(VLOOKUP(D164,'Tabelas auxiliares'!$A$3:$B$63,2,FALSE),"")</f>
        <v>NÚCLEOS ESTRATÉGICOS</v>
      </c>
      <c r="G164" s="19" t="str">
        <f>IFERROR(VLOOKUP($B164,'Tabelas auxiliares'!$A$67:$C$104,2,FALSE),"")</f>
        <v>ASSISTÊNCIA - PESQUISA</v>
      </c>
      <c r="H164" s="19" t="str">
        <f>IFERROR(VLOOKUP($B164,'Tabelas auxiliares'!$A$67:$C$104,3,FALSE),"")</f>
        <v>BOLSAS DE INICIACAO CIENTIFICA / AUXILIO PARA EVENTOS ESTUDANTIS PESQUISA / AUXILIO PARA PARTICIPAÇÃO DE DOCENTES EM EVENTOS DE DIVULGAÇÃO CIENTIFICA E TECNOLÓGICA</v>
      </c>
      <c r="I164" t="s">
        <v>3939</v>
      </c>
      <c r="J164" t="s">
        <v>847</v>
      </c>
      <c r="K164" t="s">
        <v>4406</v>
      </c>
      <c r="L164" t="s">
        <v>848</v>
      </c>
      <c r="M164" t="s">
        <v>604</v>
      </c>
      <c r="N164" t="s">
        <v>638</v>
      </c>
      <c r="O164" t="s">
        <v>614</v>
      </c>
      <c r="P164" t="s">
        <v>1357</v>
      </c>
      <c r="Q164" t="s">
        <v>603</v>
      </c>
      <c r="R164" t="s">
        <v>604</v>
      </c>
      <c r="S164" t="s">
        <v>605</v>
      </c>
      <c r="T164" t="s">
        <v>145</v>
      </c>
      <c r="U164" t="s">
        <v>1358</v>
      </c>
      <c r="V164" t="s">
        <v>645</v>
      </c>
      <c r="W164" t="s">
        <v>646</v>
      </c>
      <c r="X164" t="s">
        <v>4407</v>
      </c>
      <c r="Y164" s="19" t="str">
        <f t="shared" si="2"/>
        <v>3</v>
      </c>
      <c r="Z164" s="19" t="str">
        <f>IF(T164="","",IF(AND(T164&lt;&gt;'Tabelas auxiliares'!$B$241,T164&lt;&gt;'Tabelas auxiliares'!$B$242),"FOLHA DE PESSOAL",IF(Y164='Tabelas auxiliares'!$A$242,"CUSTEIO",IF(Y164='Tabelas auxiliares'!$A$241,"INVESTIMENTO","ERRO - VERIFICAR"))))</f>
        <v>CUSTEIO</v>
      </c>
      <c r="AA164" s="37">
        <v>4500</v>
      </c>
      <c r="AB164" s="37"/>
      <c r="AC164" s="37">
        <v>4500</v>
      </c>
      <c r="AD164" s="37"/>
      <c r="AE164" s="37"/>
      <c r="AF164" s="37"/>
      <c r="AG164" s="37"/>
    </row>
    <row r="165" spans="1:33" x14ac:dyDescent="0.25">
      <c r="A165" t="s">
        <v>591</v>
      </c>
      <c r="B165" s="36" t="s">
        <v>204</v>
      </c>
      <c r="C165" s="36" t="s">
        <v>580</v>
      </c>
      <c r="D165" t="s">
        <v>14</v>
      </c>
      <c r="E165" t="s">
        <v>100</v>
      </c>
      <c r="F165" s="19" t="str">
        <f>IFERROR(VLOOKUP(D165,'Tabelas auxiliares'!$A$3:$B$63,2,FALSE),"")</f>
        <v>NÚCLEOS ESTRATÉGICOS</v>
      </c>
      <c r="G165" s="19" t="str">
        <f>IFERROR(VLOOKUP($B165,'Tabelas auxiliares'!$A$67:$C$104,2,FALSE),"")</f>
        <v>ASSISTÊNCIA - PESQUISA</v>
      </c>
      <c r="H165" s="19" t="str">
        <f>IFERROR(VLOOKUP($B165,'Tabelas auxiliares'!$A$67:$C$104,3,FALSE),"")</f>
        <v>BOLSAS DE INICIACAO CIENTIFICA / AUXILIO PARA EVENTOS ESTUDANTIS PESQUISA / AUXILIO PARA PARTICIPAÇÃO DE DOCENTES EM EVENTOS DE DIVULGAÇÃO CIENTIFICA E TECNOLÓGICA</v>
      </c>
      <c r="I165" t="s">
        <v>3939</v>
      </c>
      <c r="J165" t="s">
        <v>849</v>
      </c>
      <c r="K165" t="s">
        <v>4408</v>
      </c>
      <c r="L165" t="s">
        <v>4409</v>
      </c>
      <c r="M165" t="s">
        <v>604</v>
      </c>
      <c r="N165" t="s">
        <v>638</v>
      </c>
      <c r="O165" t="s">
        <v>614</v>
      </c>
      <c r="P165" t="s">
        <v>1357</v>
      </c>
      <c r="Q165" t="s">
        <v>603</v>
      </c>
      <c r="R165" t="s">
        <v>604</v>
      </c>
      <c r="S165" t="s">
        <v>605</v>
      </c>
      <c r="T165" t="s">
        <v>145</v>
      </c>
      <c r="U165" t="s">
        <v>1358</v>
      </c>
      <c r="V165" t="s">
        <v>645</v>
      </c>
      <c r="W165" t="s">
        <v>646</v>
      </c>
      <c r="X165" t="s">
        <v>4410</v>
      </c>
      <c r="Y165" s="19" t="str">
        <f t="shared" si="2"/>
        <v>3</v>
      </c>
      <c r="Z165" s="19" t="str">
        <f>IF(T165="","",IF(AND(T165&lt;&gt;'Tabelas auxiliares'!$B$241,T165&lt;&gt;'Tabelas auxiliares'!$B$242),"FOLHA DE PESSOAL",IF(Y165='Tabelas auxiliares'!$A$242,"CUSTEIO",IF(Y165='Tabelas auxiliares'!$A$241,"INVESTIMENTO","ERRO - VERIFICAR"))))</f>
        <v>CUSTEIO</v>
      </c>
      <c r="AA165" s="37">
        <v>100</v>
      </c>
      <c r="AB165" s="37"/>
      <c r="AC165" s="37">
        <v>100</v>
      </c>
      <c r="AD165" s="37"/>
      <c r="AE165" s="37"/>
      <c r="AF165" s="37"/>
      <c r="AG165" s="37"/>
    </row>
    <row r="166" spans="1:33" x14ac:dyDescent="0.25">
      <c r="A166" t="s">
        <v>591</v>
      </c>
      <c r="B166" s="36" t="s">
        <v>204</v>
      </c>
      <c r="C166" s="36" t="s">
        <v>580</v>
      </c>
      <c r="D166" t="s">
        <v>14</v>
      </c>
      <c r="E166" t="s">
        <v>100</v>
      </c>
      <c r="F166" s="19" t="str">
        <f>IFERROR(VLOOKUP(D166,'Tabelas auxiliares'!$A$3:$B$63,2,FALSE),"")</f>
        <v>NÚCLEOS ESTRATÉGICOS</v>
      </c>
      <c r="G166" s="19" t="str">
        <f>IFERROR(VLOOKUP($B166,'Tabelas auxiliares'!$A$67:$C$104,2,FALSE),"")</f>
        <v>ASSISTÊNCIA - PESQUISA</v>
      </c>
      <c r="H166" s="19" t="str">
        <f>IFERROR(VLOOKUP($B166,'Tabelas auxiliares'!$A$67:$C$104,3,FALSE),"")</f>
        <v>BOLSAS DE INICIACAO CIENTIFICA / AUXILIO PARA EVENTOS ESTUDANTIS PESQUISA / AUXILIO PARA PARTICIPAÇÃO DE DOCENTES EM EVENTOS DE DIVULGAÇÃO CIENTIFICA E TECNOLÓGICA</v>
      </c>
      <c r="I166" t="s">
        <v>4411</v>
      </c>
      <c r="J166" t="s">
        <v>2153</v>
      </c>
      <c r="K166" t="s">
        <v>4412</v>
      </c>
      <c r="L166" t="s">
        <v>4413</v>
      </c>
      <c r="M166" t="s">
        <v>604</v>
      </c>
      <c r="N166" t="s">
        <v>638</v>
      </c>
      <c r="O166" t="s">
        <v>614</v>
      </c>
      <c r="P166" t="s">
        <v>1357</v>
      </c>
      <c r="Q166" t="s">
        <v>603</v>
      </c>
      <c r="R166" t="s">
        <v>604</v>
      </c>
      <c r="S166" t="s">
        <v>605</v>
      </c>
      <c r="T166" t="s">
        <v>145</v>
      </c>
      <c r="U166" t="s">
        <v>1358</v>
      </c>
      <c r="V166" t="s">
        <v>645</v>
      </c>
      <c r="W166" t="s">
        <v>646</v>
      </c>
      <c r="X166" t="s">
        <v>4414</v>
      </c>
      <c r="Y166" s="19" t="str">
        <f t="shared" si="2"/>
        <v>3</v>
      </c>
      <c r="Z166" s="19" t="str">
        <f>IF(T166="","",IF(AND(T166&lt;&gt;'Tabelas auxiliares'!$B$241,T166&lt;&gt;'Tabelas auxiliares'!$B$242),"FOLHA DE PESSOAL",IF(Y166='Tabelas auxiliares'!$A$242,"CUSTEIO",IF(Y166='Tabelas auxiliares'!$A$241,"INVESTIMENTO","ERRO - VERIFICAR"))))</f>
        <v>CUSTEIO</v>
      </c>
      <c r="AA166" s="37">
        <v>4200</v>
      </c>
      <c r="AB166" s="37"/>
      <c r="AC166" s="37">
        <v>4200</v>
      </c>
      <c r="AD166" s="37"/>
      <c r="AE166" s="37"/>
      <c r="AF166" s="37"/>
      <c r="AG166" s="37"/>
    </row>
    <row r="167" spans="1:33" x14ac:dyDescent="0.25">
      <c r="A167" t="s">
        <v>591</v>
      </c>
      <c r="B167" s="36" t="s">
        <v>204</v>
      </c>
      <c r="C167" s="36" t="s">
        <v>580</v>
      </c>
      <c r="D167" t="s">
        <v>14</v>
      </c>
      <c r="E167" t="s">
        <v>100</v>
      </c>
      <c r="F167" s="19" t="str">
        <f>IFERROR(VLOOKUP(D167,'Tabelas auxiliares'!$A$3:$B$63,2,FALSE),"")</f>
        <v>NÚCLEOS ESTRATÉGICOS</v>
      </c>
      <c r="G167" s="19" t="str">
        <f>IFERROR(VLOOKUP($B167,'Tabelas auxiliares'!$A$67:$C$104,2,FALSE),"")</f>
        <v>ASSISTÊNCIA - PESQUISA</v>
      </c>
      <c r="H167" s="19" t="str">
        <f>IFERROR(VLOOKUP($B167,'Tabelas auxiliares'!$A$67:$C$104,3,FALSE),"")</f>
        <v>BOLSAS DE INICIACAO CIENTIFICA / AUXILIO PARA EVENTOS ESTUDANTIS PESQUISA / AUXILIO PARA PARTICIPAÇÃO DE DOCENTES EM EVENTOS DE DIVULGAÇÃO CIENTIFICA E TECNOLÓGICA</v>
      </c>
      <c r="I167" t="s">
        <v>4026</v>
      </c>
      <c r="J167" t="s">
        <v>2153</v>
      </c>
      <c r="K167" t="s">
        <v>4415</v>
      </c>
      <c r="L167" t="s">
        <v>2155</v>
      </c>
      <c r="M167" t="s">
        <v>604</v>
      </c>
      <c r="N167" t="s">
        <v>638</v>
      </c>
      <c r="O167" t="s">
        <v>614</v>
      </c>
      <c r="P167" t="s">
        <v>1357</v>
      </c>
      <c r="Q167" t="s">
        <v>603</v>
      </c>
      <c r="R167" t="s">
        <v>604</v>
      </c>
      <c r="S167" t="s">
        <v>605</v>
      </c>
      <c r="T167" t="s">
        <v>145</v>
      </c>
      <c r="U167" t="s">
        <v>1358</v>
      </c>
      <c r="V167" t="s">
        <v>645</v>
      </c>
      <c r="W167" t="s">
        <v>646</v>
      </c>
      <c r="X167" t="s">
        <v>4416</v>
      </c>
      <c r="Y167" s="19" t="str">
        <f t="shared" si="2"/>
        <v>3</v>
      </c>
      <c r="Z167" s="19" t="str">
        <f>IF(T167="","",IF(AND(T167&lt;&gt;'Tabelas auxiliares'!$B$241,T167&lt;&gt;'Tabelas auxiliares'!$B$242),"FOLHA DE PESSOAL",IF(Y167='Tabelas auxiliares'!$A$242,"CUSTEIO",IF(Y167='Tabelas auxiliares'!$A$241,"INVESTIMENTO","ERRO - VERIFICAR"))))</f>
        <v>CUSTEIO</v>
      </c>
      <c r="AA167" s="37">
        <v>2100</v>
      </c>
      <c r="AB167" s="37"/>
      <c r="AC167" s="37"/>
      <c r="AD167" s="37"/>
      <c r="AE167" s="37">
        <v>2100</v>
      </c>
      <c r="AF167" s="37"/>
      <c r="AG167" s="37"/>
    </row>
    <row r="168" spans="1:33" x14ac:dyDescent="0.25">
      <c r="A168" t="s">
        <v>591</v>
      </c>
      <c r="B168" s="36" t="s">
        <v>204</v>
      </c>
      <c r="C168" s="36" t="s">
        <v>580</v>
      </c>
      <c r="D168" t="s">
        <v>14</v>
      </c>
      <c r="E168" t="s">
        <v>100</v>
      </c>
      <c r="F168" s="19" t="str">
        <f>IFERROR(VLOOKUP(D168,'Tabelas auxiliares'!$A$3:$B$63,2,FALSE),"")</f>
        <v>NÚCLEOS ESTRATÉGICOS</v>
      </c>
      <c r="G168" s="19" t="str">
        <f>IFERROR(VLOOKUP($B168,'Tabelas auxiliares'!$A$67:$C$104,2,FALSE),"")</f>
        <v>ASSISTÊNCIA - PESQUISA</v>
      </c>
      <c r="H168" s="19" t="str">
        <f>IFERROR(VLOOKUP($B168,'Tabelas auxiliares'!$A$67:$C$104,3,FALSE),"")</f>
        <v>BOLSAS DE INICIACAO CIENTIFICA / AUXILIO PARA EVENTOS ESTUDANTIS PESQUISA / AUXILIO PARA PARTICIPAÇÃO DE DOCENTES EM EVENTOS DE DIVULGAÇÃO CIENTIFICA E TECNOLÓGICA</v>
      </c>
      <c r="I168" t="s">
        <v>4026</v>
      </c>
      <c r="J168" t="s">
        <v>2157</v>
      </c>
      <c r="K168" t="s">
        <v>4417</v>
      </c>
      <c r="L168" t="s">
        <v>848</v>
      </c>
      <c r="M168" t="s">
        <v>604</v>
      </c>
      <c r="N168" t="s">
        <v>638</v>
      </c>
      <c r="O168" t="s">
        <v>614</v>
      </c>
      <c r="P168" t="s">
        <v>1357</v>
      </c>
      <c r="Q168" t="s">
        <v>603</v>
      </c>
      <c r="R168" t="s">
        <v>604</v>
      </c>
      <c r="S168" t="s">
        <v>4010</v>
      </c>
      <c r="T168" t="s">
        <v>145</v>
      </c>
      <c r="U168" t="s">
        <v>1358</v>
      </c>
      <c r="V168" t="s">
        <v>645</v>
      </c>
      <c r="W168" t="s">
        <v>646</v>
      </c>
      <c r="X168" t="s">
        <v>4418</v>
      </c>
      <c r="Y168" s="19" t="str">
        <f t="shared" si="2"/>
        <v>3</v>
      </c>
      <c r="Z168" s="19" t="str">
        <f>IF(T168="","",IF(AND(T168&lt;&gt;'Tabelas auxiliares'!$B$241,T168&lt;&gt;'Tabelas auxiliares'!$B$242),"FOLHA DE PESSOAL",IF(Y168='Tabelas auxiliares'!$A$242,"CUSTEIO",IF(Y168='Tabelas auxiliares'!$A$241,"INVESTIMENTO","ERRO - VERIFICAR"))))</f>
        <v>CUSTEIO</v>
      </c>
      <c r="AA168" s="37">
        <v>2100</v>
      </c>
      <c r="AB168" s="37"/>
      <c r="AC168" s="37"/>
      <c r="AD168" s="37"/>
      <c r="AE168" s="37">
        <v>2100</v>
      </c>
      <c r="AF168" s="37"/>
      <c r="AG168" s="37"/>
    </row>
    <row r="169" spans="1:33" x14ac:dyDescent="0.25">
      <c r="A169" t="s">
        <v>591</v>
      </c>
      <c r="B169" s="36" t="s">
        <v>206</v>
      </c>
      <c r="C169" s="36" t="s">
        <v>594</v>
      </c>
      <c r="D169" t="s">
        <v>76</v>
      </c>
      <c r="E169" t="s">
        <v>100</v>
      </c>
      <c r="F169" s="19" t="str">
        <f>IFERROR(VLOOKUP(D169,'Tabelas auxiliares'!$A$3:$B$63,2,FALSE),"")</f>
        <v>NETEL - NÚCLEO EDUCACIONAL DE TECNOLOGIAS E LÍNGUAS</v>
      </c>
      <c r="G169" s="19" t="str">
        <f>IFERROR(VLOOKUP($B169,'Tabelas auxiliares'!$A$67:$C$104,2,FALSE),"")</f>
        <v>ASSISTÊNCIA - GRADUAÇÃO</v>
      </c>
      <c r="H169" s="19" t="str">
        <f>IFERROR(VLOOKUP($B169,'Tabelas auxiliares'!$A$67:$C$104,3,FALSE),"")</f>
        <v>MONITORIA ACADEMICA DA GRADUACAO / MONITORIA SEMIPRESENCIAL / AUXILIO PARA EVENTOS ESTUDANTIS / AUXILIO PARA ATIVIDADE EXTRASSALA / AUXILIO ACESSIBILIDADE / MONITORIA INCLUSIVA</v>
      </c>
      <c r="I169" t="s">
        <v>653</v>
      </c>
      <c r="J169" t="s">
        <v>853</v>
      </c>
      <c r="K169" t="s">
        <v>854</v>
      </c>
      <c r="L169" t="s">
        <v>855</v>
      </c>
      <c r="M169" t="s">
        <v>604</v>
      </c>
      <c r="N169" t="s">
        <v>638</v>
      </c>
      <c r="O169" t="s">
        <v>614</v>
      </c>
      <c r="P169" t="s">
        <v>639</v>
      </c>
      <c r="Q169" t="s">
        <v>603</v>
      </c>
      <c r="R169" t="s">
        <v>604</v>
      </c>
      <c r="S169" t="s">
        <v>641</v>
      </c>
      <c r="T169" t="s">
        <v>145</v>
      </c>
      <c r="U169" t="s">
        <v>640</v>
      </c>
      <c r="V169" t="s">
        <v>645</v>
      </c>
      <c r="W169" t="s">
        <v>646</v>
      </c>
      <c r="X169" t="s">
        <v>856</v>
      </c>
      <c r="Y169" s="19" t="str">
        <f t="shared" si="2"/>
        <v>3</v>
      </c>
      <c r="Z169" s="19" t="str">
        <f>IF(T169="","",IF(AND(T169&lt;&gt;'Tabelas auxiliares'!$B$241,T169&lt;&gt;'Tabelas auxiliares'!$B$242),"FOLHA DE PESSOAL",IF(Y169='Tabelas auxiliares'!$A$242,"CUSTEIO",IF(Y169='Tabelas auxiliares'!$A$241,"INVESTIMENTO","ERRO - VERIFICAR"))))</f>
        <v>CUSTEIO</v>
      </c>
      <c r="AA169" s="37">
        <v>1100</v>
      </c>
      <c r="AB169" s="37"/>
      <c r="AC169" s="37">
        <v>1100</v>
      </c>
      <c r="AD169" s="37"/>
      <c r="AE169" s="37"/>
      <c r="AF169" s="37"/>
      <c r="AG169" s="37"/>
    </row>
    <row r="170" spans="1:33" x14ac:dyDescent="0.25">
      <c r="A170" t="s">
        <v>591</v>
      </c>
      <c r="B170" s="36" t="s">
        <v>211</v>
      </c>
      <c r="C170" s="36" t="s">
        <v>592</v>
      </c>
      <c r="D170" t="s">
        <v>38</v>
      </c>
      <c r="E170" t="s">
        <v>100</v>
      </c>
      <c r="F170" s="19" t="str">
        <f>IFERROR(VLOOKUP(D170,'Tabelas auxiliares'!$A$3:$B$63,2,FALSE),"")</f>
        <v>CMCC - CENTRO DE MATEMÁTICA, COMPUTAÇÃO E COGNIÇÃO</v>
      </c>
      <c r="G170" s="19" t="str">
        <f>IFERROR(VLOOKUP($B170,'Tabelas auxiliares'!$A$67:$C$104,2,FALSE),"")</f>
        <v>AUXÍLIO DOCENTE E SERVIDORES</v>
      </c>
      <c r="H170" s="19" t="str">
        <f>IFERROR(VLOOKUP($B170,'Tabelas auxiliares'!$A$67:$C$104,3,FALSE),"")</f>
        <v>AUXÍLIO DOCENTE E SERVIDORES</v>
      </c>
      <c r="I170" t="s">
        <v>716</v>
      </c>
      <c r="J170" t="s">
        <v>858</v>
      </c>
      <c r="K170" t="s">
        <v>859</v>
      </c>
      <c r="L170" t="s">
        <v>860</v>
      </c>
      <c r="M170" t="s">
        <v>861</v>
      </c>
      <c r="N170" t="s">
        <v>638</v>
      </c>
      <c r="O170" t="s">
        <v>614</v>
      </c>
      <c r="P170" t="s">
        <v>639</v>
      </c>
      <c r="Q170" t="s">
        <v>603</v>
      </c>
      <c r="R170" t="s">
        <v>604</v>
      </c>
      <c r="S170" t="s">
        <v>605</v>
      </c>
      <c r="T170" t="s">
        <v>145</v>
      </c>
      <c r="U170" t="s">
        <v>640</v>
      </c>
      <c r="V170" t="s">
        <v>850</v>
      </c>
      <c r="W170" t="s">
        <v>851</v>
      </c>
      <c r="X170" t="s">
        <v>862</v>
      </c>
      <c r="Y170" s="19" t="str">
        <f t="shared" si="2"/>
        <v>3</v>
      </c>
      <c r="Z170" s="19" t="str">
        <f>IF(T170="","",IF(AND(T170&lt;&gt;'Tabelas auxiliares'!$B$241,T170&lt;&gt;'Tabelas auxiliares'!$B$242),"FOLHA DE PESSOAL",IF(Y170='Tabelas auxiliares'!$A$242,"CUSTEIO",IF(Y170='Tabelas auxiliares'!$A$241,"INVESTIMENTO","ERRO - VERIFICAR"))))</f>
        <v>CUSTEIO</v>
      </c>
      <c r="AA170" s="37">
        <v>2.83</v>
      </c>
      <c r="AB170" s="37"/>
      <c r="AC170" s="37">
        <v>2.83</v>
      </c>
      <c r="AD170" s="37"/>
      <c r="AE170" s="37"/>
      <c r="AF170" s="37"/>
      <c r="AG170" s="37"/>
    </row>
    <row r="171" spans="1:33" x14ac:dyDescent="0.25">
      <c r="A171" t="s">
        <v>591</v>
      </c>
      <c r="B171" s="36" t="s">
        <v>211</v>
      </c>
      <c r="C171" s="36" t="s">
        <v>592</v>
      </c>
      <c r="D171" t="s">
        <v>68</v>
      </c>
      <c r="E171" t="s">
        <v>100</v>
      </c>
      <c r="F171" s="19" t="str">
        <f>IFERROR(VLOOKUP(D171,'Tabelas auxiliares'!$A$3:$B$63,2,FALSE),"")</f>
        <v>BIBLIOTECA</v>
      </c>
      <c r="G171" s="19" t="str">
        <f>IFERROR(VLOOKUP($B171,'Tabelas auxiliares'!$A$67:$C$104,2,FALSE),"")</f>
        <v>AUXÍLIO DOCENTE E SERVIDORES</v>
      </c>
      <c r="H171" s="19" t="str">
        <f>IFERROR(VLOOKUP($B171,'Tabelas auxiliares'!$A$67:$C$104,3,FALSE),"")</f>
        <v>AUXÍLIO DOCENTE E SERVIDORES</v>
      </c>
      <c r="I171" t="s">
        <v>4419</v>
      </c>
      <c r="J171" t="s">
        <v>4420</v>
      </c>
      <c r="K171" t="s">
        <v>4421</v>
      </c>
      <c r="L171" t="s">
        <v>4422</v>
      </c>
      <c r="M171" t="s">
        <v>896</v>
      </c>
      <c r="N171" t="s">
        <v>638</v>
      </c>
      <c r="O171" t="s">
        <v>614</v>
      </c>
      <c r="P171" t="s">
        <v>1357</v>
      </c>
      <c r="Q171" t="s">
        <v>603</v>
      </c>
      <c r="R171" t="s">
        <v>604</v>
      </c>
      <c r="S171" t="s">
        <v>605</v>
      </c>
      <c r="T171" t="s">
        <v>145</v>
      </c>
      <c r="U171" t="s">
        <v>1358</v>
      </c>
      <c r="V171" t="s">
        <v>802</v>
      </c>
      <c r="W171" t="s">
        <v>803</v>
      </c>
      <c r="X171" t="s">
        <v>4423</v>
      </c>
      <c r="Y171" s="19" t="str">
        <f t="shared" si="2"/>
        <v>3</v>
      </c>
      <c r="Z171" s="19" t="str">
        <f>IF(T171="","",IF(AND(T171&lt;&gt;'Tabelas auxiliares'!$B$241,T171&lt;&gt;'Tabelas auxiliares'!$B$242),"FOLHA DE PESSOAL",IF(Y171='Tabelas auxiliares'!$A$242,"CUSTEIO",IF(Y171='Tabelas auxiliares'!$A$241,"INVESTIMENTO","ERRO - VERIFICAR"))))</f>
        <v>CUSTEIO</v>
      </c>
      <c r="AA171" s="37">
        <v>750</v>
      </c>
      <c r="AB171" s="37"/>
      <c r="AC171" s="37"/>
      <c r="AD171" s="37"/>
      <c r="AE171" s="37">
        <v>750</v>
      </c>
      <c r="AF171" s="37"/>
      <c r="AG171" s="37"/>
    </row>
    <row r="172" spans="1:33" x14ac:dyDescent="0.25">
      <c r="A172" t="s">
        <v>591</v>
      </c>
      <c r="B172" s="36" t="s">
        <v>212</v>
      </c>
      <c r="C172" s="36" t="s">
        <v>592</v>
      </c>
      <c r="D172" t="s">
        <v>68</v>
      </c>
      <c r="E172" t="s">
        <v>100</v>
      </c>
      <c r="F172" s="19" t="str">
        <f>IFERROR(VLOOKUP(D172,'Tabelas auxiliares'!$A$3:$B$63,2,FALSE),"")</f>
        <v>BIBLIOTECA</v>
      </c>
      <c r="G172" s="19" t="str">
        <f>IFERROR(VLOOKUP($B172,'Tabelas auxiliares'!$A$67:$C$104,2,FALSE),"")</f>
        <v>ACERVO BIBLIOGRÁFICO</v>
      </c>
      <c r="H172" s="19" t="str">
        <f>IFERROR(VLOOKUP($B172,'Tabelas auxiliares'!$A$67:$C$104,3,FALSE),"")</f>
        <v>LIVROS / ASSINATURA DE JORNAIS E REVISTAS / PERIÓDICOS / BASES ACADÊMICAS/ENCADERNAÇÃO E REENCADERNAÇÃO DE LIVROS DO ACERVO</v>
      </c>
      <c r="I172" t="s">
        <v>876</v>
      </c>
      <c r="J172" t="s">
        <v>877</v>
      </c>
      <c r="K172" t="s">
        <v>878</v>
      </c>
      <c r="L172" t="s">
        <v>879</v>
      </c>
      <c r="M172" t="s">
        <v>775</v>
      </c>
      <c r="N172" t="s">
        <v>638</v>
      </c>
      <c r="O172" t="s">
        <v>614</v>
      </c>
      <c r="P172" t="s">
        <v>639</v>
      </c>
      <c r="Q172" t="s">
        <v>603</v>
      </c>
      <c r="R172" t="s">
        <v>604</v>
      </c>
      <c r="S172" t="s">
        <v>605</v>
      </c>
      <c r="T172" t="s">
        <v>145</v>
      </c>
      <c r="U172" t="s">
        <v>640</v>
      </c>
      <c r="V172" t="s">
        <v>789</v>
      </c>
      <c r="W172" t="s">
        <v>785</v>
      </c>
      <c r="X172" t="s">
        <v>880</v>
      </c>
      <c r="Y172" s="19" t="str">
        <f t="shared" si="2"/>
        <v>3</v>
      </c>
      <c r="Z172" s="19" t="str">
        <f>IF(T172="","",IF(AND(T172&lt;&gt;'Tabelas auxiliares'!$B$241,T172&lt;&gt;'Tabelas auxiliares'!$B$242),"FOLHA DE PESSOAL",IF(Y172='Tabelas auxiliares'!$A$242,"CUSTEIO",IF(Y172='Tabelas auxiliares'!$A$241,"INVESTIMENTO","ERRO - VERIFICAR"))))</f>
        <v>CUSTEIO</v>
      </c>
      <c r="AA172" s="37">
        <v>2051.84</v>
      </c>
      <c r="AB172" s="37"/>
      <c r="AC172" s="37">
        <v>2051.84</v>
      </c>
      <c r="AD172" s="37"/>
      <c r="AE172" s="37"/>
      <c r="AF172" s="37"/>
      <c r="AG172" s="37"/>
    </row>
    <row r="173" spans="1:33" x14ac:dyDescent="0.25">
      <c r="A173" t="s">
        <v>591</v>
      </c>
      <c r="B173" s="36" t="s">
        <v>212</v>
      </c>
      <c r="C173" s="36" t="s">
        <v>592</v>
      </c>
      <c r="D173" t="s">
        <v>68</v>
      </c>
      <c r="E173" t="s">
        <v>100</v>
      </c>
      <c r="F173" s="19" t="str">
        <f>IFERROR(VLOOKUP(D173,'Tabelas auxiliares'!$A$3:$B$63,2,FALSE),"")</f>
        <v>BIBLIOTECA</v>
      </c>
      <c r="G173" s="19" t="str">
        <f>IFERROR(VLOOKUP($B173,'Tabelas auxiliares'!$A$67:$C$104,2,FALSE),"")</f>
        <v>ACERVO BIBLIOGRÁFICO</v>
      </c>
      <c r="H173" s="19" t="str">
        <f>IFERROR(VLOOKUP($B173,'Tabelas auxiliares'!$A$67:$C$104,3,FALSE),"")</f>
        <v>LIVROS / ASSINATURA DE JORNAIS E REVISTAS / PERIÓDICOS / BASES ACADÊMICAS/ENCADERNAÇÃO E REENCADERNAÇÃO DE LIVROS DO ACERVO</v>
      </c>
      <c r="I173" t="s">
        <v>709</v>
      </c>
      <c r="J173" t="s">
        <v>883</v>
      </c>
      <c r="K173" t="s">
        <v>884</v>
      </c>
      <c r="L173" t="s">
        <v>885</v>
      </c>
      <c r="M173" t="s">
        <v>886</v>
      </c>
      <c r="N173" t="s">
        <v>642</v>
      </c>
      <c r="O173" t="s">
        <v>614</v>
      </c>
      <c r="P173" t="s">
        <v>643</v>
      </c>
      <c r="Q173" t="s">
        <v>603</v>
      </c>
      <c r="R173" t="s">
        <v>604</v>
      </c>
      <c r="S173" t="s">
        <v>605</v>
      </c>
      <c r="T173" t="s">
        <v>145</v>
      </c>
      <c r="U173" t="s">
        <v>644</v>
      </c>
      <c r="V173" t="s">
        <v>887</v>
      </c>
      <c r="W173" t="s">
        <v>888</v>
      </c>
      <c r="X173" t="s">
        <v>889</v>
      </c>
      <c r="Y173" s="19" t="str">
        <f t="shared" si="2"/>
        <v>4</v>
      </c>
      <c r="Z173" s="19" t="str">
        <f>IF(T173="","",IF(AND(T173&lt;&gt;'Tabelas auxiliares'!$B$241,T173&lt;&gt;'Tabelas auxiliares'!$B$242),"FOLHA DE PESSOAL",IF(Y173='Tabelas auxiliares'!$A$242,"CUSTEIO",IF(Y173='Tabelas auxiliares'!$A$241,"INVESTIMENTO","ERRO - VERIFICAR"))))</f>
        <v>INVESTIMENTO</v>
      </c>
      <c r="AA173" s="37">
        <v>426.8</v>
      </c>
      <c r="AB173" s="37"/>
      <c r="AC173" s="37">
        <v>426.8</v>
      </c>
      <c r="AD173" s="37"/>
      <c r="AE173" s="37"/>
      <c r="AF173" s="37"/>
      <c r="AG173" s="37"/>
    </row>
    <row r="174" spans="1:33" x14ac:dyDescent="0.25">
      <c r="A174" t="s">
        <v>591</v>
      </c>
      <c r="B174" s="36" t="s">
        <v>212</v>
      </c>
      <c r="C174" s="36" t="s">
        <v>592</v>
      </c>
      <c r="D174" t="s">
        <v>68</v>
      </c>
      <c r="E174" t="s">
        <v>100</v>
      </c>
      <c r="F174" s="19" t="str">
        <f>IFERROR(VLOOKUP(D174,'Tabelas auxiliares'!$A$3:$B$63,2,FALSE),"")</f>
        <v>BIBLIOTECA</v>
      </c>
      <c r="G174" s="19" t="str">
        <f>IFERROR(VLOOKUP($B174,'Tabelas auxiliares'!$A$67:$C$104,2,FALSE),"")</f>
        <v>ACERVO BIBLIOGRÁFICO</v>
      </c>
      <c r="H174" s="19" t="str">
        <f>IFERROR(VLOOKUP($B174,'Tabelas auxiliares'!$A$67:$C$104,3,FALSE),"")</f>
        <v>LIVROS / ASSINATURA DE JORNAIS E REVISTAS / PERIÓDICOS / BASES ACADÊMICAS/ENCADERNAÇÃO E REENCADERNAÇÃO DE LIVROS DO ACERVO</v>
      </c>
      <c r="I174" t="s">
        <v>4049</v>
      </c>
      <c r="J174" t="s">
        <v>871</v>
      </c>
      <c r="K174" t="s">
        <v>4424</v>
      </c>
      <c r="L174" t="s">
        <v>872</v>
      </c>
      <c r="M174" t="s">
        <v>873</v>
      </c>
      <c r="N174" t="s">
        <v>638</v>
      </c>
      <c r="O174" t="s">
        <v>614</v>
      </c>
      <c r="P174" t="s">
        <v>1357</v>
      </c>
      <c r="Q174" t="s">
        <v>603</v>
      </c>
      <c r="R174" t="s">
        <v>604</v>
      </c>
      <c r="S174" t="s">
        <v>605</v>
      </c>
      <c r="T174" t="s">
        <v>145</v>
      </c>
      <c r="U174" t="s">
        <v>1358</v>
      </c>
      <c r="V174" t="s">
        <v>874</v>
      </c>
      <c r="W174" t="s">
        <v>875</v>
      </c>
      <c r="X174" t="s">
        <v>4425</v>
      </c>
      <c r="Y174" s="19" t="str">
        <f t="shared" si="2"/>
        <v>3</v>
      </c>
      <c r="Z174" s="19" t="str">
        <f>IF(T174="","",IF(AND(T174&lt;&gt;'Tabelas auxiliares'!$B$241,T174&lt;&gt;'Tabelas auxiliares'!$B$242),"FOLHA DE PESSOAL",IF(Y174='Tabelas auxiliares'!$A$242,"CUSTEIO",IF(Y174='Tabelas auxiliares'!$A$241,"INVESTIMENTO","ERRO - VERIFICAR"))))</f>
        <v>CUSTEIO</v>
      </c>
      <c r="AA174" s="37">
        <v>15174.62</v>
      </c>
      <c r="AB174" s="37"/>
      <c r="AC174" s="37"/>
      <c r="AD174" s="37"/>
      <c r="AE174" s="37">
        <v>15174.62</v>
      </c>
      <c r="AF174" s="37"/>
      <c r="AG174" s="37"/>
    </row>
    <row r="175" spans="1:33" x14ac:dyDescent="0.25">
      <c r="A175" t="s">
        <v>591</v>
      </c>
      <c r="B175" s="36" t="s">
        <v>212</v>
      </c>
      <c r="C175" s="36" t="s">
        <v>592</v>
      </c>
      <c r="D175" t="s">
        <v>68</v>
      </c>
      <c r="E175" t="s">
        <v>100</v>
      </c>
      <c r="F175" s="19" t="str">
        <f>IFERROR(VLOOKUP(D175,'Tabelas auxiliares'!$A$3:$B$63,2,FALSE),"")</f>
        <v>BIBLIOTECA</v>
      </c>
      <c r="G175" s="19" t="str">
        <f>IFERROR(VLOOKUP($B175,'Tabelas auxiliares'!$A$67:$C$104,2,FALSE),"")</f>
        <v>ACERVO BIBLIOGRÁFICO</v>
      </c>
      <c r="H175" s="19" t="str">
        <f>IFERROR(VLOOKUP($B175,'Tabelas auxiliares'!$A$67:$C$104,3,FALSE),"")</f>
        <v>LIVROS / ASSINATURA DE JORNAIS E REVISTAS / PERIÓDICOS / BASES ACADÊMICAS/ENCADERNAÇÃO E REENCADERNAÇÃO DE LIVROS DO ACERVO</v>
      </c>
      <c r="I175" t="s">
        <v>4094</v>
      </c>
      <c r="J175" t="s">
        <v>871</v>
      </c>
      <c r="K175" t="s">
        <v>4426</v>
      </c>
      <c r="L175" t="s">
        <v>872</v>
      </c>
      <c r="M175" t="s">
        <v>873</v>
      </c>
      <c r="N175" t="s">
        <v>638</v>
      </c>
      <c r="O175" t="s">
        <v>614</v>
      </c>
      <c r="P175" t="s">
        <v>1357</v>
      </c>
      <c r="Q175" t="s">
        <v>603</v>
      </c>
      <c r="R175" t="s">
        <v>604</v>
      </c>
      <c r="S175" t="s">
        <v>605</v>
      </c>
      <c r="T175" t="s">
        <v>145</v>
      </c>
      <c r="U175" t="s">
        <v>1358</v>
      </c>
      <c r="V175" t="s">
        <v>874</v>
      </c>
      <c r="W175" t="s">
        <v>875</v>
      </c>
      <c r="X175" t="s">
        <v>4427</v>
      </c>
      <c r="Y175" s="19" t="str">
        <f t="shared" si="2"/>
        <v>3</v>
      </c>
      <c r="Z175" s="19" t="str">
        <f>IF(T175="","",IF(AND(T175&lt;&gt;'Tabelas auxiliares'!$B$241,T175&lt;&gt;'Tabelas auxiliares'!$B$242),"FOLHA DE PESSOAL",IF(Y175='Tabelas auxiliares'!$A$242,"CUSTEIO",IF(Y175='Tabelas auxiliares'!$A$241,"INVESTIMENTO","ERRO - VERIFICAR"))))</f>
        <v>CUSTEIO</v>
      </c>
      <c r="AA175" s="37">
        <v>3071.31</v>
      </c>
      <c r="AB175" s="37"/>
      <c r="AC175" s="37"/>
      <c r="AD175" s="37"/>
      <c r="AE175" s="37">
        <v>3071.31</v>
      </c>
      <c r="AF175" s="37"/>
      <c r="AG175" s="37"/>
    </row>
    <row r="176" spans="1:33" x14ac:dyDescent="0.25">
      <c r="A176" t="s">
        <v>591</v>
      </c>
      <c r="B176" s="36" t="s">
        <v>212</v>
      </c>
      <c r="C176" s="36" t="s">
        <v>592</v>
      </c>
      <c r="D176" t="s">
        <v>68</v>
      </c>
      <c r="E176" t="s">
        <v>100</v>
      </c>
      <c r="F176" s="19" t="str">
        <f>IFERROR(VLOOKUP(D176,'Tabelas auxiliares'!$A$3:$B$63,2,FALSE),"")</f>
        <v>BIBLIOTECA</v>
      </c>
      <c r="G176" s="19" t="str">
        <f>IFERROR(VLOOKUP($B176,'Tabelas auxiliares'!$A$67:$C$104,2,FALSE),"")</f>
        <v>ACERVO BIBLIOGRÁFICO</v>
      </c>
      <c r="H176" s="19" t="str">
        <f>IFERROR(VLOOKUP($B176,'Tabelas auxiliares'!$A$67:$C$104,3,FALSE),"")</f>
        <v>LIVROS / ASSINATURA DE JORNAIS E REVISTAS / PERIÓDICOS / BASES ACADÊMICAS/ENCADERNAÇÃO E REENCADERNAÇÃO DE LIVROS DO ACERVO</v>
      </c>
      <c r="I176" t="s">
        <v>4067</v>
      </c>
      <c r="J176" t="s">
        <v>4428</v>
      </c>
      <c r="K176" t="s">
        <v>4429</v>
      </c>
      <c r="L176" t="s">
        <v>4430</v>
      </c>
      <c r="M176" t="s">
        <v>4431</v>
      </c>
      <c r="N176" t="s">
        <v>638</v>
      </c>
      <c r="O176" t="s">
        <v>614</v>
      </c>
      <c r="P176" t="s">
        <v>1357</v>
      </c>
      <c r="Q176" t="s">
        <v>603</v>
      </c>
      <c r="R176" t="s">
        <v>604</v>
      </c>
      <c r="S176" t="s">
        <v>605</v>
      </c>
      <c r="T176" t="s">
        <v>145</v>
      </c>
      <c r="U176" t="s">
        <v>1358</v>
      </c>
      <c r="V176" t="s">
        <v>739</v>
      </c>
      <c r="W176" t="s">
        <v>740</v>
      </c>
      <c r="X176" t="s">
        <v>4432</v>
      </c>
      <c r="Y176" s="19" t="str">
        <f t="shared" si="2"/>
        <v>3</v>
      </c>
      <c r="Z176" s="19" t="str">
        <f>IF(T176="","",IF(AND(T176&lt;&gt;'Tabelas auxiliares'!$B$241,T176&lt;&gt;'Tabelas auxiliares'!$B$242),"FOLHA DE PESSOAL",IF(Y176='Tabelas auxiliares'!$A$242,"CUSTEIO",IF(Y176='Tabelas auxiliares'!$A$241,"INVESTIMENTO","ERRO - VERIFICAR"))))</f>
        <v>CUSTEIO</v>
      </c>
      <c r="AA176" s="37">
        <v>18500</v>
      </c>
      <c r="AB176" s="37"/>
      <c r="AC176" s="37"/>
      <c r="AD176" s="37"/>
      <c r="AE176" s="37">
        <v>18500</v>
      </c>
      <c r="AF176" s="37"/>
      <c r="AG176" s="37"/>
    </row>
    <row r="177" spans="1:33" x14ac:dyDescent="0.25">
      <c r="A177" t="s">
        <v>591</v>
      </c>
      <c r="B177" s="36" t="s">
        <v>212</v>
      </c>
      <c r="C177" s="36" t="s">
        <v>592</v>
      </c>
      <c r="D177" t="s">
        <v>68</v>
      </c>
      <c r="E177" t="s">
        <v>100</v>
      </c>
      <c r="F177" s="19" t="str">
        <f>IFERROR(VLOOKUP(D177,'Tabelas auxiliares'!$A$3:$B$63,2,FALSE),"")</f>
        <v>BIBLIOTECA</v>
      </c>
      <c r="G177" s="19" t="str">
        <f>IFERROR(VLOOKUP($B177,'Tabelas auxiliares'!$A$67:$C$104,2,FALSE),"")</f>
        <v>ACERVO BIBLIOGRÁFICO</v>
      </c>
      <c r="H177" s="19" t="str">
        <f>IFERROR(VLOOKUP($B177,'Tabelas auxiliares'!$A$67:$C$104,3,FALSE),"")</f>
        <v>LIVROS / ASSINATURA DE JORNAIS E REVISTAS / PERIÓDICOS / BASES ACADÊMICAS/ENCADERNAÇÃO E REENCADERNAÇÃO DE LIVROS DO ACERVO</v>
      </c>
      <c r="I177" t="s">
        <v>4012</v>
      </c>
      <c r="J177" t="s">
        <v>871</v>
      </c>
      <c r="K177" t="s">
        <v>4433</v>
      </c>
      <c r="L177" t="s">
        <v>4434</v>
      </c>
      <c r="M177" t="s">
        <v>873</v>
      </c>
      <c r="N177" t="s">
        <v>638</v>
      </c>
      <c r="O177" t="s">
        <v>614</v>
      </c>
      <c r="P177" t="s">
        <v>1357</v>
      </c>
      <c r="Q177" t="s">
        <v>603</v>
      </c>
      <c r="R177" t="s">
        <v>604</v>
      </c>
      <c r="S177" t="s">
        <v>4010</v>
      </c>
      <c r="T177" t="s">
        <v>145</v>
      </c>
      <c r="U177" t="s">
        <v>1358</v>
      </c>
      <c r="V177" t="s">
        <v>874</v>
      </c>
      <c r="W177" t="s">
        <v>875</v>
      </c>
      <c r="X177" t="s">
        <v>4435</v>
      </c>
      <c r="Y177" s="19" t="str">
        <f t="shared" si="2"/>
        <v>3</v>
      </c>
      <c r="Z177" s="19" t="str">
        <f>IF(T177="","",IF(AND(T177&lt;&gt;'Tabelas auxiliares'!$B$241,T177&lt;&gt;'Tabelas auxiliares'!$B$242),"FOLHA DE PESSOAL",IF(Y177='Tabelas auxiliares'!$A$242,"CUSTEIO",IF(Y177='Tabelas auxiliares'!$A$241,"INVESTIMENTO","ERRO - VERIFICAR"))))</f>
        <v>CUSTEIO</v>
      </c>
      <c r="AA177" s="37">
        <v>80.239999999999995</v>
      </c>
      <c r="AB177" s="37"/>
      <c r="AC177" s="37"/>
      <c r="AD177" s="37"/>
      <c r="AE177" s="37">
        <v>80.239999999999995</v>
      </c>
      <c r="AF177" s="37"/>
      <c r="AG177" s="37"/>
    </row>
    <row r="178" spans="1:33" x14ac:dyDescent="0.25">
      <c r="A178" t="s">
        <v>591</v>
      </c>
      <c r="B178" s="36" t="s">
        <v>212</v>
      </c>
      <c r="C178" s="36" t="s">
        <v>1354</v>
      </c>
      <c r="D178" t="s">
        <v>68</v>
      </c>
      <c r="E178" t="s">
        <v>100</v>
      </c>
      <c r="F178" s="19" t="str">
        <f>IFERROR(VLOOKUP(D178,'Tabelas auxiliares'!$A$3:$B$63,2,FALSE),"")</f>
        <v>BIBLIOTECA</v>
      </c>
      <c r="G178" s="19" t="str">
        <f>IFERROR(VLOOKUP($B178,'Tabelas auxiliares'!$A$67:$C$104,2,FALSE),"")</f>
        <v>ACERVO BIBLIOGRÁFICO</v>
      </c>
      <c r="H178" s="19" t="str">
        <f>IFERROR(VLOOKUP($B178,'Tabelas auxiliares'!$A$67:$C$104,3,FALSE),"")</f>
        <v>LIVROS / ASSINATURA DE JORNAIS E REVISTAS / PERIÓDICOS / BASES ACADÊMICAS/ENCADERNAÇÃO E REENCADERNAÇÃO DE LIVROS DO ACERVO</v>
      </c>
      <c r="I178" t="s">
        <v>1065</v>
      </c>
      <c r="J178" t="s">
        <v>4436</v>
      </c>
      <c r="K178" t="s">
        <v>4437</v>
      </c>
      <c r="L178" t="s">
        <v>4438</v>
      </c>
      <c r="M178" t="s">
        <v>4439</v>
      </c>
      <c r="N178" t="s">
        <v>642</v>
      </c>
      <c r="O178" t="s">
        <v>614</v>
      </c>
      <c r="P178" t="s">
        <v>643</v>
      </c>
      <c r="Q178" t="s">
        <v>603</v>
      </c>
      <c r="R178" t="s">
        <v>604</v>
      </c>
      <c r="S178" t="s">
        <v>605</v>
      </c>
      <c r="T178" t="s">
        <v>145</v>
      </c>
      <c r="U178" t="s">
        <v>644</v>
      </c>
      <c r="V178" t="s">
        <v>887</v>
      </c>
      <c r="W178" t="s">
        <v>888</v>
      </c>
      <c r="X178" t="s">
        <v>4440</v>
      </c>
      <c r="Y178" s="19" t="str">
        <f t="shared" si="2"/>
        <v>4</v>
      </c>
      <c r="Z178" s="19" t="str">
        <f>IF(T178="","",IF(AND(T178&lt;&gt;'Tabelas auxiliares'!$B$241,T178&lt;&gt;'Tabelas auxiliares'!$B$242),"FOLHA DE PESSOAL",IF(Y178='Tabelas auxiliares'!$A$242,"CUSTEIO",IF(Y178='Tabelas auxiliares'!$A$241,"INVESTIMENTO","ERRO - VERIFICAR"))))</f>
        <v>INVESTIMENTO</v>
      </c>
      <c r="AA178" s="37">
        <v>2150</v>
      </c>
      <c r="AB178" s="37"/>
      <c r="AC178" s="37">
        <v>2150</v>
      </c>
      <c r="AD178" s="37"/>
      <c r="AE178" s="37"/>
      <c r="AF178" s="37"/>
      <c r="AG178" s="37"/>
    </row>
    <row r="179" spans="1:33" x14ac:dyDescent="0.25">
      <c r="A179" t="s">
        <v>591</v>
      </c>
      <c r="B179" s="36" t="s">
        <v>214</v>
      </c>
      <c r="C179" s="36" t="s">
        <v>592</v>
      </c>
      <c r="D179" t="s">
        <v>70</v>
      </c>
      <c r="E179" t="s">
        <v>100</v>
      </c>
      <c r="F179" s="19" t="str">
        <f>IFERROR(VLOOKUP(D179,'Tabelas auxiliares'!$A$3:$B$63,2,FALSE),"")</f>
        <v>NTI - DESPESAS APENAS DO NTI (CUSTEIO/INVESTIMENTO)</v>
      </c>
      <c r="G179" s="19" t="str">
        <f>IFERROR(VLOOKUP($B179,'Tabelas auxiliares'!$A$67:$C$104,2,FALSE),"")</f>
        <v>CAPACITAÇÃO</v>
      </c>
      <c r="H179" s="19" t="str">
        <f>IFERROR(VLOOKUP($B179,'Tabelas auxiliares'!$A$67:$C$104,3,FALSE),"")</f>
        <v>CURSO EXTERNO / INSCRICOES PARA CURSO / CURSOS IN COMPANY</v>
      </c>
      <c r="I179" t="s">
        <v>1065</v>
      </c>
      <c r="J179" t="s">
        <v>4441</v>
      </c>
      <c r="K179" t="s">
        <v>4442</v>
      </c>
      <c r="L179" t="s">
        <v>4443</v>
      </c>
      <c r="M179" t="s">
        <v>4444</v>
      </c>
      <c r="N179" t="s">
        <v>638</v>
      </c>
      <c r="O179" t="s">
        <v>614</v>
      </c>
      <c r="P179" t="s">
        <v>639</v>
      </c>
      <c r="Q179" t="s">
        <v>603</v>
      </c>
      <c r="R179" t="s">
        <v>604</v>
      </c>
      <c r="S179" t="s">
        <v>641</v>
      </c>
      <c r="T179" t="s">
        <v>145</v>
      </c>
      <c r="U179" t="s">
        <v>640</v>
      </c>
      <c r="V179" t="s">
        <v>802</v>
      </c>
      <c r="W179" t="s">
        <v>803</v>
      </c>
      <c r="X179" t="s">
        <v>4445</v>
      </c>
      <c r="Y179" s="19" t="str">
        <f t="shared" si="2"/>
        <v>3</v>
      </c>
      <c r="Z179" s="19" t="str">
        <f>IF(T179="","",IF(AND(T179&lt;&gt;'Tabelas auxiliares'!$B$241,T179&lt;&gt;'Tabelas auxiliares'!$B$242),"FOLHA DE PESSOAL",IF(Y179='Tabelas auxiliares'!$A$242,"CUSTEIO",IF(Y179='Tabelas auxiliares'!$A$241,"INVESTIMENTO","ERRO - VERIFICAR"))))</f>
        <v>CUSTEIO</v>
      </c>
      <c r="AA179" s="37">
        <v>7460</v>
      </c>
      <c r="AB179" s="37"/>
      <c r="AC179" s="37">
        <v>7460</v>
      </c>
      <c r="AD179" s="37"/>
      <c r="AE179" s="37"/>
      <c r="AF179" s="37"/>
      <c r="AG179" s="37"/>
    </row>
    <row r="180" spans="1:33" x14ac:dyDescent="0.25">
      <c r="A180" t="s">
        <v>591</v>
      </c>
      <c r="B180" s="36" t="s">
        <v>214</v>
      </c>
      <c r="C180" s="36" t="s">
        <v>592</v>
      </c>
      <c r="D180" t="s">
        <v>81</v>
      </c>
      <c r="E180" t="s">
        <v>100</v>
      </c>
      <c r="F180" s="19" t="str">
        <f>IFERROR(VLOOKUP(D180,'Tabelas auxiliares'!$A$3:$B$63,2,FALSE),"")</f>
        <v>SUGEPE - SUPERINTENDÊNCIA DE GESTÃO DE PESSOAS</v>
      </c>
      <c r="G180" s="19" t="str">
        <f>IFERROR(VLOOKUP($B180,'Tabelas auxiliares'!$A$67:$C$104,2,FALSE),"")</f>
        <v>CAPACITAÇÃO</v>
      </c>
      <c r="H180" s="19" t="str">
        <f>IFERROR(VLOOKUP($B180,'Tabelas auxiliares'!$A$67:$C$104,3,FALSE),"")</f>
        <v>CURSO EXTERNO / INSCRICOES PARA CURSO / CURSOS IN COMPANY</v>
      </c>
      <c r="I180" t="s">
        <v>656</v>
      </c>
      <c r="J180" t="s">
        <v>4446</v>
      </c>
      <c r="K180" t="s">
        <v>4447</v>
      </c>
      <c r="L180" t="s">
        <v>4448</v>
      </c>
      <c r="M180" t="s">
        <v>4449</v>
      </c>
      <c r="N180" t="s">
        <v>638</v>
      </c>
      <c r="O180" t="s">
        <v>614</v>
      </c>
      <c r="P180" t="s">
        <v>639</v>
      </c>
      <c r="Q180" t="s">
        <v>603</v>
      </c>
      <c r="R180" t="s">
        <v>604</v>
      </c>
      <c r="S180" t="s">
        <v>605</v>
      </c>
      <c r="T180" t="s">
        <v>145</v>
      </c>
      <c r="U180" t="s">
        <v>640</v>
      </c>
      <c r="V180" t="s">
        <v>802</v>
      </c>
      <c r="W180" t="s">
        <v>803</v>
      </c>
      <c r="X180" t="s">
        <v>4450</v>
      </c>
      <c r="Y180" s="19" t="str">
        <f t="shared" si="2"/>
        <v>3</v>
      </c>
      <c r="Z180" s="19" t="str">
        <f>IF(T180="","",IF(AND(T180&lt;&gt;'Tabelas auxiliares'!$B$241,T180&lt;&gt;'Tabelas auxiliares'!$B$242),"FOLHA DE PESSOAL",IF(Y180='Tabelas auxiliares'!$A$242,"CUSTEIO",IF(Y180='Tabelas auxiliares'!$A$241,"INVESTIMENTO","ERRO - VERIFICAR"))))</f>
        <v>CUSTEIO</v>
      </c>
      <c r="AA180" s="37">
        <v>36000</v>
      </c>
      <c r="AB180" s="37"/>
      <c r="AC180" s="37">
        <v>36000</v>
      </c>
      <c r="AD180" s="37"/>
      <c r="AE180" s="37"/>
      <c r="AF180" s="37"/>
      <c r="AG180" s="37"/>
    </row>
    <row r="181" spans="1:33" x14ac:dyDescent="0.25">
      <c r="A181" t="s">
        <v>591</v>
      </c>
      <c r="B181" s="36" t="s">
        <v>214</v>
      </c>
      <c r="C181" s="36" t="s">
        <v>592</v>
      </c>
      <c r="D181" t="s">
        <v>79</v>
      </c>
      <c r="E181" t="s">
        <v>100</v>
      </c>
      <c r="F181" s="19" t="str">
        <f>IFERROR(VLOOKUP(D181,'Tabelas auxiliares'!$A$3:$B$63,2,FALSE),"")</f>
        <v>SUGEPE - CAPACITAÇÃO</v>
      </c>
      <c r="G181" s="19" t="str">
        <f>IFERROR(VLOOKUP($B181,'Tabelas auxiliares'!$A$67:$C$104,2,FALSE),"")</f>
        <v>CAPACITAÇÃO</v>
      </c>
      <c r="H181" s="19" t="str">
        <f>IFERROR(VLOOKUP($B181,'Tabelas auxiliares'!$A$67:$C$104,3,FALSE),"")</f>
        <v>CURSO EXTERNO / INSCRICOES PARA CURSO / CURSOS IN COMPANY</v>
      </c>
      <c r="I181" t="s">
        <v>4451</v>
      </c>
      <c r="J181" t="s">
        <v>4452</v>
      </c>
      <c r="K181" t="s">
        <v>4453</v>
      </c>
      <c r="L181" t="s">
        <v>4454</v>
      </c>
      <c r="M181" t="s">
        <v>4455</v>
      </c>
      <c r="N181" t="s">
        <v>638</v>
      </c>
      <c r="O181" t="s">
        <v>614</v>
      </c>
      <c r="P181" t="s">
        <v>1357</v>
      </c>
      <c r="Q181" t="s">
        <v>603</v>
      </c>
      <c r="R181" t="s">
        <v>604</v>
      </c>
      <c r="S181" t="s">
        <v>605</v>
      </c>
      <c r="T181" t="s">
        <v>145</v>
      </c>
      <c r="U181" t="s">
        <v>1358</v>
      </c>
      <c r="V181" t="s">
        <v>4456</v>
      </c>
      <c r="W181" t="s">
        <v>4457</v>
      </c>
      <c r="X181" t="s">
        <v>4458</v>
      </c>
      <c r="Y181" s="19" t="str">
        <f t="shared" si="2"/>
        <v>3</v>
      </c>
      <c r="Z181" s="19" t="str">
        <f>IF(T181="","",IF(AND(T181&lt;&gt;'Tabelas auxiliares'!$B$241,T181&lt;&gt;'Tabelas auxiliares'!$B$242),"FOLHA DE PESSOAL",IF(Y181='Tabelas auxiliares'!$A$242,"CUSTEIO",IF(Y181='Tabelas auxiliares'!$A$241,"INVESTIMENTO","ERRO - VERIFICAR"))))</f>
        <v>CUSTEIO</v>
      </c>
      <c r="AA181" s="37">
        <v>13500</v>
      </c>
      <c r="AB181" s="37"/>
      <c r="AC181" s="37"/>
      <c r="AD181" s="37"/>
      <c r="AE181" s="37">
        <v>13500</v>
      </c>
      <c r="AF181" s="37"/>
      <c r="AG181" s="37"/>
    </row>
    <row r="182" spans="1:33" x14ac:dyDescent="0.25">
      <c r="A182" t="s">
        <v>591</v>
      </c>
      <c r="B182" s="36" t="s">
        <v>216</v>
      </c>
      <c r="C182" s="36" t="s">
        <v>592</v>
      </c>
      <c r="D182" t="s">
        <v>54</v>
      </c>
      <c r="E182" t="s">
        <v>100</v>
      </c>
      <c r="F182" s="19" t="str">
        <f>IFERROR(VLOOKUP(D182,'Tabelas auxiliares'!$A$3:$B$63,2,FALSE),"")</f>
        <v>PROAD - PRÓ-REITORIA DE ADMINISTRAÇÃO</v>
      </c>
      <c r="G182" s="19" t="str">
        <f>IFERROR(VLOOKUP($B182,'Tabelas auxiliares'!$A$67:$C$104,2,FALSE),"")</f>
        <v>CURSOS E CONCURSOS</v>
      </c>
      <c r="H182" s="19" t="str">
        <f>IFERROR(VLOOKUP($B182,'Tabelas auxiliares'!$A$67:$C$104,3,FALSE),"")</f>
        <v>FOLHA DE PAGAMENTO (ENCARGOS DE CURSO E CONCURSO)</v>
      </c>
      <c r="I182" t="s">
        <v>4258</v>
      </c>
      <c r="J182" t="s">
        <v>4459</v>
      </c>
      <c r="K182" t="s">
        <v>4460</v>
      </c>
      <c r="L182" t="s">
        <v>898</v>
      </c>
      <c r="M182" t="s">
        <v>899</v>
      </c>
      <c r="N182" t="s">
        <v>638</v>
      </c>
      <c r="O182" t="s">
        <v>614</v>
      </c>
      <c r="P182" t="s">
        <v>1357</v>
      </c>
      <c r="Q182" t="s">
        <v>603</v>
      </c>
      <c r="R182" t="s">
        <v>604</v>
      </c>
      <c r="S182" t="s">
        <v>605</v>
      </c>
      <c r="T182" t="s">
        <v>145</v>
      </c>
      <c r="U182" t="s">
        <v>1358</v>
      </c>
      <c r="V182" t="s">
        <v>900</v>
      </c>
      <c r="W182" t="s">
        <v>901</v>
      </c>
      <c r="X182" t="s">
        <v>4461</v>
      </c>
      <c r="Y182" s="19" t="str">
        <f t="shared" si="2"/>
        <v>3</v>
      </c>
      <c r="Z182" s="19" t="str">
        <f>IF(T182="","",IF(AND(T182&lt;&gt;'Tabelas auxiliares'!$B$241,T182&lt;&gt;'Tabelas auxiliares'!$B$242),"FOLHA DE PESSOAL",IF(Y182='Tabelas auxiliares'!$A$242,"CUSTEIO",IF(Y182='Tabelas auxiliares'!$A$241,"INVESTIMENTO","ERRO - VERIFICAR"))))</f>
        <v>CUSTEIO</v>
      </c>
      <c r="AA182" s="37">
        <v>3545.28</v>
      </c>
      <c r="AB182" s="37"/>
      <c r="AC182" s="37">
        <v>2484.59</v>
      </c>
      <c r="AD182" s="37"/>
      <c r="AE182" s="37">
        <v>1060.69</v>
      </c>
      <c r="AF182" s="37"/>
      <c r="AG182" s="37"/>
    </row>
    <row r="183" spans="1:33" x14ac:dyDescent="0.25">
      <c r="A183" t="s">
        <v>591</v>
      </c>
      <c r="B183" s="36" t="s">
        <v>216</v>
      </c>
      <c r="C183" s="36" t="s">
        <v>592</v>
      </c>
      <c r="D183" t="s">
        <v>81</v>
      </c>
      <c r="E183" t="s">
        <v>100</v>
      </c>
      <c r="F183" s="19" t="str">
        <f>IFERROR(VLOOKUP(D183,'Tabelas auxiliares'!$A$3:$B$63,2,FALSE),"")</f>
        <v>SUGEPE - SUPERINTENDÊNCIA DE GESTÃO DE PESSOAS</v>
      </c>
      <c r="G183" s="19" t="str">
        <f>IFERROR(VLOOKUP($B183,'Tabelas auxiliares'!$A$67:$C$104,2,FALSE),"")</f>
        <v>CURSOS E CONCURSOS</v>
      </c>
      <c r="H183" s="19" t="str">
        <f>IFERROR(VLOOKUP($B183,'Tabelas auxiliares'!$A$67:$C$104,3,FALSE),"")</f>
        <v>FOLHA DE PAGAMENTO (ENCARGOS DE CURSO E CONCURSO)</v>
      </c>
      <c r="I183" t="s">
        <v>4462</v>
      </c>
      <c r="J183" t="s">
        <v>4463</v>
      </c>
      <c r="K183" t="s">
        <v>4464</v>
      </c>
      <c r="L183" t="s">
        <v>4465</v>
      </c>
      <c r="M183" t="s">
        <v>604</v>
      </c>
      <c r="N183" t="s">
        <v>638</v>
      </c>
      <c r="O183" t="s">
        <v>614</v>
      </c>
      <c r="P183" t="s">
        <v>1357</v>
      </c>
      <c r="Q183" t="s">
        <v>603</v>
      </c>
      <c r="R183" t="s">
        <v>604</v>
      </c>
      <c r="S183" t="s">
        <v>605</v>
      </c>
      <c r="T183" t="s">
        <v>145</v>
      </c>
      <c r="U183" t="s">
        <v>1358</v>
      </c>
      <c r="V183" t="s">
        <v>903</v>
      </c>
      <c r="W183" t="s">
        <v>904</v>
      </c>
      <c r="X183" t="s">
        <v>4466</v>
      </c>
      <c r="Y183" s="19" t="str">
        <f t="shared" si="2"/>
        <v>3</v>
      </c>
      <c r="Z183" s="19" t="str">
        <f>IF(T183="","",IF(AND(T183&lt;&gt;'Tabelas auxiliares'!$B$241,T183&lt;&gt;'Tabelas auxiliares'!$B$242),"FOLHA DE PESSOAL",IF(Y183='Tabelas auxiliares'!$A$242,"CUSTEIO",IF(Y183='Tabelas auxiliares'!$A$241,"INVESTIMENTO","ERRO - VERIFICAR"))))</f>
        <v>CUSTEIO</v>
      </c>
      <c r="AA183" s="37">
        <v>3760.38</v>
      </c>
      <c r="AB183" s="37"/>
      <c r="AC183" s="37"/>
      <c r="AD183" s="37"/>
      <c r="AE183" s="37"/>
      <c r="AF183" s="37"/>
      <c r="AG183" s="37"/>
    </row>
    <row r="184" spans="1:33" x14ac:dyDescent="0.25">
      <c r="A184" t="s">
        <v>591</v>
      </c>
      <c r="B184" s="36" t="s">
        <v>216</v>
      </c>
      <c r="C184" s="36" t="s">
        <v>592</v>
      </c>
      <c r="D184" t="s">
        <v>81</v>
      </c>
      <c r="E184" t="s">
        <v>100</v>
      </c>
      <c r="F184" s="19" t="str">
        <f>IFERROR(VLOOKUP(D184,'Tabelas auxiliares'!$A$3:$B$63,2,FALSE),"")</f>
        <v>SUGEPE - SUPERINTENDÊNCIA DE GESTÃO DE PESSOAS</v>
      </c>
      <c r="G184" s="19" t="str">
        <f>IFERROR(VLOOKUP($B184,'Tabelas auxiliares'!$A$67:$C$104,2,FALSE),"")</f>
        <v>CURSOS E CONCURSOS</v>
      </c>
      <c r="H184" s="19" t="str">
        <f>IFERROR(VLOOKUP($B184,'Tabelas auxiliares'!$A$67:$C$104,3,FALSE),"")</f>
        <v>FOLHA DE PAGAMENTO (ENCARGOS DE CURSO E CONCURSO)</v>
      </c>
      <c r="I184" t="s">
        <v>4467</v>
      </c>
      <c r="J184" t="s">
        <v>4468</v>
      </c>
      <c r="K184" t="s">
        <v>4469</v>
      </c>
      <c r="L184" t="s">
        <v>4470</v>
      </c>
      <c r="M184" t="s">
        <v>604</v>
      </c>
      <c r="N184" t="s">
        <v>638</v>
      </c>
      <c r="O184" t="s">
        <v>614</v>
      </c>
      <c r="P184" t="s">
        <v>1357</v>
      </c>
      <c r="Q184" t="s">
        <v>603</v>
      </c>
      <c r="R184" t="s">
        <v>604</v>
      </c>
      <c r="S184" t="s">
        <v>605</v>
      </c>
      <c r="T184" t="s">
        <v>145</v>
      </c>
      <c r="U184" t="s">
        <v>1358</v>
      </c>
      <c r="V184" t="s">
        <v>903</v>
      </c>
      <c r="W184" t="s">
        <v>904</v>
      </c>
      <c r="X184" t="s">
        <v>4471</v>
      </c>
      <c r="Y184" s="19" t="str">
        <f t="shared" si="2"/>
        <v>3</v>
      </c>
      <c r="Z184" s="19" t="str">
        <f>IF(T184="","",IF(AND(T184&lt;&gt;'Tabelas auxiliares'!$B$241,T184&lt;&gt;'Tabelas auxiliares'!$B$242),"FOLHA DE PESSOAL",IF(Y184='Tabelas auxiliares'!$A$242,"CUSTEIO",IF(Y184='Tabelas auxiliares'!$A$241,"INVESTIMENTO","ERRO - VERIFICAR"))))</f>
        <v>CUSTEIO</v>
      </c>
      <c r="AA184" s="37">
        <v>4327.9399999999996</v>
      </c>
      <c r="AB184" s="37"/>
      <c r="AC184" s="37">
        <v>4327.9399999999996</v>
      </c>
      <c r="AD184" s="37"/>
      <c r="AE184" s="37"/>
      <c r="AF184" s="37"/>
      <c r="AG184" s="37"/>
    </row>
    <row r="185" spans="1:33" x14ac:dyDescent="0.25">
      <c r="A185" t="s">
        <v>591</v>
      </c>
      <c r="B185" s="36" t="s">
        <v>251</v>
      </c>
      <c r="C185" s="36" t="s">
        <v>592</v>
      </c>
      <c r="D185" t="s">
        <v>48</v>
      </c>
      <c r="E185" t="s">
        <v>100</v>
      </c>
      <c r="F185" s="19" t="str">
        <f>IFERROR(VLOOKUP(D185,'Tabelas auxiliares'!$A$3:$B$63,2,FALSE),"")</f>
        <v>PROEC - PRÓ-REITORIA DE EXTENSÃO E CULTURA</v>
      </c>
      <c r="G185" s="19" t="str">
        <f>IFERROR(VLOOKUP($B185,'Tabelas auxiliares'!$A$67:$C$104,2,FALSE),"")</f>
        <v>CONVÊNIOS</v>
      </c>
      <c r="H185" s="19" t="str">
        <f>IFERROR(VLOOKUP($B185,'Tabelas auxiliares'!$A$67:$C$104,3,FALSE),"")</f>
        <v>BOLSA CONVENIOS / PARCERIAS ACIC / FUNDAÇÃO DE APOIO</v>
      </c>
      <c r="I185" t="s">
        <v>841</v>
      </c>
      <c r="J185" t="s">
        <v>4472</v>
      </c>
      <c r="K185" t="s">
        <v>4473</v>
      </c>
      <c r="L185" t="s">
        <v>4474</v>
      </c>
      <c r="M185" t="s">
        <v>3761</v>
      </c>
      <c r="N185" t="s">
        <v>638</v>
      </c>
      <c r="O185" t="s">
        <v>614</v>
      </c>
      <c r="P185" t="s">
        <v>639</v>
      </c>
      <c r="Q185" t="s">
        <v>603</v>
      </c>
      <c r="R185" t="s">
        <v>604</v>
      </c>
      <c r="S185" t="s">
        <v>605</v>
      </c>
      <c r="T185" t="s">
        <v>179</v>
      </c>
      <c r="U185" t="s">
        <v>1199</v>
      </c>
      <c r="V185" t="s">
        <v>863</v>
      </c>
      <c r="W185" t="s">
        <v>864</v>
      </c>
      <c r="X185" t="s">
        <v>4475</v>
      </c>
      <c r="Y185" s="19" t="str">
        <f t="shared" si="2"/>
        <v>3</v>
      </c>
      <c r="Z185" s="19" t="str">
        <f>IF(T185="","",IF(AND(T185&lt;&gt;'Tabelas auxiliares'!$B$241,T185&lt;&gt;'Tabelas auxiliares'!$B$242),"FOLHA DE PESSOAL",IF(Y185='Tabelas auxiliares'!$A$242,"CUSTEIO",IF(Y185='Tabelas auxiliares'!$A$241,"INVESTIMENTO","ERRO - VERIFICAR"))))</f>
        <v>CUSTEIO</v>
      </c>
      <c r="AA185" s="37">
        <v>10666.74</v>
      </c>
      <c r="AB185" s="37"/>
      <c r="AC185" s="37"/>
      <c r="AD185" s="37"/>
      <c r="AE185" s="37">
        <v>10666.74</v>
      </c>
      <c r="AF185" s="37"/>
      <c r="AG185" s="37"/>
    </row>
    <row r="186" spans="1:33" x14ac:dyDescent="0.25">
      <c r="A186" t="s">
        <v>591</v>
      </c>
      <c r="B186" s="36" t="s">
        <v>251</v>
      </c>
      <c r="C186" s="36" t="s">
        <v>593</v>
      </c>
      <c r="D186" t="s">
        <v>48</v>
      </c>
      <c r="E186" t="s">
        <v>100</v>
      </c>
      <c r="F186" s="19" t="str">
        <f>IFERROR(VLOOKUP(D186,'Tabelas auxiliares'!$A$3:$B$63,2,FALSE),"")</f>
        <v>PROEC - PRÓ-REITORIA DE EXTENSÃO E CULTURA</v>
      </c>
      <c r="G186" s="19" t="str">
        <f>IFERROR(VLOOKUP($B186,'Tabelas auxiliares'!$A$67:$C$104,2,FALSE),"")</f>
        <v>CONVÊNIOS</v>
      </c>
      <c r="H186" s="19" t="str">
        <f>IFERROR(VLOOKUP($B186,'Tabelas auxiliares'!$A$67:$C$104,3,FALSE),"")</f>
        <v>BOLSA CONVENIOS / PARCERIAS ACIC / FUNDAÇÃO DE APOIO</v>
      </c>
      <c r="I186" t="s">
        <v>4476</v>
      </c>
      <c r="J186" t="s">
        <v>4477</v>
      </c>
      <c r="K186" t="s">
        <v>4478</v>
      </c>
      <c r="L186" t="s">
        <v>4479</v>
      </c>
      <c r="M186" t="s">
        <v>3761</v>
      </c>
      <c r="N186" t="s">
        <v>638</v>
      </c>
      <c r="O186" t="s">
        <v>614</v>
      </c>
      <c r="P186" t="s">
        <v>1357</v>
      </c>
      <c r="Q186" t="s">
        <v>603</v>
      </c>
      <c r="R186" t="s">
        <v>604</v>
      </c>
      <c r="S186" t="s">
        <v>605</v>
      </c>
      <c r="T186" t="s">
        <v>179</v>
      </c>
      <c r="U186" t="s">
        <v>4204</v>
      </c>
      <c r="V186" t="s">
        <v>863</v>
      </c>
      <c r="W186" t="s">
        <v>864</v>
      </c>
      <c r="X186" t="s">
        <v>4480</v>
      </c>
      <c r="Y186" s="19" t="str">
        <f t="shared" si="2"/>
        <v>3</v>
      </c>
      <c r="Z186" s="19" t="str">
        <f>IF(T186="","",IF(AND(T186&lt;&gt;'Tabelas auxiliares'!$B$241,T186&lt;&gt;'Tabelas auxiliares'!$B$242),"FOLHA DE PESSOAL",IF(Y186='Tabelas auxiliares'!$A$242,"CUSTEIO",IF(Y186='Tabelas auxiliares'!$A$241,"INVESTIMENTO","ERRO - VERIFICAR"))))</f>
        <v>CUSTEIO</v>
      </c>
      <c r="AA186" s="37">
        <v>22500</v>
      </c>
      <c r="AB186" s="37"/>
      <c r="AC186" s="37">
        <v>13750</v>
      </c>
      <c r="AD186" s="37"/>
      <c r="AE186" s="37">
        <v>8750</v>
      </c>
      <c r="AF186" s="37"/>
      <c r="AG186" s="37"/>
    </row>
    <row r="187" spans="1:33" x14ac:dyDescent="0.25">
      <c r="A187" t="s">
        <v>591</v>
      </c>
      <c r="B187" s="36" t="s">
        <v>359</v>
      </c>
      <c r="C187" s="36" t="s">
        <v>592</v>
      </c>
      <c r="D187" t="s">
        <v>20</v>
      </c>
      <c r="E187" t="s">
        <v>100</v>
      </c>
      <c r="F187" s="19" t="str">
        <f>IFERROR(VLOOKUP(D187,'Tabelas auxiliares'!$A$3:$B$63,2,FALSE),"")</f>
        <v>ACI - ASSESSORIA DE COMUNICAÇÃO E IMPRENSA</v>
      </c>
      <c r="G187" s="19" t="str">
        <f>IFERROR(VLOOKUP($B187,'Tabelas auxiliares'!$A$67:$C$104,2,FALSE),"")</f>
        <v>COMUNICAÇÃO E DIVULGAÇÃO INSTITUCIONAL</v>
      </c>
      <c r="H187" s="19" t="str">
        <f>IFERROR(VLOOKUP($B187,'Tabelas auxiliares'!$A$67:$C$104,3,FALSE),"")</f>
        <v>ASSESSORIA PARA DIVULGAÇÃO CIENTÍFICA/BANCO DE IMAGENS /CONFECÇÃO DE BANNERS E FAIXAS/MAILING, CLIPPING/MONITORAMENTO DE REDES SOCIAIS/ Serviço de mensagens automatizadas para aplicativos/SERVIÇOS GRÁFICOS - IMPRESSÃO OFFSET.</v>
      </c>
      <c r="I187" t="s">
        <v>4049</v>
      </c>
      <c r="J187" t="s">
        <v>2321</v>
      </c>
      <c r="K187" t="s">
        <v>4481</v>
      </c>
      <c r="L187" t="s">
        <v>2323</v>
      </c>
      <c r="M187" t="s">
        <v>2319</v>
      </c>
      <c r="N187" t="s">
        <v>638</v>
      </c>
      <c r="O187" t="s">
        <v>614</v>
      </c>
      <c r="P187" t="s">
        <v>1357</v>
      </c>
      <c r="Q187" t="s">
        <v>603</v>
      </c>
      <c r="R187" t="s">
        <v>604</v>
      </c>
      <c r="S187" t="s">
        <v>605</v>
      </c>
      <c r="T187" t="s">
        <v>145</v>
      </c>
      <c r="U187" t="s">
        <v>1358</v>
      </c>
      <c r="V187" t="s">
        <v>789</v>
      </c>
      <c r="W187" t="s">
        <v>785</v>
      </c>
      <c r="X187" t="s">
        <v>4482</v>
      </c>
      <c r="Y187" s="19" t="str">
        <f t="shared" si="2"/>
        <v>3</v>
      </c>
      <c r="Z187" s="19" t="str">
        <f>IF(T187="","",IF(AND(T187&lt;&gt;'Tabelas auxiliares'!$B$241,T187&lt;&gt;'Tabelas auxiliares'!$B$242),"FOLHA DE PESSOAL",IF(Y187='Tabelas auxiliares'!$A$242,"CUSTEIO",IF(Y187='Tabelas auxiliares'!$A$241,"INVESTIMENTO","ERRO - VERIFICAR"))))</f>
        <v>CUSTEIO</v>
      </c>
      <c r="AA187" s="37">
        <v>3000</v>
      </c>
      <c r="AB187" s="37"/>
      <c r="AC187" s="37"/>
      <c r="AD187" s="37"/>
      <c r="AE187" s="37">
        <v>3000</v>
      </c>
      <c r="AF187" s="37"/>
      <c r="AG187" s="37"/>
    </row>
    <row r="188" spans="1:33" x14ac:dyDescent="0.25">
      <c r="A188" t="s">
        <v>591</v>
      </c>
      <c r="B188" s="36" t="s">
        <v>359</v>
      </c>
      <c r="C188" s="36" t="s">
        <v>592</v>
      </c>
      <c r="D188" t="s">
        <v>20</v>
      </c>
      <c r="E188" t="s">
        <v>100</v>
      </c>
      <c r="F188" s="19" t="str">
        <f>IFERROR(VLOOKUP(D188,'Tabelas auxiliares'!$A$3:$B$63,2,FALSE),"")</f>
        <v>ACI - ASSESSORIA DE COMUNICAÇÃO E IMPRENSA</v>
      </c>
      <c r="G188" s="19" t="str">
        <f>IFERROR(VLOOKUP($B188,'Tabelas auxiliares'!$A$67:$C$104,2,FALSE),"")</f>
        <v>COMUNICAÇÃO E DIVULGAÇÃO INSTITUCIONAL</v>
      </c>
      <c r="H188" s="19" t="str">
        <f>IFERROR(VLOOKUP($B188,'Tabelas auxiliares'!$A$67:$C$104,3,FALSE),"")</f>
        <v>ASSESSORIA PARA DIVULGAÇÃO CIENTÍFICA/BANCO DE IMAGENS /CONFECÇÃO DE BANNERS E FAIXAS/MAILING, CLIPPING/MONITORAMENTO DE REDES SOCIAIS/ Serviço de mensagens automatizadas para aplicativos/SERVIÇOS GRÁFICOS - IMPRESSÃO OFFSET.</v>
      </c>
      <c r="I188" t="s">
        <v>4483</v>
      </c>
      <c r="J188" t="s">
        <v>2316</v>
      </c>
      <c r="K188" t="s">
        <v>4484</v>
      </c>
      <c r="L188" t="s">
        <v>2318</v>
      </c>
      <c r="M188" t="s">
        <v>2319</v>
      </c>
      <c r="N188" t="s">
        <v>638</v>
      </c>
      <c r="O188" t="s">
        <v>614</v>
      </c>
      <c r="P188" t="s">
        <v>1357</v>
      </c>
      <c r="Q188" t="s">
        <v>603</v>
      </c>
      <c r="R188" t="s">
        <v>604</v>
      </c>
      <c r="S188" t="s">
        <v>605</v>
      </c>
      <c r="T188" t="s">
        <v>145</v>
      </c>
      <c r="U188" t="s">
        <v>1358</v>
      </c>
      <c r="V188" t="s">
        <v>1935</v>
      </c>
      <c r="W188" t="s">
        <v>1936</v>
      </c>
      <c r="X188" t="s">
        <v>4485</v>
      </c>
      <c r="Y188" s="19" t="str">
        <f t="shared" si="2"/>
        <v>3</v>
      </c>
      <c r="Z188" s="19" t="str">
        <f>IF(T188="","",IF(AND(T188&lt;&gt;'Tabelas auxiliares'!$B$241,T188&lt;&gt;'Tabelas auxiliares'!$B$242),"FOLHA DE PESSOAL",IF(Y188='Tabelas auxiliares'!$A$242,"CUSTEIO",IF(Y188='Tabelas auxiliares'!$A$241,"INVESTIMENTO","ERRO - VERIFICAR"))))</f>
        <v>CUSTEIO</v>
      </c>
      <c r="AA188" s="37">
        <v>4800</v>
      </c>
      <c r="AB188" s="37"/>
      <c r="AC188" s="37"/>
      <c r="AD188" s="37"/>
      <c r="AE188" s="37">
        <v>4800</v>
      </c>
      <c r="AF188" s="37"/>
      <c r="AG188" s="37"/>
    </row>
    <row r="189" spans="1:33" x14ac:dyDescent="0.25">
      <c r="A189" t="s">
        <v>591</v>
      </c>
      <c r="B189" s="36" t="s">
        <v>359</v>
      </c>
      <c r="C189" s="36" t="s">
        <v>592</v>
      </c>
      <c r="D189" t="s">
        <v>24</v>
      </c>
      <c r="E189" t="s">
        <v>100</v>
      </c>
      <c r="F189" s="19" t="str">
        <f>IFERROR(VLOOKUP(D189,'Tabelas auxiliares'!$A$3:$B$63,2,FALSE),"")</f>
        <v>ACI - SERVIÇOS GRÁFICOS * D.U.C</v>
      </c>
      <c r="G189" s="19" t="str">
        <f>IFERROR(VLOOKUP($B189,'Tabelas auxiliares'!$A$67:$C$104,2,FALSE),"")</f>
        <v>COMUNICAÇÃO E DIVULGAÇÃO INSTITUCIONAL</v>
      </c>
      <c r="H189" s="19" t="str">
        <f>IFERROR(VLOOKUP($B189,'Tabelas auxiliares'!$A$67:$C$104,3,FALSE),"")</f>
        <v>ASSESSORIA PARA DIVULGAÇÃO CIENTÍFICA/BANCO DE IMAGENS /CONFECÇÃO DE BANNERS E FAIXAS/MAILING, CLIPPING/MONITORAMENTO DE REDES SOCIAIS/ Serviço de mensagens automatizadas para aplicativos/SERVIÇOS GRÁFICOS - IMPRESSÃO OFFSET.</v>
      </c>
      <c r="I189" t="s">
        <v>4020</v>
      </c>
      <c r="J189" t="s">
        <v>2341</v>
      </c>
      <c r="K189" t="s">
        <v>4486</v>
      </c>
      <c r="L189" t="s">
        <v>4487</v>
      </c>
      <c r="M189" t="s">
        <v>2344</v>
      </c>
      <c r="N189" t="s">
        <v>638</v>
      </c>
      <c r="O189" t="s">
        <v>614</v>
      </c>
      <c r="P189" t="s">
        <v>1357</v>
      </c>
      <c r="Q189" t="s">
        <v>603</v>
      </c>
      <c r="R189" t="s">
        <v>604</v>
      </c>
      <c r="S189" t="s">
        <v>605</v>
      </c>
      <c r="T189" t="s">
        <v>145</v>
      </c>
      <c r="U189" t="s">
        <v>1358</v>
      </c>
      <c r="V189" t="s">
        <v>2345</v>
      </c>
      <c r="W189" t="s">
        <v>2346</v>
      </c>
      <c r="X189" t="s">
        <v>4488</v>
      </c>
      <c r="Y189" s="19" t="str">
        <f t="shared" si="2"/>
        <v>3</v>
      </c>
      <c r="Z189" s="19" t="str">
        <f>IF(T189="","",IF(AND(T189&lt;&gt;'Tabelas auxiliares'!$B$241,T189&lt;&gt;'Tabelas auxiliares'!$B$242),"FOLHA DE PESSOAL",IF(Y189='Tabelas auxiliares'!$A$242,"CUSTEIO",IF(Y189='Tabelas auxiliares'!$A$241,"INVESTIMENTO","ERRO - VERIFICAR"))))</f>
        <v>CUSTEIO</v>
      </c>
      <c r="AA189" s="37">
        <v>856.02</v>
      </c>
      <c r="AB189" s="37"/>
      <c r="AC189" s="37">
        <v>561</v>
      </c>
      <c r="AD189" s="37"/>
      <c r="AE189" s="37">
        <v>295.02</v>
      </c>
      <c r="AF189" s="37"/>
      <c r="AG189" s="37"/>
    </row>
    <row r="190" spans="1:33" x14ac:dyDescent="0.25">
      <c r="A190" t="s">
        <v>591</v>
      </c>
      <c r="B190" s="36" t="s">
        <v>359</v>
      </c>
      <c r="C190" s="36" t="s">
        <v>592</v>
      </c>
      <c r="D190" t="s">
        <v>24</v>
      </c>
      <c r="E190" t="s">
        <v>100</v>
      </c>
      <c r="F190" s="19" t="str">
        <f>IFERROR(VLOOKUP(D190,'Tabelas auxiliares'!$A$3:$B$63,2,FALSE),"")</f>
        <v>ACI - SERVIÇOS GRÁFICOS * D.U.C</v>
      </c>
      <c r="G190" s="19" t="str">
        <f>IFERROR(VLOOKUP($B190,'Tabelas auxiliares'!$A$67:$C$104,2,FALSE),"")</f>
        <v>COMUNICAÇÃO E DIVULGAÇÃO INSTITUCIONAL</v>
      </c>
      <c r="H190" s="19" t="str">
        <f>IFERROR(VLOOKUP($B190,'Tabelas auxiliares'!$A$67:$C$104,3,FALSE),"")</f>
        <v>ASSESSORIA PARA DIVULGAÇÃO CIENTÍFICA/BANCO DE IMAGENS /CONFECÇÃO DE BANNERS E FAIXAS/MAILING, CLIPPING/MONITORAMENTO DE REDES SOCIAIS/ Serviço de mensagens automatizadas para aplicativos/SERVIÇOS GRÁFICOS - IMPRESSÃO OFFSET.</v>
      </c>
      <c r="I190" t="s">
        <v>4012</v>
      </c>
      <c r="J190" t="s">
        <v>2336</v>
      </c>
      <c r="K190" t="s">
        <v>4489</v>
      </c>
      <c r="L190" t="s">
        <v>2338</v>
      </c>
      <c r="M190" t="s">
        <v>2339</v>
      </c>
      <c r="N190" t="s">
        <v>638</v>
      </c>
      <c r="O190" t="s">
        <v>614</v>
      </c>
      <c r="P190" t="s">
        <v>1357</v>
      </c>
      <c r="Q190" t="s">
        <v>603</v>
      </c>
      <c r="R190" t="s">
        <v>604</v>
      </c>
      <c r="S190" t="s">
        <v>605</v>
      </c>
      <c r="T190" t="s">
        <v>145</v>
      </c>
      <c r="U190" t="s">
        <v>1358</v>
      </c>
      <c r="V190" t="s">
        <v>867</v>
      </c>
      <c r="W190" t="s">
        <v>868</v>
      </c>
      <c r="X190" t="s">
        <v>4490</v>
      </c>
      <c r="Y190" s="19" t="str">
        <f t="shared" si="2"/>
        <v>3</v>
      </c>
      <c r="Z190" s="19" t="str">
        <f>IF(T190="","",IF(AND(T190&lt;&gt;'Tabelas auxiliares'!$B$241,T190&lt;&gt;'Tabelas auxiliares'!$B$242),"FOLHA DE PESSOAL",IF(Y190='Tabelas auxiliares'!$A$242,"CUSTEIO",IF(Y190='Tabelas auxiliares'!$A$241,"INVESTIMENTO","ERRO - VERIFICAR"))))</f>
        <v>CUSTEIO</v>
      </c>
      <c r="AA190" s="37">
        <v>5941.25</v>
      </c>
      <c r="AB190" s="37"/>
      <c r="AC190" s="37">
        <v>5389.44</v>
      </c>
      <c r="AD190" s="37"/>
      <c r="AE190" s="37">
        <v>551.80999999999995</v>
      </c>
      <c r="AF190" s="37"/>
      <c r="AG190" s="37"/>
    </row>
    <row r="191" spans="1:33" x14ac:dyDescent="0.25">
      <c r="A191" t="s">
        <v>591</v>
      </c>
      <c r="B191" s="36" t="s">
        <v>3912</v>
      </c>
      <c r="C191" s="36" t="s">
        <v>592</v>
      </c>
      <c r="D191" t="s">
        <v>48</v>
      </c>
      <c r="E191" t="s">
        <v>100</v>
      </c>
      <c r="F191" s="19" t="str">
        <f>IFERROR(VLOOKUP(D191,'Tabelas auxiliares'!$A$3:$B$63,2,FALSE),"")</f>
        <v>PROEC - PRÓ-REITORIA DE EXTENSÃO E CULTURA</v>
      </c>
      <c r="G191" s="19" t="str">
        <f>IFERROR(VLOOKUP($B191,'Tabelas auxiliares'!$A$67:$C$104,2,FALSE),"")</f>
        <v/>
      </c>
      <c r="H191" s="19" t="str">
        <f>IFERROR(VLOOKUP($B191,'Tabelas auxiliares'!$A$67:$C$104,3,FALSE),"")</f>
        <v/>
      </c>
      <c r="I191" t="s">
        <v>4491</v>
      </c>
      <c r="J191" t="s">
        <v>2308</v>
      </c>
      <c r="K191" t="s">
        <v>4492</v>
      </c>
      <c r="L191" t="s">
        <v>4493</v>
      </c>
      <c r="M191" t="s">
        <v>897</v>
      </c>
      <c r="N191" t="s">
        <v>638</v>
      </c>
      <c r="O191" t="s">
        <v>614</v>
      </c>
      <c r="P191" t="s">
        <v>1357</v>
      </c>
      <c r="Q191" t="s">
        <v>603</v>
      </c>
      <c r="R191" t="s">
        <v>604</v>
      </c>
      <c r="S191" t="s">
        <v>605</v>
      </c>
      <c r="T191" t="s">
        <v>145</v>
      </c>
      <c r="U191" t="s">
        <v>1358</v>
      </c>
      <c r="V191" t="s">
        <v>863</v>
      </c>
      <c r="W191" t="s">
        <v>864</v>
      </c>
      <c r="X191" t="s">
        <v>4494</v>
      </c>
      <c r="Y191" s="19" t="str">
        <f t="shared" si="2"/>
        <v>3</v>
      </c>
      <c r="Z191" s="19" t="str">
        <f>IF(T191="","",IF(AND(T191&lt;&gt;'Tabelas auxiliares'!$B$241,T191&lt;&gt;'Tabelas auxiliares'!$B$242),"FOLHA DE PESSOAL",IF(Y191='Tabelas auxiliares'!$A$242,"CUSTEIO",IF(Y191='Tabelas auxiliares'!$A$241,"INVESTIMENTO","ERRO - VERIFICAR"))))</f>
        <v>CUSTEIO</v>
      </c>
      <c r="AA191" s="37">
        <v>12497.65</v>
      </c>
      <c r="AB191" s="37"/>
      <c r="AC191" s="37">
        <v>4544.58</v>
      </c>
      <c r="AD191" s="37"/>
      <c r="AE191" s="37">
        <v>7953.07</v>
      </c>
      <c r="AF191" s="37"/>
      <c r="AG191" s="37"/>
    </row>
    <row r="192" spans="1:33" x14ac:dyDescent="0.25">
      <c r="A192" t="s">
        <v>591</v>
      </c>
      <c r="B192" s="36" t="s">
        <v>218</v>
      </c>
      <c r="C192" s="36" t="s">
        <v>592</v>
      </c>
      <c r="D192" t="s">
        <v>28</v>
      </c>
      <c r="E192" t="s">
        <v>100</v>
      </c>
      <c r="F192" s="19" t="str">
        <f>IFERROR(VLOOKUP(D192,'Tabelas auxiliares'!$A$3:$B$63,2,FALSE),"")</f>
        <v>PU - PREFEITURA UNIVERSITÁRIA</v>
      </c>
      <c r="G192" s="19" t="str">
        <f>IFERROR(VLOOKUP($B192,'Tabelas auxiliares'!$A$67:$C$104,2,FALSE),"")</f>
        <v>EQUIPAMENTOS - ÁREAS COMUNS</v>
      </c>
      <c r="H192" s="19" t="str">
        <f>IFERROR(VLOOKUP($B192,'Tabelas auxiliares'!$A$67:$C$104,3,FALSE),"")</f>
        <v>MOBILIÁRIO / LINHA BRANCA / QUADROS DE AVISO / DISPLAYS / VENTILADORES / BEBEDOUROS / EQUIPAMENTO DE SOM / PROJETORES / CORTINAS E PERSIANAS/DRONER</v>
      </c>
      <c r="I192" t="s">
        <v>4495</v>
      </c>
      <c r="J192" t="s">
        <v>3164</v>
      </c>
      <c r="K192" t="s">
        <v>4496</v>
      </c>
      <c r="L192" t="s">
        <v>3166</v>
      </c>
      <c r="M192" t="s">
        <v>4497</v>
      </c>
      <c r="N192" t="s">
        <v>642</v>
      </c>
      <c r="O192" t="s">
        <v>614</v>
      </c>
      <c r="P192" t="s">
        <v>1380</v>
      </c>
      <c r="Q192" t="s">
        <v>603</v>
      </c>
      <c r="R192" t="s">
        <v>604</v>
      </c>
      <c r="S192" t="s">
        <v>605</v>
      </c>
      <c r="T192" t="s">
        <v>145</v>
      </c>
      <c r="U192" t="s">
        <v>1381</v>
      </c>
      <c r="V192" t="s">
        <v>911</v>
      </c>
      <c r="W192" t="s">
        <v>912</v>
      </c>
      <c r="X192" t="s">
        <v>4498</v>
      </c>
      <c r="Y192" s="19" t="str">
        <f t="shared" si="2"/>
        <v>4</v>
      </c>
      <c r="Z192" s="19" t="str">
        <f>IF(T192="","",IF(AND(T192&lt;&gt;'Tabelas auxiliares'!$B$241,T192&lt;&gt;'Tabelas auxiliares'!$B$242),"FOLHA DE PESSOAL",IF(Y192='Tabelas auxiliares'!$A$242,"CUSTEIO",IF(Y192='Tabelas auxiliares'!$A$241,"INVESTIMENTO","ERRO - VERIFICAR"))))</f>
        <v>INVESTIMENTO</v>
      </c>
      <c r="AA192" s="37">
        <v>21090</v>
      </c>
      <c r="AB192" s="37"/>
      <c r="AC192" s="37"/>
      <c r="AD192" s="37"/>
      <c r="AE192" s="37">
        <v>21090</v>
      </c>
      <c r="AF192" s="37"/>
      <c r="AG192" s="37"/>
    </row>
    <row r="193" spans="1:33" x14ac:dyDescent="0.25">
      <c r="A193" t="s">
        <v>591</v>
      </c>
      <c r="B193" s="36" t="s">
        <v>218</v>
      </c>
      <c r="C193" s="36" t="s">
        <v>592</v>
      </c>
      <c r="D193" t="s">
        <v>28</v>
      </c>
      <c r="E193" t="s">
        <v>100</v>
      </c>
      <c r="F193" s="19" t="str">
        <f>IFERROR(VLOOKUP(D193,'Tabelas auxiliares'!$A$3:$B$63,2,FALSE),"")</f>
        <v>PU - PREFEITURA UNIVERSITÁRIA</v>
      </c>
      <c r="G193" s="19" t="str">
        <f>IFERROR(VLOOKUP($B193,'Tabelas auxiliares'!$A$67:$C$104,2,FALSE),"")</f>
        <v>EQUIPAMENTOS - ÁREAS COMUNS</v>
      </c>
      <c r="H193" s="19" t="str">
        <f>IFERROR(VLOOKUP($B193,'Tabelas auxiliares'!$A$67:$C$104,3,FALSE),"")</f>
        <v>MOBILIÁRIO / LINHA BRANCA / QUADROS DE AVISO / DISPLAYS / VENTILADORES / BEBEDOUROS / EQUIPAMENTO DE SOM / PROJETORES / CORTINAS E PERSIANAS/DRONER</v>
      </c>
      <c r="I193" t="s">
        <v>3936</v>
      </c>
      <c r="J193" t="s">
        <v>4499</v>
      </c>
      <c r="K193" t="s">
        <v>4500</v>
      </c>
      <c r="L193" t="s">
        <v>4501</v>
      </c>
      <c r="M193" t="s">
        <v>4502</v>
      </c>
      <c r="N193" t="s">
        <v>642</v>
      </c>
      <c r="O193" t="s">
        <v>614</v>
      </c>
      <c r="P193" t="s">
        <v>1380</v>
      </c>
      <c r="Q193" t="s">
        <v>603</v>
      </c>
      <c r="R193" t="s">
        <v>604</v>
      </c>
      <c r="S193" t="s">
        <v>676</v>
      </c>
      <c r="T193" t="s">
        <v>145</v>
      </c>
      <c r="U193" t="s">
        <v>1381</v>
      </c>
      <c r="V193" t="s">
        <v>922</v>
      </c>
      <c r="W193" t="s">
        <v>923</v>
      </c>
      <c r="X193" t="s">
        <v>4503</v>
      </c>
      <c r="Y193" s="19" t="str">
        <f t="shared" si="2"/>
        <v>4</v>
      </c>
      <c r="Z193" s="19" t="str">
        <f>IF(T193="","",IF(AND(T193&lt;&gt;'Tabelas auxiliares'!$B$241,T193&lt;&gt;'Tabelas auxiliares'!$B$242),"FOLHA DE PESSOAL",IF(Y193='Tabelas auxiliares'!$A$242,"CUSTEIO",IF(Y193='Tabelas auxiliares'!$A$241,"INVESTIMENTO","ERRO - VERIFICAR"))))</f>
        <v>INVESTIMENTO</v>
      </c>
      <c r="AA193" s="37">
        <v>85400</v>
      </c>
      <c r="AB193" s="37"/>
      <c r="AC193" s="37"/>
      <c r="AD193" s="37"/>
      <c r="AE193" s="37">
        <v>85400</v>
      </c>
      <c r="AF193" s="37"/>
      <c r="AG193" s="37"/>
    </row>
    <row r="194" spans="1:33" x14ac:dyDescent="0.25">
      <c r="A194" t="s">
        <v>591</v>
      </c>
      <c r="B194" s="36" t="s">
        <v>218</v>
      </c>
      <c r="C194" s="36" t="s">
        <v>592</v>
      </c>
      <c r="D194" t="s">
        <v>28</v>
      </c>
      <c r="E194" t="s">
        <v>100</v>
      </c>
      <c r="F194" s="19" t="str">
        <f>IFERROR(VLOOKUP(D194,'Tabelas auxiliares'!$A$3:$B$63,2,FALSE),"")</f>
        <v>PU - PREFEITURA UNIVERSITÁRIA</v>
      </c>
      <c r="G194" s="19" t="str">
        <f>IFERROR(VLOOKUP($B194,'Tabelas auxiliares'!$A$67:$C$104,2,FALSE),"")</f>
        <v>EQUIPAMENTOS - ÁREAS COMUNS</v>
      </c>
      <c r="H194" s="19" t="str">
        <f>IFERROR(VLOOKUP($B194,'Tabelas auxiliares'!$A$67:$C$104,3,FALSE),"")</f>
        <v>MOBILIÁRIO / LINHA BRANCA / QUADROS DE AVISO / DISPLAYS / VENTILADORES / BEBEDOUROS / EQUIPAMENTO DE SOM / PROJETORES / CORTINAS E PERSIANAS/DRONER</v>
      </c>
      <c r="I194" t="s">
        <v>3936</v>
      </c>
      <c r="J194" t="s">
        <v>4499</v>
      </c>
      <c r="K194" t="s">
        <v>4504</v>
      </c>
      <c r="L194" t="s">
        <v>4501</v>
      </c>
      <c r="M194" t="s">
        <v>4505</v>
      </c>
      <c r="N194" t="s">
        <v>642</v>
      </c>
      <c r="O194" t="s">
        <v>614</v>
      </c>
      <c r="P194" t="s">
        <v>1380</v>
      </c>
      <c r="Q194" t="s">
        <v>603</v>
      </c>
      <c r="R194" t="s">
        <v>604</v>
      </c>
      <c r="S194" t="s">
        <v>676</v>
      </c>
      <c r="T194" t="s">
        <v>145</v>
      </c>
      <c r="U194" t="s">
        <v>1381</v>
      </c>
      <c r="V194" t="s">
        <v>922</v>
      </c>
      <c r="W194" t="s">
        <v>923</v>
      </c>
      <c r="X194" t="s">
        <v>4506</v>
      </c>
      <c r="Y194" s="19" t="str">
        <f t="shared" si="2"/>
        <v>4</v>
      </c>
      <c r="Z194" s="19" t="str">
        <f>IF(T194="","",IF(AND(T194&lt;&gt;'Tabelas auxiliares'!$B$241,T194&lt;&gt;'Tabelas auxiliares'!$B$242),"FOLHA DE PESSOAL",IF(Y194='Tabelas auxiliares'!$A$242,"CUSTEIO",IF(Y194='Tabelas auxiliares'!$A$241,"INVESTIMENTO","ERRO - VERIFICAR"))))</f>
        <v>INVESTIMENTO</v>
      </c>
      <c r="AA194" s="37">
        <v>100800</v>
      </c>
      <c r="AB194" s="37"/>
      <c r="AC194" s="37"/>
      <c r="AD194" s="37"/>
      <c r="AE194" s="37">
        <v>100800</v>
      </c>
      <c r="AF194" s="37"/>
      <c r="AG194" s="37"/>
    </row>
    <row r="195" spans="1:33" x14ac:dyDescent="0.25">
      <c r="A195" t="s">
        <v>591</v>
      </c>
      <c r="B195" s="36" t="s">
        <v>218</v>
      </c>
      <c r="C195" s="36" t="s">
        <v>592</v>
      </c>
      <c r="D195" t="s">
        <v>28</v>
      </c>
      <c r="E195" t="s">
        <v>100</v>
      </c>
      <c r="F195" s="19" t="str">
        <f>IFERROR(VLOOKUP(D195,'Tabelas auxiliares'!$A$3:$B$63,2,FALSE),"")</f>
        <v>PU - PREFEITURA UNIVERSITÁRIA</v>
      </c>
      <c r="G195" s="19" t="str">
        <f>IFERROR(VLOOKUP($B195,'Tabelas auxiliares'!$A$67:$C$104,2,FALSE),"")</f>
        <v>EQUIPAMENTOS - ÁREAS COMUNS</v>
      </c>
      <c r="H195" s="19" t="str">
        <f>IFERROR(VLOOKUP($B195,'Tabelas auxiliares'!$A$67:$C$104,3,FALSE),"")</f>
        <v>MOBILIÁRIO / LINHA BRANCA / QUADROS DE AVISO / DISPLAYS / VENTILADORES / BEBEDOUROS / EQUIPAMENTO DE SOM / PROJETORES / CORTINAS E PERSIANAS/DRONER</v>
      </c>
      <c r="I195" t="s">
        <v>3936</v>
      </c>
      <c r="J195" t="s">
        <v>4499</v>
      </c>
      <c r="K195" t="s">
        <v>4507</v>
      </c>
      <c r="L195" t="s">
        <v>4501</v>
      </c>
      <c r="M195" t="s">
        <v>4505</v>
      </c>
      <c r="N195" t="s">
        <v>642</v>
      </c>
      <c r="O195" t="s">
        <v>614</v>
      </c>
      <c r="P195" t="s">
        <v>1380</v>
      </c>
      <c r="Q195" t="s">
        <v>603</v>
      </c>
      <c r="R195" t="s">
        <v>604</v>
      </c>
      <c r="S195" t="s">
        <v>605</v>
      </c>
      <c r="T195" t="s">
        <v>145</v>
      </c>
      <c r="U195" t="s">
        <v>1381</v>
      </c>
      <c r="V195" t="s">
        <v>922</v>
      </c>
      <c r="W195" t="s">
        <v>923</v>
      </c>
      <c r="X195" t="s">
        <v>4508</v>
      </c>
      <c r="Y195" s="19" t="str">
        <f t="shared" si="2"/>
        <v>4</v>
      </c>
      <c r="Z195" s="19" t="str">
        <f>IF(T195="","",IF(AND(T195&lt;&gt;'Tabelas auxiliares'!$B$241,T195&lt;&gt;'Tabelas auxiliares'!$B$242),"FOLHA DE PESSOAL",IF(Y195='Tabelas auxiliares'!$A$242,"CUSTEIO",IF(Y195='Tabelas auxiliares'!$A$241,"INVESTIMENTO","ERRO - VERIFICAR"))))</f>
        <v>INVESTIMENTO</v>
      </c>
      <c r="AA195" s="37">
        <v>7200</v>
      </c>
      <c r="AB195" s="37"/>
      <c r="AC195" s="37"/>
      <c r="AD195" s="37"/>
      <c r="AE195" s="37">
        <v>7200</v>
      </c>
      <c r="AF195" s="37"/>
      <c r="AG195" s="37"/>
    </row>
    <row r="196" spans="1:33" x14ac:dyDescent="0.25">
      <c r="A196" t="s">
        <v>591</v>
      </c>
      <c r="B196" s="36" t="s">
        <v>218</v>
      </c>
      <c r="C196" s="36" t="s">
        <v>592</v>
      </c>
      <c r="D196" t="s">
        <v>28</v>
      </c>
      <c r="E196" t="s">
        <v>100</v>
      </c>
      <c r="F196" s="19" t="str">
        <f>IFERROR(VLOOKUP(D196,'Tabelas auxiliares'!$A$3:$B$63,2,FALSE),"")</f>
        <v>PU - PREFEITURA UNIVERSITÁRIA</v>
      </c>
      <c r="G196" s="19" t="str">
        <f>IFERROR(VLOOKUP($B196,'Tabelas auxiliares'!$A$67:$C$104,2,FALSE),"")</f>
        <v>EQUIPAMENTOS - ÁREAS COMUNS</v>
      </c>
      <c r="H196" s="19" t="str">
        <f>IFERROR(VLOOKUP($B196,'Tabelas auxiliares'!$A$67:$C$104,3,FALSE),"")</f>
        <v>MOBILIÁRIO / LINHA BRANCA / QUADROS DE AVISO / DISPLAYS / VENTILADORES / BEBEDOUROS / EQUIPAMENTO DE SOM / PROJETORES / CORTINAS E PERSIANAS/DRONER</v>
      </c>
      <c r="I196" t="s">
        <v>3931</v>
      </c>
      <c r="J196" t="s">
        <v>4509</v>
      </c>
      <c r="K196" t="s">
        <v>4510</v>
      </c>
      <c r="L196" t="s">
        <v>4511</v>
      </c>
      <c r="M196" t="s">
        <v>4512</v>
      </c>
      <c r="N196" t="s">
        <v>642</v>
      </c>
      <c r="O196" t="s">
        <v>614</v>
      </c>
      <c r="P196" t="s">
        <v>1380</v>
      </c>
      <c r="Q196" t="s">
        <v>603</v>
      </c>
      <c r="R196" t="s">
        <v>604</v>
      </c>
      <c r="S196" t="s">
        <v>605</v>
      </c>
      <c r="T196" t="s">
        <v>145</v>
      </c>
      <c r="U196" t="s">
        <v>1381</v>
      </c>
      <c r="V196" t="s">
        <v>4513</v>
      </c>
      <c r="W196" t="s">
        <v>4514</v>
      </c>
      <c r="X196" t="s">
        <v>4515</v>
      </c>
      <c r="Y196" s="19" t="str">
        <f t="shared" ref="Y196:Y259" si="3">LEFT(V196,1)</f>
        <v>4</v>
      </c>
      <c r="Z196" s="19" t="str">
        <f>IF(T196="","",IF(AND(T196&lt;&gt;'Tabelas auxiliares'!$B$241,T196&lt;&gt;'Tabelas auxiliares'!$B$242),"FOLHA DE PESSOAL",IF(Y196='Tabelas auxiliares'!$A$242,"CUSTEIO",IF(Y196='Tabelas auxiliares'!$A$241,"INVESTIMENTO","ERRO - VERIFICAR"))))</f>
        <v>INVESTIMENTO</v>
      </c>
      <c r="AA196" s="37">
        <v>427000</v>
      </c>
      <c r="AB196" s="37"/>
      <c r="AC196" s="37">
        <v>213500</v>
      </c>
      <c r="AD196" s="37">
        <v>213500</v>
      </c>
      <c r="AE196" s="37"/>
      <c r="AF196" s="37"/>
      <c r="AG196" s="37"/>
    </row>
    <row r="197" spans="1:33" x14ac:dyDescent="0.25">
      <c r="A197" t="s">
        <v>591</v>
      </c>
      <c r="B197" s="36" t="s">
        <v>218</v>
      </c>
      <c r="C197" s="36" t="s">
        <v>592</v>
      </c>
      <c r="D197" t="s">
        <v>131</v>
      </c>
      <c r="E197" t="s">
        <v>100</v>
      </c>
      <c r="F197" s="19" t="str">
        <f>IFERROR(VLOOKUP(D197,'Tabelas auxiliares'!$A$3:$B$63,2,FALSE),"")</f>
        <v>PU - MOBILIÁRIOS * D.U.C</v>
      </c>
      <c r="G197" s="19" t="str">
        <f>IFERROR(VLOOKUP($B197,'Tabelas auxiliares'!$A$67:$C$104,2,FALSE),"")</f>
        <v>EQUIPAMENTOS - ÁREAS COMUNS</v>
      </c>
      <c r="H197" s="19" t="str">
        <f>IFERROR(VLOOKUP($B197,'Tabelas auxiliares'!$A$67:$C$104,3,FALSE),"")</f>
        <v>MOBILIÁRIO / LINHA BRANCA / QUADROS DE AVISO / DISPLAYS / VENTILADORES / BEBEDOUROS / EQUIPAMENTO DE SOM / PROJETORES / CORTINAS E PERSIANAS/DRONER</v>
      </c>
      <c r="I197" t="s">
        <v>4099</v>
      </c>
      <c r="J197" t="s">
        <v>4516</v>
      </c>
      <c r="K197" t="s">
        <v>4517</v>
      </c>
      <c r="L197" t="s">
        <v>4518</v>
      </c>
      <c r="M197" t="s">
        <v>4519</v>
      </c>
      <c r="N197" t="s">
        <v>642</v>
      </c>
      <c r="O197" t="s">
        <v>614</v>
      </c>
      <c r="P197" t="s">
        <v>1380</v>
      </c>
      <c r="Q197" t="s">
        <v>603</v>
      </c>
      <c r="R197" t="s">
        <v>604</v>
      </c>
      <c r="S197" t="s">
        <v>676</v>
      </c>
      <c r="T197" t="s">
        <v>145</v>
      </c>
      <c r="U197" t="s">
        <v>1381</v>
      </c>
      <c r="V197" t="s">
        <v>922</v>
      </c>
      <c r="W197" t="s">
        <v>923</v>
      </c>
      <c r="X197" t="s">
        <v>4520</v>
      </c>
      <c r="Y197" s="19" t="str">
        <f t="shared" si="3"/>
        <v>4</v>
      </c>
      <c r="Z197" s="19" t="str">
        <f>IF(T197="","",IF(AND(T197&lt;&gt;'Tabelas auxiliares'!$B$241,T197&lt;&gt;'Tabelas auxiliares'!$B$242),"FOLHA DE PESSOAL",IF(Y197='Tabelas auxiliares'!$A$242,"CUSTEIO",IF(Y197='Tabelas auxiliares'!$A$241,"INVESTIMENTO","ERRO - VERIFICAR"))))</f>
        <v>INVESTIMENTO</v>
      </c>
      <c r="AA197" s="37">
        <v>52160</v>
      </c>
      <c r="AB197" s="37"/>
      <c r="AC197" s="37"/>
      <c r="AD197" s="37"/>
      <c r="AE197" s="37">
        <v>52160</v>
      </c>
      <c r="AF197" s="37"/>
      <c r="AG197" s="37"/>
    </row>
    <row r="198" spans="1:33" x14ac:dyDescent="0.25">
      <c r="A198" t="s">
        <v>591</v>
      </c>
      <c r="B198" s="36" t="s">
        <v>218</v>
      </c>
      <c r="C198" s="36" t="s">
        <v>592</v>
      </c>
      <c r="D198" t="s">
        <v>131</v>
      </c>
      <c r="E198" t="s">
        <v>100</v>
      </c>
      <c r="F198" s="19" t="str">
        <f>IFERROR(VLOOKUP(D198,'Tabelas auxiliares'!$A$3:$B$63,2,FALSE),"")</f>
        <v>PU - MOBILIÁRIOS * D.U.C</v>
      </c>
      <c r="G198" s="19" t="str">
        <f>IFERROR(VLOOKUP($B198,'Tabelas auxiliares'!$A$67:$C$104,2,FALSE),"")</f>
        <v>EQUIPAMENTOS - ÁREAS COMUNS</v>
      </c>
      <c r="H198" s="19" t="str">
        <f>IFERROR(VLOOKUP($B198,'Tabelas auxiliares'!$A$67:$C$104,3,FALSE),"")</f>
        <v>MOBILIÁRIO / LINHA BRANCA / QUADROS DE AVISO / DISPLAYS / VENTILADORES / BEBEDOUROS / EQUIPAMENTO DE SOM / PROJETORES / CORTINAS E PERSIANAS/DRONER</v>
      </c>
      <c r="I198" t="s">
        <v>4099</v>
      </c>
      <c r="J198" t="s">
        <v>4516</v>
      </c>
      <c r="K198" t="s">
        <v>4521</v>
      </c>
      <c r="L198" t="s">
        <v>4518</v>
      </c>
      <c r="M198" t="s">
        <v>4522</v>
      </c>
      <c r="N198" t="s">
        <v>642</v>
      </c>
      <c r="O198" t="s">
        <v>614</v>
      </c>
      <c r="P198" t="s">
        <v>1380</v>
      </c>
      <c r="Q198" t="s">
        <v>603</v>
      </c>
      <c r="R198" t="s">
        <v>604</v>
      </c>
      <c r="S198" t="s">
        <v>605</v>
      </c>
      <c r="T198" t="s">
        <v>145</v>
      </c>
      <c r="U198" t="s">
        <v>1381</v>
      </c>
      <c r="V198" t="s">
        <v>911</v>
      </c>
      <c r="W198" t="s">
        <v>912</v>
      </c>
      <c r="X198" t="s">
        <v>4523</v>
      </c>
      <c r="Y198" s="19" t="str">
        <f t="shared" si="3"/>
        <v>4</v>
      </c>
      <c r="Z198" s="19" t="str">
        <f>IF(T198="","",IF(AND(T198&lt;&gt;'Tabelas auxiliares'!$B$241,T198&lt;&gt;'Tabelas auxiliares'!$B$242),"FOLHA DE PESSOAL",IF(Y198='Tabelas auxiliares'!$A$242,"CUSTEIO",IF(Y198='Tabelas auxiliares'!$A$241,"INVESTIMENTO","ERRO - VERIFICAR"))))</f>
        <v>INVESTIMENTO</v>
      </c>
      <c r="AA198" s="37">
        <v>4500</v>
      </c>
      <c r="AB198" s="37"/>
      <c r="AC198" s="37"/>
      <c r="AD198" s="37"/>
      <c r="AE198" s="37">
        <v>4500</v>
      </c>
      <c r="AF198" s="37"/>
      <c r="AG198" s="37"/>
    </row>
    <row r="199" spans="1:33" x14ac:dyDescent="0.25">
      <c r="A199" t="s">
        <v>591</v>
      </c>
      <c r="B199" s="36" t="s">
        <v>218</v>
      </c>
      <c r="C199" s="36" t="s">
        <v>592</v>
      </c>
      <c r="D199" t="s">
        <v>38</v>
      </c>
      <c r="E199" t="s">
        <v>100</v>
      </c>
      <c r="F199" s="19" t="str">
        <f>IFERROR(VLOOKUP(D199,'Tabelas auxiliares'!$A$3:$B$63,2,FALSE),"")</f>
        <v>CMCC - CENTRO DE MATEMÁTICA, COMPUTAÇÃO E COGNIÇÃO</v>
      </c>
      <c r="G199" s="19" t="str">
        <f>IFERROR(VLOOKUP($B199,'Tabelas auxiliares'!$A$67:$C$104,2,FALSE),"")</f>
        <v>EQUIPAMENTOS - ÁREAS COMUNS</v>
      </c>
      <c r="H199" s="19" t="str">
        <f>IFERROR(VLOOKUP($B199,'Tabelas auxiliares'!$A$67:$C$104,3,FALSE),"")</f>
        <v>MOBILIÁRIO / LINHA BRANCA / QUADROS DE AVISO / DISPLAYS / VENTILADORES / BEBEDOUROS / EQUIPAMENTO DE SOM / PROJETORES / CORTINAS E PERSIANAS/DRONER</v>
      </c>
      <c r="I199" t="s">
        <v>4374</v>
      </c>
      <c r="J199" t="s">
        <v>4524</v>
      </c>
      <c r="K199" t="s">
        <v>4525</v>
      </c>
      <c r="L199" t="s">
        <v>4526</v>
      </c>
      <c r="M199" t="s">
        <v>4527</v>
      </c>
      <c r="N199" t="s">
        <v>642</v>
      </c>
      <c r="O199" t="s">
        <v>614</v>
      </c>
      <c r="P199" t="s">
        <v>1380</v>
      </c>
      <c r="Q199" t="s">
        <v>603</v>
      </c>
      <c r="R199" t="s">
        <v>604</v>
      </c>
      <c r="S199" t="s">
        <v>605</v>
      </c>
      <c r="T199" t="s">
        <v>145</v>
      </c>
      <c r="U199" t="s">
        <v>1381</v>
      </c>
      <c r="V199" t="s">
        <v>4112</v>
      </c>
      <c r="W199" t="s">
        <v>4113</v>
      </c>
      <c r="X199" t="s">
        <v>4528</v>
      </c>
      <c r="Y199" s="19" t="str">
        <f t="shared" si="3"/>
        <v>4</v>
      </c>
      <c r="Z199" s="19" t="str">
        <f>IF(T199="","",IF(AND(T199&lt;&gt;'Tabelas auxiliares'!$B$241,T199&lt;&gt;'Tabelas auxiliares'!$B$242),"FOLHA DE PESSOAL",IF(Y199='Tabelas auxiliares'!$A$242,"CUSTEIO",IF(Y199='Tabelas auxiliares'!$A$241,"INVESTIMENTO","ERRO - VERIFICAR"))))</f>
        <v>INVESTIMENTO</v>
      </c>
      <c r="AA199" s="37">
        <v>9951.99</v>
      </c>
      <c r="AB199" s="37"/>
      <c r="AC199" s="37"/>
      <c r="AD199" s="37"/>
      <c r="AE199" s="37">
        <v>9951.99</v>
      </c>
      <c r="AF199" s="37"/>
      <c r="AG199" s="37"/>
    </row>
    <row r="200" spans="1:33" x14ac:dyDescent="0.25">
      <c r="A200" t="s">
        <v>591</v>
      </c>
      <c r="B200" s="36" t="s">
        <v>218</v>
      </c>
      <c r="C200" s="36" t="s">
        <v>597</v>
      </c>
      <c r="D200" t="s">
        <v>159</v>
      </c>
      <c r="E200" t="s">
        <v>100</v>
      </c>
      <c r="F200" s="19" t="str">
        <f>IFERROR(VLOOKUP(D200,'Tabelas auxiliares'!$A$3:$B$63,2,FALSE),"")</f>
        <v>SPO - OBRAS SANTO ANDRÉ</v>
      </c>
      <c r="G200" s="19" t="str">
        <f>IFERROR(VLOOKUP($B200,'Tabelas auxiliares'!$A$67:$C$104,2,FALSE),"")</f>
        <v>EQUIPAMENTOS - ÁREAS COMUNS</v>
      </c>
      <c r="H200" s="19" t="str">
        <f>IFERROR(VLOOKUP($B200,'Tabelas auxiliares'!$A$67:$C$104,3,FALSE),"")</f>
        <v>MOBILIÁRIO / LINHA BRANCA / QUADROS DE AVISO / DISPLAYS / VENTILADORES / BEBEDOUROS / EQUIPAMENTO DE SOM / PROJETORES / CORTINAS E PERSIANAS/DRONER</v>
      </c>
      <c r="I200" t="s">
        <v>3931</v>
      </c>
      <c r="J200" t="s">
        <v>1267</v>
      </c>
      <c r="K200" t="s">
        <v>4529</v>
      </c>
      <c r="L200" t="s">
        <v>1269</v>
      </c>
      <c r="M200" t="s">
        <v>4530</v>
      </c>
      <c r="N200" t="s">
        <v>1374</v>
      </c>
      <c r="O200" t="s">
        <v>614</v>
      </c>
      <c r="P200" t="s">
        <v>1375</v>
      </c>
      <c r="Q200" t="s">
        <v>603</v>
      </c>
      <c r="R200" t="s">
        <v>604</v>
      </c>
      <c r="S200" t="s">
        <v>605</v>
      </c>
      <c r="T200" t="s">
        <v>145</v>
      </c>
      <c r="U200" t="s">
        <v>1376</v>
      </c>
      <c r="V200" t="s">
        <v>4513</v>
      </c>
      <c r="W200" t="s">
        <v>4514</v>
      </c>
      <c r="X200" t="s">
        <v>4531</v>
      </c>
      <c r="Y200" s="19" t="str">
        <f t="shared" si="3"/>
        <v>4</v>
      </c>
      <c r="Z200" s="19" t="str">
        <f>IF(T200="","",IF(AND(T200&lt;&gt;'Tabelas auxiliares'!$B$241,T200&lt;&gt;'Tabelas auxiliares'!$B$242),"FOLHA DE PESSOAL",IF(Y200='Tabelas auxiliares'!$A$242,"CUSTEIO",IF(Y200='Tabelas auxiliares'!$A$241,"INVESTIMENTO","ERRO - VERIFICAR"))))</f>
        <v>INVESTIMENTO</v>
      </c>
      <c r="AA200" s="37">
        <v>194931.93</v>
      </c>
      <c r="AB200" s="37"/>
      <c r="AC200" s="37">
        <v>34500.400000000001</v>
      </c>
      <c r="AD200" s="37"/>
      <c r="AE200" s="37">
        <v>160431.53</v>
      </c>
      <c r="AF200" s="37"/>
      <c r="AG200" s="37"/>
    </row>
    <row r="201" spans="1:33" x14ac:dyDescent="0.25">
      <c r="A201" t="s">
        <v>591</v>
      </c>
      <c r="B201" s="36" t="s">
        <v>220</v>
      </c>
      <c r="C201" s="36" t="s">
        <v>592</v>
      </c>
      <c r="D201" t="s">
        <v>8</v>
      </c>
      <c r="E201" t="s">
        <v>100</v>
      </c>
      <c r="F201" s="19" t="str">
        <f>IFERROR(VLOOKUP(D201,'Tabelas auxiliares'!$A$3:$B$63,2,FALSE),"")</f>
        <v>PROPES - PRÓ-REITORIA DE PESQUISA / CEM</v>
      </c>
      <c r="G201" s="19" t="str">
        <f>IFERROR(VLOOKUP($B201,'Tabelas auxiliares'!$A$67:$C$104,2,FALSE),"")</f>
        <v>EQUIPAMENTOS LABORATÓRIOS</v>
      </c>
      <c r="H201" s="19" t="str">
        <f>IFERROR(VLOOKUP($B201,'Tabelas auxiliares'!$A$67:$C$104,3,FALSE),"")</f>
        <v>AQUISICAO POR IMPORTACAO / EQUIPAMENTOS NOVOS / MANUTENÇÃO DE EQUIPAMENTOS LABORATORIAIS</v>
      </c>
      <c r="I201" t="s">
        <v>4532</v>
      </c>
      <c r="J201" t="s">
        <v>4533</v>
      </c>
      <c r="K201" t="s">
        <v>4534</v>
      </c>
      <c r="L201" t="s">
        <v>4535</v>
      </c>
      <c r="M201" t="s">
        <v>4536</v>
      </c>
      <c r="N201" t="s">
        <v>642</v>
      </c>
      <c r="O201" t="s">
        <v>614</v>
      </c>
      <c r="P201" t="s">
        <v>1380</v>
      </c>
      <c r="Q201" t="s">
        <v>603</v>
      </c>
      <c r="R201" t="s">
        <v>604</v>
      </c>
      <c r="S201" t="s">
        <v>676</v>
      </c>
      <c r="T201" t="s">
        <v>145</v>
      </c>
      <c r="U201" t="s">
        <v>1381</v>
      </c>
      <c r="V201" t="s">
        <v>717</v>
      </c>
      <c r="W201" t="s">
        <v>718</v>
      </c>
      <c r="X201" t="s">
        <v>4537</v>
      </c>
      <c r="Y201" s="19" t="str">
        <f t="shared" si="3"/>
        <v>4</v>
      </c>
      <c r="Z201" s="19" t="str">
        <f>IF(T201="","",IF(AND(T201&lt;&gt;'Tabelas auxiliares'!$B$241,T201&lt;&gt;'Tabelas auxiliares'!$B$242),"FOLHA DE PESSOAL",IF(Y201='Tabelas auxiliares'!$A$242,"CUSTEIO",IF(Y201='Tabelas auxiliares'!$A$241,"INVESTIMENTO","ERRO - VERIFICAR"))))</f>
        <v>INVESTIMENTO</v>
      </c>
      <c r="AA201" s="37">
        <v>648.21</v>
      </c>
      <c r="AB201" s="37"/>
      <c r="AC201" s="37"/>
      <c r="AD201" s="37"/>
      <c r="AE201" s="37">
        <v>648.21</v>
      </c>
      <c r="AF201" s="37"/>
      <c r="AG201" s="37"/>
    </row>
    <row r="202" spans="1:33" x14ac:dyDescent="0.25">
      <c r="A202" t="s">
        <v>591</v>
      </c>
      <c r="B202" s="36" t="s">
        <v>220</v>
      </c>
      <c r="C202" s="36" t="s">
        <v>592</v>
      </c>
      <c r="D202" t="s">
        <v>8</v>
      </c>
      <c r="E202" t="s">
        <v>100</v>
      </c>
      <c r="F202" s="19" t="str">
        <f>IFERROR(VLOOKUP(D202,'Tabelas auxiliares'!$A$3:$B$63,2,FALSE),"")</f>
        <v>PROPES - PRÓ-REITORIA DE PESQUISA / CEM</v>
      </c>
      <c r="G202" s="19" t="str">
        <f>IFERROR(VLOOKUP($B202,'Tabelas auxiliares'!$A$67:$C$104,2,FALSE),"")</f>
        <v>EQUIPAMENTOS LABORATÓRIOS</v>
      </c>
      <c r="H202" s="19" t="str">
        <f>IFERROR(VLOOKUP($B202,'Tabelas auxiliares'!$A$67:$C$104,3,FALSE),"")</f>
        <v>AQUISICAO POR IMPORTACAO / EQUIPAMENTOS NOVOS / MANUTENÇÃO DE EQUIPAMENTOS LABORATORIAIS</v>
      </c>
      <c r="I202" t="s">
        <v>4538</v>
      </c>
      <c r="J202" t="s">
        <v>4539</v>
      </c>
      <c r="K202" t="s">
        <v>4540</v>
      </c>
      <c r="L202" t="s">
        <v>4541</v>
      </c>
      <c r="M202" t="s">
        <v>2375</v>
      </c>
      <c r="N202" t="s">
        <v>642</v>
      </c>
      <c r="O202" t="s">
        <v>614</v>
      </c>
      <c r="P202" t="s">
        <v>1380</v>
      </c>
      <c r="Q202" t="s">
        <v>603</v>
      </c>
      <c r="R202" t="s">
        <v>604</v>
      </c>
      <c r="S202" t="s">
        <v>676</v>
      </c>
      <c r="T202" t="s">
        <v>145</v>
      </c>
      <c r="U202" t="s">
        <v>1381</v>
      </c>
      <c r="V202" t="s">
        <v>717</v>
      </c>
      <c r="W202" t="s">
        <v>718</v>
      </c>
      <c r="X202" t="s">
        <v>4542</v>
      </c>
      <c r="Y202" s="19" t="str">
        <f t="shared" si="3"/>
        <v>4</v>
      </c>
      <c r="Z202" s="19" t="str">
        <f>IF(T202="","",IF(AND(T202&lt;&gt;'Tabelas auxiliares'!$B$241,T202&lt;&gt;'Tabelas auxiliares'!$B$242),"FOLHA DE PESSOAL",IF(Y202='Tabelas auxiliares'!$A$242,"CUSTEIO",IF(Y202='Tabelas auxiliares'!$A$241,"INVESTIMENTO","ERRO - VERIFICAR"))))</f>
        <v>INVESTIMENTO</v>
      </c>
      <c r="AA202" s="37">
        <v>9274.8700000000008</v>
      </c>
      <c r="AB202" s="37"/>
      <c r="AC202" s="37"/>
      <c r="AD202" s="37"/>
      <c r="AE202" s="37">
        <v>9274.8700000000008</v>
      </c>
      <c r="AF202" s="37"/>
      <c r="AG202" s="37"/>
    </row>
    <row r="203" spans="1:33" x14ac:dyDescent="0.25">
      <c r="A203" t="s">
        <v>591</v>
      </c>
      <c r="B203" s="36" t="s">
        <v>220</v>
      </c>
      <c r="C203" s="36" t="s">
        <v>592</v>
      </c>
      <c r="D203" t="s">
        <v>28</v>
      </c>
      <c r="E203" t="s">
        <v>100</v>
      </c>
      <c r="F203" s="19" t="str">
        <f>IFERROR(VLOOKUP(D203,'Tabelas auxiliares'!$A$3:$B$63,2,FALSE),"")</f>
        <v>PU - PREFEITURA UNIVERSITÁRIA</v>
      </c>
      <c r="G203" s="19" t="str">
        <f>IFERROR(VLOOKUP($B203,'Tabelas auxiliares'!$A$67:$C$104,2,FALSE),"")</f>
        <v>EQUIPAMENTOS LABORATÓRIOS</v>
      </c>
      <c r="H203" s="19" t="str">
        <f>IFERROR(VLOOKUP($B203,'Tabelas auxiliares'!$A$67:$C$104,3,FALSE),"")</f>
        <v>AQUISICAO POR IMPORTACAO / EQUIPAMENTOS NOVOS / MANUTENÇÃO DE EQUIPAMENTOS LABORATORIAIS</v>
      </c>
      <c r="I203" t="s">
        <v>4017</v>
      </c>
      <c r="J203" t="s">
        <v>4543</v>
      </c>
      <c r="K203" t="s">
        <v>4544</v>
      </c>
      <c r="L203" t="s">
        <v>4545</v>
      </c>
      <c r="M203" t="s">
        <v>4546</v>
      </c>
      <c r="N203" t="s">
        <v>638</v>
      </c>
      <c r="O203" t="s">
        <v>614</v>
      </c>
      <c r="P203" t="s">
        <v>1357</v>
      </c>
      <c r="Q203" t="s">
        <v>603</v>
      </c>
      <c r="R203" t="s">
        <v>604</v>
      </c>
      <c r="S203" t="s">
        <v>4547</v>
      </c>
      <c r="T203" t="s">
        <v>145</v>
      </c>
      <c r="U203" t="s">
        <v>1358</v>
      </c>
      <c r="V203" t="s">
        <v>922</v>
      </c>
      <c r="W203" t="s">
        <v>923</v>
      </c>
      <c r="X203" t="s">
        <v>4548</v>
      </c>
      <c r="Y203" s="19" t="str">
        <f t="shared" si="3"/>
        <v>4</v>
      </c>
      <c r="Z203" s="19" t="str">
        <f>IF(T203="","",IF(AND(T203&lt;&gt;'Tabelas auxiliares'!$B$241,T203&lt;&gt;'Tabelas auxiliares'!$B$242),"FOLHA DE PESSOAL",IF(Y203='Tabelas auxiliares'!$A$242,"CUSTEIO",IF(Y203='Tabelas auxiliares'!$A$241,"INVESTIMENTO","ERRO - VERIFICAR"))))</f>
        <v>INVESTIMENTO</v>
      </c>
      <c r="AA203" s="37">
        <v>44000</v>
      </c>
      <c r="AB203" s="37"/>
      <c r="AC203" s="37"/>
      <c r="AD203" s="37"/>
      <c r="AE203" s="37">
        <v>44000</v>
      </c>
      <c r="AF203" s="37"/>
      <c r="AG203" s="37"/>
    </row>
    <row r="204" spans="1:33" x14ac:dyDescent="0.25">
      <c r="A204" t="s">
        <v>591</v>
      </c>
      <c r="B204" s="36" t="s">
        <v>220</v>
      </c>
      <c r="C204" s="36" t="s">
        <v>592</v>
      </c>
      <c r="D204" t="s">
        <v>28</v>
      </c>
      <c r="E204" t="s">
        <v>100</v>
      </c>
      <c r="F204" s="19" t="str">
        <f>IFERROR(VLOOKUP(D204,'Tabelas auxiliares'!$A$3:$B$63,2,FALSE),"")</f>
        <v>PU - PREFEITURA UNIVERSITÁRIA</v>
      </c>
      <c r="G204" s="19" t="str">
        <f>IFERROR(VLOOKUP($B204,'Tabelas auxiliares'!$A$67:$C$104,2,FALSE),"")</f>
        <v>EQUIPAMENTOS LABORATÓRIOS</v>
      </c>
      <c r="H204" s="19" t="str">
        <f>IFERROR(VLOOKUP($B204,'Tabelas auxiliares'!$A$67:$C$104,3,FALSE),"")</f>
        <v>AQUISICAO POR IMPORTACAO / EQUIPAMENTOS NOVOS / MANUTENÇÃO DE EQUIPAMENTOS LABORATORIAIS</v>
      </c>
      <c r="I204" t="s">
        <v>4017</v>
      </c>
      <c r="J204" t="s">
        <v>4543</v>
      </c>
      <c r="K204" t="s">
        <v>4549</v>
      </c>
      <c r="L204" t="s">
        <v>4545</v>
      </c>
      <c r="M204" t="s">
        <v>4550</v>
      </c>
      <c r="N204" t="s">
        <v>642</v>
      </c>
      <c r="O204" t="s">
        <v>614</v>
      </c>
      <c r="P204" t="s">
        <v>1380</v>
      </c>
      <c r="Q204" t="s">
        <v>603</v>
      </c>
      <c r="R204" t="s">
        <v>604</v>
      </c>
      <c r="S204" t="s">
        <v>676</v>
      </c>
      <c r="T204" t="s">
        <v>145</v>
      </c>
      <c r="U204" t="s">
        <v>1381</v>
      </c>
      <c r="V204" t="s">
        <v>922</v>
      </c>
      <c r="W204" t="s">
        <v>923</v>
      </c>
      <c r="X204" t="s">
        <v>4551</v>
      </c>
      <c r="Y204" s="19" t="str">
        <f t="shared" si="3"/>
        <v>4</v>
      </c>
      <c r="Z204" s="19" t="str">
        <f>IF(T204="","",IF(AND(T204&lt;&gt;'Tabelas auxiliares'!$B$241,T204&lt;&gt;'Tabelas auxiliares'!$B$242),"FOLHA DE PESSOAL",IF(Y204='Tabelas auxiliares'!$A$242,"CUSTEIO",IF(Y204='Tabelas auxiliares'!$A$241,"INVESTIMENTO","ERRO - VERIFICAR"))))</f>
        <v>INVESTIMENTO</v>
      </c>
      <c r="AA204" s="37">
        <v>4101.99</v>
      </c>
      <c r="AB204" s="37"/>
      <c r="AC204" s="37"/>
      <c r="AD204" s="37">
        <v>4101.99</v>
      </c>
      <c r="AE204" s="37"/>
      <c r="AF204" s="37"/>
      <c r="AG204" s="37"/>
    </row>
    <row r="205" spans="1:33" x14ac:dyDescent="0.25">
      <c r="A205" t="s">
        <v>591</v>
      </c>
      <c r="B205" s="36" t="s">
        <v>220</v>
      </c>
      <c r="C205" s="36" t="s">
        <v>592</v>
      </c>
      <c r="D205" t="s">
        <v>28</v>
      </c>
      <c r="E205" t="s">
        <v>100</v>
      </c>
      <c r="F205" s="19" t="str">
        <f>IFERROR(VLOOKUP(D205,'Tabelas auxiliares'!$A$3:$B$63,2,FALSE),"")</f>
        <v>PU - PREFEITURA UNIVERSITÁRIA</v>
      </c>
      <c r="G205" s="19" t="str">
        <f>IFERROR(VLOOKUP($B205,'Tabelas auxiliares'!$A$67:$C$104,2,FALSE),"")</f>
        <v>EQUIPAMENTOS LABORATÓRIOS</v>
      </c>
      <c r="H205" s="19" t="str">
        <f>IFERROR(VLOOKUP($B205,'Tabelas auxiliares'!$A$67:$C$104,3,FALSE),"")</f>
        <v>AQUISICAO POR IMPORTACAO / EQUIPAMENTOS NOVOS / MANUTENÇÃO DE EQUIPAMENTOS LABORATORIAIS</v>
      </c>
      <c r="I205" t="s">
        <v>4017</v>
      </c>
      <c r="J205" t="s">
        <v>4543</v>
      </c>
      <c r="K205" t="s">
        <v>4552</v>
      </c>
      <c r="L205" t="s">
        <v>4545</v>
      </c>
      <c r="M205" t="s">
        <v>4550</v>
      </c>
      <c r="N205" t="s">
        <v>638</v>
      </c>
      <c r="O205" t="s">
        <v>614</v>
      </c>
      <c r="P205" t="s">
        <v>1357</v>
      </c>
      <c r="Q205" t="s">
        <v>603</v>
      </c>
      <c r="R205" t="s">
        <v>604</v>
      </c>
      <c r="S205" t="s">
        <v>4547</v>
      </c>
      <c r="T205" t="s">
        <v>145</v>
      </c>
      <c r="U205" t="s">
        <v>1358</v>
      </c>
      <c r="V205" t="s">
        <v>922</v>
      </c>
      <c r="W205" t="s">
        <v>923</v>
      </c>
      <c r="X205" t="s">
        <v>4553</v>
      </c>
      <c r="Y205" s="19" t="str">
        <f t="shared" si="3"/>
        <v>4</v>
      </c>
      <c r="Z205" s="19" t="str">
        <f>IF(T205="","",IF(AND(T205&lt;&gt;'Tabelas auxiliares'!$B$241,T205&lt;&gt;'Tabelas auxiliares'!$B$242),"FOLHA DE PESSOAL",IF(Y205='Tabelas auxiliares'!$A$242,"CUSTEIO",IF(Y205='Tabelas auxiliares'!$A$241,"INVESTIMENTO","ERRO - VERIFICAR"))))</f>
        <v>INVESTIMENTO</v>
      </c>
      <c r="AA205" s="37">
        <v>369383</v>
      </c>
      <c r="AB205" s="37"/>
      <c r="AC205" s="37"/>
      <c r="AD205" s="37">
        <v>369383</v>
      </c>
      <c r="AE205" s="37"/>
      <c r="AF205" s="37"/>
      <c r="AG205" s="37"/>
    </row>
    <row r="206" spans="1:33" x14ac:dyDescent="0.25">
      <c r="A206" t="s">
        <v>591</v>
      </c>
      <c r="B206" s="36" t="s">
        <v>220</v>
      </c>
      <c r="C206" s="36" t="s">
        <v>592</v>
      </c>
      <c r="D206" t="s">
        <v>28</v>
      </c>
      <c r="E206" t="s">
        <v>100</v>
      </c>
      <c r="F206" s="19" t="str">
        <f>IFERROR(VLOOKUP(D206,'Tabelas auxiliares'!$A$3:$B$63,2,FALSE),"")</f>
        <v>PU - PREFEITURA UNIVERSITÁRIA</v>
      </c>
      <c r="G206" s="19" t="str">
        <f>IFERROR(VLOOKUP($B206,'Tabelas auxiliares'!$A$67:$C$104,2,FALSE),"")</f>
        <v>EQUIPAMENTOS LABORATÓRIOS</v>
      </c>
      <c r="H206" s="19" t="str">
        <f>IFERROR(VLOOKUP($B206,'Tabelas auxiliares'!$A$67:$C$104,3,FALSE),"")</f>
        <v>AQUISICAO POR IMPORTACAO / EQUIPAMENTOS NOVOS / MANUTENÇÃO DE EQUIPAMENTOS LABORATORIAIS</v>
      </c>
      <c r="I206" t="s">
        <v>4017</v>
      </c>
      <c r="J206" t="s">
        <v>4543</v>
      </c>
      <c r="K206" t="s">
        <v>4554</v>
      </c>
      <c r="L206" t="s">
        <v>4545</v>
      </c>
      <c r="M206" t="s">
        <v>4550</v>
      </c>
      <c r="N206" t="s">
        <v>638</v>
      </c>
      <c r="O206" t="s">
        <v>614</v>
      </c>
      <c r="P206" t="s">
        <v>1357</v>
      </c>
      <c r="Q206" t="s">
        <v>603</v>
      </c>
      <c r="R206" t="s">
        <v>604</v>
      </c>
      <c r="S206" t="s">
        <v>605</v>
      </c>
      <c r="T206" t="s">
        <v>179</v>
      </c>
      <c r="U206" t="s">
        <v>4555</v>
      </c>
      <c r="V206" t="s">
        <v>922</v>
      </c>
      <c r="W206" t="s">
        <v>923</v>
      </c>
      <c r="X206" t="s">
        <v>4556</v>
      </c>
      <c r="Y206" s="19" t="str">
        <f t="shared" si="3"/>
        <v>4</v>
      </c>
      <c r="Z206" s="19" t="str">
        <f>IF(T206="","",IF(AND(T206&lt;&gt;'Tabelas auxiliares'!$B$241,T206&lt;&gt;'Tabelas auxiliares'!$B$242),"FOLHA DE PESSOAL",IF(Y206='Tabelas auxiliares'!$A$242,"CUSTEIO",IF(Y206='Tabelas auxiliares'!$A$241,"INVESTIMENTO","ERRO - VERIFICAR"))))</f>
        <v>INVESTIMENTO</v>
      </c>
      <c r="AA206" s="37">
        <v>55500</v>
      </c>
      <c r="AB206" s="37"/>
      <c r="AC206" s="37"/>
      <c r="AD206" s="37">
        <v>55500</v>
      </c>
      <c r="AE206" s="37"/>
      <c r="AF206" s="37"/>
      <c r="AG206" s="37"/>
    </row>
    <row r="207" spans="1:33" x14ac:dyDescent="0.25">
      <c r="A207" t="s">
        <v>591</v>
      </c>
      <c r="B207" s="36" t="s">
        <v>220</v>
      </c>
      <c r="C207" s="36" t="s">
        <v>592</v>
      </c>
      <c r="D207" t="s">
        <v>28</v>
      </c>
      <c r="E207" t="s">
        <v>100</v>
      </c>
      <c r="F207" s="19" t="str">
        <f>IFERROR(VLOOKUP(D207,'Tabelas auxiliares'!$A$3:$B$63,2,FALSE),"")</f>
        <v>PU - PREFEITURA UNIVERSITÁRIA</v>
      </c>
      <c r="G207" s="19" t="str">
        <f>IFERROR(VLOOKUP($B207,'Tabelas auxiliares'!$A$67:$C$104,2,FALSE),"")</f>
        <v>EQUIPAMENTOS LABORATÓRIOS</v>
      </c>
      <c r="H207" s="19" t="str">
        <f>IFERROR(VLOOKUP($B207,'Tabelas auxiliares'!$A$67:$C$104,3,FALSE),"")</f>
        <v>AQUISICAO POR IMPORTACAO / EQUIPAMENTOS NOVOS / MANUTENÇÃO DE EQUIPAMENTOS LABORATORIAIS</v>
      </c>
      <c r="I207" t="s">
        <v>4017</v>
      </c>
      <c r="J207" t="s">
        <v>4543</v>
      </c>
      <c r="K207" t="s">
        <v>4557</v>
      </c>
      <c r="L207" t="s">
        <v>4545</v>
      </c>
      <c r="M207" t="s">
        <v>4550</v>
      </c>
      <c r="N207" t="s">
        <v>638</v>
      </c>
      <c r="O207" t="s">
        <v>614</v>
      </c>
      <c r="P207" t="s">
        <v>1357</v>
      </c>
      <c r="Q207" t="s">
        <v>603</v>
      </c>
      <c r="R207" t="s">
        <v>604</v>
      </c>
      <c r="S207" t="s">
        <v>605</v>
      </c>
      <c r="T207" t="s">
        <v>179</v>
      </c>
      <c r="U207" t="s">
        <v>4558</v>
      </c>
      <c r="V207" t="s">
        <v>922</v>
      </c>
      <c r="W207" t="s">
        <v>923</v>
      </c>
      <c r="X207" t="s">
        <v>4559</v>
      </c>
      <c r="Y207" s="19" t="str">
        <f t="shared" si="3"/>
        <v>4</v>
      </c>
      <c r="Z207" s="19" t="str">
        <f>IF(T207="","",IF(AND(T207&lt;&gt;'Tabelas auxiliares'!$B$241,T207&lt;&gt;'Tabelas auxiliares'!$B$242),"FOLHA DE PESSOAL",IF(Y207='Tabelas auxiliares'!$A$242,"CUSTEIO",IF(Y207='Tabelas auxiliares'!$A$241,"INVESTIMENTO","ERRO - VERIFICAR"))))</f>
        <v>INVESTIMENTO</v>
      </c>
      <c r="AA207" s="37">
        <v>26015.01</v>
      </c>
      <c r="AB207" s="37"/>
      <c r="AC207" s="37"/>
      <c r="AD207" s="37">
        <v>26015.01</v>
      </c>
      <c r="AE207" s="37"/>
      <c r="AF207" s="37"/>
      <c r="AG207" s="37"/>
    </row>
    <row r="208" spans="1:33" x14ac:dyDescent="0.25">
      <c r="A208" t="s">
        <v>591</v>
      </c>
      <c r="B208" s="36" t="s">
        <v>220</v>
      </c>
      <c r="C208" s="36" t="s">
        <v>592</v>
      </c>
      <c r="D208" t="s">
        <v>42</v>
      </c>
      <c r="E208" t="s">
        <v>100</v>
      </c>
      <c r="F208" s="19" t="str">
        <f>IFERROR(VLOOKUP(D208,'Tabelas auxiliares'!$A$3:$B$63,2,FALSE),"")</f>
        <v>CCNH - CENTRO DE CIÊNCIAS NATURAIS E HUMANAS</v>
      </c>
      <c r="G208" s="19" t="str">
        <f>IFERROR(VLOOKUP($B208,'Tabelas auxiliares'!$A$67:$C$104,2,FALSE),"")</f>
        <v>EQUIPAMENTOS LABORATÓRIOS</v>
      </c>
      <c r="H208" s="19" t="str">
        <f>IFERROR(VLOOKUP($B208,'Tabelas auxiliares'!$A$67:$C$104,3,FALSE),"")</f>
        <v>AQUISICAO POR IMPORTACAO / EQUIPAMENTOS NOVOS / MANUTENÇÃO DE EQUIPAMENTOS LABORATORIAIS</v>
      </c>
      <c r="I208" t="s">
        <v>3931</v>
      </c>
      <c r="J208" t="s">
        <v>4560</v>
      </c>
      <c r="K208" t="s">
        <v>4561</v>
      </c>
      <c r="L208" t="s">
        <v>4562</v>
      </c>
      <c r="M208" t="s">
        <v>915</v>
      </c>
      <c r="N208" t="s">
        <v>642</v>
      </c>
      <c r="O208" t="s">
        <v>614</v>
      </c>
      <c r="P208" t="s">
        <v>1380</v>
      </c>
      <c r="Q208" t="s">
        <v>603</v>
      </c>
      <c r="R208" t="s">
        <v>604</v>
      </c>
      <c r="S208" t="s">
        <v>676</v>
      </c>
      <c r="T208" t="s">
        <v>145</v>
      </c>
      <c r="U208" t="s">
        <v>1381</v>
      </c>
      <c r="V208" t="s">
        <v>717</v>
      </c>
      <c r="W208" t="s">
        <v>718</v>
      </c>
      <c r="X208" t="s">
        <v>4563</v>
      </c>
      <c r="Y208" s="19" t="str">
        <f t="shared" si="3"/>
        <v>4</v>
      </c>
      <c r="Z208" s="19" t="str">
        <f>IF(T208="","",IF(AND(T208&lt;&gt;'Tabelas auxiliares'!$B$241,T208&lt;&gt;'Tabelas auxiliares'!$B$242),"FOLHA DE PESSOAL",IF(Y208='Tabelas auxiliares'!$A$242,"CUSTEIO",IF(Y208='Tabelas auxiliares'!$A$241,"INVESTIMENTO","ERRO - VERIFICAR"))))</f>
        <v>INVESTIMENTO</v>
      </c>
      <c r="AA208" s="37">
        <v>31306.91</v>
      </c>
      <c r="AB208" s="37"/>
      <c r="AC208" s="37"/>
      <c r="AD208" s="37"/>
      <c r="AE208" s="37">
        <v>31306.91</v>
      </c>
      <c r="AF208" s="37"/>
      <c r="AG208" s="37"/>
    </row>
    <row r="209" spans="1:33" x14ac:dyDescent="0.25">
      <c r="A209" t="s">
        <v>591</v>
      </c>
      <c r="B209" s="36" t="s">
        <v>220</v>
      </c>
      <c r="C209" s="36" t="s">
        <v>592</v>
      </c>
      <c r="D209" t="s">
        <v>42</v>
      </c>
      <c r="E209" t="s">
        <v>100</v>
      </c>
      <c r="F209" s="19" t="str">
        <f>IFERROR(VLOOKUP(D209,'Tabelas auxiliares'!$A$3:$B$63,2,FALSE),"")</f>
        <v>CCNH - CENTRO DE CIÊNCIAS NATURAIS E HUMANAS</v>
      </c>
      <c r="G209" s="19" t="str">
        <f>IFERROR(VLOOKUP($B209,'Tabelas auxiliares'!$A$67:$C$104,2,FALSE),"")</f>
        <v>EQUIPAMENTOS LABORATÓRIOS</v>
      </c>
      <c r="H209" s="19" t="str">
        <f>IFERROR(VLOOKUP($B209,'Tabelas auxiliares'!$A$67:$C$104,3,FALSE),"")</f>
        <v>AQUISICAO POR IMPORTACAO / EQUIPAMENTOS NOVOS / MANUTENÇÃO DE EQUIPAMENTOS LABORATORIAIS</v>
      </c>
      <c r="I209" t="s">
        <v>3931</v>
      </c>
      <c r="J209" t="s">
        <v>4560</v>
      </c>
      <c r="K209" t="s">
        <v>4564</v>
      </c>
      <c r="L209" t="s">
        <v>4562</v>
      </c>
      <c r="M209" t="s">
        <v>915</v>
      </c>
      <c r="N209" t="s">
        <v>1374</v>
      </c>
      <c r="O209" t="s">
        <v>614</v>
      </c>
      <c r="P209" t="s">
        <v>1375</v>
      </c>
      <c r="Q209" t="s">
        <v>603</v>
      </c>
      <c r="R209" t="s">
        <v>604</v>
      </c>
      <c r="S209" t="s">
        <v>605</v>
      </c>
      <c r="T209" t="s">
        <v>145</v>
      </c>
      <c r="U209" t="s">
        <v>1376</v>
      </c>
      <c r="V209" t="s">
        <v>717</v>
      </c>
      <c r="W209" t="s">
        <v>718</v>
      </c>
      <c r="X209" t="s">
        <v>4565</v>
      </c>
      <c r="Y209" s="19" t="str">
        <f t="shared" si="3"/>
        <v>4</v>
      </c>
      <c r="Z209" s="19" t="str">
        <f>IF(T209="","",IF(AND(T209&lt;&gt;'Tabelas auxiliares'!$B$241,T209&lt;&gt;'Tabelas auxiliares'!$B$242),"FOLHA DE PESSOAL",IF(Y209='Tabelas auxiliares'!$A$242,"CUSTEIO",IF(Y209='Tabelas auxiliares'!$A$241,"INVESTIMENTO","ERRO - VERIFICAR"))))</f>
        <v>INVESTIMENTO</v>
      </c>
      <c r="AA209" s="37">
        <v>4169.8</v>
      </c>
      <c r="AB209" s="37"/>
      <c r="AC209" s="37"/>
      <c r="AD209" s="37"/>
      <c r="AE209" s="37">
        <v>283.79000000000002</v>
      </c>
      <c r="AF209" s="37"/>
      <c r="AG209" s="37"/>
    </row>
    <row r="210" spans="1:33" x14ac:dyDescent="0.25">
      <c r="A210" t="s">
        <v>591</v>
      </c>
      <c r="B210" s="36" t="s">
        <v>220</v>
      </c>
      <c r="C210" s="36" t="s">
        <v>592</v>
      </c>
      <c r="D210" t="s">
        <v>46</v>
      </c>
      <c r="E210" t="s">
        <v>100</v>
      </c>
      <c r="F210" s="19" t="str">
        <f>IFERROR(VLOOKUP(D210,'Tabelas auxiliares'!$A$3:$B$63,2,FALSE),"")</f>
        <v>PROGRAD - PRÓ-REITORIA DE GRADUAÇÃO</v>
      </c>
      <c r="G210" s="19" t="str">
        <f>IFERROR(VLOOKUP($B210,'Tabelas auxiliares'!$A$67:$C$104,2,FALSE),"")</f>
        <v>EQUIPAMENTOS LABORATÓRIOS</v>
      </c>
      <c r="H210" s="19" t="str">
        <f>IFERROR(VLOOKUP($B210,'Tabelas auxiliares'!$A$67:$C$104,3,FALSE),"")</f>
        <v>AQUISICAO POR IMPORTACAO / EQUIPAMENTOS NOVOS / MANUTENÇÃO DE EQUIPAMENTOS LABORATORIAIS</v>
      </c>
      <c r="I210" t="s">
        <v>4532</v>
      </c>
      <c r="J210" t="s">
        <v>4566</v>
      </c>
      <c r="K210" t="s">
        <v>4567</v>
      </c>
      <c r="L210" t="s">
        <v>4568</v>
      </c>
      <c r="M210" t="s">
        <v>4569</v>
      </c>
      <c r="N210" t="s">
        <v>642</v>
      </c>
      <c r="O210" t="s">
        <v>614</v>
      </c>
      <c r="P210" t="s">
        <v>1380</v>
      </c>
      <c r="Q210" t="s">
        <v>603</v>
      </c>
      <c r="R210" t="s">
        <v>604</v>
      </c>
      <c r="S210" t="s">
        <v>605</v>
      </c>
      <c r="T210" t="s">
        <v>145</v>
      </c>
      <c r="U210" t="s">
        <v>1381</v>
      </c>
      <c r="V210" t="s">
        <v>924</v>
      </c>
      <c r="W210" t="s">
        <v>925</v>
      </c>
      <c r="X210" t="s">
        <v>4570</v>
      </c>
      <c r="Y210" s="19" t="str">
        <f t="shared" si="3"/>
        <v>4</v>
      </c>
      <c r="Z210" s="19" t="str">
        <f>IF(T210="","",IF(AND(T210&lt;&gt;'Tabelas auxiliares'!$B$241,T210&lt;&gt;'Tabelas auxiliares'!$B$242),"FOLHA DE PESSOAL",IF(Y210='Tabelas auxiliares'!$A$242,"CUSTEIO",IF(Y210='Tabelas auxiliares'!$A$241,"INVESTIMENTO","ERRO - VERIFICAR"))))</f>
        <v>INVESTIMENTO</v>
      </c>
      <c r="AA210" s="37">
        <v>2500</v>
      </c>
      <c r="AB210" s="37"/>
      <c r="AC210" s="37"/>
      <c r="AD210" s="37"/>
      <c r="AE210" s="37">
        <v>2500</v>
      </c>
      <c r="AF210" s="37"/>
      <c r="AG210" s="37"/>
    </row>
    <row r="211" spans="1:33" x14ac:dyDescent="0.25">
      <c r="A211" t="s">
        <v>591</v>
      </c>
      <c r="B211" s="36" t="s">
        <v>222</v>
      </c>
      <c r="C211" s="36" t="s">
        <v>592</v>
      </c>
      <c r="D211" t="s">
        <v>26</v>
      </c>
      <c r="E211" t="s">
        <v>100</v>
      </c>
      <c r="F211" s="19" t="str">
        <f>IFERROR(VLOOKUP(D211,'Tabelas auxiliares'!$A$3:$B$63,2,FALSE),"")</f>
        <v>ACI - SERVIÇOS DE TRADUÇÃO * D.U.C</v>
      </c>
      <c r="G211" s="19" t="str">
        <f>IFERROR(VLOOKUP($B211,'Tabelas auxiliares'!$A$67:$C$104,2,FALSE),"")</f>
        <v>EVENTOS INSTITUCIONAIS</v>
      </c>
      <c r="H211" s="19" t="str">
        <f>IFERROR(VLOOKUP($B211,'Tabelas auxiliares'!$A$67:$C$104,3,FALSE),"")</f>
        <v>BUFFET / ESTANDES / AQUISICAO DE PLACAS COMEMORATIVAS E AFINS / SERVIÇOS DE SOM, IMAGEM E PALCO / SERVIÇOS DE LAVANDERIA EVENTOS / SERVIÇOS DE TRADUÇÃO</v>
      </c>
      <c r="I211" t="s">
        <v>857</v>
      </c>
      <c r="J211" t="s">
        <v>933</v>
      </c>
      <c r="K211" t="s">
        <v>936</v>
      </c>
      <c r="L211" t="s">
        <v>934</v>
      </c>
      <c r="M211" t="s">
        <v>935</v>
      </c>
      <c r="N211" t="s">
        <v>638</v>
      </c>
      <c r="O211" t="s">
        <v>614</v>
      </c>
      <c r="P211" t="s">
        <v>639</v>
      </c>
      <c r="Q211" t="s">
        <v>603</v>
      </c>
      <c r="R211" t="s">
        <v>604</v>
      </c>
      <c r="S211" t="s">
        <v>641</v>
      </c>
      <c r="T211" t="s">
        <v>145</v>
      </c>
      <c r="U211" t="s">
        <v>640</v>
      </c>
      <c r="V211" t="s">
        <v>789</v>
      </c>
      <c r="W211" t="s">
        <v>785</v>
      </c>
      <c r="X211" t="s">
        <v>937</v>
      </c>
      <c r="Y211" s="19" t="str">
        <f t="shared" si="3"/>
        <v>3</v>
      </c>
      <c r="Z211" s="19" t="str">
        <f>IF(T211="","",IF(AND(T211&lt;&gt;'Tabelas auxiliares'!$B$241,T211&lt;&gt;'Tabelas auxiliares'!$B$242),"FOLHA DE PESSOAL",IF(Y211='Tabelas auxiliares'!$A$242,"CUSTEIO",IF(Y211='Tabelas auxiliares'!$A$241,"INVESTIMENTO","ERRO - VERIFICAR"))))</f>
        <v>CUSTEIO</v>
      </c>
      <c r="AA211" s="37">
        <v>911.25</v>
      </c>
      <c r="AB211" s="37"/>
      <c r="AC211" s="37">
        <v>911.25</v>
      </c>
      <c r="AD211" s="37"/>
      <c r="AE211" s="37"/>
      <c r="AF211" s="37"/>
      <c r="AG211" s="37"/>
    </row>
    <row r="212" spans="1:33" x14ac:dyDescent="0.25">
      <c r="A212" t="s">
        <v>591</v>
      </c>
      <c r="B212" s="36" t="s">
        <v>222</v>
      </c>
      <c r="C212" s="36" t="s">
        <v>592</v>
      </c>
      <c r="D212" t="s">
        <v>26</v>
      </c>
      <c r="E212" t="s">
        <v>100</v>
      </c>
      <c r="F212" s="19" t="str">
        <f>IFERROR(VLOOKUP(D212,'Tabelas auxiliares'!$A$3:$B$63,2,FALSE),"")</f>
        <v>ACI - SERVIÇOS DE TRADUÇÃO * D.U.C</v>
      </c>
      <c r="G212" s="19" t="str">
        <f>IFERROR(VLOOKUP($B212,'Tabelas auxiliares'!$A$67:$C$104,2,FALSE),"")</f>
        <v>EVENTOS INSTITUCIONAIS</v>
      </c>
      <c r="H212" s="19" t="str">
        <f>IFERROR(VLOOKUP($B212,'Tabelas auxiliares'!$A$67:$C$104,3,FALSE),"")</f>
        <v>BUFFET / ESTANDES / AQUISICAO DE PLACAS COMEMORATIVAS E AFINS / SERVIÇOS DE SOM, IMAGEM E PALCO / SERVIÇOS DE LAVANDERIA EVENTOS / SERVIÇOS DE TRADUÇÃO</v>
      </c>
      <c r="I212" t="s">
        <v>3951</v>
      </c>
      <c r="J212" t="s">
        <v>933</v>
      </c>
      <c r="K212" t="s">
        <v>4571</v>
      </c>
      <c r="L212" t="s">
        <v>934</v>
      </c>
      <c r="M212" t="s">
        <v>4572</v>
      </c>
      <c r="N212" t="s">
        <v>638</v>
      </c>
      <c r="O212" t="s">
        <v>614</v>
      </c>
      <c r="P212" t="s">
        <v>1357</v>
      </c>
      <c r="Q212" t="s">
        <v>603</v>
      </c>
      <c r="R212" t="s">
        <v>604</v>
      </c>
      <c r="S212" t="s">
        <v>605</v>
      </c>
      <c r="T212" t="s">
        <v>145</v>
      </c>
      <c r="U212" t="s">
        <v>1358</v>
      </c>
      <c r="V212" t="s">
        <v>942</v>
      </c>
      <c r="W212" t="s">
        <v>943</v>
      </c>
      <c r="X212" t="s">
        <v>4573</v>
      </c>
      <c r="Y212" s="19" t="str">
        <f t="shared" si="3"/>
        <v>3</v>
      </c>
      <c r="Z212" s="19" t="str">
        <f>IF(T212="","",IF(AND(T212&lt;&gt;'Tabelas auxiliares'!$B$241,T212&lt;&gt;'Tabelas auxiliares'!$B$242),"FOLHA DE PESSOAL",IF(Y212='Tabelas auxiliares'!$A$242,"CUSTEIO",IF(Y212='Tabelas auxiliares'!$A$241,"INVESTIMENTO","ERRO - VERIFICAR"))))</f>
        <v>CUSTEIO</v>
      </c>
      <c r="AA212" s="37">
        <v>1596.87</v>
      </c>
      <c r="AB212" s="37"/>
      <c r="AC212" s="37">
        <v>1596.87</v>
      </c>
      <c r="AD212" s="37"/>
      <c r="AE212" s="37"/>
      <c r="AF212" s="37"/>
      <c r="AG212" s="37"/>
    </row>
    <row r="213" spans="1:33" x14ac:dyDescent="0.25">
      <c r="A213" t="s">
        <v>591</v>
      </c>
      <c r="B213" s="36" t="s">
        <v>222</v>
      </c>
      <c r="C213" s="36" t="s">
        <v>592</v>
      </c>
      <c r="D213" t="s">
        <v>28</v>
      </c>
      <c r="E213" t="s">
        <v>100</v>
      </c>
      <c r="F213" s="19" t="str">
        <f>IFERROR(VLOOKUP(D213,'Tabelas auxiliares'!$A$3:$B$63,2,FALSE),"")</f>
        <v>PU - PREFEITURA UNIVERSITÁRIA</v>
      </c>
      <c r="G213" s="19" t="str">
        <f>IFERROR(VLOOKUP($B213,'Tabelas auxiliares'!$A$67:$C$104,2,FALSE),"")</f>
        <v>EVENTOS INSTITUCIONAIS</v>
      </c>
      <c r="H213" s="19" t="str">
        <f>IFERROR(VLOOKUP($B213,'Tabelas auxiliares'!$A$67:$C$104,3,FALSE),"")</f>
        <v>BUFFET / ESTANDES / AQUISICAO DE PLACAS COMEMORATIVAS E AFINS / SERVIÇOS DE SOM, IMAGEM E PALCO / SERVIÇOS DE LAVANDERIA EVENTOS / SERVIÇOS DE TRADUÇÃO</v>
      </c>
      <c r="I213" t="s">
        <v>4574</v>
      </c>
      <c r="J213" t="s">
        <v>4575</v>
      </c>
      <c r="K213" t="s">
        <v>4576</v>
      </c>
      <c r="L213" t="s">
        <v>4577</v>
      </c>
      <c r="M213" t="s">
        <v>4578</v>
      </c>
      <c r="N213" t="s">
        <v>638</v>
      </c>
      <c r="O213" t="s">
        <v>614</v>
      </c>
      <c r="P213" t="s">
        <v>1357</v>
      </c>
      <c r="Q213" t="s">
        <v>603</v>
      </c>
      <c r="R213" t="s">
        <v>604</v>
      </c>
      <c r="S213" t="s">
        <v>605</v>
      </c>
      <c r="T213" t="s">
        <v>145</v>
      </c>
      <c r="U213" t="s">
        <v>1358</v>
      </c>
      <c r="V213" t="s">
        <v>4579</v>
      </c>
      <c r="W213" t="s">
        <v>4580</v>
      </c>
      <c r="X213" t="s">
        <v>4581</v>
      </c>
      <c r="Y213" s="19" t="str">
        <f t="shared" si="3"/>
        <v>3</v>
      </c>
      <c r="Z213" s="19" t="str">
        <f>IF(T213="","",IF(AND(T213&lt;&gt;'Tabelas auxiliares'!$B$241,T213&lt;&gt;'Tabelas auxiliares'!$B$242),"FOLHA DE PESSOAL",IF(Y213='Tabelas auxiliares'!$A$242,"CUSTEIO",IF(Y213='Tabelas auxiliares'!$A$241,"INVESTIMENTO","ERRO - VERIFICAR"))))</f>
        <v>CUSTEIO</v>
      </c>
      <c r="AA213" s="37">
        <v>640.14</v>
      </c>
      <c r="AB213" s="37"/>
      <c r="AC213" s="37">
        <v>251.16</v>
      </c>
      <c r="AD213" s="37"/>
      <c r="AE213" s="37">
        <v>388.98</v>
      </c>
      <c r="AF213" s="37"/>
      <c r="AG213" s="37"/>
    </row>
    <row r="214" spans="1:33" x14ac:dyDescent="0.25">
      <c r="A214" t="s">
        <v>591</v>
      </c>
      <c r="B214" s="36" t="s">
        <v>222</v>
      </c>
      <c r="C214" s="36" t="s">
        <v>592</v>
      </c>
      <c r="D214" t="s">
        <v>28</v>
      </c>
      <c r="E214" t="s">
        <v>100</v>
      </c>
      <c r="F214" s="19" t="str">
        <f>IFERROR(VLOOKUP(D214,'Tabelas auxiliares'!$A$3:$B$63,2,FALSE),"")</f>
        <v>PU - PREFEITURA UNIVERSITÁRIA</v>
      </c>
      <c r="G214" s="19" t="str">
        <f>IFERROR(VLOOKUP($B214,'Tabelas auxiliares'!$A$67:$C$104,2,FALSE),"")</f>
        <v>EVENTOS INSTITUCIONAIS</v>
      </c>
      <c r="H214" s="19" t="str">
        <f>IFERROR(VLOOKUP($B214,'Tabelas auxiliares'!$A$67:$C$104,3,FALSE),"")</f>
        <v>BUFFET / ESTANDES / AQUISICAO DE PLACAS COMEMORATIVAS E AFINS / SERVIÇOS DE SOM, IMAGEM E PALCO / SERVIÇOS DE LAVANDERIA EVENTOS / SERVIÇOS DE TRADUÇÃO</v>
      </c>
      <c r="I214" t="s">
        <v>3945</v>
      </c>
      <c r="J214" t="s">
        <v>4575</v>
      </c>
      <c r="K214" t="s">
        <v>4582</v>
      </c>
      <c r="L214" t="s">
        <v>4577</v>
      </c>
      <c r="M214" t="s">
        <v>4578</v>
      </c>
      <c r="N214" t="s">
        <v>638</v>
      </c>
      <c r="O214" t="s">
        <v>614</v>
      </c>
      <c r="P214" t="s">
        <v>1357</v>
      </c>
      <c r="Q214" t="s">
        <v>603</v>
      </c>
      <c r="R214" t="s">
        <v>604</v>
      </c>
      <c r="S214" t="s">
        <v>605</v>
      </c>
      <c r="T214" t="s">
        <v>145</v>
      </c>
      <c r="U214" t="s">
        <v>1358</v>
      </c>
      <c r="V214" t="s">
        <v>4579</v>
      </c>
      <c r="W214" t="s">
        <v>4580</v>
      </c>
      <c r="X214" t="s">
        <v>4583</v>
      </c>
      <c r="Y214" s="19" t="str">
        <f t="shared" si="3"/>
        <v>3</v>
      </c>
      <c r="Z214" s="19" t="str">
        <f>IF(T214="","",IF(AND(T214&lt;&gt;'Tabelas auxiliares'!$B$241,T214&lt;&gt;'Tabelas auxiliares'!$B$242),"FOLHA DE PESSOAL",IF(Y214='Tabelas auxiliares'!$A$242,"CUSTEIO",IF(Y214='Tabelas auxiliares'!$A$241,"INVESTIMENTO","ERRO - VERIFICAR"))))</f>
        <v>CUSTEIO</v>
      </c>
      <c r="AA214" s="37">
        <v>353.64</v>
      </c>
      <c r="AB214" s="37"/>
      <c r="AC214" s="37">
        <v>353.64</v>
      </c>
      <c r="AD214" s="37"/>
      <c r="AE214" s="37"/>
      <c r="AF214" s="37"/>
      <c r="AG214" s="37"/>
    </row>
    <row r="215" spans="1:33" x14ac:dyDescent="0.25">
      <c r="A215" t="s">
        <v>591</v>
      </c>
      <c r="B215" s="36" t="s">
        <v>222</v>
      </c>
      <c r="C215" s="36" t="s">
        <v>592</v>
      </c>
      <c r="D215" t="s">
        <v>52</v>
      </c>
      <c r="E215" t="s">
        <v>100</v>
      </c>
      <c r="F215" s="19" t="str">
        <f>IFERROR(VLOOKUP(D215,'Tabelas auxiliares'!$A$3:$B$63,2,FALSE),"")</f>
        <v>PROEC - REALIZAÇÃO DE EVENTOS * D.U.C</v>
      </c>
      <c r="G215" s="19" t="str">
        <f>IFERROR(VLOOKUP($B215,'Tabelas auxiliares'!$A$67:$C$104,2,FALSE),"")</f>
        <v>EVENTOS INSTITUCIONAIS</v>
      </c>
      <c r="H215" s="19" t="str">
        <f>IFERROR(VLOOKUP($B215,'Tabelas auxiliares'!$A$67:$C$104,3,FALSE),"")</f>
        <v>BUFFET / ESTANDES / AQUISICAO DE PLACAS COMEMORATIVAS E AFINS / SERVIÇOS DE SOM, IMAGEM E PALCO / SERVIÇOS DE LAVANDERIA EVENTOS / SERVIÇOS DE TRADUÇÃO</v>
      </c>
      <c r="I215" t="s">
        <v>4584</v>
      </c>
      <c r="J215" t="s">
        <v>4585</v>
      </c>
      <c r="K215" t="s">
        <v>4586</v>
      </c>
      <c r="L215" t="s">
        <v>2408</v>
      </c>
      <c r="M215" t="s">
        <v>4587</v>
      </c>
      <c r="N215" t="s">
        <v>638</v>
      </c>
      <c r="O215" t="s">
        <v>614</v>
      </c>
      <c r="P215" t="s">
        <v>639</v>
      </c>
      <c r="Q215" t="s">
        <v>603</v>
      </c>
      <c r="R215" t="s">
        <v>604</v>
      </c>
      <c r="S215" t="s">
        <v>605</v>
      </c>
      <c r="T215" t="s">
        <v>145</v>
      </c>
      <c r="U215" t="s">
        <v>640</v>
      </c>
      <c r="V215" t="s">
        <v>942</v>
      </c>
      <c r="W215" t="s">
        <v>943</v>
      </c>
      <c r="X215" t="s">
        <v>4588</v>
      </c>
      <c r="Y215" s="19" t="str">
        <f t="shared" si="3"/>
        <v>3</v>
      </c>
      <c r="Z215" s="19" t="str">
        <f>IF(T215="","",IF(AND(T215&lt;&gt;'Tabelas auxiliares'!$B$241,T215&lt;&gt;'Tabelas auxiliares'!$B$242),"FOLHA DE PESSOAL",IF(Y215='Tabelas auxiliares'!$A$242,"CUSTEIO",IF(Y215='Tabelas auxiliares'!$A$241,"INVESTIMENTO","ERRO - VERIFICAR"))))</f>
        <v>CUSTEIO</v>
      </c>
      <c r="AA215" s="37">
        <v>0.1</v>
      </c>
      <c r="AB215" s="37"/>
      <c r="AC215" s="37"/>
      <c r="AD215" s="37"/>
      <c r="AE215" s="37"/>
      <c r="AF215" s="37"/>
      <c r="AG215" s="37"/>
    </row>
    <row r="216" spans="1:33" x14ac:dyDescent="0.25">
      <c r="A216" t="s">
        <v>591</v>
      </c>
      <c r="B216" s="36" t="s">
        <v>222</v>
      </c>
      <c r="C216" s="36" t="s">
        <v>592</v>
      </c>
      <c r="D216" t="s">
        <v>52</v>
      </c>
      <c r="E216" t="s">
        <v>100</v>
      </c>
      <c r="F216" s="19" t="str">
        <f>IFERROR(VLOOKUP(D216,'Tabelas auxiliares'!$A$3:$B$63,2,FALSE),"")</f>
        <v>PROEC - REALIZAÇÃO DE EVENTOS * D.U.C</v>
      </c>
      <c r="G216" s="19" t="str">
        <f>IFERROR(VLOOKUP($B216,'Tabelas auxiliares'!$A$67:$C$104,2,FALSE),"")</f>
        <v>EVENTOS INSTITUCIONAIS</v>
      </c>
      <c r="H216" s="19" t="str">
        <f>IFERROR(VLOOKUP($B216,'Tabelas auxiliares'!$A$67:$C$104,3,FALSE),"")</f>
        <v>BUFFET / ESTANDES / AQUISICAO DE PLACAS COMEMORATIVAS E AFINS / SERVIÇOS DE SOM, IMAGEM E PALCO / SERVIÇOS DE LAVANDERIA EVENTOS / SERVIÇOS DE TRADUÇÃO</v>
      </c>
      <c r="I216" t="s">
        <v>947</v>
      </c>
      <c r="J216" t="s">
        <v>940</v>
      </c>
      <c r="K216" t="s">
        <v>4589</v>
      </c>
      <c r="L216" t="s">
        <v>948</v>
      </c>
      <c r="M216" t="s">
        <v>946</v>
      </c>
      <c r="N216" t="s">
        <v>638</v>
      </c>
      <c r="O216" t="s">
        <v>614</v>
      </c>
      <c r="P216" t="s">
        <v>639</v>
      </c>
      <c r="Q216" t="s">
        <v>603</v>
      </c>
      <c r="R216" t="s">
        <v>604</v>
      </c>
      <c r="S216" t="s">
        <v>605</v>
      </c>
      <c r="T216" t="s">
        <v>179</v>
      </c>
      <c r="U216" t="s">
        <v>839</v>
      </c>
      <c r="V216" t="s">
        <v>942</v>
      </c>
      <c r="W216" t="s">
        <v>943</v>
      </c>
      <c r="X216" t="s">
        <v>4590</v>
      </c>
      <c r="Y216" s="19" t="str">
        <f t="shared" si="3"/>
        <v>3</v>
      </c>
      <c r="Z216" s="19" t="str">
        <f>IF(T216="","",IF(AND(T216&lt;&gt;'Tabelas auxiliares'!$B$241,T216&lt;&gt;'Tabelas auxiliares'!$B$242),"FOLHA DE PESSOAL",IF(Y216='Tabelas auxiliares'!$A$242,"CUSTEIO",IF(Y216='Tabelas auxiliares'!$A$241,"INVESTIMENTO","ERRO - VERIFICAR"))))</f>
        <v>CUSTEIO</v>
      </c>
      <c r="AA216" s="37">
        <v>3126.75</v>
      </c>
      <c r="AB216" s="37"/>
      <c r="AC216" s="37">
        <v>3126.75</v>
      </c>
      <c r="AD216" s="37"/>
      <c r="AE216" s="37"/>
      <c r="AF216" s="37"/>
      <c r="AG216" s="37"/>
    </row>
    <row r="217" spans="1:33" x14ac:dyDescent="0.25">
      <c r="A217" t="s">
        <v>591</v>
      </c>
      <c r="B217" s="36" t="s">
        <v>222</v>
      </c>
      <c r="C217" s="36" t="s">
        <v>592</v>
      </c>
      <c r="D217" t="s">
        <v>52</v>
      </c>
      <c r="E217" t="s">
        <v>100</v>
      </c>
      <c r="F217" s="19" t="str">
        <f>IFERROR(VLOOKUP(D217,'Tabelas auxiliares'!$A$3:$B$63,2,FALSE),"")</f>
        <v>PROEC - REALIZAÇÃO DE EVENTOS * D.U.C</v>
      </c>
      <c r="G217" s="19" t="str">
        <f>IFERROR(VLOOKUP($B217,'Tabelas auxiliares'!$A$67:$C$104,2,FALSE),"")</f>
        <v>EVENTOS INSTITUCIONAIS</v>
      </c>
      <c r="H217" s="19" t="str">
        <f>IFERROR(VLOOKUP($B217,'Tabelas auxiliares'!$A$67:$C$104,3,FALSE),"")</f>
        <v>BUFFET / ESTANDES / AQUISICAO DE PLACAS COMEMORATIVAS E AFINS / SERVIÇOS DE SOM, IMAGEM E PALCO / SERVIÇOS DE LAVANDERIA EVENTOS / SERVIÇOS DE TRADUÇÃO</v>
      </c>
      <c r="I217" t="s">
        <v>949</v>
      </c>
      <c r="J217" t="s">
        <v>940</v>
      </c>
      <c r="K217" t="s">
        <v>952</v>
      </c>
      <c r="L217" t="s">
        <v>948</v>
      </c>
      <c r="M217" t="s">
        <v>946</v>
      </c>
      <c r="N217" t="s">
        <v>638</v>
      </c>
      <c r="O217" t="s">
        <v>614</v>
      </c>
      <c r="P217" t="s">
        <v>639</v>
      </c>
      <c r="Q217" t="s">
        <v>603</v>
      </c>
      <c r="R217" t="s">
        <v>604</v>
      </c>
      <c r="S217" t="s">
        <v>641</v>
      </c>
      <c r="T217" t="s">
        <v>145</v>
      </c>
      <c r="U217" t="s">
        <v>640</v>
      </c>
      <c r="V217" t="s">
        <v>950</v>
      </c>
      <c r="W217" t="s">
        <v>951</v>
      </c>
      <c r="X217" t="s">
        <v>953</v>
      </c>
      <c r="Y217" s="19" t="str">
        <f t="shared" si="3"/>
        <v>3</v>
      </c>
      <c r="Z217" s="19" t="str">
        <f>IF(T217="","",IF(AND(T217&lt;&gt;'Tabelas auxiliares'!$B$241,T217&lt;&gt;'Tabelas auxiliares'!$B$242),"FOLHA DE PESSOAL",IF(Y217='Tabelas auxiliares'!$A$242,"CUSTEIO",IF(Y217='Tabelas auxiliares'!$A$241,"INVESTIMENTO","ERRO - VERIFICAR"))))</f>
        <v>CUSTEIO</v>
      </c>
      <c r="AA217" s="37">
        <v>230.45</v>
      </c>
      <c r="AB217" s="37"/>
      <c r="AC217" s="37">
        <v>230.45</v>
      </c>
      <c r="AD217" s="37"/>
      <c r="AE217" s="37"/>
      <c r="AF217" s="37"/>
      <c r="AG217" s="37"/>
    </row>
    <row r="218" spans="1:33" x14ac:dyDescent="0.25">
      <c r="A218" t="s">
        <v>591</v>
      </c>
      <c r="B218" s="36" t="s">
        <v>224</v>
      </c>
      <c r="C218" s="36" t="s">
        <v>592</v>
      </c>
      <c r="D218" t="s">
        <v>83</v>
      </c>
      <c r="E218" t="s">
        <v>100</v>
      </c>
      <c r="F218" s="19" t="str">
        <f>IFERROR(VLOOKUP(D218,'Tabelas auxiliares'!$A$3:$B$63,2,FALSE),"")</f>
        <v>SUGEPE-FOLHA - PASEP + AUX. MORADIA</v>
      </c>
      <c r="G218" s="19" t="str">
        <f>IFERROR(VLOOKUP($B218,'Tabelas auxiliares'!$A$67:$C$104,2,FALSE),"")</f>
        <v>FOLHA DE PAGAMENTO - GERAL</v>
      </c>
      <c r="H218" s="19" t="str">
        <f>IFERROR(VLOOKUP($B218,'Tabelas auxiliares'!$A$67:$C$104,3,FALSE),"")</f>
        <v>FOLHA DE PAGAMENTO / CONTRIBUICAO PARA O PSS / SUBSTITUICOES / INSS PATRONAL / PASEP</v>
      </c>
      <c r="I218" t="s">
        <v>1034</v>
      </c>
      <c r="J218" t="s">
        <v>1035</v>
      </c>
      <c r="K218" t="s">
        <v>1036</v>
      </c>
      <c r="L218" t="s">
        <v>1037</v>
      </c>
      <c r="M218" t="s">
        <v>604</v>
      </c>
      <c r="N218" t="s">
        <v>108</v>
      </c>
      <c r="O218" t="s">
        <v>614</v>
      </c>
      <c r="P218" t="s">
        <v>635</v>
      </c>
      <c r="Q218" t="s">
        <v>603</v>
      </c>
      <c r="R218" t="s">
        <v>604</v>
      </c>
      <c r="S218" t="s">
        <v>605</v>
      </c>
      <c r="T218" t="s">
        <v>626</v>
      </c>
      <c r="U218" t="s">
        <v>117</v>
      </c>
      <c r="V218" t="s">
        <v>978</v>
      </c>
      <c r="W218" t="s">
        <v>979</v>
      </c>
      <c r="X218" t="s">
        <v>1038</v>
      </c>
      <c r="Y218" s="19" t="str">
        <f t="shared" si="3"/>
        <v>3</v>
      </c>
      <c r="Z218" s="19" t="str">
        <f>IF(T218="","",IF(AND(T218&lt;&gt;'Tabelas auxiliares'!$B$241,T218&lt;&gt;'Tabelas auxiliares'!$B$242),"FOLHA DE PESSOAL",IF(Y218='Tabelas auxiliares'!$A$242,"CUSTEIO",IF(Y218='Tabelas auxiliares'!$A$241,"INVESTIMENTO","ERRO - VERIFICAR"))))</f>
        <v>FOLHA DE PESSOAL</v>
      </c>
      <c r="AA218" s="37"/>
      <c r="AB218" s="37">
        <v>131.02000000000001</v>
      </c>
      <c r="AC218" s="37"/>
      <c r="AD218" s="37"/>
      <c r="AE218" s="37"/>
      <c r="AF218" s="37">
        <v>131.02000000000001</v>
      </c>
      <c r="AG218" s="37"/>
    </row>
    <row r="219" spans="1:33" x14ac:dyDescent="0.25">
      <c r="A219" t="s">
        <v>591</v>
      </c>
      <c r="B219" s="36" t="s">
        <v>224</v>
      </c>
      <c r="C219" s="36" t="s">
        <v>592</v>
      </c>
      <c r="D219" t="s">
        <v>83</v>
      </c>
      <c r="E219" t="s">
        <v>100</v>
      </c>
      <c r="F219" s="19" t="str">
        <f>IFERROR(VLOOKUP(D219,'Tabelas auxiliares'!$A$3:$B$63,2,FALSE),"")</f>
        <v>SUGEPE-FOLHA - PASEP + AUX. MORADIA</v>
      </c>
      <c r="G219" s="19" t="str">
        <f>IFERROR(VLOOKUP($B219,'Tabelas auxiliares'!$A$67:$C$104,2,FALSE),"")</f>
        <v>FOLHA DE PAGAMENTO - GERAL</v>
      </c>
      <c r="H219" s="19" t="str">
        <f>IFERROR(VLOOKUP($B219,'Tabelas auxiliares'!$A$67:$C$104,3,FALSE),"")</f>
        <v>FOLHA DE PAGAMENTO / CONTRIBUICAO PARA O PSS / SUBSTITUICOES / INSS PATRONAL / PASEP</v>
      </c>
      <c r="I219" t="s">
        <v>4591</v>
      </c>
      <c r="J219" t="s">
        <v>1018</v>
      </c>
      <c r="K219" t="s">
        <v>4592</v>
      </c>
      <c r="L219" t="s">
        <v>4593</v>
      </c>
      <c r="M219" t="s">
        <v>810</v>
      </c>
      <c r="N219" t="s">
        <v>107</v>
      </c>
      <c r="O219" t="s">
        <v>614</v>
      </c>
      <c r="P219" t="s">
        <v>636</v>
      </c>
      <c r="Q219" t="s">
        <v>603</v>
      </c>
      <c r="R219" t="s">
        <v>604</v>
      </c>
      <c r="S219" t="s">
        <v>605</v>
      </c>
      <c r="T219" t="s">
        <v>637</v>
      </c>
      <c r="U219" t="s">
        <v>101</v>
      </c>
      <c r="V219" t="s">
        <v>962</v>
      </c>
      <c r="W219" t="s">
        <v>963</v>
      </c>
      <c r="X219" t="s">
        <v>4594</v>
      </c>
      <c r="Y219" s="19" t="str">
        <f t="shared" si="3"/>
        <v>3</v>
      </c>
      <c r="Z219" s="19" t="str">
        <f>IF(T219="","",IF(AND(T219&lt;&gt;'Tabelas auxiliares'!$B$241,T219&lt;&gt;'Tabelas auxiliares'!$B$242),"FOLHA DE PESSOAL",IF(Y219='Tabelas auxiliares'!$A$242,"CUSTEIO",IF(Y219='Tabelas auxiliares'!$A$241,"INVESTIMENTO","ERRO - VERIFICAR"))))</f>
        <v>FOLHA DE PESSOAL</v>
      </c>
      <c r="AA219" s="37">
        <v>230.88</v>
      </c>
      <c r="AB219" s="37"/>
      <c r="AC219" s="37">
        <v>230.88</v>
      </c>
      <c r="AD219" s="37"/>
      <c r="AE219" s="37"/>
      <c r="AF219" s="37"/>
      <c r="AG219" s="37"/>
    </row>
    <row r="220" spans="1:33" x14ac:dyDescent="0.25">
      <c r="A220" t="s">
        <v>591</v>
      </c>
      <c r="B220" s="36" t="s">
        <v>224</v>
      </c>
      <c r="C220" s="36" t="s">
        <v>592</v>
      </c>
      <c r="D220" t="s">
        <v>83</v>
      </c>
      <c r="E220" t="s">
        <v>100</v>
      </c>
      <c r="F220" s="19" t="str">
        <f>IFERROR(VLOOKUP(D220,'Tabelas auxiliares'!$A$3:$B$63,2,FALSE),"")</f>
        <v>SUGEPE-FOLHA - PASEP + AUX. MORADIA</v>
      </c>
      <c r="G220" s="19" t="str">
        <f>IFERROR(VLOOKUP($B220,'Tabelas auxiliares'!$A$67:$C$104,2,FALSE),"")</f>
        <v>FOLHA DE PAGAMENTO - GERAL</v>
      </c>
      <c r="H220" s="19" t="str">
        <f>IFERROR(VLOOKUP($B220,'Tabelas auxiliares'!$A$67:$C$104,3,FALSE),"")</f>
        <v>FOLHA DE PAGAMENTO / CONTRIBUICAO PARA O PSS / SUBSTITUICOES / INSS PATRONAL / PASEP</v>
      </c>
      <c r="I220" t="s">
        <v>4451</v>
      </c>
      <c r="J220" t="s">
        <v>2454</v>
      </c>
      <c r="K220" t="s">
        <v>4595</v>
      </c>
      <c r="L220" t="s">
        <v>4596</v>
      </c>
      <c r="M220" t="s">
        <v>604</v>
      </c>
      <c r="N220" t="s">
        <v>106</v>
      </c>
      <c r="O220" t="s">
        <v>614</v>
      </c>
      <c r="P220" t="s">
        <v>625</v>
      </c>
      <c r="Q220" t="s">
        <v>603</v>
      </c>
      <c r="R220" t="s">
        <v>604</v>
      </c>
      <c r="S220" t="s">
        <v>627</v>
      </c>
      <c r="T220" t="s">
        <v>626</v>
      </c>
      <c r="U220" t="s">
        <v>116</v>
      </c>
      <c r="V220" t="s">
        <v>964</v>
      </c>
      <c r="W220" t="s">
        <v>965</v>
      </c>
      <c r="X220" t="s">
        <v>4597</v>
      </c>
      <c r="Y220" s="19" t="str">
        <f t="shared" si="3"/>
        <v>3</v>
      </c>
      <c r="Z220" s="19" t="str">
        <f>IF(T220="","",IF(AND(T220&lt;&gt;'Tabelas auxiliares'!$B$241,T220&lt;&gt;'Tabelas auxiliares'!$B$242),"FOLHA DE PESSOAL",IF(Y220='Tabelas auxiliares'!$A$242,"CUSTEIO",IF(Y220='Tabelas auxiliares'!$A$241,"INVESTIMENTO","ERRO - VERIFICAR"))))</f>
        <v>FOLHA DE PESSOAL</v>
      </c>
      <c r="AA220" s="37"/>
      <c r="AB220" s="37">
        <v>390708</v>
      </c>
      <c r="AC220" s="37"/>
      <c r="AD220" s="37"/>
      <c r="AE220" s="37"/>
      <c r="AF220" s="37"/>
      <c r="AG220" s="37">
        <v>390708</v>
      </c>
    </row>
    <row r="221" spans="1:33" x14ac:dyDescent="0.25">
      <c r="A221" t="s">
        <v>591</v>
      </c>
      <c r="B221" s="36" t="s">
        <v>224</v>
      </c>
      <c r="C221" s="36" t="s">
        <v>592</v>
      </c>
      <c r="D221" t="s">
        <v>83</v>
      </c>
      <c r="E221" t="s">
        <v>100</v>
      </c>
      <c r="F221" s="19" t="str">
        <f>IFERROR(VLOOKUP(D221,'Tabelas auxiliares'!$A$3:$B$63,2,FALSE),"")</f>
        <v>SUGEPE-FOLHA - PASEP + AUX. MORADIA</v>
      </c>
      <c r="G221" s="19" t="str">
        <f>IFERROR(VLOOKUP($B221,'Tabelas auxiliares'!$A$67:$C$104,2,FALSE),"")</f>
        <v>FOLHA DE PAGAMENTO - GERAL</v>
      </c>
      <c r="H221" s="19" t="str">
        <f>IFERROR(VLOOKUP($B221,'Tabelas auxiliares'!$A$67:$C$104,3,FALSE),"")</f>
        <v>FOLHA DE PAGAMENTO / CONTRIBUICAO PARA O PSS / SUBSTITUICOES / INSS PATRONAL / PASEP</v>
      </c>
      <c r="I221" t="s">
        <v>4451</v>
      </c>
      <c r="J221" t="s">
        <v>2454</v>
      </c>
      <c r="K221" t="s">
        <v>4598</v>
      </c>
      <c r="L221" t="s">
        <v>4596</v>
      </c>
      <c r="M221" t="s">
        <v>604</v>
      </c>
      <c r="N221" t="s">
        <v>106</v>
      </c>
      <c r="O221" t="s">
        <v>614</v>
      </c>
      <c r="P221" t="s">
        <v>625</v>
      </c>
      <c r="Q221" t="s">
        <v>603</v>
      </c>
      <c r="R221" t="s">
        <v>604</v>
      </c>
      <c r="S221" t="s">
        <v>1371</v>
      </c>
      <c r="T221" t="s">
        <v>626</v>
      </c>
      <c r="U221" t="s">
        <v>116</v>
      </c>
      <c r="V221" t="s">
        <v>964</v>
      </c>
      <c r="W221" t="s">
        <v>965</v>
      </c>
      <c r="X221" t="s">
        <v>4599</v>
      </c>
      <c r="Y221" s="19" t="str">
        <f t="shared" si="3"/>
        <v>3</v>
      </c>
      <c r="Z221" s="19" t="str">
        <f>IF(T221="","",IF(AND(T221&lt;&gt;'Tabelas auxiliares'!$B$241,T221&lt;&gt;'Tabelas auxiliares'!$B$242),"FOLHA DE PESSOAL",IF(Y221='Tabelas auxiliares'!$A$242,"CUSTEIO",IF(Y221='Tabelas auxiliares'!$A$241,"INVESTIMENTO","ERRO - VERIFICAR"))))</f>
        <v>FOLHA DE PESSOAL</v>
      </c>
      <c r="AA221" s="37"/>
      <c r="AB221" s="37">
        <v>87203.199999999997</v>
      </c>
      <c r="AC221" s="37"/>
      <c r="AD221" s="37"/>
      <c r="AE221" s="37"/>
      <c r="AF221" s="37"/>
      <c r="AG221" s="37">
        <v>87203.199999999997</v>
      </c>
    </row>
    <row r="222" spans="1:33" x14ac:dyDescent="0.25">
      <c r="A222" t="s">
        <v>591</v>
      </c>
      <c r="B222" s="36" t="s">
        <v>224</v>
      </c>
      <c r="C222" s="36" t="s">
        <v>592</v>
      </c>
      <c r="D222" t="s">
        <v>83</v>
      </c>
      <c r="E222" t="s">
        <v>100</v>
      </c>
      <c r="F222" s="19" t="str">
        <f>IFERROR(VLOOKUP(D222,'Tabelas auxiliares'!$A$3:$B$63,2,FALSE),"")</f>
        <v>SUGEPE-FOLHA - PASEP + AUX. MORADIA</v>
      </c>
      <c r="G222" s="19" t="str">
        <f>IFERROR(VLOOKUP($B222,'Tabelas auxiliares'!$A$67:$C$104,2,FALSE),"")</f>
        <v>FOLHA DE PAGAMENTO - GERAL</v>
      </c>
      <c r="H222" s="19" t="str">
        <f>IFERROR(VLOOKUP($B222,'Tabelas auxiliares'!$A$67:$C$104,3,FALSE),"")</f>
        <v>FOLHA DE PAGAMENTO / CONTRIBUICAO PARA O PSS / SUBSTITUICOES / INSS PATRONAL / PASEP</v>
      </c>
      <c r="I222" t="s">
        <v>4451</v>
      </c>
      <c r="J222" t="s">
        <v>2454</v>
      </c>
      <c r="K222" t="s">
        <v>4598</v>
      </c>
      <c r="L222" t="s">
        <v>4596</v>
      </c>
      <c r="M222" t="s">
        <v>604</v>
      </c>
      <c r="N222" t="s">
        <v>106</v>
      </c>
      <c r="O222" t="s">
        <v>614</v>
      </c>
      <c r="P222" t="s">
        <v>625</v>
      </c>
      <c r="Q222" t="s">
        <v>603</v>
      </c>
      <c r="R222" t="s">
        <v>604</v>
      </c>
      <c r="S222" t="s">
        <v>1371</v>
      </c>
      <c r="T222" t="s">
        <v>626</v>
      </c>
      <c r="U222" t="s">
        <v>116</v>
      </c>
      <c r="V222" t="s">
        <v>1025</v>
      </c>
      <c r="W222" t="s">
        <v>1026</v>
      </c>
      <c r="X222" t="s">
        <v>4600</v>
      </c>
      <c r="Y222" s="19" t="str">
        <f t="shared" si="3"/>
        <v>3</v>
      </c>
      <c r="Z222" s="19" t="str">
        <f>IF(T222="","",IF(AND(T222&lt;&gt;'Tabelas auxiliares'!$B$241,T222&lt;&gt;'Tabelas auxiliares'!$B$242),"FOLHA DE PESSOAL",IF(Y222='Tabelas auxiliares'!$A$242,"CUSTEIO",IF(Y222='Tabelas auxiliares'!$A$241,"INVESTIMENTO","ERRO - VERIFICAR"))))</f>
        <v>FOLHA DE PESSOAL</v>
      </c>
      <c r="AA222" s="37">
        <v>9042.59</v>
      </c>
      <c r="AB222" s="37">
        <v>27971.61</v>
      </c>
      <c r="AC222" s="37">
        <v>9042.59</v>
      </c>
      <c r="AD222" s="37"/>
      <c r="AE222" s="37"/>
      <c r="AF222" s="37"/>
      <c r="AG222" s="37">
        <v>27971.61</v>
      </c>
    </row>
    <row r="223" spans="1:33" x14ac:dyDescent="0.25">
      <c r="A223" t="s">
        <v>591</v>
      </c>
      <c r="B223" s="36" t="s">
        <v>224</v>
      </c>
      <c r="C223" s="36" t="s">
        <v>592</v>
      </c>
      <c r="D223" t="s">
        <v>83</v>
      </c>
      <c r="E223" t="s">
        <v>100</v>
      </c>
      <c r="F223" s="19" t="str">
        <f>IFERROR(VLOOKUP(D223,'Tabelas auxiliares'!$A$3:$B$63,2,FALSE),"")</f>
        <v>SUGEPE-FOLHA - PASEP + AUX. MORADIA</v>
      </c>
      <c r="G223" s="19" t="str">
        <f>IFERROR(VLOOKUP($B223,'Tabelas auxiliares'!$A$67:$C$104,2,FALSE),"")</f>
        <v>FOLHA DE PAGAMENTO - GERAL</v>
      </c>
      <c r="H223" s="19" t="str">
        <f>IFERROR(VLOOKUP($B223,'Tabelas auxiliares'!$A$67:$C$104,3,FALSE),"")</f>
        <v>FOLHA DE PAGAMENTO / CONTRIBUICAO PARA O PSS / SUBSTITUICOES / INSS PATRONAL / PASEP</v>
      </c>
      <c r="I223" t="s">
        <v>4451</v>
      </c>
      <c r="J223" t="s">
        <v>2454</v>
      </c>
      <c r="K223" t="s">
        <v>4598</v>
      </c>
      <c r="L223" t="s">
        <v>4596</v>
      </c>
      <c r="M223" t="s">
        <v>604</v>
      </c>
      <c r="N223" t="s">
        <v>106</v>
      </c>
      <c r="O223" t="s">
        <v>614</v>
      </c>
      <c r="P223" t="s">
        <v>625</v>
      </c>
      <c r="Q223" t="s">
        <v>603</v>
      </c>
      <c r="R223" t="s">
        <v>604</v>
      </c>
      <c r="S223" t="s">
        <v>1371</v>
      </c>
      <c r="T223" t="s">
        <v>626</v>
      </c>
      <c r="U223" t="s">
        <v>116</v>
      </c>
      <c r="V223" t="s">
        <v>2665</v>
      </c>
      <c r="W223" t="s">
        <v>2666</v>
      </c>
      <c r="X223" t="s">
        <v>4601</v>
      </c>
      <c r="Y223" s="19" t="str">
        <f t="shared" si="3"/>
        <v>3</v>
      </c>
      <c r="Z223" s="19" t="str">
        <f>IF(T223="","",IF(AND(T223&lt;&gt;'Tabelas auxiliares'!$B$241,T223&lt;&gt;'Tabelas auxiliares'!$B$242),"FOLHA DE PESSOAL",IF(Y223='Tabelas auxiliares'!$A$242,"CUSTEIO",IF(Y223='Tabelas auxiliares'!$A$241,"INVESTIMENTO","ERRO - VERIFICAR"))))</f>
        <v>FOLHA DE PESSOAL</v>
      </c>
      <c r="AA223" s="37"/>
      <c r="AB223" s="37">
        <v>99674.9</v>
      </c>
      <c r="AC223" s="37"/>
      <c r="AD223" s="37"/>
      <c r="AE223" s="37"/>
      <c r="AF223" s="37"/>
      <c r="AG223" s="37">
        <v>99674.9</v>
      </c>
    </row>
    <row r="224" spans="1:33" x14ac:dyDescent="0.25">
      <c r="A224" t="s">
        <v>591</v>
      </c>
      <c r="B224" s="36" t="s">
        <v>224</v>
      </c>
      <c r="C224" s="36" t="s">
        <v>592</v>
      </c>
      <c r="D224" t="s">
        <v>83</v>
      </c>
      <c r="E224" t="s">
        <v>100</v>
      </c>
      <c r="F224" s="19" t="str">
        <f>IFERROR(VLOOKUP(D224,'Tabelas auxiliares'!$A$3:$B$63,2,FALSE),"")</f>
        <v>SUGEPE-FOLHA - PASEP + AUX. MORADIA</v>
      </c>
      <c r="G224" s="19" t="str">
        <f>IFERROR(VLOOKUP($B224,'Tabelas auxiliares'!$A$67:$C$104,2,FALSE),"")</f>
        <v>FOLHA DE PAGAMENTO - GERAL</v>
      </c>
      <c r="H224" s="19" t="str">
        <f>IFERROR(VLOOKUP($B224,'Tabelas auxiliares'!$A$67:$C$104,3,FALSE),"")</f>
        <v>FOLHA DE PAGAMENTO / CONTRIBUICAO PARA O PSS / SUBSTITUICOES / INSS PATRONAL / PASEP</v>
      </c>
      <c r="I224" t="s">
        <v>4451</v>
      </c>
      <c r="J224" t="s">
        <v>2454</v>
      </c>
      <c r="K224" t="s">
        <v>4598</v>
      </c>
      <c r="L224" t="s">
        <v>4596</v>
      </c>
      <c r="M224" t="s">
        <v>604</v>
      </c>
      <c r="N224" t="s">
        <v>106</v>
      </c>
      <c r="O224" t="s">
        <v>614</v>
      </c>
      <c r="P224" t="s">
        <v>625</v>
      </c>
      <c r="Q224" t="s">
        <v>603</v>
      </c>
      <c r="R224" t="s">
        <v>604</v>
      </c>
      <c r="S224" t="s">
        <v>1371</v>
      </c>
      <c r="T224" t="s">
        <v>626</v>
      </c>
      <c r="U224" t="s">
        <v>116</v>
      </c>
      <c r="V224" t="s">
        <v>966</v>
      </c>
      <c r="W224" t="s">
        <v>967</v>
      </c>
      <c r="X224" t="s">
        <v>4602</v>
      </c>
      <c r="Y224" s="19" t="str">
        <f t="shared" si="3"/>
        <v>3</v>
      </c>
      <c r="Z224" s="19" t="str">
        <f>IF(T224="","",IF(AND(T224&lt;&gt;'Tabelas auxiliares'!$B$241,T224&lt;&gt;'Tabelas auxiliares'!$B$242),"FOLHA DE PESSOAL",IF(Y224='Tabelas auxiliares'!$A$242,"CUSTEIO",IF(Y224='Tabelas auxiliares'!$A$241,"INVESTIMENTO","ERRO - VERIFICAR"))))</f>
        <v>FOLHA DE PESSOAL</v>
      </c>
      <c r="AA224" s="37"/>
      <c r="AB224" s="37">
        <v>9057.2800000000007</v>
      </c>
      <c r="AC224" s="37"/>
      <c r="AD224" s="37"/>
      <c r="AE224" s="37"/>
      <c r="AF224" s="37"/>
      <c r="AG224" s="37">
        <v>9057.2800000000007</v>
      </c>
    </row>
    <row r="225" spans="1:33" x14ac:dyDescent="0.25">
      <c r="A225" t="s">
        <v>591</v>
      </c>
      <c r="B225" s="36" t="s">
        <v>224</v>
      </c>
      <c r="C225" s="36" t="s">
        <v>592</v>
      </c>
      <c r="D225" t="s">
        <v>83</v>
      </c>
      <c r="E225" t="s">
        <v>100</v>
      </c>
      <c r="F225" s="19" t="str">
        <f>IFERROR(VLOOKUP(D225,'Tabelas auxiliares'!$A$3:$B$63,2,FALSE),"")</f>
        <v>SUGEPE-FOLHA - PASEP + AUX. MORADIA</v>
      </c>
      <c r="G225" s="19" t="str">
        <f>IFERROR(VLOOKUP($B225,'Tabelas auxiliares'!$A$67:$C$104,2,FALSE),"")</f>
        <v>FOLHA DE PAGAMENTO - GERAL</v>
      </c>
      <c r="H225" s="19" t="str">
        <f>IFERROR(VLOOKUP($B225,'Tabelas auxiliares'!$A$67:$C$104,3,FALSE),"")</f>
        <v>FOLHA DE PAGAMENTO / CONTRIBUICAO PARA O PSS / SUBSTITUICOES / INSS PATRONAL / PASEP</v>
      </c>
      <c r="I225" t="s">
        <v>4451</v>
      </c>
      <c r="J225" t="s">
        <v>2454</v>
      </c>
      <c r="K225" t="s">
        <v>4598</v>
      </c>
      <c r="L225" t="s">
        <v>4596</v>
      </c>
      <c r="M225" t="s">
        <v>604</v>
      </c>
      <c r="N225" t="s">
        <v>106</v>
      </c>
      <c r="O225" t="s">
        <v>614</v>
      </c>
      <c r="P225" t="s">
        <v>625</v>
      </c>
      <c r="Q225" t="s">
        <v>603</v>
      </c>
      <c r="R225" t="s">
        <v>604</v>
      </c>
      <c r="S225" t="s">
        <v>1371</v>
      </c>
      <c r="T225" t="s">
        <v>626</v>
      </c>
      <c r="U225" t="s">
        <v>116</v>
      </c>
      <c r="V225" t="s">
        <v>968</v>
      </c>
      <c r="W225" t="s">
        <v>969</v>
      </c>
      <c r="X225" t="s">
        <v>4603</v>
      </c>
      <c r="Y225" s="19" t="str">
        <f t="shared" si="3"/>
        <v>3</v>
      </c>
      <c r="Z225" s="19" t="str">
        <f>IF(T225="","",IF(AND(T225&lt;&gt;'Tabelas auxiliares'!$B$241,T225&lt;&gt;'Tabelas auxiliares'!$B$242),"FOLHA DE PESSOAL",IF(Y225='Tabelas auxiliares'!$A$242,"CUSTEIO",IF(Y225='Tabelas auxiliares'!$A$241,"INVESTIMENTO","ERRO - VERIFICAR"))))</f>
        <v>FOLHA DE PESSOAL</v>
      </c>
      <c r="AA225" s="37"/>
      <c r="AB225" s="37">
        <v>252.37</v>
      </c>
      <c r="AC225" s="37"/>
      <c r="AD225" s="37"/>
      <c r="AE225" s="37"/>
      <c r="AF225" s="37"/>
      <c r="AG225" s="37">
        <v>252.37</v>
      </c>
    </row>
    <row r="226" spans="1:33" x14ac:dyDescent="0.25">
      <c r="A226" t="s">
        <v>591</v>
      </c>
      <c r="B226" s="36" t="s">
        <v>224</v>
      </c>
      <c r="C226" s="36" t="s">
        <v>592</v>
      </c>
      <c r="D226" t="s">
        <v>83</v>
      </c>
      <c r="E226" t="s">
        <v>100</v>
      </c>
      <c r="F226" s="19" t="str">
        <f>IFERROR(VLOOKUP(D226,'Tabelas auxiliares'!$A$3:$B$63,2,FALSE),"")</f>
        <v>SUGEPE-FOLHA - PASEP + AUX. MORADIA</v>
      </c>
      <c r="G226" s="19" t="str">
        <f>IFERROR(VLOOKUP($B226,'Tabelas auxiliares'!$A$67:$C$104,2,FALSE),"")</f>
        <v>FOLHA DE PAGAMENTO - GERAL</v>
      </c>
      <c r="H226" s="19" t="str">
        <f>IFERROR(VLOOKUP($B226,'Tabelas auxiliares'!$A$67:$C$104,3,FALSE),"")</f>
        <v>FOLHA DE PAGAMENTO / CONTRIBUICAO PARA O PSS / SUBSTITUICOES / INSS PATRONAL / PASEP</v>
      </c>
      <c r="I226" t="s">
        <v>4451</v>
      </c>
      <c r="J226" t="s">
        <v>2454</v>
      </c>
      <c r="K226" t="s">
        <v>4604</v>
      </c>
      <c r="L226" t="s">
        <v>4596</v>
      </c>
      <c r="M226" t="s">
        <v>604</v>
      </c>
      <c r="N226" t="s">
        <v>106</v>
      </c>
      <c r="O226" t="s">
        <v>614</v>
      </c>
      <c r="P226" t="s">
        <v>625</v>
      </c>
      <c r="Q226" t="s">
        <v>603</v>
      </c>
      <c r="R226" t="s">
        <v>604</v>
      </c>
      <c r="S226" t="s">
        <v>1371</v>
      </c>
      <c r="T226" t="s">
        <v>626</v>
      </c>
      <c r="U226" t="s">
        <v>116</v>
      </c>
      <c r="V226" t="s">
        <v>970</v>
      </c>
      <c r="W226" t="s">
        <v>971</v>
      </c>
      <c r="X226" t="s">
        <v>4605</v>
      </c>
      <c r="Y226" s="19" t="str">
        <f t="shared" si="3"/>
        <v>3</v>
      </c>
      <c r="Z226" s="19" t="str">
        <f>IF(T226="","",IF(AND(T226&lt;&gt;'Tabelas auxiliares'!$B$241,T226&lt;&gt;'Tabelas auxiliares'!$B$242),"FOLHA DE PESSOAL",IF(Y226='Tabelas auxiliares'!$A$242,"CUSTEIO",IF(Y226='Tabelas auxiliares'!$A$241,"INVESTIMENTO","ERRO - VERIFICAR"))))</f>
        <v>FOLHA DE PESSOAL</v>
      </c>
      <c r="AA226" s="37"/>
      <c r="AB226" s="37">
        <v>56666.46</v>
      </c>
      <c r="AC226" s="37"/>
      <c r="AD226" s="37"/>
      <c r="AE226" s="37"/>
      <c r="AF226" s="37"/>
      <c r="AG226" s="37">
        <v>56666.46</v>
      </c>
    </row>
    <row r="227" spans="1:33" x14ac:dyDescent="0.25">
      <c r="A227" t="s">
        <v>591</v>
      </c>
      <c r="B227" s="36" t="s">
        <v>224</v>
      </c>
      <c r="C227" s="36" t="s">
        <v>592</v>
      </c>
      <c r="D227" t="s">
        <v>83</v>
      </c>
      <c r="E227" t="s">
        <v>100</v>
      </c>
      <c r="F227" s="19" t="str">
        <f>IFERROR(VLOOKUP(D227,'Tabelas auxiliares'!$A$3:$B$63,2,FALSE),"")</f>
        <v>SUGEPE-FOLHA - PASEP + AUX. MORADIA</v>
      </c>
      <c r="G227" s="19" t="str">
        <f>IFERROR(VLOOKUP($B227,'Tabelas auxiliares'!$A$67:$C$104,2,FALSE),"")</f>
        <v>FOLHA DE PAGAMENTO - GERAL</v>
      </c>
      <c r="H227" s="19" t="str">
        <f>IFERROR(VLOOKUP($B227,'Tabelas auxiliares'!$A$67:$C$104,3,FALSE),"")</f>
        <v>FOLHA DE PAGAMENTO / CONTRIBUICAO PARA O PSS / SUBSTITUICOES / INSS PATRONAL / PASEP</v>
      </c>
      <c r="I227" t="s">
        <v>4451</v>
      </c>
      <c r="J227" t="s">
        <v>2454</v>
      </c>
      <c r="K227" t="s">
        <v>4606</v>
      </c>
      <c r="L227" t="s">
        <v>4596</v>
      </c>
      <c r="M227" t="s">
        <v>604</v>
      </c>
      <c r="N227" t="s">
        <v>106</v>
      </c>
      <c r="O227" t="s">
        <v>614</v>
      </c>
      <c r="P227" t="s">
        <v>625</v>
      </c>
      <c r="Q227" t="s">
        <v>603</v>
      </c>
      <c r="R227" t="s">
        <v>604</v>
      </c>
      <c r="S227" t="s">
        <v>605</v>
      </c>
      <c r="T227" t="s">
        <v>626</v>
      </c>
      <c r="U227" t="s">
        <v>116</v>
      </c>
      <c r="V227" t="s">
        <v>970</v>
      </c>
      <c r="W227" t="s">
        <v>971</v>
      </c>
      <c r="X227" t="s">
        <v>4607</v>
      </c>
      <c r="Y227" s="19" t="str">
        <f t="shared" si="3"/>
        <v>3</v>
      </c>
      <c r="Z227" s="19" t="str">
        <f>IF(T227="","",IF(AND(T227&lt;&gt;'Tabelas auxiliares'!$B$241,T227&lt;&gt;'Tabelas auxiliares'!$B$242),"FOLHA DE PESSOAL",IF(Y227='Tabelas auxiliares'!$A$242,"CUSTEIO",IF(Y227='Tabelas auxiliares'!$A$241,"INVESTIMENTO","ERRO - VERIFICAR"))))</f>
        <v>FOLHA DE PESSOAL</v>
      </c>
      <c r="AA227" s="37">
        <v>720.08</v>
      </c>
      <c r="AB227" s="37">
        <v>41928.04</v>
      </c>
      <c r="AC227" s="37">
        <v>720.08</v>
      </c>
      <c r="AD227" s="37"/>
      <c r="AE227" s="37"/>
      <c r="AF227" s="37"/>
      <c r="AG227" s="37">
        <v>41928.04</v>
      </c>
    </row>
    <row r="228" spans="1:33" x14ac:dyDescent="0.25">
      <c r="A228" t="s">
        <v>591</v>
      </c>
      <c r="B228" s="36" t="s">
        <v>224</v>
      </c>
      <c r="C228" s="36" t="s">
        <v>592</v>
      </c>
      <c r="D228" t="s">
        <v>83</v>
      </c>
      <c r="E228" t="s">
        <v>100</v>
      </c>
      <c r="F228" s="19" t="str">
        <f>IFERROR(VLOOKUP(D228,'Tabelas auxiliares'!$A$3:$B$63,2,FALSE),"")</f>
        <v>SUGEPE-FOLHA - PASEP + AUX. MORADIA</v>
      </c>
      <c r="G228" s="19" t="str">
        <f>IFERROR(VLOOKUP($B228,'Tabelas auxiliares'!$A$67:$C$104,2,FALSE),"")</f>
        <v>FOLHA DE PAGAMENTO - GERAL</v>
      </c>
      <c r="H228" s="19" t="str">
        <f>IFERROR(VLOOKUP($B228,'Tabelas auxiliares'!$A$67:$C$104,3,FALSE),"")</f>
        <v>FOLHA DE PAGAMENTO / CONTRIBUICAO PARA O PSS / SUBSTITUICOES / INSS PATRONAL / PASEP</v>
      </c>
      <c r="I228" t="s">
        <v>4451</v>
      </c>
      <c r="J228" t="s">
        <v>2454</v>
      </c>
      <c r="K228" t="s">
        <v>4606</v>
      </c>
      <c r="L228" t="s">
        <v>4596</v>
      </c>
      <c r="M228" t="s">
        <v>604</v>
      </c>
      <c r="N228" t="s">
        <v>106</v>
      </c>
      <c r="O228" t="s">
        <v>614</v>
      </c>
      <c r="P228" t="s">
        <v>625</v>
      </c>
      <c r="Q228" t="s">
        <v>603</v>
      </c>
      <c r="R228" t="s">
        <v>604</v>
      </c>
      <c r="S228" t="s">
        <v>605</v>
      </c>
      <c r="T228" t="s">
        <v>626</v>
      </c>
      <c r="U228" t="s">
        <v>116</v>
      </c>
      <c r="V228" t="s">
        <v>1027</v>
      </c>
      <c r="W228" t="s">
        <v>1028</v>
      </c>
      <c r="X228" t="s">
        <v>4608</v>
      </c>
      <c r="Y228" s="19" t="str">
        <f t="shared" si="3"/>
        <v>3</v>
      </c>
      <c r="Z228" s="19" t="str">
        <f>IF(T228="","",IF(AND(T228&lt;&gt;'Tabelas auxiliares'!$B$241,T228&lt;&gt;'Tabelas auxiliares'!$B$242),"FOLHA DE PESSOAL",IF(Y228='Tabelas auxiliares'!$A$242,"CUSTEIO",IF(Y228='Tabelas auxiliares'!$A$241,"INVESTIMENTO","ERRO - VERIFICAR"))))</f>
        <v>FOLHA DE PESSOAL</v>
      </c>
      <c r="AA228" s="37">
        <v>2021.08</v>
      </c>
      <c r="AB228" s="37"/>
      <c r="AC228" s="37">
        <v>2021.08</v>
      </c>
      <c r="AD228" s="37"/>
      <c r="AE228" s="37"/>
      <c r="AF228" s="37"/>
      <c r="AG228" s="37"/>
    </row>
    <row r="229" spans="1:33" x14ac:dyDescent="0.25">
      <c r="A229" t="s">
        <v>591</v>
      </c>
      <c r="B229" s="36" t="s">
        <v>224</v>
      </c>
      <c r="C229" s="36" t="s">
        <v>592</v>
      </c>
      <c r="D229" t="s">
        <v>83</v>
      </c>
      <c r="E229" t="s">
        <v>100</v>
      </c>
      <c r="F229" s="19" t="str">
        <f>IFERROR(VLOOKUP(D229,'Tabelas auxiliares'!$A$3:$B$63,2,FALSE),"")</f>
        <v>SUGEPE-FOLHA - PASEP + AUX. MORADIA</v>
      </c>
      <c r="G229" s="19" t="str">
        <f>IFERROR(VLOOKUP($B229,'Tabelas auxiliares'!$A$67:$C$104,2,FALSE),"")</f>
        <v>FOLHA DE PAGAMENTO - GERAL</v>
      </c>
      <c r="H229" s="19" t="str">
        <f>IFERROR(VLOOKUP($B229,'Tabelas auxiliares'!$A$67:$C$104,3,FALSE),"")</f>
        <v>FOLHA DE PAGAMENTO / CONTRIBUICAO PARA O PSS / SUBSTITUICOES / INSS PATRONAL / PASEP</v>
      </c>
      <c r="I229" t="s">
        <v>4451</v>
      </c>
      <c r="J229" t="s">
        <v>2454</v>
      </c>
      <c r="K229" t="s">
        <v>4609</v>
      </c>
      <c r="L229" t="s">
        <v>4596</v>
      </c>
      <c r="M229" t="s">
        <v>604</v>
      </c>
      <c r="N229" t="s">
        <v>108</v>
      </c>
      <c r="O229" t="s">
        <v>614</v>
      </c>
      <c r="P229" t="s">
        <v>635</v>
      </c>
      <c r="Q229" t="s">
        <v>603</v>
      </c>
      <c r="R229" t="s">
        <v>604</v>
      </c>
      <c r="S229" t="s">
        <v>605</v>
      </c>
      <c r="T229" t="s">
        <v>626</v>
      </c>
      <c r="U229" t="s">
        <v>117</v>
      </c>
      <c r="V229" t="s">
        <v>972</v>
      </c>
      <c r="W229" t="s">
        <v>973</v>
      </c>
      <c r="X229" t="s">
        <v>4610</v>
      </c>
      <c r="Y229" s="19" t="str">
        <f t="shared" si="3"/>
        <v>3</v>
      </c>
      <c r="Z229" s="19" t="str">
        <f>IF(T229="","",IF(AND(T229&lt;&gt;'Tabelas auxiliares'!$B$241,T229&lt;&gt;'Tabelas auxiliares'!$B$242),"FOLHA DE PESSOAL",IF(Y229='Tabelas auxiliares'!$A$242,"CUSTEIO",IF(Y229='Tabelas auxiliares'!$A$241,"INVESTIMENTO","ERRO - VERIFICAR"))))</f>
        <v>FOLHA DE PESSOAL</v>
      </c>
      <c r="AA229" s="37">
        <v>1352.46</v>
      </c>
      <c r="AB229" s="37">
        <v>727876.58</v>
      </c>
      <c r="AC229" s="37">
        <v>1352.46</v>
      </c>
      <c r="AD229" s="37"/>
      <c r="AE229" s="37"/>
      <c r="AF229" s="37"/>
      <c r="AG229" s="37">
        <v>727876.58</v>
      </c>
    </row>
    <row r="230" spans="1:33" x14ac:dyDescent="0.25">
      <c r="A230" t="s">
        <v>591</v>
      </c>
      <c r="B230" s="36" t="s">
        <v>224</v>
      </c>
      <c r="C230" s="36" t="s">
        <v>592</v>
      </c>
      <c r="D230" t="s">
        <v>83</v>
      </c>
      <c r="E230" t="s">
        <v>100</v>
      </c>
      <c r="F230" s="19" t="str">
        <f>IFERROR(VLOOKUP(D230,'Tabelas auxiliares'!$A$3:$B$63,2,FALSE),"")</f>
        <v>SUGEPE-FOLHA - PASEP + AUX. MORADIA</v>
      </c>
      <c r="G230" s="19" t="str">
        <f>IFERROR(VLOOKUP($B230,'Tabelas auxiliares'!$A$67:$C$104,2,FALSE),"")</f>
        <v>FOLHA DE PAGAMENTO - GERAL</v>
      </c>
      <c r="H230" s="19" t="str">
        <f>IFERROR(VLOOKUP($B230,'Tabelas auxiliares'!$A$67:$C$104,3,FALSE),"")</f>
        <v>FOLHA DE PAGAMENTO / CONTRIBUICAO PARA O PSS / SUBSTITUICOES / INSS PATRONAL / PASEP</v>
      </c>
      <c r="I230" t="s">
        <v>4451</v>
      </c>
      <c r="J230" t="s">
        <v>2454</v>
      </c>
      <c r="K230" t="s">
        <v>4609</v>
      </c>
      <c r="L230" t="s">
        <v>4596</v>
      </c>
      <c r="M230" t="s">
        <v>604</v>
      </c>
      <c r="N230" t="s">
        <v>108</v>
      </c>
      <c r="O230" t="s">
        <v>614</v>
      </c>
      <c r="P230" t="s">
        <v>635</v>
      </c>
      <c r="Q230" t="s">
        <v>603</v>
      </c>
      <c r="R230" t="s">
        <v>604</v>
      </c>
      <c r="S230" t="s">
        <v>605</v>
      </c>
      <c r="T230" t="s">
        <v>626</v>
      </c>
      <c r="U230" t="s">
        <v>117</v>
      </c>
      <c r="V230" t="s">
        <v>974</v>
      </c>
      <c r="W230" t="s">
        <v>975</v>
      </c>
      <c r="X230" t="s">
        <v>4611</v>
      </c>
      <c r="Y230" s="19" t="str">
        <f t="shared" si="3"/>
        <v>3</v>
      </c>
      <c r="Z230" s="19" t="str">
        <f>IF(T230="","",IF(AND(T230&lt;&gt;'Tabelas auxiliares'!$B$241,T230&lt;&gt;'Tabelas auxiliares'!$B$242),"FOLHA DE PESSOAL",IF(Y230='Tabelas auxiliares'!$A$242,"CUSTEIO",IF(Y230='Tabelas auxiliares'!$A$241,"INVESTIMENTO","ERRO - VERIFICAR"))))</f>
        <v>FOLHA DE PESSOAL</v>
      </c>
      <c r="AA230" s="37"/>
      <c r="AB230" s="37">
        <v>10481.64</v>
      </c>
      <c r="AC230" s="37"/>
      <c r="AD230" s="37"/>
      <c r="AE230" s="37"/>
      <c r="AF230" s="37"/>
      <c r="AG230" s="37">
        <v>10481.64</v>
      </c>
    </row>
    <row r="231" spans="1:33" x14ac:dyDescent="0.25">
      <c r="A231" t="s">
        <v>591</v>
      </c>
      <c r="B231" s="36" t="s">
        <v>224</v>
      </c>
      <c r="C231" s="36" t="s">
        <v>592</v>
      </c>
      <c r="D231" t="s">
        <v>83</v>
      </c>
      <c r="E231" t="s">
        <v>100</v>
      </c>
      <c r="F231" s="19" t="str">
        <f>IFERROR(VLOOKUP(D231,'Tabelas auxiliares'!$A$3:$B$63,2,FALSE),"")</f>
        <v>SUGEPE-FOLHA - PASEP + AUX. MORADIA</v>
      </c>
      <c r="G231" s="19" t="str">
        <f>IFERROR(VLOOKUP($B231,'Tabelas auxiliares'!$A$67:$C$104,2,FALSE),"")</f>
        <v>FOLHA DE PAGAMENTO - GERAL</v>
      </c>
      <c r="H231" s="19" t="str">
        <f>IFERROR(VLOOKUP($B231,'Tabelas auxiliares'!$A$67:$C$104,3,FALSE),"")</f>
        <v>FOLHA DE PAGAMENTO / CONTRIBUICAO PARA O PSS / SUBSTITUICOES / INSS PATRONAL / PASEP</v>
      </c>
      <c r="I231" t="s">
        <v>4451</v>
      </c>
      <c r="J231" t="s">
        <v>2454</v>
      </c>
      <c r="K231" t="s">
        <v>4609</v>
      </c>
      <c r="L231" t="s">
        <v>4596</v>
      </c>
      <c r="M231" t="s">
        <v>604</v>
      </c>
      <c r="N231" t="s">
        <v>108</v>
      </c>
      <c r="O231" t="s">
        <v>614</v>
      </c>
      <c r="P231" t="s">
        <v>635</v>
      </c>
      <c r="Q231" t="s">
        <v>603</v>
      </c>
      <c r="R231" t="s">
        <v>604</v>
      </c>
      <c r="S231" t="s">
        <v>605</v>
      </c>
      <c r="T231" t="s">
        <v>626</v>
      </c>
      <c r="U231" t="s">
        <v>117</v>
      </c>
      <c r="V231" t="s">
        <v>1020</v>
      </c>
      <c r="W231" t="s">
        <v>1021</v>
      </c>
      <c r="X231" t="s">
        <v>4612</v>
      </c>
      <c r="Y231" s="19" t="str">
        <f t="shared" si="3"/>
        <v>3</v>
      </c>
      <c r="Z231" s="19" t="str">
        <f>IF(T231="","",IF(AND(T231&lt;&gt;'Tabelas auxiliares'!$B$241,T231&lt;&gt;'Tabelas auxiliares'!$B$242),"FOLHA DE PESSOAL",IF(Y231='Tabelas auxiliares'!$A$242,"CUSTEIO",IF(Y231='Tabelas auxiliares'!$A$241,"INVESTIMENTO","ERRO - VERIFICAR"))))</f>
        <v>FOLHA DE PESSOAL</v>
      </c>
      <c r="AA231" s="37">
        <v>873.47</v>
      </c>
      <c r="AB231" s="37">
        <v>6114.29</v>
      </c>
      <c r="AC231" s="37">
        <v>873.47</v>
      </c>
      <c r="AD231" s="37"/>
      <c r="AE231" s="37"/>
      <c r="AF231" s="37"/>
      <c r="AG231" s="37">
        <v>6114.29</v>
      </c>
    </row>
    <row r="232" spans="1:33" x14ac:dyDescent="0.25">
      <c r="A232" t="s">
        <v>591</v>
      </c>
      <c r="B232" s="36" t="s">
        <v>224</v>
      </c>
      <c r="C232" s="36" t="s">
        <v>592</v>
      </c>
      <c r="D232" t="s">
        <v>83</v>
      </c>
      <c r="E232" t="s">
        <v>100</v>
      </c>
      <c r="F232" s="19" t="str">
        <f>IFERROR(VLOOKUP(D232,'Tabelas auxiliares'!$A$3:$B$63,2,FALSE),"")</f>
        <v>SUGEPE-FOLHA - PASEP + AUX. MORADIA</v>
      </c>
      <c r="G232" s="19" t="str">
        <f>IFERROR(VLOOKUP($B232,'Tabelas auxiliares'!$A$67:$C$104,2,FALSE),"")</f>
        <v>FOLHA DE PAGAMENTO - GERAL</v>
      </c>
      <c r="H232" s="19" t="str">
        <f>IFERROR(VLOOKUP($B232,'Tabelas auxiliares'!$A$67:$C$104,3,FALSE),"")</f>
        <v>FOLHA DE PAGAMENTO / CONTRIBUICAO PARA O PSS / SUBSTITUICOES / INSS PATRONAL / PASEP</v>
      </c>
      <c r="I232" t="s">
        <v>4451</v>
      </c>
      <c r="J232" t="s">
        <v>2454</v>
      </c>
      <c r="K232" t="s">
        <v>4609</v>
      </c>
      <c r="L232" t="s">
        <v>4596</v>
      </c>
      <c r="M232" t="s">
        <v>604</v>
      </c>
      <c r="N232" t="s">
        <v>108</v>
      </c>
      <c r="O232" t="s">
        <v>614</v>
      </c>
      <c r="P232" t="s">
        <v>635</v>
      </c>
      <c r="Q232" t="s">
        <v>603</v>
      </c>
      <c r="R232" t="s">
        <v>604</v>
      </c>
      <c r="S232" t="s">
        <v>605</v>
      </c>
      <c r="T232" t="s">
        <v>626</v>
      </c>
      <c r="U232" t="s">
        <v>117</v>
      </c>
      <c r="V232" t="s">
        <v>976</v>
      </c>
      <c r="W232" t="s">
        <v>977</v>
      </c>
      <c r="X232" t="s">
        <v>4613</v>
      </c>
      <c r="Y232" s="19" t="str">
        <f t="shared" si="3"/>
        <v>3</v>
      </c>
      <c r="Z232" s="19" t="str">
        <f>IF(T232="","",IF(AND(T232&lt;&gt;'Tabelas auxiliares'!$B$241,T232&lt;&gt;'Tabelas auxiliares'!$B$242),"FOLHA DE PESSOAL",IF(Y232='Tabelas auxiliares'!$A$242,"CUSTEIO",IF(Y232='Tabelas auxiliares'!$A$241,"INVESTIMENTO","ERRO - VERIFICAR"))))</f>
        <v>FOLHA DE PESSOAL</v>
      </c>
      <c r="AA232" s="37"/>
      <c r="AB232" s="37">
        <v>31444.92</v>
      </c>
      <c r="AC232" s="37"/>
      <c r="AD232" s="37"/>
      <c r="AE232" s="37"/>
      <c r="AF232" s="37"/>
      <c r="AG232" s="37">
        <v>31444.92</v>
      </c>
    </row>
    <row r="233" spans="1:33" x14ac:dyDescent="0.25">
      <c r="A233" t="s">
        <v>591</v>
      </c>
      <c r="B233" s="36" t="s">
        <v>224</v>
      </c>
      <c r="C233" s="36" t="s">
        <v>592</v>
      </c>
      <c r="D233" t="s">
        <v>83</v>
      </c>
      <c r="E233" t="s">
        <v>100</v>
      </c>
      <c r="F233" s="19" t="str">
        <f>IFERROR(VLOOKUP(D233,'Tabelas auxiliares'!$A$3:$B$63,2,FALSE),"")</f>
        <v>SUGEPE-FOLHA - PASEP + AUX. MORADIA</v>
      </c>
      <c r="G233" s="19" t="str">
        <f>IFERROR(VLOOKUP($B233,'Tabelas auxiliares'!$A$67:$C$104,2,FALSE),"")</f>
        <v>FOLHA DE PAGAMENTO - GERAL</v>
      </c>
      <c r="H233" s="19" t="str">
        <f>IFERROR(VLOOKUP($B233,'Tabelas auxiliares'!$A$67:$C$104,3,FALSE),"")</f>
        <v>FOLHA DE PAGAMENTO / CONTRIBUICAO PARA O PSS / SUBSTITUICOES / INSS PATRONAL / PASEP</v>
      </c>
      <c r="I233" t="s">
        <v>4451</v>
      </c>
      <c r="J233" t="s">
        <v>2454</v>
      </c>
      <c r="K233" t="s">
        <v>4609</v>
      </c>
      <c r="L233" t="s">
        <v>4596</v>
      </c>
      <c r="M233" t="s">
        <v>604</v>
      </c>
      <c r="N233" t="s">
        <v>108</v>
      </c>
      <c r="O233" t="s">
        <v>614</v>
      </c>
      <c r="P233" t="s">
        <v>635</v>
      </c>
      <c r="Q233" t="s">
        <v>603</v>
      </c>
      <c r="R233" t="s">
        <v>604</v>
      </c>
      <c r="S233" t="s">
        <v>605</v>
      </c>
      <c r="T233" t="s">
        <v>626</v>
      </c>
      <c r="U233" t="s">
        <v>117</v>
      </c>
      <c r="V233" t="s">
        <v>1023</v>
      </c>
      <c r="W233" t="s">
        <v>1024</v>
      </c>
      <c r="X233" t="s">
        <v>4614</v>
      </c>
      <c r="Y233" s="19" t="str">
        <f t="shared" si="3"/>
        <v>3</v>
      </c>
      <c r="Z233" s="19" t="str">
        <f>IF(T233="","",IF(AND(T233&lt;&gt;'Tabelas auxiliares'!$B$241,T233&lt;&gt;'Tabelas auxiliares'!$B$242),"FOLHA DE PESSOAL",IF(Y233='Tabelas auxiliares'!$A$242,"CUSTEIO",IF(Y233='Tabelas auxiliares'!$A$241,"INVESTIMENTO","ERRO - VERIFICAR"))))</f>
        <v>FOLHA DE PESSOAL</v>
      </c>
      <c r="AA233" s="37"/>
      <c r="AB233" s="37">
        <v>7092.57</v>
      </c>
      <c r="AC233" s="37"/>
      <c r="AD233" s="37"/>
      <c r="AE233" s="37"/>
      <c r="AF233" s="37"/>
      <c r="AG233" s="37">
        <v>7092.57</v>
      </c>
    </row>
    <row r="234" spans="1:33" x14ac:dyDescent="0.25">
      <c r="A234" t="s">
        <v>591</v>
      </c>
      <c r="B234" s="36" t="s">
        <v>224</v>
      </c>
      <c r="C234" s="36" t="s">
        <v>592</v>
      </c>
      <c r="D234" t="s">
        <v>83</v>
      </c>
      <c r="E234" t="s">
        <v>100</v>
      </c>
      <c r="F234" s="19" t="str">
        <f>IFERROR(VLOOKUP(D234,'Tabelas auxiliares'!$A$3:$B$63,2,FALSE),"")</f>
        <v>SUGEPE-FOLHA - PASEP + AUX. MORADIA</v>
      </c>
      <c r="G234" s="19" t="str">
        <f>IFERROR(VLOOKUP($B234,'Tabelas auxiliares'!$A$67:$C$104,2,FALSE),"")</f>
        <v>FOLHA DE PAGAMENTO - GERAL</v>
      </c>
      <c r="H234" s="19" t="str">
        <f>IFERROR(VLOOKUP($B234,'Tabelas auxiliares'!$A$67:$C$104,3,FALSE),"")</f>
        <v>FOLHA DE PAGAMENTO / CONTRIBUICAO PARA O PSS / SUBSTITUICOES / INSS PATRONAL / PASEP</v>
      </c>
      <c r="I234" t="s">
        <v>4451</v>
      </c>
      <c r="J234" t="s">
        <v>2454</v>
      </c>
      <c r="K234" t="s">
        <v>4615</v>
      </c>
      <c r="L234" t="s">
        <v>4596</v>
      </c>
      <c r="M234" t="s">
        <v>604</v>
      </c>
      <c r="N234" t="s">
        <v>108</v>
      </c>
      <c r="O234" t="s">
        <v>614</v>
      </c>
      <c r="P234" t="s">
        <v>635</v>
      </c>
      <c r="Q234" t="s">
        <v>603</v>
      </c>
      <c r="R234" t="s">
        <v>604</v>
      </c>
      <c r="S234" t="s">
        <v>605</v>
      </c>
      <c r="T234" t="s">
        <v>626</v>
      </c>
      <c r="U234" t="s">
        <v>117</v>
      </c>
      <c r="V234" t="s">
        <v>978</v>
      </c>
      <c r="W234" t="s">
        <v>979</v>
      </c>
      <c r="X234" t="s">
        <v>4616</v>
      </c>
      <c r="Y234" s="19" t="str">
        <f t="shared" si="3"/>
        <v>3</v>
      </c>
      <c r="Z234" s="19" t="str">
        <f>IF(T234="","",IF(AND(T234&lt;&gt;'Tabelas auxiliares'!$B$241,T234&lt;&gt;'Tabelas auxiliares'!$B$242),"FOLHA DE PESSOAL",IF(Y234='Tabelas auxiliares'!$A$242,"CUSTEIO",IF(Y234='Tabelas auxiliares'!$A$241,"INVESTIMENTO","ERRO - VERIFICAR"))))</f>
        <v>FOLHA DE PESSOAL</v>
      </c>
      <c r="AA234" s="37">
        <v>20128.05</v>
      </c>
      <c r="AB234" s="37">
        <v>7355254.1699999999</v>
      </c>
      <c r="AC234" s="37">
        <v>20128.05</v>
      </c>
      <c r="AD234" s="37"/>
      <c r="AE234" s="37"/>
      <c r="AF234" s="37"/>
      <c r="AG234" s="37">
        <v>7355254.1699999999</v>
      </c>
    </row>
    <row r="235" spans="1:33" x14ac:dyDescent="0.25">
      <c r="A235" t="s">
        <v>591</v>
      </c>
      <c r="B235" s="36" t="s">
        <v>224</v>
      </c>
      <c r="C235" s="36" t="s">
        <v>592</v>
      </c>
      <c r="D235" t="s">
        <v>83</v>
      </c>
      <c r="E235" t="s">
        <v>100</v>
      </c>
      <c r="F235" s="19" t="str">
        <f>IFERROR(VLOOKUP(D235,'Tabelas auxiliares'!$A$3:$B$63,2,FALSE),"")</f>
        <v>SUGEPE-FOLHA - PASEP + AUX. MORADIA</v>
      </c>
      <c r="G235" s="19" t="str">
        <f>IFERROR(VLOOKUP($B235,'Tabelas auxiliares'!$A$67:$C$104,2,FALSE),"")</f>
        <v>FOLHA DE PAGAMENTO - GERAL</v>
      </c>
      <c r="H235" s="19" t="str">
        <f>IFERROR(VLOOKUP($B235,'Tabelas auxiliares'!$A$67:$C$104,3,FALSE),"")</f>
        <v>FOLHA DE PAGAMENTO / CONTRIBUICAO PARA O PSS / SUBSTITUICOES / INSS PATRONAL / PASEP</v>
      </c>
      <c r="I235" t="s">
        <v>4451</v>
      </c>
      <c r="J235" t="s">
        <v>2454</v>
      </c>
      <c r="K235" t="s">
        <v>4615</v>
      </c>
      <c r="L235" t="s">
        <v>4596</v>
      </c>
      <c r="M235" t="s">
        <v>604</v>
      </c>
      <c r="N235" t="s">
        <v>108</v>
      </c>
      <c r="O235" t="s">
        <v>614</v>
      </c>
      <c r="P235" t="s">
        <v>635</v>
      </c>
      <c r="Q235" t="s">
        <v>603</v>
      </c>
      <c r="R235" t="s">
        <v>604</v>
      </c>
      <c r="S235" t="s">
        <v>605</v>
      </c>
      <c r="T235" t="s">
        <v>626</v>
      </c>
      <c r="U235" t="s">
        <v>117</v>
      </c>
      <c r="V235" t="s">
        <v>980</v>
      </c>
      <c r="W235" t="s">
        <v>981</v>
      </c>
      <c r="X235" t="s">
        <v>4617</v>
      </c>
      <c r="Y235" s="19" t="str">
        <f t="shared" si="3"/>
        <v>3</v>
      </c>
      <c r="Z235" s="19" t="str">
        <f>IF(T235="","",IF(AND(T235&lt;&gt;'Tabelas auxiliares'!$B$241,T235&lt;&gt;'Tabelas auxiliares'!$B$242),"FOLHA DE PESSOAL",IF(Y235='Tabelas auxiliares'!$A$242,"CUSTEIO",IF(Y235='Tabelas auxiliares'!$A$241,"INVESTIMENTO","ERRO - VERIFICAR"))))</f>
        <v>FOLHA DE PESSOAL</v>
      </c>
      <c r="AA235" s="37"/>
      <c r="AB235" s="37">
        <v>2099.0500000000002</v>
      </c>
      <c r="AC235" s="37"/>
      <c r="AD235" s="37"/>
      <c r="AE235" s="37"/>
      <c r="AF235" s="37"/>
      <c r="AG235" s="37">
        <v>2099.0500000000002</v>
      </c>
    </row>
    <row r="236" spans="1:33" x14ac:dyDescent="0.25">
      <c r="A236" t="s">
        <v>591</v>
      </c>
      <c r="B236" s="36" t="s">
        <v>224</v>
      </c>
      <c r="C236" s="36" t="s">
        <v>592</v>
      </c>
      <c r="D236" t="s">
        <v>83</v>
      </c>
      <c r="E236" t="s">
        <v>100</v>
      </c>
      <c r="F236" s="19" t="str">
        <f>IFERROR(VLOOKUP(D236,'Tabelas auxiliares'!$A$3:$B$63,2,FALSE),"")</f>
        <v>SUGEPE-FOLHA - PASEP + AUX. MORADIA</v>
      </c>
      <c r="G236" s="19" t="str">
        <f>IFERROR(VLOOKUP($B236,'Tabelas auxiliares'!$A$67:$C$104,2,FALSE),"")</f>
        <v>FOLHA DE PAGAMENTO - GERAL</v>
      </c>
      <c r="H236" s="19" t="str">
        <f>IFERROR(VLOOKUP($B236,'Tabelas auxiliares'!$A$67:$C$104,3,FALSE),"")</f>
        <v>FOLHA DE PAGAMENTO / CONTRIBUICAO PARA O PSS / SUBSTITUICOES / INSS PATRONAL / PASEP</v>
      </c>
      <c r="I236" t="s">
        <v>4451</v>
      </c>
      <c r="J236" t="s">
        <v>2454</v>
      </c>
      <c r="K236" t="s">
        <v>4615</v>
      </c>
      <c r="L236" t="s">
        <v>4596</v>
      </c>
      <c r="M236" t="s">
        <v>604</v>
      </c>
      <c r="N236" t="s">
        <v>108</v>
      </c>
      <c r="O236" t="s">
        <v>614</v>
      </c>
      <c r="P236" t="s">
        <v>635</v>
      </c>
      <c r="Q236" t="s">
        <v>603</v>
      </c>
      <c r="R236" t="s">
        <v>604</v>
      </c>
      <c r="S236" t="s">
        <v>605</v>
      </c>
      <c r="T236" t="s">
        <v>626</v>
      </c>
      <c r="U236" t="s">
        <v>117</v>
      </c>
      <c r="V236" t="s">
        <v>982</v>
      </c>
      <c r="W236" t="s">
        <v>983</v>
      </c>
      <c r="X236" t="s">
        <v>4618</v>
      </c>
      <c r="Y236" s="19" t="str">
        <f t="shared" si="3"/>
        <v>3</v>
      </c>
      <c r="Z236" s="19" t="str">
        <f>IF(T236="","",IF(AND(T236&lt;&gt;'Tabelas auxiliares'!$B$241,T236&lt;&gt;'Tabelas auxiliares'!$B$242),"FOLHA DE PESSOAL",IF(Y236='Tabelas auxiliares'!$A$242,"CUSTEIO",IF(Y236='Tabelas auxiliares'!$A$241,"INVESTIMENTO","ERRO - VERIFICAR"))))</f>
        <v>FOLHA DE PESSOAL</v>
      </c>
      <c r="AA236" s="37"/>
      <c r="AB236" s="37">
        <v>582.34</v>
      </c>
      <c r="AC236" s="37"/>
      <c r="AD236" s="37"/>
      <c r="AE236" s="37"/>
      <c r="AF236" s="37"/>
      <c r="AG236" s="37">
        <v>582.34</v>
      </c>
    </row>
    <row r="237" spans="1:33" x14ac:dyDescent="0.25">
      <c r="A237" t="s">
        <v>591</v>
      </c>
      <c r="B237" s="36" t="s">
        <v>224</v>
      </c>
      <c r="C237" s="36" t="s">
        <v>592</v>
      </c>
      <c r="D237" t="s">
        <v>83</v>
      </c>
      <c r="E237" t="s">
        <v>100</v>
      </c>
      <c r="F237" s="19" t="str">
        <f>IFERROR(VLOOKUP(D237,'Tabelas auxiliares'!$A$3:$B$63,2,FALSE),"")</f>
        <v>SUGEPE-FOLHA - PASEP + AUX. MORADIA</v>
      </c>
      <c r="G237" s="19" t="str">
        <f>IFERROR(VLOOKUP($B237,'Tabelas auxiliares'!$A$67:$C$104,2,FALSE),"")</f>
        <v>FOLHA DE PAGAMENTO - GERAL</v>
      </c>
      <c r="H237" s="19" t="str">
        <f>IFERROR(VLOOKUP($B237,'Tabelas auxiliares'!$A$67:$C$104,3,FALSE),"")</f>
        <v>FOLHA DE PAGAMENTO / CONTRIBUICAO PARA O PSS / SUBSTITUICOES / INSS PATRONAL / PASEP</v>
      </c>
      <c r="I237" t="s">
        <v>4451</v>
      </c>
      <c r="J237" t="s">
        <v>2454</v>
      </c>
      <c r="K237" t="s">
        <v>4615</v>
      </c>
      <c r="L237" t="s">
        <v>4596</v>
      </c>
      <c r="M237" t="s">
        <v>604</v>
      </c>
      <c r="N237" t="s">
        <v>108</v>
      </c>
      <c r="O237" t="s">
        <v>614</v>
      </c>
      <c r="P237" t="s">
        <v>635</v>
      </c>
      <c r="Q237" t="s">
        <v>603</v>
      </c>
      <c r="R237" t="s">
        <v>604</v>
      </c>
      <c r="S237" t="s">
        <v>605</v>
      </c>
      <c r="T237" t="s">
        <v>626</v>
      </c>
      <c r="U237" t="s">
        <v>117</v>
      </c>
      <c r="V237" t="s">
        <v>984</v>
      </c>
      <c r="W237" t="s">
        <v>985</v>
      </c>
      <c r="X237" t="s">
        <v>4619</v>
      </c>
      <c r="Y237" s="19" t="str">
        <f t="shared" si="3"/>
        <v>3</v>
      </c>
      <c r="Z237" s="19" t="str">
        <f>IF(T237="","",IF(AND(T237&lt;&gt;'Tabelas auxiliares'!$B$241,T237&lt;&gt;'Tabelas auxiliares'!$B$242),"FOLHA DE PESSOAL",IF(Y237='Tabelas auxiliares'!$A$242,"CUSTEIO",IF(Y237='Tabelas auxiliares'!$A$241,"INVESTIMENTO","ERRO - VERIFICAR"))))</f>
        <v>FOLHA DE PESSOAL</v>
      </c>
      <c r="AA237" s="37">
        <v>1495</v>
      </c>
      <c r="AB237" s="37">
        <v>10217.06</v>
      </c>
      <c r="AC237" s="37">
        <v>1495</v>
      </c>
      <c r="AD237" s="37"/>
      <c r="AE237" s="37"/>
      <c r="AF237" s="37"/>
      <c r="AG237" s="37">
        <v>10217.06</v>
      </c>
    </row>
    <row r="238" spans="1:33" x14ac:dyDescent="0.25">
      <c r="A238" t="s">
        <v>591</v>
      </c>
      <c r="B238" s="36" t="s">
        <v>224</v>
      </c>
      <c r="C238" s="36" t="s">
        <v>592</v>
      </c>
      <c r="D238" t="s">
        <v>83</v>
      </c>
      <c r="E238" t="s">
        <v>100</v>
      </c>
      <c r="F238" s="19" t="str">
        <f>IFERROR(VLOOKUP(D238,'Tabelas auxiliares'!$A$3:$B$63,2,FALSE),"")</f>
        <v>SUGEPE-FOLHA - PASEP + AUX. MORADIA</v>
      </c>
      <c r="G238" s="19" t="str">
        <f>IFERROR(VLOOKUP($B238,'Tabelas auxiliares'!$A$67:$C$104,2,FALSE),"")</f>
        <v>FOLHA DE PAGAMENTO - GERAL</v>
      </c>
      <c r="H238" s="19" t="str">
        <f>IFERROR(VLOOKUP($B238,'Tabelas auxiliares'!$A$67:$C$104,3,FALSE),"")</f>
        <v>FOLHA DE PAGAMENTO / CONTRIBUICAO PARA O PSS / SUBSTITUICOES / INSS PATRONAL / PASEP</v>
      </c>
      <c r="I238" t="s">
        <v>4451</v>
      </c>
      <c r="J238" t="s">
        <v>2454</v>
      </c>
      <c r="K238" t="s">
        <v>4615</v>
      </c>
      <c r="L238" t="s">
        <v>4596</v>
      </c>
      <c r="M238" t="s">
        <v>604</v>
      </c>
      <c r="N238" t="s">
        <v>108</v>
      </c>
      <c r="O238" t="s">
        <v>614</v>
      </c>
      <c r="P238" t="s">
        <v>635</v>
      </c>
      <c r="Q238" t="s">
        <v>603</v>
      </c>
      <c r="R238" t="s">
        <v>604</v>
      </c>
      <c r="S238" t="s">
        <v>605</v>
      </c>
      <c r="T238" t="s">
        <v>626</v>
      </c>
      <c r="U238" t="s">
        <v>117</v>
      </c>
      <c r="V238" t="s">
        <v>986</v>
      </c>
      <c r="W238" t="s">
        <v>987</v>
      </c>
      <c r="X238" t="s">
        <v>4620</v>
      </c>
      <c r="Y238" s="19" t="str">
        <f t="shared" si="3"/>
        <v>3</v>
      </c>
      <c r="Z238" s="19" t="str">
        <f>IF(T238="","",IF(AND(T238&lt;&gt;'Tabelas auxiliares'!$B$241,T238&lt;&gt;'Tabelas auxiliares'!$B$242),"FOLHA DE PESSOAL",IF(Y238='Tabelas auxiliares'!$A$242,"CUSTEIO",IF(Y238='Tabelas auxiliares'!$A$241,"INVESTIMENTO","ERRO - VERIFICAR"))))</f>
        <v>FOLHA DE PESSOAL</v>
      </c>
      <c r="AA238" s="37">
        <v>2497.2600000000002</v>
      </c>
      <c r="AB238" s="37">
        <v>66868.73</v>
      </c>
      <c r="AC238" s="37">
        <v>2497.2600000000002</v>
      </c>
      <c r="AD238" s="37"/>
      <c r="AE238" s="37"/>
      <c r="AF238" s="37"/>
      <c r="AG238" s="37">
        <v>66868.73</v>
      </c>
    </row>
    <row r="239" spans="1:33" x14ac:dyDescent="0.25">
      <c r="A239" t="s">
        <v>591</v>
      </c>
      <c r="B239" s="36" t="s">
        <v>224</v>
      </c>
      <c r="C239" s="36" t="s">
        <v>592</v>
      </c>
      <c r="D239" t="s">
        <v>83</v>
      </c>
      <c r="E239" t="s">
        <v>100</v>
      </c>
      <c r="F239" s="19" t="str">
        <f>IFERROR(VLOOKUP(D239,'Tabelas auxiliares'!$A$3:$B$63,2,FALSE),"")</f>
        <v>SUGEPE-FOLHA - PASEP + AUX. MORADIA</v>
      </c>
      <c r="G239" s="19" t="str">
        <f>IFERROR(VLOOKUP($B239,'Tabelas auxiliares'!$A$67:$C$104,2,FALSE),"")</f>
        <v>FOLHA DE PAGAMENTO - GERAL</v>
      </c>
      <c r="H239" s="19" t="str">
        <f>IFERROR(VLOOKUP($B239,'Tabelas auxiliares'!$A$67:$C$104,3,FALSE),"")</f>
        <v>FOLHA DE PAGAMENTO / CONTRIBUICAO PARA O PSS / SUBSTITUICOES / INSS PATRONAL / PASEP</v>
      </c>
      <c r="I239" t="s">
        <v>4451</v>
      </c>
      <c r="J239" t="s">
        <v>2454</v>
      </c>
      <c r="K239" t="s">
        <v>4615</v>
      </c>
      <c r="L239" t="s">
        <v>4596</v>
      </c>
      <c r="M239" t="s">
        <v>604</v>
      </c>
      <c r="N239" t="s">
        <v>108</v>
      </c>
      <c r="O239" t="s">
        <v>614</v>
      </c>
      <c r="P239" t="s">
        <v>635</v>
      </c>
      <c r="Q239" t="s">
        <v>603</v>
      </c>
      <c r="R239" t="s">
        <v>604</v>
      </c>
      <c r="S239" t="s">
        <v>605</v>
      </c>
      <c r="T239" t="s">
        <v>626</v>
      </c>
      <c r="U239" t="s">
        <v>117</v>
      </c>
      <c r="V239" t="s">
        <v>988</v>
      </c>
      <c r="W239" t="s">
        <v>989</v>
      </c>
      <c r="X239" t="s">
        <v>4621</v>
      </c>
      <c r="Y239" s="19" t="str">
        <f t="shared" si="3"/>
        <v>3</v>
      </c>
      <c r="Z239" s="19" t="str">
        <f>IF(T239="","",IF(AND(T239&lt;&gt;'Tabelas auxiliares'!$B$241,T239&lt;&gt;'Tabelas auxiliares'!$B$242),"FOLHA DE PESSOAL",IF(Y239='Tabelas auxiliares'!$A$242,"CUSTEIO",IF(Y239='Tabelas auxiliares'!$A$241,"INVESTIMENTO","ERRO - VERIFICAR"))))</f>
        <v>FOLHA DE PESSOAL</v>
      </c>
      <c r="AA239" s="37">
        <v>22.26</v>
      </c>
      <c r="AB239" s="37">
        <v>3688.23</v>
      </c>
      <c r="AC239" s="37">
        <v>22.26</v>
      </c>
      <c r="AD239" s="37"/>
      <c r="AE239" s="37"/>
      <c r="AF239" s="37"/>
      <c r="AG239" s="37">
        <v>3688.23</v>
      </c>
    </row>
    <row r="240" spans="1:33" x14ac:dyDescent="0.25">
      <c r="A240" t="s">
        <v>591</v>
      </c>
      <c r="B240" s="36" t="s">
        <v>224</v>
      </c>
      <c r="C240" s="36" t="s">
        <v>592</v>
      </c>
      <c r="D240" t="s">
        <v>83</v>
      </c>
      <c r="E240" t="s">
        <v>100</v>
      </c>
      <c r="F240" s="19" t="str">
        <f>IFERROR(VLOOKUP(D240,'Tabelas auxiliares'!$A$3:$B$63,2,FALSE),"")</f>
        <v>SUGEPE-FOLHA - PASEP + AUX. MORADIA</v>
      </c>
      <c r="G240" s="19" t="str">
        <f>IFERROR(VLOOKUP($B240,'Tabelas auxiliares'!$A$67:$C$104,2,FALSE),"")</f>
        <v>FOLHA DE PAGAMENTO - GERAL</v>
      </c>
      <c r="H240" s="19" t="str">
        <f>IFERROR(VLOOKUP($B240,'Tabelas auxiliares'!$A$67:$C$104,3,FALSE),"")</f>
        <v>FOLHA DE PAGAMENTO / CONTRIBUICAO PARA O PSS / SUBSTITUICOES / INSS PATRONAL / PASEP</v>
      </c>
      <c r="I240" t="s">
        <v>4451</v>
      </c>
      <c r="J240" t="s">
        <v>2454</v>
      </c>
      <c r="K240" t="s">
        <v>4615</v>
      </c>
      <c r="L240" t="s">
        <v>4596</v>
      </c>
      <c r="M240" t="s">
        <v>604</v>
      </c>
      <c r="N240" t="s">
        <v>108</v>
      </c>
      <c r="O240" t="s">
        <v>614</v>
      </c>
      <c r="P240" t="s">
        <v>635</v>
      </c>
      <c r="Q240" t="s">
        <v>603</v>
      </c>
      <c r="R240" t="s">
        <v>604</v>
      </c>
      <c r="S240" t="s">
        <v>605</v>
      </c>
      <c r="T240" t="s">
        <v>626</v>
      </c>
      <c r="U240" t="s">
        <v>117</v>
      </c>
      <c r="V240" t="s">
        <v>990</v>
      </c>
      <c r="W240" t="s">
        <v>991</v>
      </c>
      <c r="X240" t="s">
        <v>4622</v>
      </c>
      <c r="Y240" s="19" t="str">
        <f t="shared" si="3"/>
        <v>3</v>
      </c>
      <c r="Z240" s="19" t="str">
        <f>IF(T240="","",IF(AND(T240&lt;&gt;'Tabelas auxiliares'!$B$241,T240&lt;&gt;'Tabelas auxiliares'!$B$242),"FOLHA DE PESSOAL",IF(Y240='Tabelas auxiliares'!$A$242,"CUSTEIO",IF(Y240='Tabelas auxiliares'!$A$241,"INVESTIMENTO","ERRO - VERIFICAR"))))</f>
        <v>FOLHA DE PESSOAL</v>
      </c>
      <c r="AA240" s="37">
        <v>6400.74</v>
      </c>
      <c r="AB240" s="37">
        <v>8052971.4800000004</v>
      </c>
      <c r="AC240" s="37">
        <v>6400.74</v>
      </c>
      <c r="AD240" s="37"/>
      <c r="AE240" s="37"/>
      <c r="AF240" s="37"/>
      <c r="AG240" s="37">
        <v>8052971.4800000004</v>
      </c>
    </row>
    <row r="241" spans="1:33" x14ac:dyDescent="0.25">
      <c r="A241" t="s">
        <v>591</v>
      </c>
      <c r="B241" s="36" t="s">
        <v>224</v>
      </c>
      <c r="C241" s="36" t="s">
        <v>592</v>
      </c>
      <c r="D241" t="s">
        <v>83</v>
      </c>
      <c r="E241" t="s">
        <v>100</v>
      </c>
      <c r="F241" s="19" t="str">
        <f>IFERROR(VLOOKUP(D241,'Tabelas auxiliares'!$A$3:$B$63,2,FALSE),"")</f>
        <v>SUGEPE-FOLHA - PASEP + AUX. MORADIA</v>
      </c>
      <c r="G241" s="19" t="str">
        <f>IFERROR(VLOOKUP($B241,'Tabelas auxiliares'!$A$67:$C$104,2,FALSE),"")</f>
        <v>FOLHA DE PAGAMENTO - GERAL</v>
      </c>
      <c r="H241" s="19" t="str">
        <f>IFERROR(VLOOKUP($B241,'Tabelas auxiliares'!$A$67:$C$104,3,FALSE),"")</f>
        <v>FOLHA DE PAGAMENTO / CONTRIBUICAO PARA O PSS / SUBSTITUICOES / INSS PATRONAL / PASEP</v>
      </c>
      <c r="I241" t="s">
        <v>4451</v>
      </c>
      <c r="J241" t="s">
        <v>2454</v>
      </c>
      <c r="K241" t="s">
        <v>4615</v>
      </c>
      <c r="L241" t="s">
        <v>4596</v>
      </c>
      <c r="M241" t="s">
        <v>604</v>
      </c>
      <c r="N241" t="s">
        <v>108</v>
      </c>
      <c r="O241" t="s">
        <v>614</v>
      </c>
      <c r="P241" t="s">
        <v>635</v>
      </c>
      <c r="Q241" t="s">
        <v>603</v>
      </c>
      <c r="R241" t="s">
        <v>604</v>
      </c>
      <c r="S241" t="s">
        <v>605</v>
      </c>
      <c r="T241" t="s">
        <v>626</v>
      </c>
      <c r="U241" t="s">
        <v>117</v>
      </c>
      <c r="V241" t="s">
        <v>992</v>
      </c>
      <c r="W241" t="s">
        <v>993</v>
      </c>
      <c r="X241" t="s">
        <v>4623</v>
      </c>
      <c r="Y241" s="19" t="str">
        <f t="shared" si="3"/>
        <v>3</v>
      </c>
      <c r="Z241" s="19" t="str">
        <f>IF(T241="","",IF(AND(T241&lt;&gt;'Tabelas auxiliares'!$B$241,T241&lt;&gt;'Tabelas auxiliares'!$B$242),"FOLHA DE PESSOAL",IF(Y241='Tabelas auxiliares'!$A$242,"CUSTEIO",IF(Y241='Tabelas auxiliares'!$A$241,"INVESTIMENTO","ERRO - VERIFICAR"))))</f>
        <v>FOLHA DE PESSOAL</v>
      </c>
      <c r="AA241" s="37">
        <v>353.94</v>
      </c>
      <c r="AB241" s="37">
        <v>120779.08</v>
      </c>
      <c r="AC241" s="37">
        <v>353.94</v>
      </c>
      <c r="AD241" s="37"/>
      <c r="AE241" s="37"/>
      <c r="AF241" s="37"/>
      <c r="AG241" s="37">
        <v>120779.08</v>
      </c>
    </row>
    <row r="242" spans="1:33" x14ac:dyDescent="0.25">
      <c r="A242" t="s">
        <v>591</v>
      </c>
      <c r="B242" s="36" t="s">
        <v>224</v>
      </c>
      <c r="C242" s="36" t="s">
        <v>592</v>
      </c>
      <c r="D242" t="s">
        <v>83</v>
      </c>
      <c r="E242" t="s">
        <v>100</v>
      </c>
      <c r="F242" s="19" t="str">
        <f>IFERROR(VLOOKUP(D242,'Tabelas auxiliares'!$A$3:$B$63,2,FALSE),"")</f>
        <v>SUGEPE-FOLHA - PASEP + AUX. MORADIA</v>
      </c>
      <c r="G242" s="19" t="str">
        <f>IFERROR(VLOOKUP($B242,'Tabelas auxiliares'!$A$67:$C$104,2,FALSE),"")</f>
        <v>FOLHA DE PAGAMENTO - GERAL</v>
      </c>
      <c r="H242" s="19" t="str">
        <f>IFERROR(VLOOKUP($B242,'Tabelas auxiliares'!$A$67:$C$104,3,FALSE),"")</f>
        <v>FOLHA DE PAGAMENTO / CONTRIBUICAO PARA O PSS / SUBSTITUICOES / INSS PATRONAL / PASEP</v>
      </c>
      <c r="I242" t="s">
        <v>4451</v>
      </c>
      <c r="J242" t="s">
        <v>2454</v>
      </c>
      <c r="K242" t="s">
        <v>4615</v>
      </c>
      <c r="L242" t="s">
        <v>4596</v>
      </c>
      <c r="M242" t="s">
        <v>604</v>
      </c>
      <c r="N242" t="s">
        <v>108</v>
      </c>
      <c r="O242" t="s">
        <v>614</v>
      </c>
      <c r="P242" t="s">
        <v>635</v>
      </c>
      <c r="Q242" t="s">
        <v>603</v>
      </c>
      <c r="R242" t="s">
        <v>604</v>
      </c>
      <c r="S242" t="s">
        <v>605</v>
      </c>
      <c r="T242" t="s">
        <v>626</v>
      </c>
      <c r="U242" t="s">
        <v>117</v>
      </c>
      <c r="V242" t="s">
        <v>994</v>
      </c>
      <c r="W242" t="s">
        <v>995</v>
      </c>
      <c r="X242" t="s">
        <v>4624</v>
      </c>
      <c r="Y242" s="19" t="str">
        <f t="shared" si="3"/>
        <v>3</v>
      </c>
      <c r="Z242" s="19" t="str">
        <f>IF(T242="","",IF(AND(T242&lt;&gt;'Tabelas auxiliares'!$B$241,T242&lt;&gt;'Tabelas auxiliares'!$B$242),"FOLHA DE PESSOAL",IF(Y242='Tabelas auxiliares'!$A$242,"CUSTEIO",IF(Y242='Tabelas auxiliares'!$A$241,"INVESTIMENTO","ERRO - VERIFICAR"))))</f>
        <v>FOLHA DE PESSOAL</v>
      </c>
      <c r="AA242" s="37">
        <v>7517.81</v>
      </c>
      <c r="AB242" s="37">
        <v>218511.94</v>
      </c>
      <c r="AC242" s="37">
        <v>7517.81</v>
      </c>
      <c r="AD242" s="37"/>
      <c r="AE242" s="37"/>
      <c r="AF242" s="37"/>
      <c r="AG242" s="37">
        <v>218511.94</v>
      </c>
    </row>
    <row r="243" spans="1:33" x14ac:dyDescent="0.25">
      <c r="A243" t="s">
        <v>591</v>
      </c>
      <c r="B243" s="36" t="s">
        <v>224</v>
      </c>
      <c r="C243" s="36" t="s">
        <v>592</v>
      </c>
      <c r="D243" t="s">
        <v>83</v>
      </c>
      <c r="E243" t="s">
        <v>100</v>
      </c>
      <c r="F243" s="19" t="str">
        <f>IFERROR(VLOOKUP(D243,'Tabelas auxiliares'!$A$3:$B$63,2,FALSE),"")</f>
        <v>SUGEPE-FOLHA - PASEP + AUX. MORADIA</v>
      </c>
      <c r="G243" s="19" t="str">
        <f>IFERROR(VLOOKUP($B243,'Tabelas auxiliares'!$A$67:$C$104,2,FALSE),"")</f>
        <v>FOLHA DE PAGAMENTO - GERAL</v>
      </c>
      <c r="H243" s="19" t="str">
        <f>IFERROR(VLOOKUP($B243,'Tabelas auxiliares'!$A$67:$C$104,3,FALSE),"")</f>
        <v>FOLHA DE PAGAMENTO / CONTRIBUICAO PARA O PSS / SUBSTITUICOES / INSS PATRONAL / PASEP</v>
      </c>
      <c r="I243" t="s">
        <v>4451</v>
      </c>
      <c r="J243" t="s">
        <v>2454</v>
      </c>
      <c r="K243" t="s">
        <v>4615</v>
      </c>
      <c r="L243" t="s">
        <v>4596</v>
      </c>
      <c r="M243" t="s">
        <v>604</v>
      </c>
      <c r="N243" t="s">
        <v>108</v>
      </c>
      <c r="O243" t="s">
        <v>614</v>
      </c>
      <c r="P243" t="s">
        <v>635</v>
      </c>
      <c r="Q243" t="s">
        <v>603</v>
      </c>
      <c r="R243" t="s">
        <v>604</v>
      </c>
      <c r="S243" t="s">
        <v>605</v>
      </c>
      <c r="T243" t="s">
        <v>626</v>
      </c>
      <c r="U243" t="s">
        <v>117</v>
      </c>
      <c r="V243" t="s">
        <v>996</v>
      </c>
      <c r="W243" t="s">
        <v>997</v>
      </c>
      <c r="X243" t="s">
        <v>4625</v>
      </c>
      <c r="Y243" s="19" t="str">
        <f t="shared" si="3"/>
        <v>3</v>
      </c>
      <c r="Z243" s="19" t="str">
        <f>IF(T243="","",IF(AND(T243&lt;&gt;'Tabelas auxiliares'!$B$241,T243&lt;&gt;'Tabelas auxiliares'!$B$242),"FOLHA DE PESSOAL",IF(Y243='Tabelas auxiliares'!$A$242,"CUSTEIO",IF(Y243='Tabelas auxiliares'!$A$241,"INVESTIMENTO","ERRO - VERIFICAR"))))</f>
        <v>FOLHA DE PESSOAL</v>
      </c>
      <c r="AA243" s="37"/>
      <c r="AB243" s="37">
        <v>4588.1899999999996</v>
      </c>
      <c r="AC243" s="37"/>
      <c r="AD243" s="37"/>
      <c r="AE243" s="37"/>
      <c r="AF243" s="37"/>
      <c r="AG243" s="37">
        <v>4588.1899999999996</v>
      </c>
    </row>
    <row r="244" spans="1:33" x14ac:dyDescent="0.25">
      <c r="A244" t="s">
        <v>591</v>
      </c>
      <c r="B244" s="36" t="s">
        <v>224</v>
      </c>
      <c r="C244" s="36" t="s">
        <v>592</v>
      </c>
      <c r="D244" t="s">
        <v>83</v>
      </c>
      <c r="E244" t="s">
        <v>100</v>
      </c>
      <c r="F244" s="19" t="str">
        <f>IFERROR(VLOOKUP(D244,'Tabelas auxiliares'!$A$3:$B$63,2,FALSE),"")</f>
        <v>SUGEPE-FOLHA - PASEP + AUX. MORADIA</v>
      </c>
      <c r="G244" s="19" t="str">
        <f>IFERROR(VLOOKUP($B244,'Tabelas auxiliares'!$A$67:$C$104,2,FALSE),"")</f>
        <v>FOLHA DE PAGAMENTO - GERAL</v>
      </c>
      <c r="H244" s="19" t="str">
        <f>IFERROR(VLOOKUP($B244,'Tabelas auxiliares'!$A$67:$C$104,3,FALSE),"")</f>
        <v>FOLHA DE PAGAMENTO / CONTRIBUICAO PARA O PSS / SUBSTITUICOES / INSS PATRONAL / PASEP</v>
      </c>
      <c r="I244" t="s">
        <v>4451</v>
      </c>
      <c r="J244" t="s">
        <v>2454</v>
      </c>
      <c r="K244" t="s">
        <v>4615</v>
      </c>
      <c r="L244" t="s">
        <v>4596</v>
      </c>
      <c r="M244" t="s">
        <v>604</v>
      </c>
      <c r="N244" t="s">
        <v>108</v>
      </c>
      <c r="O244" t="s">
        <v>614</v>
      </c>
      <c r="P244" t="s">
        <v>635</v>
      </c>
      <c r="Q244" t="s">
        <v>603</v>
      </c>
      <c r="R244" t="s">
        <v>604</v>
      </c>
      <c r="S244" t="s">
        <v>605</v>
      </c>
      <c r="T244" t="s">
        <v>626</v>
      </c>
      <c r="U244" t="s">
        <v>117</v>
      </c>
      <c r="V244" t="s">
        <v>998</v>
      </c>
      <c r="W244" t="s">
        <v>999</v>
      </c>
      <c r="X244" t="s">
        <v>4626</v>
      </c>
      <c r="Y244" s="19" t="str">
        <f t="shared" si="3"/>
        <v>3</v>
      </c>
      <c r="Z244" s="19" t="str">
        <f>IF(T244="","",IF(AND(T244&lt;&gt;'Tabelas auxiliares'!$B$241,T244&lt;&gt;'Tabelas auxiliares'!$B$242),"FOLHA DE PESSOAL",IF(Y244='Tabelas auxiliares'!$A$242,"CUSTEIO",IF(Y244='Tabelas auxiliares'!$A$241,"INVESTIMENTO","ERRO - VERIFICAR"))))</f>
        <v>FOLHA DE PESSOAL</v>
      </c>
      <c r="AA244" s="37">
        <v>3073.89</v>
      </c>
      <c r="AB244" s="37">
        <v>12401.7</v>
      </c>
      <c r="AC244" s="37">
        <v>3073.89</v>
      </c>
      <c r="AD244" s="37"/>
      <c r="AE244" s="37"/>
      <c r="AF244" s="37"/>
      <c r="AG244" s="37">
        <v>12401.7</v>
      </c>
    </row>
    <row r="245" spans="1:33" x14ac:dyDescent="0.25">
      <c r="A245" t="s">
        <v>591</v>
      </c>
      <c r="B245" s="36" t="s">
        <v>224</v>
      </c>
      <c r="C245" s="36" t="s">
        <v>592</v>
      </c>
      <c r="D245" t="s">
        <v>83</v>
      </c>
      <c r="E245" t="s">
        <v>100</v>
      </c>
      <c r="F245" s="19" t="str">
        <f>IFERROR(VLOOKUP(D245,'Tabelas auxiliares'!$A$3:$B$63,2,FALSE),"")</f>
        <v>SUGEPE-FOLHA - PASEP + AUX. MORADIA</v>
      </c>
      <c r="G245" s="19" t="str">
        <f>IFERROR(VLOOKUP($B245,'Tabelas auxiliares'!$A$67:$C$104,2,FALSE),"")</f>
        <v>FOLHA DE PAGAMENTO - GERAL</v>
      </c>
      <c r="H245" s="19" t="str">
        <f>IFERROR(VLOOKUP($B245,'Tabelas auxiliares'!$A$67:$C$104,3,FALSE),"")</f>
        <v>FOLHA DE PAGAMENTO / CONTRIBUICAO PARA O PSS / SUBSTITUICOES / INSS PATRONAL / PASEP</v>
      </c>
      <c r="I245" t="s">
        <v>4451</v>
      </c>
      <c r="J245" t="s">
        <v>2454</v>
      </c>
      <c r="K245" t="s">
        <v>4615</v>
      </c>
      <c r="L245" t="s">
        <v>4596</v>
      </c>
      <c r="M245" t="s">
        <v>604</v>
      </c>
      <c r="N245" t="s">
        <v>108</v>
      </c>
      <c r="O245" t="s">
        <v>614</v>
      </c>
      <c r="P245" t="s">
        <v>635</v>
      </c>
      <c r="Q245" t="s">
        <v>603</v>
      </c>
      <c r="R245" t="s">
        <v>604</v>
      </c>
      <c r="S245" t="s">
        <v>605</v>
      </c>
      <c r="T245" t="s">
        <v>626</v>
      </c>
      <c r="U245" t="s">
        <v>117</v>
      </c>
      <c r="V245" t="s">
        <v>1000</v>
      </c>
      <c r="W245" t="s">
        <v>1001</v>
      </c>
      <c r="X245" t="s">
        <v>4627</v>
      </c>
      <c r="Y245" s="19" t="str">
        <f t="shared" si="3"/>
        <v>3</v>
      </c>
      <c r="Z245" s="19" t="str">
        <f>IF(T245="","",IF(AND(T245&lt;&gt;'Tabelas auxiliares'!$B$241,T245&lt;&gt;'Tabelas auxiliares'!$B$242),"FOLHA DE PESSOAL",IF(Y245='Tabelas auxiliares'!$A$242,"CUSTEIO",IF(Y245='Tabelas auxiliares'!$A$241,"INVESTIMENTO","ERRO - VERIFICAR"))))</f>
        <v>FOLHA DE PESSOAL</v>
      </c>
      <c r="AA245" s="37">
        <v>45727.75</v>
      </c>
      <c r="AB245" s="37">
        <v>1512425.3</v>
      </c>
      <c r="AC245" s="37">
        <v>45727.75</v>
      </c>
      <c r="AD245" s="37"/>
      <c r="AE245" s="37"/>
      <c r="AF245" s="37"/>
      <c r="AG245" s="37">
        <v>1512425.3</v>
      </c>
    </row>
    <row r="246" spans="1:33" x14ac:dyDescent="0.25">
      <c r="A246" t="s">
        <v>591</v>
      </c>
      <c r="B246" s="36" t="s">
        <v>224</v>
      </c>
      <c r="C246" s="36" t="s">
        <v>592</v>
      </c>
      <c r="D246" t="s">
        <v>83</v>
      </c>
      <c r="E246" t="s">
        <v>100</v>
      </c>
      <c r="F246" s="19" t="str">
        <f>IFERROR(VLOOKUP(D246,'Tabelas auxiliares'!$A$3:$B$63,2,FALSE),"")</f>
        <v>SUGEPE-FOLHA - PASEP + AUX. MORADIA</v>
      </c>
      <c r="G246" s="19" t="str">
        <f>IFERROR(VLOOKUP($B246,'Tabelas auxiliares'!$A$67:$C$104,2,FALSE),"")</f>
        <v>FOLHA DE PAGAMENTO - GERAL</v>
      </c>
      <c r="H246" s="19" t="str">
        <f>IFERROR(VLOOKUP($B246,'Tabelas auxiliares'!$A$67:$C$104,3,FALSE),"")</f>
        <v>FOLHA DE PAGAMENTO / CONTRIBUICAO PARA O PSS / SUBSTITUICOES / INSS PATRONAL / PASEP</v>
      </c>
      <c r="I246" t="s">
        <v>4451</v>
      </c>
      <c r="J246" t="s">
        <v>2454</v>
      </c>
      <c r="K246" t="s">
        <v>4615</v>
      </c>
      <c r="L246" t="s">
        <v>4596</v>
      </c>
      <c r="M246" t="s">
        <v>604</v>
      </c>
      <c r="N246" t="s">
        <v>108</v>
      </c>
      <c r="O246" t="s">
        <v>614</v>
      </c>
      <c r="P246" t="s">
        <v>635</v>
      </c>
      <c r="Q246" t="s">
        <v>603</v>
      </c>
      <c r="R246" t="s">
        <v>604</v>
      </c>
      <c r="S246" t="s">
        <v>605</v>
      </c>
      <c r="T246" t="s">
        <v>626</v>
      </c>
      <c r="U246" t="s">
        <v>117</v>
      </c>
      <c r="V246" t="s">
        <v>1002</v>
      </c>
      <c r="W246" t="s">
        <v>1003</v>
      </c>
      <c r="X246" t="s">
        <v>4628</v>
      </c>
      <c r="Y246" s="19" t="str">
        <f t="shared" si="3"/>
        <v>3</v>
      </c>
      <c r="Z246" s="19" t="str">
        <f>IF(T246="","",IF(AND(T246&lt;&gt;'Tabelas auxiliares'!$B$241,T246&lt;&gt;'Tabelas auxiliares'!$B$242),"FOLHA DE PESSOAL",IF(Y246='Tabelas auxiliares'!$A$242,"CUSTEIO",IF(Y246='Tabelas auxiliares'!$A$241,"INVESTIMENTO","ERRO - VERIFICAR"))))</f>
        <v>FOLHA DE PESSOAL</v>
      </c>
      <c r="AA246" s="37">
        <v>39443.550000000003</v>
      </c>
      <c r="AB246" s="37">
        <v>2439291.7000000002</v>
      </c>
      <c r="AC246" s="37">
        <v>39443.550000000003</v>
      </c>
      <c r="AD246" s="37"/>
      <c r="AE246" s="37"/>
      <c r="AF246" s="37"/>
      <c r="AG246" s="37">
        <v>2439291.7000000002</v>
      </c>
    </row>
    <row r="247" spans="1:33" x14ac:dyDescent="0.25">
      <c r="A247" t="s">
        <v>591</v>
      </c>
      <c r="B247" s="36" t="s">
        <v>224</v>
      </c>
      <c r="C247" s="36" t="s">
        <v>592</v>
      </c>
      <c r="D247" t="s">
        <v>83</v>
      </c>
      <c r="E247" t="s">
        <v>100</v>
      </c>
      <c r="F247" s="19" t="str">
        <f>IFERROR(VLOOKUP(D247,'Tabelas auxiliares'!$A$3:$B$63,2,FALSE),"")</f>
        <v>SUGEPE-FOLHA - PASEP + AUX. MORADIA</v>
      </c>
      <c r="G247" s="19" t="str">
        <f>IFERROR(VLOOKUP($B247,'Tabelas auxiliares'!$A$67:$C$104,2,FALSE),"")</f>
        <v>FOLHA DE PAGAMENTO - GERAL</v>
      </c>
      <c r="H247" s="19" t="str">
        <f>IFERROR(VLOOKUP($B247,'Tabelas auxiliares'!$A$67:$C$104,3,FALSE),"")</f>
        <v>FOLHA DE PAGAMENTO / CONTRIBUICAO PARA O PSS / SUBSTITUICOES / INSS PATRONAL / PASEP</v>
      </c>
      <c r="I247" t="s">
        <v>4451</v>
      </c>
      <c r="J247" t="s">
        <v>2454</v>
      </c>
      <c r="K247" t="s">
        <v>4615</v>
      </c>
      <c r="L247" t="s">
        <v>4596</v>
      </c>
      <c r="M247" t="s">
        <v>604</v>
      </c>
      <c r="N247" t="s">
        <v>108</v>
      </c>
      <c r="O247" t="s">
        <v>614</v>
      </c>
      <c r="P247" t="s">
        <v>635</v>
      </c>
      <c r="Q247" t="s">
        <v>603</v>
      </c>
      <c r="R247" t="s">
        <v>604</v>
      </c>
      <c r="S247" t="s">
        <v>605</v>
      </c>
      <c r="T247" t="s">
        <v>626</v>
      </c>
      <c r="U247" t="s">
        <v>117</v>
      </c>
      <c r="V247" t="s">
        <v>1004</v>
      </c>
      <c r="W247" t="s">
        <v>1005</v>
      </c>
      <c r="X247" t="s">
        <v>4629</v>
      </c>
      <c r="Y247" s="19" t="str">
        <f t="shared" si="3"/>
        <v>3</v>
      </c>
      <c r="Z247" s="19" t="str">
        <f>IF(T247="","",IF(AND(T247&lt;&gt;'Tabelas auxiliares'!$B$241,T247&lt;&gt;'Tabelas auxiliares'!$B$242),"FOLHA DE PESSOAL",IF(Y247='Tabelas auxiliares'!$A$242,"CUSTEIO",IF(Y247='Tabelas auxiliares'!$A$241,"INVESTIMENTO","ERRO - VERIFICAR"))))</f>
        <v>FOLHA DE PESSOAL</v>
      </c>
      <c r="AA247" s="37">
        <v>41637.24</v>
      </c>
      <c r="AB247" s="37">
        <v>228536.54</v>
      </c>
      <c r="AC247" s="37">
        <v>41637.24</v>
      </c>
      <c r="AD247" s="37"/>
      <c r="AE247" s="37"/>
      <c r="AF247" s="37"/>
      <c r="AG247" s="37">
        <v>228536.54</v>
      </c>
    </row>
    <row r="248" spans="1:33" x14ac:dyDescent="0.25">
      <c r="A248" t="s">
        <v>591</v>
      </c>
      <c r="B248" s="36" t="s">
        <v>224</v>
      </c>
      <c r="C248" s="36" t="s">
        <v>592</v>
      </c>
      <c r="D248" t="s">
        <v>83</v>
      </c>
      <c r="E248" t="s">
        <v>100</v>
      </c>
      <c r="F248" s="19" t="str">
        <f>IFERROR(VLOOKUP(D248,'Tabelas auxiliares'!$A$3:$B$63,2,FALSE),"")</f>
        <v>SUGEPE-FOLHA - PASEP + AUX. MORADIA</v>
      </c>
      <c r="G248" s="19" t="str">
        <f>IFERROR(VLOOKUP($B248,'Tabelas auxiliares'!$A$67:$C$104,2,FALSE),"")</f>
        <v>FOLHA DE PAGAMENTO - GERAL</v>
      </c>
      <c r="H248" s="19" t="str">
        <f>IFERROR(VLOOKUP($B248,'Tabelas auxiliares'!$A$67:$C$104,3,FALSE),"")</f>
        <v>FOLHA DE PAGAMENTO / CONTRIBUICAO PARA O PSS / SUBSTITUICOES / INSS PATRONAL / PASEP</v>
      </c>
      <c r="I248" t="s">
        <v>4451</v>
      </c>
      <c r="J248" t="s">
        <v>2454</v>
      </c>
      <c r="K248" t="s">
        <v>4630</v>
      </c>
      <c r="L248" t="s">
        <v>4596</v>
      </c>
      <c r="M248" t="s">
        <v>604</v>
      </c>
      <c r="N248" t="s">
        <v>108</v>
      </c>
      <c r="O248" t="s">
        <v>614</v>
      </c>
      <c r="P248" t="s">
        <v>635</v>
      </c>
      <c r="Q248" t="s">
        <v>603</v>
      </c>
      <c r="R248" t="s">
        <v>604</v>
      </c>
      <c r="S248" t="s">
        <v>605</v>
      </c>
      <c r="T248" t="s">
        <v>626</v>
      </c>
      <c r="U248" t="s">
        <v>117</v>
      </c>
      <c r="V248" t="s">
        <v>1006</v>
      </c>
      <c r="W248" t="s">
        <v>1007</v>
      </c>
      <c r="X248" t="s">
        <v>4631</v>
      </c>
      <c r="Y248" s="19" t="str">
        <f t="shared" si="3"/>
        <v>3</v>
      </c>
      <c r="Z248" s="19" t="str">
        <f>IF(T248="","",IF(AND(T248&lt;&gt;'Tabelas auxiliares'!$B$241,T248&lt;&gt;'Tabelas auxiliares'!$B$242),"FOLHA DE PESSOAL",IF(Y248='Tabelas auxiliares'!$A$242,"CUSTEIO",IF(Y248='Tabelas auxiliares'!$A$241,"INVESTIMENTO","ERRO - VERIFICAR"))))</f>
        <v>FOLHA DE PESSOAL</v>
      </c>
      <c r="AA248" s="37"/>
      <c r="AB248" s="37">
        <v>28616.92</v>
      </c>
      <c r="AC248" s="37"/>
      <c r="AD248" s="37"/>
      <c r="AE248" s="37"/>
      <c r="AF248" s="37"/>
      <c r="AG248" s="37">
        <v>28616.92</v>
      </c>
    </row>
    <row r="249" spans="1:33" x14ac:dyDescent="0.25">
      <c r="A249" t="s">
        <v>591</v>
      </c>
      <c r="B249" s="36" t="s">
        <v>224</v>
      </c>
      <c r="C249" s="36" t="s">
        <v>592</v>
      </c>
      <c r="D249" t="s">
        <v>83</v>
      </c>
      <c r="E249" t="s">
        <v>100</v>
      </c>
      <c r="F249" s="19" t="str">
        <f>IFERROR(VLOOKUP(D249,'Tabelas auxiliares'!$A$3:$B$63,2,FALSE),"")</f>
        <v>SUGEPE-FOLHA - PASEP + AUX. MORADIA</v>
      </c>
      <c r="G249" s="19" t="str">
        <f>IFERROR(VLOOKUP($B249,'Tabelas auxiliares'!$A$67:$C$104,2,FALSE),"")</f>
        <v>FOLHA DE PAGAMENTO - GERAL</v>
      </c>
      <c r="H249" s="19" t="str">
        <f>IFERROR(VLOOKUP($B249,'Tabelas auxiliares'!$A$67:$C$104,3,FALSE),"")</f>
        <v>FOLHA DE PAGAMENTO / CONTRIBUICAO PARA O PSS / SUBSTITUICOES / INSS PATRONAL / PASEP</v>
      </c>
      <c r="I249" t="s">
        <v>4451</v>
      </c>
      <c r="J249" t="s">
        <v>2454</v>
      </c>
      <c r="K249" t="s">
        <v>4632</v>
      </c>
      <c r="L249" t="s">
        <v>4596</v>
      </c>
      <c r="M249" t="s">
        <v>604</v>
      </c>
      <c r="N249" t="s">
        <v>108</v>
      </c>
      <c r="O249" t="s">
        <v>614</v>
      </c>
      <c r="P249" t="s">
        <v>635</v>
      </c>
      <c r="Q249" t="s">
        <v>603</v>
      </c>
      <c r="R249" t="s">
        <v>604</v>
      </c>
      <c r="S249" t="s">
        <v>605</v>
      </c>
      <c r="T249" t="s">
        <v>626</v>
      </c>
      <c r="U249" t="s">
        <v>117</v>
      </c>
      <c r="V249" t="s">
        <v>1008</v>
      </c>
      <c r="W249" t="s">
        <v>1009</v>
      </c>
      <c r="X249" t="s">
        <v>4633</v>
      </c>
      <c r="Y249" s="19" t="str">
        <f t="shared" si="3"/>
        <v>3</v>
      </c>
      <c r="Z249" s="19" t="str">
        <f>IF(T249="","",IF(AND(T249&lt;&gt;'Tabelas auxiliares'!$B$241,T249&lt;&gt;'Tabelas auxiliares'!$B$242),"FOLHA DE PESSOAL",IF(Y249='Tabelas auxiliares'!$A$242,"CUSTEIO",IF(Y249='Tabelas auxiliares'!$A$241,"INVESTIMENTO","ERRO - VERIFICAR"))))</f>
        <v>FOLHA DE PESSOAL</v>
      </c>
      <c r="AA249" s="37"/>
      <c r="AB249" s="37">
        <v>3885.87</v>
      </c>
      <c r="AC249" s="37"/>
      <c r="AD249" s="37"/>
      <c r="AE249" s="37"/>
      <c r="AF249" s="37"/>
      <c r="AG249" s="37">
        <v>3885.87</v>
      </c>
    </row>
    <row r="250" spans="1:33" x14ac:dyDescent="0.25">
      <c r="A250" t="s">
        <v>591</v>
      </c>
      <c r="B250" s="36" t="s">
        <v>224</v>
      </c>
      <c r="C250" s="36" t="s">
        <v>592</v>
      </c>
      <c r="D250" t="s">
        <v>83</v>
      </c>
      <c r="E250" t="s">
        <v>100</v>
      </c>
      <c r="F250" s="19" t="str">
        <f>IFERROR(VLOOKUP(D250,'Tabelas auxiliares'!$A$3:$B$63,2,FALSE),"")</f>
        <v>SUGEPE-FOLHA - PASEP + AUX. MORADIA</v>
      </c>
      <c r="G250" s="19" t="str">
        <f>IFERROR(VLOOKUP($B250,'Tabelas auxiliares'!$A$67:$C$104,2,FALSE),"")</f>
        <v>FOLHA DE PAGAMENTO - GERAL</v>
      </c>
      <c r="H250" s="19" t="str">
        <f>IFERROR(VLOOKUP($B250,'Tabelas auxiliares'!$A$67:$C$104,3,FALSE),"")</f>
        <v>FOLHA DE PAGAMENTO / CONTRIBUICAO PARA O PSS / SUBSTITUICOES / INSS PATRONAL / PASEP</v>
      </c>
      <c r="I250" t="s">
        <v>4451</v>
      </c>
      <c r="J250" t="s">
        <v>2454</v>
      </c>
      <c r="K250" t="s">
        <v>4634</v>
      </c>
      <c r="L250" t="s">
        <v>4596</v>
      </c>
      <c r="M250" t="s">
        <v>604</v>
      </c>
      <c r="N250" t="s">
        <v>108</v>
      </c>
      <c r="O250" t="s">
        <v>614</v>
      </c>
      <c r="P250" t="s">
        <v>635</v>
      </c>
      <c r="Q250" t="s">
        <v>603</v>
      </c>
      <c r="R250" t="s">
        <v>604</v>
      </c>
      <c r="S250" t="s">
        <v>605</v>
      </c>
      <c r="T250" t="s">
        <v>626</v>
      </c>
      <c r="U250" t="s">
        <v>117</v>
      </c>
      <c r="V250" t="s">
        <v>1010</v>
      </c>
      <c r="W250" t="s">
        <v>1011</v>
      </c>
      <c r="X250" t="s">
        <v>4635</v>
      </c>
      <c r="Y250" s="19" t="str">
        <f t="shared" si="3"/>
        <v>3</v>
      </c>
      <c r="Z250" s="19" t="str">
        <f>IF(T250="","",IF(AND(T250&lt;&gt;'Tabelas auxiliares'!$B$241,T250&lt;&gt;'Tabelas auxiliares'!$B$242),"FOLHA DE PESSOAL",IF(Y250='Tabelas auxiliares'!$A$242,"CUSTEIO",IF(Y250='Tabelas auxiliares'!$A$241,"INVESTIMENTO","ERRO - VERIFICAR"))))</f>
        <v>FOLHA DE PESSOAL</v>
      </c>
      <c r="AA250" s="37"/>
      <c r="AB250" s="37">
        <v>3589.11</v>
      </c>
      <c r="AC250" s="37"/>
      <c r="AD250" s="37"/>
      <c r="AE250" s="37"/>
      <c r="AF250" s="37"/>
      <c r="AG250" s="37">
        <v>3589.11</v>
      </c>
    </row>
    <row r="251" spans="1:33" x14ac:dyDescent="0.25">
      <c r="A251" t="s">
        <v>591</v>
      </c>
      <c r="B251" s="36" t="s">
        <v>224</v>
      </c>
      <c r="C251" s="36" t="s">
        <v>592</v>
      </c>
      <c r="D251" t="s">
        <v>83</v>
      </c>
      <c r="E251" t="s">
        <v>100</v>
      </c>
      <c r="F251" s="19" t="str">
        <f>IFERROR(VLOOKUP(D251,'Tabelas auxiliares'!$A$3:$B$63,2,FALSE),"")</f>
        <v>SUGEPE-FOLHA - PASEP + AUX. MORADIA</v>
      </c>
      <c r="G251" s="19" t="str">
        <f>IFERROR(VLOOKUP($B251,'Tabelas auxiliares'!$A$67:$C$104,2,FALSE),"")</f>
        <v>FOLHA DE PAGAMENTO - GERAL</v>
      </c>
      <c r="H251" s="19" t="str">
        <f>IFERROR(VLOOKUP($B251,'Tabelas auxiliares'!$A$67:$C$104,3,FALSE),"")</f>
        <v>FOLHA DE PAGAMENTO / CONTRIBUICAO PARA O PSS / SUBSTITUICOES / INSS PATRONAL / PASEP</v>
      </c>
      <c r="I251" t="s">
        <v>4451</v>
      </c>
      <c r="J251" t="s">
        <v>2454</v>
      </c>
      <c r="K251" t="s">
        <v>4636</v>
      </c>
      <c r="L251" t="s">
        <v>4596</v>
      </c>
      <c r="M251" t="s">
        <v>1030</v>
      </c>
      <c r="N251" t="s">
        <v>108</v>
      </c>
      <c r="O251" t="s">
        <v>614</v>
      </c>
      <c r="P251" t="s">
        <v>635</v>
      </c>
      <c r="Q251" t="s">
        <v>603</v>
      </c>
      <c r="R251" t="s">
        <v>604</v>
      </c>
      <c r="S251" t="s">
        <v>605</v>
      </c>
      <c r="T251" t="s">
        <v>626</v>
      </c>
      <c r="U251" t="s">
        <v>117</v>
      </c>
      <c r="V251" t="s">
        <v>1012</v>
      </c>
      <c r="W251" t="s">
        <v>1013</v>
      </c>
      <c r="X251" t="s">
        <v>4637</v>
      </c>
      <c r="Y251" s="19" t="str">
        <f t="shared" si="3"/>
        <v>3</v>
      </c>
      <c r="Z251" s="19" t="str">
        <f>IF(T251="","",IF(AND(T251&lt;&gt;'Tabelas auxiliares'!$B$241,T251&lt;&gt;'Tabelas auxiliares'!$B$242),"FOLHA DE PESSOAL",IF(Y251='Tabelas auxiliares'!$A$242,"CUSTEIO",IF(Y251='Tabelas auxiliares'!$A$241,"INVESTIMENTO","ERRO - VERIFICAR"))))</f>
        <v>FOLHA DE PESSOAL</v>
      </c>
      <c r="AA251" s="37"/>
      <c r="AB251" s="37">
        <v>142488.03</v>
      </c>
      <c r="AC251" s="37"/>
      <c r="AD251" s="37"/>
      <c r="AE251" s="37"/>
      <c r="AF251" s="37"/>
      <c r="AG251" s="37">
        <v>142488.03</v>
      </c>
    </row>
    <row r="252" spans="1:33" x14ac:dyDescent="0.25">
      <c r="A252" t="s">
        <v>591</v>
      </c>
      <c r="B252" s="36" t="s">
        <v>226</v>
      </c>
      <c r="C252" s="36" t="s">
        <v>592</v>
      </c>
      <c r="D252" t="s">
        <v>85</v>
      </c>
      <c r="E252" t="s">
        <v>100</v>
      </c>
      <c r="F252" s="19" t="str">
        <f>IFERROR(VLOOKUP(D252,'Tabelas auxiliares'!$A$3:$B$63,2,FALSE),"")</f>
        <v>SUGEPE - CONTRATAÇÃO DE ESTAGIÁRIOS * D.U.C</v>
      </c>
      <c r="G252" s="19" t="str">
        <f>IFERROR(VLOOKUP($B252,'Tabelas auxiliares'!$A$67:$C$104,2,FALSE),"")</f>
        <v>FOLHA DE PAGAMENTO - ESTAGIÁRIOS</v>
      </c>
      <c r="H252" s="19" t="str">
        <f>IFERROR(VLOOKUP($B252,'Tabelas auxiliares'!$A$67:$C$104,3,FALSE),"")</f>
        <v>FOLHA DE PAGAMENTO - ESTAGIÁRIOS</v>
      </c>
      <c r="I252" t="s">
        <v>4451</v>
      </c>
      <c r="J252" t="s">
        <v>2454</v>
      </c>
      <c r="K252" t="s">
        <v>4638</v>
      </c>
      <c r="L252" t="s">
        <v>4596</v>
      </c>
      <c r="M252" t="s">
        <v>604</v>
      </c>
      <c r="N252" t="s">
        <v>638</v>
      </c>
      <c r="O252" t="s">
        <v>614</v>
      </c>
      <c r="P252" t="s">
        <v>1357</v>
      </c>
      <c r="Q252" t="s">
        <v>603</v>
      </c>
      <c r="R252" t="s">
        <v>604</v>
      </c>
      <c r="S252" t="s">
        <v>605</v>
      </c>
      <c r="T252" t="s">
        <v>145</v>
      </c>
      <c r="U252" t="s">
        <v>1358</v>
      </c>
      <c r="V252" t="s">
        <v>1039</v>
      </c>
      <c r="W252" t="s">
        <v>1040</v>
      </c>
      <c r="X252" t="s">
        <v>4639</v>
      </c>
      <c r="Y252" s="19" t="str">
        <f t="shared" si="3"/>
        <v>3</v>
      </c>
      <c r="Z252" s="19" t="str">
        <f>IF(T252="","",IF(AND(T252&lt;&gt;'Tabelas auxiliares'!$B$241,T252&lt;&gt;'Tabelas auxiliares'!$B$242),"FOLHA DE PESSOAL",IF(Y252='Tabelas auxiliares'!$A$242,"CUSTEIO",IF(Y252='Tabelas auxiliares'!$A$241,"INVESTIMENTO","ERRO - VERIFICAR"))))</f>
        <v>CUSTEIO</v>
      </c>
      <c r="AA252" s="37">
        <v>1085.05</v>
      </c>
      <c r="AB252" s="37">
        <v>34618.26</v>
      </c>
      <c r="AC252" s="37">
        <v>1085.05</v>
      </c>
      <c r="AD252" s="37"/>
      <c r="AE252" s="37"/>
      <c r="AF252" s="37"/>
      <c r="AG252" s="37">
        <v>34618.26</v>
      </c>
    </row>
    <row r="253" spans="1:33" x14ac:dyDescent="0.25">
      <c r="A253" t="s">
        <v>591</v>
      </c>
      <c r="B253" s="36" t="s">
        <v>226</v>
      </c>
      <c r="C253" s="36" t="s">
        <v>592</v>
      </c>
      <c r="D253" t="s">
        <v>85</v>
      </c>
      <c r="E253" t="s">
        <v>100</v>
      </c>
      <c r="F253" s="19" t="str">
        <f>IFERROR(VLOOKUP(D253,'Tabelas auxiliares'!$A$3:$B$63,2,FALSE),"")</f>
        <v>SUGEPE - CONTRATAÇÃO DE ESTAGIÁRIOS * D.U.C</v>
      </c>
      <c r="G253" s="19" t="str">
        <f>IFERROR(VLOOKUP($B253,'Tabelas auxiliares'!$A$67:$C$104,2,FALSE),"")</f>
        <v>FOLHA DE PAGAMENTO - ESTAGIÁRIOS</v>
      </c>
      <c r="H253" s="19" t="str">
        <f>IFERROR(VLOOKUP($B253,'Tabelas auxiliares'!$A$67:$C$104,3,FALSE),"")</f>
        <v>FOLHA DE PAGAMENTO - ESTAGIÁRIOS</v>
      </c>
      <c r="I253" t="s">
        <v>4451</v>
      </c>
      <c r="J253" t="s">
        <v>2454</v>
      </c>
      <c r="K253" t="s">
        <v>4640</v>
      </c>
      <c r="L253" t="s">
        <v>4596</v>
      </c>
      <c r="M253" t="s">
        <v>604</v>
      </c>
      <c r="N253" t="s">
        <v>638</v>
      </c>
      <c r="O253" t="s">
        <v>614</v>
      </c>
      <c r="P253" t="s">
        <v>1357</v>
      </c>
      <c r="Q253" t="s">
        <v>603</v>
      </c>
      <c r="R253" t="s">
        <v>604</v>
      </c>
      <c r="S253" t="s">
        <v>676</v>
      </c>
      <c r="T253" t="s">
        <v>145</v>
      </c>
      <c r="U253" t="s">
        <v>1358</v>
      </c>
      <c r="V253" t="s">
        <v>1039</v>
      </c>
      <c r="W253" t="s">
        <v>1040</v>
      </c>
      <c r="X253" t="s">
        <v>4641</v>
      </c>
      <c r="Y253" s="19" t="str">
        <f t="shared" si="3"/>
        <v>3</v>
      </c>
      <c r="Z253" s="19" t="str">
        <f>IF(T253="","",IF(AND(T253&lt;&gt;'Tabelas auxiliares'!$B$241,T253&lt;&gt;'Tabelas auxiliares'!$B$242),"FOLHA DE PESSOAL",IF(Y253='Tabelas auxiliares'!$A$242,"CUSTEIO",IF(Y253='Tabelas auxiliares'!$A$241,"INVESTIMENTO","ERRO - VERIFICAR"))))</f>
        <v>CUSTEIO</v>
      </c>
      <c r="AA253" s="37"/>
      <c r="AB253" s="37">
        <v>2251.38</v>
      </c>
      <c r="AC253" s="37"/>
      <c r="AD253" s="37"/>
      <c r="AE253" s="37"/>
      <c r="AF253" s="37"/>
      <c r="AG253" s="37">
        <v>2251.38</v>
      </c>
    </row>
    <row r="254" spans="1:33" x14ac:dyDescent="0.25">
      <c r="A254" t="s">
        <v>591</v>
      </c>
      <c r="B254" s="36" t="s">
        <v>226</v>
      </c>
      <c r="C254" s="36" t="s">
        <v>592</v>
      </c>
      <c r="D254" t="s">
        <v>85</v>
      </c>
      <c r="E254" t="s">
        <v>100</v>
      </c>
      <c r="F254" s="19" t="str">
        <f>IFERROR(VLOOKUP(D254,'Tabelas auxiliares'!$A$3:$B$63,2,FALSE),"")</f>
        <v>SUGEPE - CONTRATAÇÃO DE ESTAGIÁRIOS * D.U.C</v>
      </c>
      <c r="G254" s="19" t="str">
        <f>IFERROR(VLOOKUP($B254,'Tabelas auxiliares'!$A$67:$C$104,2,FALSE),"")</f>
        <v>FOLHA DE PAGAMENTO - ESTAGIÁRIOS</v>
      </c>
      <c r="H254" s="19" t="str">
        <f>IFERROR(VLOOKUP($B254,'Tabelas auxiliares'!$A$67:$C$104,3,FALSE),"")</f>
        <v>FOLHA DE PAGAMENTO - ESTAGIÁRIOS</v>
      </c>
      <c r="I254" t="s">
        <v>4451</v>
      </c>
      <c r="J254" t="s">
        <v>2454</v>
      </c>
      <c r="K254" t="s">
        <v>4642</v>
      </c>
      <c r="L254" t="s">
        <v>4596</v>
      </c>
      <c r="M254" t="s">
        <v>604</v>
      </c>
      <c r="N254" t="s">
        <v>638</v>
      </c>
      <c r="O254" t="s">
        <v>614</v>
      </c>
      <c r="P254" t="s">
        <v>1357</v>
      </c>
      <c r="Q254" t="s">
        <v>603</v>
      </c>
      <c r="R254" t="s">
        <v>604</v>
      </c>
      <c r="S254" t="s">
        <v>605</v>
      </c>
      <c r="T254" t="s">
        <v>145</v>
      </c>
      <c r="U254" t="s">
        <v>1358</v>
      </c>
      <c r="V254" t="s">
        <v>1063</v>
      </c>
      <c r="W254" t="s">
        <v>1064</v>
      </c>
      <c r="X254" t="s">
        <v>4643</v>
      </c>
      <c r="Y254" s="19" t="str">
        <f t="shared" si="3"/>
        <v>3</v>
      </c>
      <c r="Z254" s="19" t="str">
        <f>IF(T254="","",IF(AND(T254&lt;&gt;'Tabelas auxiliares'!$B$241,T254&lt;&gt;'Tabelas auxiliares'!$B$242),"FOLHA DE PESSOAL",IF(Y254='Tabelas auxiliares'!$A$242,"CUSTEIO",IF(Y254='Tabelas auxiliares'!$A$241,"INVESTIMENTO","ERRO - VERIFICAR"))))</f>
        <v>CUSTEIO</v>
      </c>
      <c r="AA254" s="37">
        <v>1678.99</v>
      </c>
      <c r="AB254" s="37">
        <v>5911.01</v>
      </c>
      <c r="AC254" s="37">
        <v>1678.99</v>
      </c>
      <c r="AD254" s="37"/>
      <c r="AE254" s="37"/>
      <c r="AF254" s="37"/>
      <c r="AG254" s="37">
        <v>5911.01</v>
      </c>
    </row>
    <row r="255" spans="1:33" x14ac:dyDescent="0.25">
      <c r="A255" t="s">
        <v>591</v>
      </c>
      <c r="B255" s="36" t="s">
        <v>226</v>
      </c>
      <c r="C255" s="36" t="s">
        <v>592</v>
      </c>
      <c r="D255" t="s">
        <v>85</v>
      </c>
      <c r="E255" t="s">
        <v>100</v>
      </c>
      <c r="F255" s="19" t="str">
        <f>IFERROR(VLOOKUP(D255,'Tabelas auxiliares'!$A$3:$B$63,2,FALSE),"")</f>
        <v>SUGEPE - CONTRATAÇÃO DE ESTAGIÁRIOS * D.U.C</v>
      </c>
      <c r="G255" s="19" t="str">
        <f>IFERROR(VLOOKUP($B255,'Tabelas auxiliares'!$A$67:$C$104,2,FALSE),"")</f>
        <v>FOLHA DE PAGAMENTO - ESTAGIÁRIOS</v>
      </c>
      <c r="H255" s="19" t="str">
        <f>IFERROR(VLOOKUP($B255,'Tabelas auxiliares'!$A$67:$C$104,3,FALSE),"")</f>
        <v>FOLHA DE PAGAMENTO - ESTAGIÁRIOS</v>
      </c>
      <c r="I255" t="s">
        <v>4451</v>
      </c>
      <c r="J255" t="s">
        <v>2454</v>
      </c>
      <c r="K255" t="s">
        <v>4644</v>
      </c>
      <c r="L255" t="s">
        <v>4596</v>
      </c>
      <c r="M255" t="s">
        <v>604</v>
      </c>
      <c r="N255" t="s">
        <v>638</v>
      </c>
      <c r="O255" t="s">
        <v>614</v>
      </c>
      <c r="P255" t="s">
        <v>1357</v>
      </c>
      <c r="Q255" t="s">
        <v>603</v>
      </c>
      <c r="R255" t="s">
        <v>604</v>
      </c>
      <c r="S255" t="s">
        <v>676</v>
      </c>
      <c r="T255" t="s">
        <v>145</v>
      </c>
      <c r="U255" t="s">
        <v>1358</v>
      </c>
      <c r="V255" t="s">
        <v>1063</v>
      </c>
      <c r="W255" t="s">
        <v>1064</v>
      </c>
      <c r="X255" t="s">
        <v>4645</v>
      </c>
      <c r="Y255" s="19" t="str">
        <f t="shared" si="3"/>
        <v>3</v>
      </c>
      <c r="Z255" s="19" t="str">
        <f>IF(T255="","",IF(AND(T255&lt;&gt;'Tabelas auxiliares'!$B$241,T255&lt;&gt;'Tabelas auxiliares'!$B$242),"FOLHA DE PESSOAL",IF(Y255='Tabelas auxiliares'!$A$242,"CUSTEIO",IF(Y255='Tabelas auxiliares'!$A$241,"INVESTIMENTO","ERRO - VERIFICAR"))))</f>
        <v>CUSTEIO</v>
      </c>
      <c r="AA255" s="37"/>
      <c r="AB255" s="37">
        <v>460</v>
      </c>
      <c r="AC255" s="37"/>
      <c r="AD255" s="37"/>
      <c r="AE255" s="37"/>
      <c r="AF255" s="37"/>
      <c r="AG255" s="37">
        <v>460</v>
      </c>
    </row>
    <row r="256" spans="1:33" x14ac:dyDescent="0.25">
      <c r="A256" t="s">
        <v>591</v>
      </c>
      <c r="B256" s="36" t="s">
        <v>253</v>
      </c>
      <c r="C256" s="36" t="s">
        <v>592</v>
      </c>
      <c r="D256" t="s">
        <v>83</v>
      </c>
      <c r="E256" t="s">
        <v>100</v>
      </c>
      <c r="F256" s="19" t="str">
        <f>IFERROR(VLOOKUP(D256,'Tabelas auxiliares'!$A$3:$B$63,2,FALSE),"")</f>
        <v>SUGEPE-FOLHA - PASEP + AUX. MORADIA</v>
      </c>
      <c r="G256" s="19" t="str">
        <f>IFERROR(VLOOKUP($B256,'Tabelas auxiliares'!$A$67:$C$104,2,FALSE),"")</f>
        <v>FOLHA DE PAGAMENTO - BENEFÍCIOS</v>
      </c>
      <c r="H256" s="19" t="str">
        <f>IFERROR(VLOOKUP($B256,'Tabelas auxiliares'!$A$67:$C$104,3,FALSE),"")</f>
        <v xml:space="preserve">AUXILIO FUNERAL / CONTRATACAO POR TEMPO DETERMINADO / BENEF.ASSIST. DO SERVIDOR E DO MILITAR / AUXILIO-ALIMENTACAO / AUXILIO-TRANSPORTE / INDENIZACOES E RESTITUICOES / DESPESAS DE EXERCICIOS ANTERIORES </v>
      </c>
      <c r="I256" t="s">
        <v>813</v>
      </c>
      <c r="J256" t="s">
        <v>1055</v>
      </c>
      <c r="K256" t="s">
        <v>1056</v>
      </c>
      <c r="L256" t="s">
        <v>1057</v>
      </c>
      <c r="M256" t="s">
        <v>959</v>
      </c>
      <c r="N256" t="s">
        <v>111</v>
      </c>
      <c r="O256" t="s">
        <v>615</v>
      </c>
      <c r="P256" t="s">
        <v>628</v>
      </c>
      <c r="Q256" t="s">
        <v>603</v>
      </c>
      <c r="R256" t="s">
        <v>604</v>
      </c>
      <c r="S256" t="s">
        <v>605</v>
      </c>
      <c r="T256" t="s">
        <v>626</v>
      </c>
      <c r="U256" t="s">
        <v>122</v>
      </c>
      <c r="V256" t="s">
        <v>960</v>
      </c>
      <c r="W256" t="s">
        <v>961</v>
      </c>
      <c r="X256" t="s">
        <v>1058</v>
      </c>
      <c r="Y256" s="19" t="str">
        <f t="shared" si="3"/>
        <v>3</v>
      </c>
      <c r="Z256" s="19" t="str">
        <f>IF(T256="","",IF(AND(T256&lt;&gt;'Tabelas auxiliares'!$B$241,T256&lt;&gt;'Tabelas auxiliares'!$B$242),"FOLHA DE PESSOAL",IF(Y256='Tabelas auxiliares'!$A$242,"CUSTEIO",IF(Y256='Tabelas auxiliares'!$A$241,"INVESTIMENTO","ERRO - VERIFICAR"))))</f>
        <v>FOLHA DE PESSOAL</v>
      </c>
      <c r="AA256" s="37">
        <v>23.27</v>
      </c>
      <c r="AB256" s="37"/>
      <c r="AC256" s="37">
        <v>23.27</v>
      </c>
      <c r="AD256" s="37"/>
      <c r="AE256" s="37"/>
      <c r="AF256" s="37"/>
      <c r="AG256" s="37"/>
    </row>
    <row r="257" spans="1:33" x14ac:dyDescent="0.25">
      <c r="A257" t="s">
        <v>591</v>
      </c>
      <c r="B257" s="36" t="s">
        <v>253</v>
      </c>
      <c r="C257" s="36" t="s">
        <v>592</v>
      </c>
      <c r="D257" t="s">
        <v>83</v>
      </c>
      <c r="E257" t="s">
        <v>100</v>
      </c>
      <c r="F257" s="19" t="str">
        <f>IFERROR(VLOOKUP(D257,'Tabelas auxiliares'!$A$3:$B$63,2,FALSE),"")</f>
        <v>SUGEPE-FOLHA - PASEP + AUX. MORADIA</v>
      </c>
      <c r="G257" s="19" t="str">
        <f>IFERROR(VLOOKUP($B257,'Tabelas auxiliares'!$A$67:$C$104,2,FALSE),"")</f>
        <v>FOLHA DE PAGAMENTO - BENEFÍCIOS</v>
      </c>
      <c r="H257" s="19" t="str">
        <f>IFERROR(VLOOKUP($B257,'Tabelas auxiliares'!$A$67:$C$104,3,FALSE),"")</f>
        <v xml:space="preserve">AUXILIO FUNERAL / CONTRATACAO POR TEMPO DETERMINADO / BENEF.ASSIST. DO SERVIDOR E DO MILITAR / AUXILIO-ALIMENTACAO / AUXILIO-TRANSPORTE / INDENIZACOES E RESTITUICOES / DESPESAS DE EXERCICIOS ANTERIORES </v>
      </c>
      <c r="I257" t="s">
        <v>4451</v>
      </c>
      <c r="J257" t="s">
        <v>2454</v>
      </c>
      <c r="K257" t="s">
        <v>4646</v>
      </c>
      <c r="L257" t="s">
        <v>4596</v>
      </c>
      <c r="M257" t="s">
        <v>604</v>
      </c>
      <c r="N257" t="s">
        <v>109</v>
      </c>
      <c r="O257" t="s">
        <v>631</v>
      </c>
      <c r="P257" t="s">
        <v>632</v>
      </c>
      <c r="Q257" t="s">
        <v>603</v>
      </c>
      <c r="R257" t="s">
        <v>604</v>
      </c>
      <c r="S257" t="s">
        <v>605</v>
      </c>
      <c r="T257" t="s">
        <v>626</v>
      </c>
      <c r="U257" t="s">
        <v>119</v>
      </c>
      <c r="V257" t="s">
        <v>1041</v>
      </c>
      <c r="W257" t="s">
        <v>1042</v>
      </c>
      <c r="X257" t="s">
        <v>4647</v>
      </c>
      <c r="Y257" s="19" t="str">
        <f t="shared" si="3"/>
        <v>3</v>
      </c>
      <c r="Z257" s="19" t="str">
        <f>IF(T257="","",IF(AND(T257&lt;&gt;'Tabelas auxiliares'!$B$241,T257&lt;&gt;'Tabelas auxiliares'!$B$242),"FOLHA DE PESSOAL",IF(Y257='Tabelas auxiliares'!$A$242,"CUSTEIO",IF(Y257='Tabelas auxiliares'!$A$241,"INVESTIMENTO","ERRO - VERIFICAR"))))</f>
        <v>FOLHA DE PESSOAL</v>
      </c>
      <c r="AA257" s="37">
        <v>1000</v>
      </c>
      <c r="AB257" s="37">
        <v>66000</v>
      </c>
      <c r="AC257" s="37">
        <v>1000</v>
      </c>
      <c r="AD257" s="37"/>
      <c r="AE257" s="37"/>
      <c r="AF257" s="37"/>
      <c r="AG257" s="37">
        <v>66000</v>
      </c>
    </row>
    <row r="258" spans="1:33" x14ac:dyDescent="0.25">
      <c r="A258" t="s">
        <v>591</v>
      </c>
      <c r="B258" s="36" t="s">
        <v>253</v>
      </c>
      <c r="C258" s="36" t="s">
        <v>592</v>
      </c>
      <c r="D258" t="s">
        <v>83</v>
      </c>
      <c r="E258" t="s">
        <v>100</v>
      </c>
      <c r="F258" s="19" t="str">
        <f>IFERROR(VLOOKUP(D258,'Tabelas auxiliares'!$A$3:$B$63,2,FALSE),"")</f>
        <v>SUGEPE-FOLHA - PASEP + AUX. MORADIA</v>
      </c>
      <c r="G258" s="19" t="str">
        <f>IFERROR(VLOOKUP($B258,'Tabelas auxiliares'!$A$67:$C$104,2,FALSE),"")</f>
        <v>FOLHA DE PAGAMENTO - BENEFÍCIOS</v>
      </c>
      <c r="H258" s="19" t="str">
        <f>IFERROR(VLOOKUP($B258,'Tabelas auxiliares'!$A$67:$C$104,3,FALSE),"")</f>
        <v xml:space="preserve">AUXILIO FUNERAL / CONTRATACAO POR TEMPO DETERMINADO / BENEF.ASSIST. DO SERVIDOR E DO MILITAR / AUXILIO-ALIMENTACAO / AUXILIO-TRANSPORTE / INDENIZACOES E RESTITUICOES / DESPESAS DE EXERCICIOS ANTERIORES </v>
      </c>
      <c r="I258" t="s">
        <v>4451</v>
      </c>
      <c r="J258" t="s">
        <v>2454</v>
      </c>
      <c r="K258" t="s">
        <v>4648</v>
      </c>
      <c r="L258" t="s">
        <v>4596</v>
      </c>
      <c r="M258" t="s">
        <v>604</v>
      </c>
      <c r="N258" t="s">
        <v>109</v>
      </c>
      <c r="O258" t="s">
        <v>615</v>
      </c>
      <c r="P258" t="s">
        <v>629</v>
      </c>
      <c r="Q258" t="s">
        <v>603</v>
      </c>
      <c r="R258" t="s">
        <v>604</v>
      </c>
      <c r="S258" t="s">
        <v>605</v>
      </c>
      <c r="T258" t="s">
        <v>626</v>
      </c>
      <c r="U258" t="s">
        <v>121</v>
      </c>
      <c r="V258" t="s">
        <v>1043</v>
      </c>
      <c r="W258" t="s">
        <v>1044</v>
      </c>
      <c r="X258" t="s">
        <v>4649</v>
      </c>
      <c r="Y258" s="19" t="str">
        <f t="shared" si="3"/>
        <v>3</v>
      </c>
      <c r="Z258" s="19" t="str">
        <f>IF(T258="","",IF(AND(T258&lt;&gt;'Tabelas auxiliares'!$B$241,T258&lt;&gt;'Tabelas auxiliares'!$B$242),"FOLHA DE PESSOAL",IF(Y258='Tabelas auxiliares'!$A$242,"CUSTEIO",IF(Y258='Tabelas auxiliares'!$A$241,"INVESTIMENTO","ERRO - VERIFICAR"))))</f>
        <v>FOLHA DE PESSOAL</v>
      </c>
      <c r="AA258" s="37">
        <v>242.45</v>
      </c>
      <c r="AB258" s="37">
        <v>2182.0500000000002</v>
      </c>
      <c r="AC258" s="37">
        <v>242.45</v>
      </c>
      <c r="AD258" s="37"/>
      <c r="AE258" s="37"/>
      <c r="AF258" s="37"/>
      <c r="AG258" s="37">
        <v>2182.0500000000002</v>
      </c>
    </row>
    <row r="259" spans="1:33" x14ac:dyDescent="0.25">
      <c r="A259" t="s">
        <v>591</v>
      </c>
      <c r="B259" s="36" t="s">
        <v>253</v>
      </c>
      <c r="C259" s="36" t="s">
        <v>592</v>
      </c>
      <c r="D259" t="s">
        <v>83</v>
      </c>
      <c r="E259" t="s">
        <v>100</v>
      </c>
      <c r="F259" s="19" t="str">
        <f>IFERROR(VLOOKUP(D259,'Tabelas auxiliares'!$A$3:$B$63,2,FALSE),"")</f>
        <v>SUGEPE-FOLHA - PASEP + AUX. MORADIA</v>
      </c>
      <c r="G259" s="19" t="str">
        <f>IFERROR(VLOOKUP($B259,'Tabelas auxiliares'!$A$67:$C$104,2,FALSE),"")</f>
        <v>FOLHA DE PAGAMENTO - BENEFÍCIOS</v>
      </c>
      <c r="H259" s="19" t="str">
        <f>IFERROR(VLOOKUP($B259,'Tabelas auxiliares'!$A$67:$C$104,3,FALSE),"")</f>
        <v xml:space="preserve">AUXILIO FUNERAL / CONTRATACAO POR TEMPO DETERMINADO / BENEF.ASSIST. DO SERVIDOR E DO MILITAR / AUXILIO-ALIMENTACAO / AUXILIO-TRANSPORTE / INDENIZACOES E RESTITUICOES / DESPESAS DE EXERCICIOS ANTERIORES </v>
      </c>
      <c r="I259" t="s">
        <v>4451</v>
      </c>
      <c r="J259" t="s">
        <v>2454</v>
      </c>
      <c r="K259" t="s">
        <v>4650</v>
      </c>
      <c r="L259" t="s">
        <v>4596</v>
      </c>
      <c r="M259" t="s">
        <v>604</v>
      </c>
      <c r="N259" t="s">
        <v>109</v>
      </c>
      <c r="O259" t="s">
        <v>617</v>
      </c>
      <c r="P259" t="s">
        <v>630</v>
      </c>
      <c r="Q259" t="s">
        <v>603</v>
      </c>
      <c r="R259" t="s">
        <v>604</v>
      </c>
      <c r="S259" t="s">
        <v>605</v>
      </c>
      <c r="T259" t="s">
        <v>626</v>
      </c>
      <c r="U259" t="s">
        <v>118</v>
      </c>
      <c r="V259" t="s">
        <v>1045</v>
      </c>
      <c r="W259" t="s">
        <v>1046</v>
      </c>
      <c r="X259" t="s">
        <v>4651</v>
      </c>
      <c r="Y259" s="19" t="str">
        <f t="shared" si="3"/>
        <v>3</v>
      </c>
      <c r="Z259" s="19" t="str">
        <f>IF(T259="","",IF(AND(T259&lt;&gt;'Tabelas auxiliares'!$B$241,T259&lt;&gt;'Tabelas auxiliares'!$B$242),"FOLHA DE PESSOAL",IF(Y259='Tabelas auxiliares'!$A$242,"CUSTEIO",IF(Y259='Tabelas auxiliares'!$A$241,"INVESTIMENTO","ERRO - VERIFICAR"))))</f>
        <v>FOLHA DE PESSOAL</v>
      </c>
      <c r="AA259" s="37">
        <v>193.17</v>
      </c>
      <c r="AB259" s="37">
        <v>3074.43</v>
      </c>
      <c r="AC259" s="37">
        <v>193.17</v>
      </c>
      <c r="AD259" s="37"/>
      <c r="AE259" s="37"/>
      <c r="AF259" s="37"/>
      <c r="AG259" s="37">
        <v>3074.43</v>
      </c>
    </row>
    <row r="260" spans="1:33" x14ac:dyDescent="0.25">
      <c r="A260" t="s">
        <v>591</v>
      </c>
      <c r="B260" s="36" t="s">
        <v>253</v>
      </c>
      <c r="C260" s="36" t="s">
        <v>592</v>
      </c>
      <c r="D260" t="s">
        <v>83</v>
      </c>
      <c r="E260" t="s">
        <v>100</v>
      </c>
      <c r="F260" s="19" t="str">
        <f>IFERROR(VLOOKUP(D260,'Tabelas auxiliares'!$A$3:$B$63,2,FALSE),"")</f>
        <v>SUGEPE-FOLHA - PASEP + AUX. MORADIA</v>
      </c>
      <c r="G260" s="19" t="str">
        <f>IFERROR(VLOOKUP($B260,'Tabelas auxiliares'!$A$67:$C$104,2,FALSE),"")</f>
        <v>FOLHA DE PAGAMENTO - BENEFÍCIOS</v>
      </c>
      <c r="H260" s="19" t="str">
        <f>IFERROR(VLOOKUP($B260,'Tabelas auxiliares'!$A$67:$C$104,3,FALSE),"")</f>
        <v xml:space="preserve">AUXILIO FUNERAL / CONTRATACAO POR TEMPO DETERMINADO / BENEF.ASSIST. DO SERVIDOR E DO MILITAR / AUXILIO-ALIMENTACAO / AUXILIO-TRANSPORTE / INDENIZACOES E RESTITUICOES / DESPESAS DE EXERCICIOS ANTERIORES </v>
      </c>
      <c r="I260" t="s">
        <v>4451</v>
      </c>
      <c r="J260" t="s">
        <v>2454</v>
      </c>
      <c r="K260" t="s">
        <v>4652</v>
      </c>
      <c r="L260" t="s">
        <v>4596</v>
      </c>
      <c r="M260" t="s">
        <v>604</v>
      </c>
      <c r="N260" t="s">
        <v>109</v>
      </c>
      <c r="O260" t="s">
        <v>633</v>
      </c>
      <c r="P260" t="s">
        <v>634</v>
      </c>
      <c r="Q260" t="s">
        <v>603</v>
      </c>
      <c r="R260" t="s">
        <v>604</v>
      </c>
      <c r="S260" t="s">
        <v>605</v>
      </c>
      <c r="T260" t="s">
        <v>626</v>
      </c>
      <c r="U260" t="s">
        <v>123</v>
      </c>
      <c r="V260" t="s">
        <v>1047</v>
      </c>
      <c r="W260" t="s">
        <v>1048</v>
      </c>
      <c r="X260" t="s">
        <v>4653</v>
      </c>
      <c r="Y260" s="19" t="str">
        <f t="shared" ref="Y260:Y323" si="4">LEFT(V260,1)</f>
        <v>3</v>
      </c>
      <c r="Z260" s="19" t="str">
        <f>IF(T260="","",IF(AND(T260&lt;&gt;'Tabelas auxiliares'!$B$241,T260&lt;&gt;'Tabelas auxiliares'!$B$242),"FOLHA DE PESSOAL",IF(Y260='Tabelas auxiliares'!$A$242,"CUSTEIO",IF(Y260='Tabelas auxiliares'!$A$241,"INVESTIMENTO","ERRO - VERIFICAR"))))</f>
        <v>FOLHA DE PESSOAL</v>
      </c>
      <c r="AA260" s="37"/>
      <c r="AB260" s="37">
        <v>1437.16</v>
      </c>
      <c r="AC260" s="37"/>
      <c r="AD260" s="37"/>
      <c r="AE260" s="37"/>
      <c r="AF260" s="37"/>
      <c r="AG260" s="37">
        <v>1437.16</v>
      </c>
    </row>
    <row r="261" spans="1:33" x14ac:dyDescent="0.25">
      <c r="A261" t="s">
        <v>591</v>
      </c>
      <c r="B261" s="36" t="s">
        <v>253</v>
      </c>
      <c r="C261" s="36" t="s">
        <v>592</v>
      </c>
      <c r="D261" t="s">
        <v>83</v>
      </c>
      <c r="E261" t="s">
        <v>100</v>
      </c>
      <c r="F261" s="19" t="str">
        <f>IFERROR(VLOOKUP(D261,'Tabelas auxiliares'!$A$3:$B$63,2,FALSE),"")</f>
        <v>SUGEPE-FOLHA - PASEP + AUX. MORADIA</v>
      </c>
      <c r="G261" s="19" t="str">
        <f>IFERROR(VLOOKUP($B261,'Tabelas auxiliares'!$A$67:$C$104,2,FALSE),"")</f>
        <v>FOLHA DE PAGAMENTO - BENEFÍCIOS</v>
      </c>
      <c r="H261" s="19" t="str">
        <f>IFERROR(VLOOKUP($B261,'Tabelas auxiliares'!$A$67:$C$104,3,FALSE),"")</f>
        <v xml:space="preserve">AUXILIO FUNERAL / CONTRATACAO POR TEMPO DETERMINADO / BENEF.ASSIST. DO SERVIDOR E DO MILITAR / AUXILIO-ALIMENTACAO / AUXILIO-TRANSPORTE / INDENIZACOES E RESTITUICOES / DESPESAS DE EXERCICIOS ANTERIORES </v>
      </c>
      <c r="I261" t="s">
        <v>4451</v>
      </c>
      <c r="J261" t="s">
        <v>2454</v>
      </c>
      <c r="K261" t="s">
        <v>4654</v>
      </c>
      <c r="L261" t="s">
        <v>4596</v>
      </c>
      <c r="M261" t="s">
        <v>604</v>
      </c>
      <c r="N261" t="s">
        <v>109</v>
      </c>
      <c r="O261" t="s">
        <v>615</v>
      </c>
      <c r="P261" t="s">
        <v>629</v>
      </c>
      <c r="Q261" t="s">
        <v>603</v>
      </c>
      <c r="R261" t="s">
        <v>604</v>
      </c>
      <c r="S261" t="s">
        <v>605</v>
      </c>
      <c r="T261" t="s">
        <v>626</v>
      </c>
      <c r="U261" t="s">
        <v>121</v>
      </c>
      <c r="V261" t="s">
        <v>1049</v>
      </c>
      <c r="W261" t="s">
        <v>1050</v>
      </c>
      <c r="X261" t="s">
        <v>4655</v>
      </c>
      <c r="Y261" s="19" t="str">
        <f t="shared" si="4"/>
        <v>3</v>
      </c>
      <c r="Z261" s="19" t="str">
        <f>IF(T261="","",IF(AND(T261&lt;&gt;'Tabelas auxiliares'!$B$241,T261&lt;&gt;'Tabelas auxiliares'!$B$242),"FOLHA DE PESSOAL",IF(Y261='Tabelas auxiliares'!$A$242,"CUSTEIO",IF(Y261='Tabelas auxiliares'!$A$241,"INVESTIMENTO","ERRO - VERIFICAR"))))</f>
        <v>FOLHA DE PESSOAL</v>
      </c>
      <c r="AA261" s="37">
        <v>8776.32</v>
      </c>
      <c r="AB261" s="37">
        <v>90143.28</v>
      </c>
      <c r="AC261" s="37">
        <v>8776.32</v>
      </c>
      <c r="AD261" s="37"/>
      <c r="AE261" s="37"/>
      <c r="AF261" s="37"/>
      <c r="AG261" s="37">
        <v>90143.28</v>
      </c>
    </row>
    <row r="262" spans="1:33" x14ac:dyDescent="0.25">
      <c r="A262" t="s">
        <v>591</v>
      </c>
      <c r="B262" s="36" t="s">
        <v>253</v>
      </c>
      <c r="C262" s="36" t="s">
        <v>592</v>
      </c>
      <c r="D262" t="s">
        <v>83</v>
      </c>
      <c r="E262" t="s">
        <v>100</v>
      </c>
      <c r="F262" s="19" t="str">
        <f>IFERROR(VLOOKUP(D262,'Tabelas auxiliares'!$A$3:$B$63,2,FALSE),"")</f>
        <v>SUGEPE-FOLHA - PASEP + AUX. MORADIA</v>
      </c>
      <c r="G262" s="19" t="str">
        <f>IFERROR(VLOOKUP($B262,'Tabelas auxiliares'!$A$67:$C$104,2,FALSE),"")</f>
        <v>FOLHA DE PAGAMENTO - BENEFÍCIOS</v>
      </c>
      <c r="H262" s="19" t="str">
        <f>IFERROR(VLOOKUP($B262,'Tabelas auxiliares'!$A$67:$C$104,3,FALSE),"")</f>
        <v xml:space="preserve">AUXILIO FUNERAL / CONTRATACAO POR TEMPO DETERMINADO / BENEF.ASSIST. DO SERVIDOR E DO MILITAR / AUXILIO-ALIMENTACAO / AUXILIO-TRANSPORTE / INDENIZACOES E RESTITUICOES / DESPESAS DE EXERCICIOS ANTERIORES </v>
      </c>
      <c r="I262" t="s">
        <v>4451</v>
      </c>
      <c r="J262" t="s">
        <v>2454</v>
      </c>
      <c r="K262" t="s">
        <v>4656</v>
      </c>
      <c r="L262" t="s">
        <v>4596</v>
      </c>
      <c r="M262" t="s">
        <v>604</v>
      </c>
      <c r="N262" t="s">
        <v>109</v>
      </c>
      <c r="O262" t="s">
        <v>631</v>
      </c>
      <c r="P262" t="s">
        <v>632</v>
      </c>
      <c r="Q262" t="s">
        <v>603</v>
      </c>
      <c r="R262" t="s">
        <v>604</v>
      </c>
      <c r="S262" t="s">
        <v>605</v>
      </c>
      <c r="T262" t="s">
        <v>626</v>
      </c>
      <c r="U262" t="s">
        <v>119</v>
      </c>
      <c r="V262" t="s">
        <v>1051</v>
      </c>
      <c r="W262" t="s">
        <v>1052</v>
      </c>
      <c r="X262" t="s">
        <v>4657</v>
      </c>
      <c r="Y262" s="19" t="str">
        <f t="shared" si="4"/>
        <v>3</v>
      </c>
      <c r="Z262" s="19" t="str">
        <f>IF(T262="","",IF(AND(T262&lt;&gt;'Tabelas auxiliares'!$B$241,T262&lt;&gt;'Tabelas auxiliares'!$B$242),"FOLHA DE PESSOAL",IF(Y262='Tabelas auxiliares'!$A$242,"CUSTEIO",IF(Y262='Tabelas auxiliares'!$A$241,"INVESTIMENTO","ERRO - VERIFICAR"))))</f>
        <v>FOLHA DE PESSOAL</v>
      </c>
      <c r="AA262" s="37">
        <v>4386.2700000000004</v>
      </c>
      <c r="AB262" s="37">
        <v>1479113.73</v>
      </c>
      <c r="AC262" s="37">
        <v>4386.2700000000004</v>
      </c>
      <c r="AD262" s="37"/>
      <c r="AE262" s="37"/>
      <c r="AF262" s="37"/>
      <c r="AG262" s="37">
        <v>1479113.73</v>
      </c>
    </row>
    <row r="263" spans="1:33" x14ac:dyDescent="0.25">
      <c r="A263" t="s">
        <v>591</v>
      </c>
      <c r="B263" s="36" t="s">
        <v>253</v>
      </c>
      <c r="C263" s="36" t="s">
        <v>592</v>
      </c>
      <c r="D263" t="s">
        <v>83</v>
      </c>
      <c r="E263" t="s">
        <v>100</v>
      </c>
      <c r="F263" s="19" t="str">
        <f>IFERROR(VLOOKUP(D263,'Tabelas auxiliares'!$A$3:$B$63,2,FALSE),"")</f>
        <v>SUGEPE-FOLHA - PASEP + AUX. MORADIA</v>
      </c>
      <c r="G263" s="19" t="str">
        <f>IFERROR(VLOOKUP($B263,'Tabelas auxiliares'!$A$67:$C$104,2,FALSE),"")</f>
        <v>FOLHA DE PAGAMENTO - BENEFÍCIOS</v>
      </c>
      <c r="H263" s="19" t="str">
        <f>IFERROR(VLOOKUP($B263,'Tabelas auxiliares'!$A$67:$C$104,3,FALSE),"")</f>
        <v xml:space="preserve">AUXILIO FUNERAL / CONTRATACAO POR TEMPO DETERMINADO / BENEF.ASSIST. DO SERVIDOR E DO MILITAR / AUXILIO-ALIMENTACAO / AUXILIO-TRANSPORTE / INDENIZACOES E RESTITUICOES / DESPESAS DE EXERCICIOS ANTERIORES </v>
      </c>
      <c r="I263" t="s">
        <v>4451</v>
      </c>
      <c r="J263" t="s">
        <v>2454</v>
      </c>
      <c r="K263" t="s">
        <v>4658</v>
      </c>
      <c r="L263" t="s">
        <v>4596</v>
      </c>
      <c r="M263" t="s">
        <v>604</v>
      </c>
      <c r="N263" t="s">
        <v>109</v>
      </c>
      <c r="O263" t="s">
        <v>617</v>
      </c>
      <c r="P263" t="s">
        <v>630</v>
      </c>
      <c r="Q263" t="s">
        <v>603</v>
      </c>
      <c r="R263" t="s">
        <v>604</v>
      </c>
      <c r="S263" t="s">
        <v>605</v>
      </c>
      <c r="T263" t="s">
        <v>626</v>
      </c>
      <c r="U263" t="s">
        <v>118</v>
      </c>
      <c r="V263" t="s">
        <v>1053</v>
      </c>
      <c r="W263" t="s">
        <v>1054</v>
      </c>
      <c r="X263" t="s">
        <v>4659</v>
      </c>
      <c r="Y263" s="19" t="str">
        <f t="shared" si="4"/>
        <v>3</v>
      </c>
      <c r="Z263" s="19" t="str">
        <f>IF(T263="","",IF(AND(T263&lt;&gt;'Tabelas auxiliares'!$B$241,T263&lt;&gt;'Tabelas auxiliares'!$B$242),"FOLHA DE PESSOAL",IF(Y263='Tabelas auxiliares'!$A$242,"CUSTEIO",IF(Y263='Tabelas auxiliares'!$A$241,"INVESTIMENTO","ERRO - VERIFICAR"))))</f>
        <v>FOLHA DE PESSOAL</v>
      </c>
      <c r="AA263" s="37">
        <v>64391.86</v>
      </c>
      <c r="AB263" s="37">
        <v>148431.57</v>
      </c>
      <c r="AC263" s="37">
        <v>64391.86</v>
      </c>
      <c r="AD263" s="37"/>
      <c r="AE263" s="37"/>
      <c r="AF263" s="37"/>
      <c r="AG263" s="37">
        <v>148431.57</v>
      </c>
    </row>
    <row r="264" spans="1:33" x14ac:dyDescent="0.25">
      <c r="A264" t="s">
        <v>591</v>
      </c>
      <c r="B264" s="36" t="s">
        <v>253</v>
      </c>
      <c r="C264" s="36" t="s">
        <v>592</v>
      </c>
      <c r="D264" t="s">
        <v>83</v>
      </c>
      <c r="E264" t="s">
        <v>100</v>
      </c>
      <c r="F264" s="19" t="str">
        <f>IFERROR(VLOOKUP(D264,'Tabelas auxiliares'!$A$3:$B$63,2,FALSE),"")</f>
        <v>SUGEPE-FOLHA - PASEP + AUX. MORADIA</v>
      </c>
      <c r="G264" s="19" t="str">
        <f>IFERROR(VLOOKUP($B264,'Tabelas auxiliares'!$A$67:$C$104,2,FALSE),"")</f>
        <v>FOLHA DE PAGAMENTO - BENEFÍCIOS</v>
      </c>
      <c r="H264" s="19" t="str">
        <f>IFERROR(VLOOKUP($B264,'Tabelas auxiliares'!$A$67:$C$104,3,FALSE),"")</f>
        <v xml:space="preserve">AUXILIO FUNERAL / CONTRATACAO POR TEMPO DETERMINADO / BENEF.ASSIST. DO SERVIDOR E DO MILITAR / AUXILIO-ALIMENTACAO / AUXILIO-TRANSPORTE / INDENIZACOES E RESTITUICOES / DESPESAS DE EXERCICIOS ANTERIORES </v>
      </c>
      <c r="I264" t="s">
        <v>4451</v>
      </c>
      <c r="J264" t="s">
        <v>2454</v>
      </c>
      <c r="K264" t="s">
        <v>4660</v>
      </c>
      <c r="L264" t="s">
        <v>4596</v>
      </c>
      <c r="M264" t="s">
        <v>604</v>
      </c>
      <c r="N264" t="s">
        <v>111</v>
      </c>
      <c r="O264" t="s">
        <v>615</v>
      </c>
      <c r="P264" t="s">
        <v>628</v>
      </c>
      <c r="Q264" t="s">
        <v>603</v>
      </c>
      <c r="R264" t="s">
        <v>604</v>
      </c>
      <c r="S264" t="s">
        <v>605</v>
      </c>
      <c r="T264" t="s">
        <v>626</v>
      </c>
      <c r="U264" t="s">
        <v>4661</v>
      </c>
      <c r="V264" t="s">
        <v>960</v>
      </c>
      <c r="W264" t="s">
        <v>961</v>
      </c>
      <c r="X264" t="s">
        <v>4662</v>
      </c>
      <c r="Y264" s="19" t="str">
        <f t="shared" si="4"/>
        <v>3</v>
      </c>
      <c r="Z264" s="19" t="str">
        <f>IF(T264="","",IF(AND(T264&lt;&gt;'Tabelas auxiliares'!$B$241,T264&lt;&gt;'Tabelas auxiliares'!$B$242),"FOLHA DE PESSOAL",IF(Y264='Tabelas auxiliares'!$A$242,"CUSTEIO",IF(Y264='Tabelas auxiliares'!$A$241,"INVESTIMENTO","ERRO - VERIFICAR"))))</f>
        <v>FOLHA DE PESSOAL</v>
      </c>
      <c r="AA264" s="37"/>
      <c r="AB264" s="37">
        <v>991.61</v>
      </c>
      <c r="AC264" s="37"/>
      <c r="AD264" s="37"/>
      <c r="AE264" s="37"/>
      <c r="AF264" s="37"/>
      <c r="AG264" s="37">
        <v>991.61</v>
      </c>
    </row>
    <row r="265" spans="1:33" x14ac:dyDescent="0.25">
      <c r="A265" t="s">
        <v>591</v>
      </c>
      <c r="B265" s="36" t="s">
        <v>253</v>
      </c>
      <c r="C265" s="36" t="s">
        <v>592</v>
      </c>
      <c r="D265" t="s">
        <v>83</v>
      </c>
      <c r="E265" t="s">
        <v>100</v>
      </c>
      <c r="F265" s="19" t="str">
        <f>IFERROR(VLOOKUP(D265,'Tabelas auxiliares'!$A$3:$B$63,2,FALSE),"")</f>
        <v>SUGEPE-FOLHA - PASEP + AUX. MORADIA</v>
      </c>
      <c r="G265" s="19" t="str">
        <f>IFERROR(VLOOKUP($B265,'Tabelas auxiliares'!$A$67:$C$104,2,FALSE),"")</f>
        <v>FOLHA DE PAGAMENTO - BENEFÍCIOS</v>
      </c>
      <c r="H265" s="19" t="str">
        <f>IFERROR(VLOOKUP($B265,'Tabelas auxiliares'!$A$67:$C$104,3,FALSE),"")</f>
        <v xml:space="preserve">AUXILIO FUNERAL / CONTRATACAO POR TEMPO DETERMINADO / BENEF.ASSIST. DO SERVIDOR E DO MILITAR / AUXILIO-ALIMENTACAO / AUXILIO-TRANSPORTE / INDENIZACOES E RESTITUICOES / DESPESAS DE EXERCICIOS ANTERIORES </v>
      </c>
      <c r="I265" t="s">
        <v>4451</v>
      </c>
      <c r="J265" t="s">
        <v>2454</v>
      </c>
      <c r="K265" t="s">
        <v>4663</v>
      </c>
      <c r="L265" t="s">
        <v>4596</v>
      </c>
      <c r="M265" t="s">
        <v>604</v>
      </c>
      <c r="N265" t="s">
        <v>111</v>
      </c>
      <c r="O265" t="s">
        <v>615</v>
      </c>
      <c r="P265" t="s">
        <v>628</v>
      </c>
      <c r="Q265" t="s">
        <v>603</v>
      </c>
      <c r="R265" t="s">
        <v>604</v>
      </c>
      <c r="S265" t="s">
        <v>605</v>
      </c>
      <c r="T265" t="s">
        <v>626</v>
      </c>
      <c r="U265" t="s">
        <v>122</v>
      </c>
      <c r="V265" t="s">
        <v>960</v>
      </c>
      <c r="W265" t="s">
        <v>961</v>
      </c>
      <c r="X265" t="s">
        <v>4664</v>
      </c>
      <c r="Y265" s="19" t="str">
        <f t="shared" si="4"/>
        <v>3</v>
      </c>
      <c r="Z265" s="19" t="str">
        <f>IF(T265="","",IF(AND(T265&lt;&gt;'Tabelas auxiliares'!$B$241,T265&lt;&gt;'Tabelas auxiliares'!$B$242),"FOLHA DE PESSOAL",IF(Y265='Tabelas auxiliares'!$A$242,"CUSTEIO",IF(Y265='Tabelas auxiliares'!$A$241,"INVESTIMENTO","ERRO - VERIFICAR"))))</f>
        <v>FOLHA DE PESSOAL</v>
      </c>
      <c r="AA265" s="37">
        <v>5559.19</v>
      </c>
      <c r="AB265" s="37">
        <v>255043.34</v>
      </c>
      <c r="AC265" s="37">
        <v>5559.19</v>
      </c>
      <c r="AD265" s="37"/>
      <c r="AE265" s="37"/>
      <c r="AF265" s="37"/>
      <c r="AG265" s="37">
        <v>255043.34</v>
      </c>
    </row>
    <row r="266" spans="1:33" x14ac:dyDescent="0.25">
      <c r="A266" t="s">
        <v>591</v>
      </c>
      <c r="B266" s="36" t="s">
        <v>253</v>
      </c>
      <c r="C266" s="36" t="s">
        <v>592</v>
      </c>
      <c r="D266" t="s">
        <v>83</v>
      </c>
      <c r="E266" t="s">
        <v>100</v>
      </c>
      <c r="F266" s="19" t="str">
        <f>IFERROR(VLOOKUP(D266,'Tabelas auxiliares'!$A$3:$B$63,2,FALSE),"")</f>
        <v>SUGEPE-FOLHA - PASEP + AUX. MORADIA</v>
      </c>
      <c r="G266" s="19" t="str">
        <f>IFERROR(VLOOKUP($B266,'Tabelas auxiliares'!$A$67:$C$104,2,FALSE),"")</f>
        <v>FOLHA DE PAGAMENTO - BENEFÍCIOS</v>
      </c>
      <c r="H266" s="19" t="str">
        <f>IFERROR(VLOOKUP($B266,'Tabelas auxiliares'!$A$67:$C$104,3,FALSE),"")</f>
        <v xml:space="preserve">AUXILIO FUNERAL / CONTRATACAO POR TEMPO DETERMINADO / BENEF.ASSIST. DO SERVIDOR E DO MILITAR / AUXILIO-ALIMENTACAO / AUXILIO-TRANSPORTE / INDENIZACOES E RESTITUICOES / DESPESAS DE EXERCICIOS ANTERIORES </v>
      </c>
      <c r="I266" t="s">
        <v>4157</v>
      </c>
      <c r="J266" t="s">
        <v>4665</v>
      </c>
      <c r="K266" t="s">
        <v>4666</v>
      </c>
      <c r="L266" t="s">
        <v>4667</v>
      </c>
      <c r="M266" t="s">
        <v>959</v>
      </c>
      <c r="N266" t="s">
        <v>111</v>
      </c>
      <c r="O266" t="s">
        <v>615</v>
      </c>
      <c r="P266" t="s">
        <v>628</v>
      </c>
      <c r="Q266" t="s">
        <v>603</v>
      </c>
      <c r="R266" t="s">
        <v>604</v>
      </c>
      <c r="S266" t="s">
        <v>605</v>
      </c>
      <c r="T266" t="s">
        <v>626</v>
      </c>
      <c r="U266" t="s">
        <v>122</v>
      </c>
      <c r="V266" t="s">
        <v>960</v>
      </c>
      <c r="W266" t="s">
        <v>961</v>
      </c>
      <c r="X266" t="s">
        <v>4668</v>
      </c>
      <c r="Y266" s="19" t="str">
        <f t="shared" si="4"/>
        <v>3</v>
      </c>
      <c r="Z266" s="19" t="str">
        <f>IF(T266="","",IF(AND(T266&lt;&gt;'Tabelas auxiliares'!$B$241,T266&lt;&gt;'Tabelas auxiliares'!$B$242),"FOLHA DE PESSOAL",IF(Y266='Tabelas auxiliares'!$A$242,"CUSTEIO",IF(Y266='Tabelas auxiliares'!$A$241,"INVESTIMENTO","ERRO - VERIFICAR"))))</f>
        <v>FOLHA DE PESSOAL</v>
      </c>
      <c r="AA266" s="37">
        <v>5010.6099999999997</v>
      </c>
      <c r="AB266" s="37"/>
      <c r="AC266" s="37"/>
      <c r="AD266" s="37"/>
      <c r="AE266" s="37">
        <v>5010.6099999999997</v>
      </c>
      <c r="AF266" s="37"/>
      <c r="AG266" s="37"/>
    </row>
    <row r="267" spans="1:33" x14ac:dyDescent="0.25">
      <c r="A267" t="s">
        <v>591</v>
      </c>
      <c r="B267" s="36" t="s">
        <v>228</v>
      </c>
      <c r="C267" s="36" t="s">
        <v>592</v>
      </c>
      <c r="D267" t="s">
        <v>56</v>
      </c>
      <c r="E267" t="s">
        <v>100</v>
      </c>
      <c r="F267" s="19" t="str">
        <f>IFERROR(VLOOKUP(D267,'Tabelas auxiliares'!$A$3:$B$63,2,FALSE),"")</f>
        <v>PROAD - PASSAGENS * D.U.C</v>
      </c>
      <c r="G267" s="19" t="str">
        <f>IFERROR(VLOOKUP($B267,'Tabelas auxiliares'!$A$67:$C$104,2,FALSE),"")</f>
        <v>INTERNACIONALIZAÇÃO</v>
      </c>
      <c r="H267" s="19" t="str">
        <f>IFERROR(VLOOKUP($B267,'Tabelas auxiliares'!$A$67:$C$104,3,FALSE),"")</f>
        <v>DIARIAS INTERNACIONAIS / PASSAGENS AEREAS INTERNACIONAIS / AUXILIO PARA EVENTOS INTERNACIONAIS / INSCRICAO PARA  EVENTOS INTERNACIONAIS / ANUIDADES ARI / ENCARGO DE CURSOS E CONCURSOS ARI / CURSOS DE LINGUAS NETEL</v>
      </c>
      <c r="I267" t="s">
        <v>4282</v>
      </c>
      <c r="J267" t="s">
        <v>1938</v>
      </c>
      <c r="K267" t="s">
        <v>4669</v>
      </c>
      <c r="L267" t="s">
        <v>1940</v>
      </c>
      <c r="M267" t="s">
        <v>1941</v>
      </c>
      <c r="N267" t="s">
        <v>638</v>
      </c>
      <c r="O267" t="s">
        <v>614</v>
      </c>
      <c r="P267" t="s">
        <v>1357</v>
      </c>
      <c r="Q267" t="s">
        <v>603</v>
      </c>
      <c r="R267" t="s">
        <v>604</v>
      </c>
      <c r="S267" t="s">
        <v>605</v>
      </c>
      <c r="T267" t="s">
        <v>145</v>
      </c>
      <c r="U267" t="s">
        <v>1358</v>
      </c>
      <c r="V267" t="s">
        <v>1330</v>
      </c>
      <c r="W267" t="s">
        <v>1331</v>
      </c>
      <c r="X267" t="s">
        <v>4670</v>
      </c>
      <c r="Y267" s="19" t="str">
        <f t="shared" si="4"/>
        <v>3</v>
      </c>
      <c r="Z267" s="19" t="str">
        <f>IF(T267="","",IF(AND(T267&lt;&gt;'Tabelas auxiliares'!$B$241,T267&lt;&gt;'Tabelas auxiliares'!$B$242),"FOLHA DE PESSOAL",IF(Y267='Tabelas auxiliares'!$A$242,"CUSTEIO",IF(Y267='Tabelas auxiliares'!$A$241,"INVESTIMENTO","ERRO - VERIFICAR"))))</f>
        <v>CUSTEIO</v>
      </c>
      <c r="AA267" s="37">
        <v>26822.29</v>
      </c>
      <c r="AB267" s="37"/>
      <c r="AC267" s="37"/>
      <c r="AD267" s="37"/>
      <c r="AE267" s="37">
        <v>26822.29</v>
      </c>
      <c r="AF267" s="37"/>
      <c r="AG267" s="37"/>
    </row>
    <row r="268" spans="1:33" x14ac:dyDescent="0.25">
      <c r="A268" t="s">
        <v>591</v>
      </c>
      <c r="B268" s="36" t="s">
        <v>228</v>
      </c>
      <c r="C268" s="36" t="s">
        <v>592</v>
      </c>
      <c r="D268" t="s">
        <v>64</v>
      </c>
      <c r="E268" t="s">
        <v>100</v>
      </c>
      <c r="F268" s="19" t="str">
        <f>IFERROR(VLOOKUP(D268,'Tabelas auxiliares'!$A$3:$B$63,2,FALSE),"")</f>
        <v>ARI - ASSESSORIA DE RELAÇÕES INTERNACIONAIS</v>
      </c>
      <c r="G268" s="19" t="str">
        <f>IFERROR(VLOOKUP($B268,'Tabelas auxiliares'!$A$67:$C$104,2,FALSE),"")</f>
        <v>INTERNACIONALIZAÇÃO</v>
      </c>
      <c r="H268" s="19" t="str">
        <f>IFERROR(VLOOKUP($B268,'Tabelas auxiliares'!$A$67:$C$104,3,FALSE),"")</f>
        <v>DIARIAS INTERNACIONAIS / PASSAGENS AEREAS INTERNACIONAIS / AUXILIO PARA EVENTOS INTERNACIONAIS / INSCRICAO PARA  EVENTOS INTERNACIONAIS / ANUIDADES ARI / ENCARGO DE CURSOS E CONCURSOS ARI / CURSOS DE LINGUAS NETEL</v>
      </c>
      <c r="I268" t="s">
        <v>647</v>
      </c>
      <c r="J268" t="s">
        <v>1075</v>
      </c>
      <c r="K268" t="s">
        <v>1076</v>
      </c>
      <c r="L268" t="s">
        <v>1077</v>
      </c>
      <c r="M268" t="s">
        <v>604</v>
      </c>
      <c r="N268" t="s">
        <v>638</v>
      </c>
      <c r="O268" t="s">
        <v>614</v>
      </c>
      <c r="P268" t="s">
        <v>639</v>
      </c>
      <c r="Q268" t="s">
        <v>603</v>
      </c>
      <c r="R268" t="s">
        <v>604</v>
      </c>
      <c r="S268" t="s">
        <v>641</v>
      </c>
      <c r="T268" t="s">
        <v>145</v>
      </c>
      <c r="U268" t="s">
        <v>640</v>
      </c>
      <c r="V268" t="s">
        <v>1066</v>
      </c>
      <c r="W268" t="s">
        <v>1067</v>
      </c>
      <c r="X268" t="s">
        <v>1078</v>
      </c>
      <c r="Y268" s="19" t="str">
        <f t="shared" si="4"/>
        <v>3</v>
      </c>
      <c r="Z268" s="19" t="str">
        <f>IF(T268="","",IF(AND(T268&lt;&gt;'Tabelas auxiliares'!$B$241,T268&lt;&gt;'Tabelas auxiliares'!$B$242),"FOLHA DE PESSOAL",IF(Y268='Tabelas auxiliares'!$A$242,"CUSTEIO",IF(Y268='Tabelas auxiliares'!$A$241,"INVESTIMENTO","ERRO - VERIFICAR"))))</f>
        <v>CUSTEIO</v>
      </c>
      <c r="AA268" s="37">
        <v>324.39</v>
      </c>
      <c r="AB268" s="37"/>
      <c r="AC268" s="37">
        <v>324.39</v>
      </c>
      <c r="AD268" s="37"/>
      <c r="AE268" s="37"/>
      <c r="AF268" s="37"/>
      <c r="AG268" s="37"/>
    </row>
    <row r="269" spans="1:33" x14ac:dyDescent="0.25">
      <c r="A269" t="s">
        <v>591</v>
      </c>
      <c r="B269" s="36" t="s">
        <v>228</v>
      </c>
      <c r="C269" s="36" t="s">
        <v>594</v>
      </c>
      <c r="D269" t="s">
        <v>76</v>
      </c>
      <c r="E269" t="s">
        <v>100</v>
      </c>
      <c r="F269" s="19" t="str">
        <f>IFERROR(VLOOKUP(D269,'Tabelas auxiliares'!$A$3:$B$63,2,FALSE),"")</f>
        <v>NETEL - NÚCLEO EDUCACIONAL DE TECNOLOGIAS E LÍNGUAS</v>
      </c>
      <c r="G269" s="19" t="str">
        <f>IFERROR(VLOOKUP($B269,'Tabelas auxiliares'!$A$67:$C$104,2,FALSE),"")</f>
        <v>INTERNACIONALIZAÇÃO</v>
      </c>
      <c r="H269" s="19" t="str">
        <f>IFERROR(VLOOKUP($B269,'Tabelas auxiliares'!$A$67:$C$104,3,FALSE),"")</f>
        <v>DIARIAS INTERNACIONAIS / PASSAGENS AEREAS INTERNACIONAIS / AUXILIO PARA EVENTOS INTERNACIONAIS / INSCRICAO PARA  EVENTOS INTERNACIONAIS / ANUIDADES ARI / ENCARGO DE CURSOS E CONCURSOS ARI / CURSOS DE LINGUAS NETEL</v>
      </c>
      <c r="I269" t="s">
        <v>4094</v>
      </c>
      <c r="J269" t="s">
        <v>1079</v>
      </c>
      <c r="K269" t="s">
        <v>4671</v>
      </c>
      <c r="L269" t="s">
        <v>1080</v>
      </c>
      <c r="M269" t="s">
        <v>604</v>
      </c>
      <c r="N269" t="s">
        <v>1364</v>
      </c>
      <c r="O269" t="s">
        <v>620</v>
      </c>
      <c r="P269" t="s">
        <v>1081</v>
      </c>
      <c r="Q269" t="s">
        <v>603</v>
      </c>
      <c r="R269" t="s">
        <v>604</v>
      </c>
      <c r="S269" t="s">
        <v>605</v>
      </c>
      <c r="T269" t="s">
        <v>145</v>
      </c>
      <c r="U269" t="s">
        <v>1370</v>
      </c>
      <c r="V269" t="s">
        <v>645</v>
      </c>
      <c r="W269" t="s">
        <v>646</v>
      </c>
      <c r="X269" t="s">
        <v>4672</v>
      </c>
      <c r="Y269" s="19" t="str">
        <f t="shared" si="4"/>
        <v>3</v>
      </c>
      <c r="Z269" s="19" t="str">
        <f>IF(T269="","",IF(AND(T269&lt;&gt;'Tabelas auxiliares'!$B$241,T269&lt;&gt;'Tabelas auxiliares'!$B$242),"FOLHA DE PESSOAL",IF(Y269='Tabelas auxiliares'!$A$242,"CUSTEIO",IF(Y269='Tabelas auxiliares'!$A$241,"INVESTIMENTO","ERRO - VERIFICAR"))))</f>
        <v>CUSTEIO</v>
      </c>
      <c r="AA269" s="37">
        <v>8400</v>
      </c>
      <c r="AB269" s="37"/>
      <c r="AC269" s="37">
        <v>2800</v>
      </c>
      <c r="AD269" s="37">
        <v>700</v>
      </c>
      <c r="AE269" s="37">
        <v>4900</v>
      </c>
      <c r="AF269" s="37"/>
      <c r="AG269" s="37"/>
    </row>
    <row r="270" spans="1:33" x14ac:dyDescent="0.25">
      <c r="A270" t="s">
        <v>591</v>
      </c>
      <c r="B270" s="36" t="s">
        <v>228</v>
      </c>
      <c r="C270" s="36" t="s">
        <v>594</v>
      </c>
      <c r="D270" t="s">
        <v>76</v>
      </c>
      <c r="E270" t="s">
        <v>100</v>
      </c>
      <c r="F270" s="19" t="str">
        <f>IFERROR(VLOOKUP(D270,'Tabelas auxiliares'!$A$3:$B$63,2,FALSE),"")</f>
        <v>NETEL - NÚCLEO EDUCACIONAL DE TECNOLOGIAS E LÍNGUAS</v>
      </c>
      <c r="G270" s="19" t="str">
        <f>IFERROR(VLOOKUP($B270,'Tabelas auxiliares'!$A$67:$C$104,2,FALSE),"")</f>
        <v>INTERNACIONALIZAÇÃO</v>
      </c>
      <c r="H270" s="19" t="str">
        <f>IFERROR(VLOOKUP($B270,'Tabelas auxiliares'!$A$67:$C$104,3,FALSE),"")</f>
        <v>DIARIAS INTERNACIONAIS / PASSAGENS AEREAS INTERNACIONAIS / AUXILIO PARA EVENTOS INTERNACIONAIS / INSCRICAO PARA  EVENTOS INTERNACIONAIS / ANUIDADES ARI / ENCARGO DE CURSOS E CONCURSOS ARI / CURSOS DE LINGUAS NETEL</v>
      </c>
      <c r="I270" t="s">
        <v>4162</v>
      </c>
      <c r="J270" t="s">
        <v>1079</v>
      </c>
      <c r="K270" t="s">
        <v>4673</v>
      </c>
      <c r="L270" t="s">
        <v>1080</v>
      </c>
      <c r="M270" t="s">
        <v>604</v>
      </c>
      <c r="N270" t="s">
        <v>1364</v>
      </c>
      <c r="O270" t="s">
        <v>620</v>
      </c>
      <c r="P270" t="s">
        <v>1081</v>
      </c>
      <c r="Q270" t="s">
        <v>603</v>
      </c>
      <c r="R270" t="s">
        <v>604</v>
      </c>
      <c r="S270" t="s">
        <v>605</v>
      </c>
      <c r="T270" t="s">
        <v>145</v>
      </c>
      <c r="U270" t="s">
        <v>1370</v>
      </c>
      <c r="V270" t="s">
        <v>645</v>
      </c>
      <c r="W270" t="s">
        <v>646</v>
      </c>
      <c r="X270" t="s">
        <v>4674</v>
      </c>
      <c r="Y270" s="19" t="str">
        <f t="shared" si="4"/>
        <v>3</v>
      </c>
      <c r="Z270" s="19" t="str">
        <f>IF(T270="","",IF(AND(T270&lt;&gt;'Tabelas auxiliares'!$B$241,T270&lt;&gt;'Tabelas auxiliares'!$B$242),"FOLHA DE PESSOAL",IF(Y270='Tabelas auxiliares'!$A$242,"CUSTEIO",IF(Y270='Tabelas auxiliares'!$A$241,"INVESTIMENTO","ERRO - VERIFICAR"))))</f>
        <v>CUSTEIO</v>
      </c>
      <c r="AA270" s="37">
        <v>2200</v>
      </c>
      <c r="AB270" s="37"/>
      <c r="AC270" s="37"/>
      <c r="AD270" s="37"/>
      <c r="AE270" s="37">
        <v>2200</v>
      </c>
      <c r="AF270" s="37"/>
      <c r="AG270" s="37"/>
    </row>
    <row r="271" spans="1:33" x14ac:dyDescent="0.25">
      <c r="A271" t="s">
        <v>591</v>
      </c>
      <c r="B271" s="36" t="s">
        <v>228</v>
      </c>
      <c r="C271" s="36" t="s">
        <v>594</v>
      </c>
      <c r="D271" t="s">
        <v>76</v>
      </c>
      <c r="E271" t="s">
        <v>100</v>
      </c>
      <c r="F271" s="19" t="str">
        <f>IFERROR(VLOOKUP(D271,'Tabelas auxiliares'!$A$3:$B$63,2,FALSE),"")</f>
        <v>NETEL - NÚCLEO EDUCACIONAL DE TECNOLOGIAS E LÍNGUAS</v>
      </c>
      <c r="G271" s="19" t="str">
        <f>IFERROR(VLOOKUP($B271,'Tabelas auxiliares'!$A$67:$C$104,2,FALSE),"")</f>
        <v>INTERNACIONALIZAÇÃO</v>
      </c>
      <c r="H271" s="19" t="str">
        <f>IFERROR(VLOOKUP($B271,'Tabelas auxiliares'!$A$67:$C$104,3,FALSE),"")</f>
        <v>DIARIAS INTERNACIONAIS / PASSAGENS AEREAS INTERNACIONAIS / AUXILIO PARA EVENTOS INTERNACIONAIS / INSCRICAO PARA  EVENTOS INTERNACIONAIS / ANUIDADES ARI / ENCARGO DE CURSOS E CONCURSOS ARI / CURSOS DE LINGUAS NETEL</v>
      </c>
      <c r="I271" t="s">
        <v>3931</v>
      </c>
      <c r="J271" t="s">
        <v>1079</v>
      </c>
      <c r="K271" t="s">
        <v>4675</v>
      </c>
      <c r="L271" t="s">
        <v>1080</v>
      </c>
      <c r="M271" t="s">
        <v>604</v>
      </c>
      <c r="N271" t="s">
        <v>1364</v>
      </c>
      <c r="O271" t="s">
        <v>620</v>
      </c>
      <c r="P271" t="s">
        <v>1081</v>
      </c>
      <c r="Q271" t="s">
        <v>603</v>
      </c>
      <c r="R271" t="s">
        <v>604</v>
      </c>
      <c r="S271" t="s">
        <v>605</v>
      </c>
      <c r="T271" t="s">
        <v>145</v>
      </c>
      <c r="U271" t="s">
        <v>1370</v>
      </c>
      <c r="V271" t="s">
        <v>645</v>
      </c>
      <c r="W271" t="s">
        <v>646</v>
      </c>
      <c r="X271" t="s">
        <v>4676</v>
      </c>
      <c r="Y271" s="19" t="str">
        <f t="shared" si="4"/>
        <v>3</v>
      </c>
      <c r="Z271" s="19" t="str">
        <f>IF(T271="","",IF(AND(T271&lt;&gt;'Tabelas auxiliares'!$B$241,T271&lt;&gt;'Tabelas auxiliares'!$B$242),"FOLHA DE PESSOAL",IF(Y271='Tabelas auxiliares'!$A$242,"CUSTEIO",IF(Y271='Tabelas auxiliares'!$A$241,"INVESTIMENTO","ERRO - VERIFICAR"))))</f>
        <v>CUSTEIO</v>
      </c>
      <c r="AA271" s="37">
        <v>3300</v>
      </c>
      <c r="AB271" s="37"/>
      <c r="AC271" s="37">
        <v>1100</v>
      </c>
      <c r="AD271" s="37"/>
      <c r="AE271" s="37">
        <v>2200</v>
      </c>
      <c r="AF271" s="37"/>
      <c r="AG271" s="37"/>
    </row>
    <row r="272" spans="1:33" x14ac:dyDescent="0.25">
      <c r="A272" t="s">
        <v>591</v>
      </c>
      <c r="B272" s="36" t="s">
        <v>229</v>
      </c>
      <c r="C272" s="36" t="s">
        <v>592</v>
      </c>
      <c r="D272" t="s">
        <v>28</v>
      </c>
      <c r="E272" t="s">
        <v>100</v>
      </c>
      <c r="F272" s="19" t="str">
        <f>IFERROR(VLOOKUP(D272,'Tabelas auxiliares'!$A$3:$B$63,2,FALSE),"")</f>
        <v>PU - PREFEITURA UNIVERSITÁRIA</v>
      </c>
      <c r="G272" s="19" t="str">
        <f>IFERROR(VLOOKUP($B272,'Tabelas auxiliares'!$A$67:$C$104,2,FALSE),"")</f>
        <v>LIMPEZA E COPEIRAGEM</v>
      </c>
      <c r="H272" s="19" t="str">
        <f>IFERROR(VLOOKUP($B272,'Tabelas auxiliares'!$A$67:$C$104,3,FALSE),"")</f>
        <v>LIMPEZA / COPEIRAGEM / COLETA DE LIXO INFECTANTE /MATERIAIS DE LIMPEZA (PAPEL TOALHA, HIGIÊNICO) / COPA (AÇUCAR, CAFÉ, COPOS)/BOMBONAS RESÍDUOS QUÍMICOS</v>
      </c>
      <c r="I272" t="s">
        <v>4677</v>
      </c>
      <c r="J272" t="s">
        <v>4678</v>
      </c>
      <c r="K272" t="s">
        <v>4679</v>
      </c>
      <c r="L272" t="s">
        <v>4680</v>
      </c>
      <c r="M272" t="s">
        <v>4681</v>
      </c>
      <c r="N272" t="s">
        <v>638</v>
      </c>
      <c r="O272" t="s">
        <v>614</v>
      </c>
      <c r="P272" t="s">
        <v>639</v>
      </c>
      <c r="Q272" t="s">
        <v>603</v>
      </c>
      <c r="R272" t="s">
        <v>604</v>
      </c>
      <c r="S272" t="s">
        <v>605</v>
      </c>
      <c r="T272" t="s">
        <v>145</v>
      </c>
      <c r="U272" t="s">
        <v>640</v>
      </c>
      <c r="V272" t="s">
        <v>1104</v>
      </c>
      <c r="W272" t="s">
        <v>1105</v>
      </c>
      <c r="X272" t="s">
        <v>4682</v>
      </c>
      <c r="Y272" s="19" t="str">
        <f t="shared" si="4"/>
        <v>3</v>
      </c>
      <c r="Z272" s="19" t="str">
        <f>IF(T272="","",IF(AND(T272&lt;&gt;'Tabelas auxiliares'!$B$241,T272&lt;&gt;'Tabelas auxiliares'!$B$242),"FOLHA DE PESSOAL",IF(Y272='Tabelas auxiliares'!$A$242,"CUSTEIO",IF(Y272='Tabelas auxiliares'!$A$241,"INVESTIMENTO","ERRO - VERIFICAR"))))</f>
        <v>CUSTEIO</v>
      </c>
      <c r="AA272" s="37">
        <v>19576.02</v>
      </c>
      <c r="AB272" s="37"/>
      <c r="AC272" s="37">
        <v>19576.02</v>
      </c>
      <c r="AD272" s="37"/>
      <c r="AE272" s="37"/>
      <c r="AF272" s="37"/>
      <c r="AG272" s="37"/>
    </row>
    <row r="273" spans="1:33" x14ac:dyDescent="0.25">
      <c r="A273" t="s">
        <v>591</v>
      </c>
      <c r="B273" s="36" t="s">
        <v>229</v>
      </c>
      <c r="C273" s="36" t="s">
        <v>592</v>
      </c>
      <c r="D273" t="s">
        <v>28</v>
      </c>
      <c r="E273" t="s">
        <v>100</v>
      </c>
      <c r="F273" s="19" t="str">
        <f>IFERROR(VLOOKUP(D273,'Tabelas auxiliares'!$A$3:$B$63,2,FALSE),"")</f>
        <v>PU - PREFEITURA UNIVERSITÁRIA</v>
      </c>
      <c r="G273" s="19" t="str">
        <f>IFERROR(VLOOKUP($B273,'Tabelas auxiliares'!$A$67:$C$104,2,FALSE),"")</f>
        <v>LIMPEZA E COPEIRAGEM</v>
      </c>
      <c r="H273" s="19" t="str">
        <f>IFERROR(VLOOKUP($B273,'Tabelas auxiliares'!$A$67:$C$104,3,FALSE),"")</f>
        <v>LIMPEZA / COPEIRAGEM / COLETA DE LIXO INFECTANTE /MATERIAIS DE LIMPEZA (PAPEL TOALHA, HIGIÊNICO) / COPA (AÇUCAR, CAFÉ, COPOS)/BOMBONAS RESÍDUOS QUÍMICOS</v>
      </c>
      <c r="I273" t="s">
        <v>4683</v>
      </c>
      <c r="J273" t="s">
        <v>3118</v>
      </c>
      <c r="K273" t="s">
        <v>4684</v>
      </c>
      <c r="L273" t="s">
        <v>4685</v>
      </c>
      <c r="M273" t="s">
        <v>3121</v>
      </c>
      <c r="N273" t="s">
        <v>638</v>
      </c>
      <c r="O273" t="s">
        <v>614</v>
      </c>
      <c r="P273" t="s">
        <v>639</v>
      </c>
      <c r="Q273" t="s">
        <v>603</v>
      </c>
      <c r="R273" t="s">
        <v>604</v>
      </c>
      <c r="S273" t="s">
        <v>605</v>
      </c>
      <c r="T273" t="s">
        <v>145</v>
      </c>
      <c r="U273" t="s">
        <v>640</v>
      </c>
      <c r="V273" t="s">
        <v>1099</v>
      </c>
      <c r="W273" t="s">
        <v>1083</v>
      </c>
      <c r="X273" t="s">
        <v>4686</v>
      </c>
      <c r="Y273" s="19" t="str">
        <f t="shared" si="4"/>
        <v>3</v>
      </c>
      <c r="Z273" s="19" t="str">
        <f>IF(T273="","",IF(AND(T273&lt;&gt;'Tabelas auxiliares'!$B$241,T273&lt;&gt;'Tabelas auxiliares'!$B$242),"FOLHA DE PESSOAL",IF(Y273='Tabelas auxiliares'!$A$242,"CUSTEIO",IF(Y273='Tabelas auxiliares'!$A$241,"INVESTIMENTO","ERRO - VERIFICAR"))))</f>
        <v>CUSTEIO</v>
      </c>
      <c r="AA273" s="37">
        <v>46258.89</v>
      </c>
      <c r="AB273" s="37"/>
      <c r="AC273" s="37">
        <v>39919.74</v>
      </c>
      <c r="AD273" s="37"/>
      <c r="AE273" s="37">
        <v>6339.15</v>
      </c>
      <c r="AF273" s="37"/>
      <c r="AG273" s="37"/>
    </row>
    <row r="274" spans="1:33" x14ac:dyDescent="0.25">
      <c r="A274" t="s">
        <v>591</v>
      </c>
      <c r="B274" s="36" t="s">
        <v>229</v>
      </c>
      <c r="C274" s="36" t="s">
        <v>592</v>
      </c>
      <c r="D274" t="s">
        <v>28</v>
      </c>
      <c r="E274" t="s">
        <v>100</v>
      </c>
      <c r="F274" s="19" t="str">
        <f>IFERROR(VLOOKUP(D274,'Tabelas auxiliares'!$A$3:$B$63,2,FALSE),"")</f>
        <v>PU - PREFEITURA UNIVERSITÁRIA</v>
      </c>
      <c r="G274" s="19" t="str">
        <f>IFERROR(VLOOKUP($B274,'Tabelas auxiliares'!$A$67:$C$104,2,FALSE),"")</f>
        <v>LIMPEZA E COPEIRAGEM</v>
      </c>
      <c r="H274" s="19" t="str">
        <f>IFERROR(VLOOKUP($B274,'Tabelas auxiliares'!$A$67:$C$104,3,FALSE),"")</f>
        <v>LIMPEZA / COPEIRAGEM / COLETA DE LIXO INFECTANTE /MATERIAIS DE LIMPEZA (PAPEL TOALHA, HIGIÊNICO) / COPA (AÇUCAR, CAFÉ, COPOS)/BOMBONAS RESÍDUOS QUÍMICOS</v>
      </c>
      <c r="I274" t="s">
        <v>1106</v>
      </c>
      <c r="J274" t="s">
        <v>1107</v>
      </c>
      <c r="K274" t="s">
        <v>1108</v>
      </c>
      <c r="L274" t="s">
        <v>1109</v>
      </c>
      <c r="M274" t="s">
        <v>1110</v>
      </c>
      <c r="N274" t="s">
        <v>638</v>
      </c>
      <c r="O274" t="s">
        <v>614</v>
      </c>
      <c r="P274" t="s">
        <v>639</v>
      </c>
      <c r="Q274" t="s">
        <v>603</v>
      </c>
      <c r="R274" t="s">
        <v>604</v>
      </c>
      <c r="S274" t="s">
        <v>605</v>
      </c>
      <c r="T274" t="s">
        <v>145</v>
      </c>
      <c r="U274" t="s">
        <v>640</v>
      </c>
      <c r="V274" t="s">
        <v>1082</v>
      </c>
      <c r="W274" t="s">
        <v>1083</v>
      </c>
      <c r="X274" t="s">
        <v>1111</v>
      </c>
      <c r="Y274" s="19" t="str">
        <f t="shared" si="4"/>
        <v>3</v>
      </c>
      <c r="Z274" s="19" t="str">
        <f>IF(T274="","",IF(AND(T274&lt;&gt;'Tabelas auxiliares'!$B$241,T274&lt;&gt;'Tabelas auxiliares'!$B$242),"FOLHA DE PESSOAL",IF(Y274='Tabelas auxiliares'!$A$242,"CUSTEIO",IF(Y274='Tabelas auxiliares'!$A$241,"INVESTIMENTO","ERRO - VERIFICAR"))))</f>
        <v>CUSTEIO</v>
      </c>
      <c r="AA274" s="37">
        <v>63.37</v>
      </c>
      <c r="AB274" s="37">
        <v>4224.8999999999996</v>
      </c>
      <c r="AC274" s="37">
        <v>63.37</v>
      </c>
      <c r="AD274" s="37"/>
      <c r="AE274" s="37"/>
      <c r="AF274" s="37">
        <v>4224.8999999999996</v>
      </c>
      <c r="AG274" s="37"/>
    </row>
    <row r="275" spans="1:33" x14ac:dyDescent="0.25">
      <c r="A275" t="s">
        <v>591</v>
      </c>
      <c r="B275" s="36" t="s">
        <v>229</v>
      </c>
      <c r="C275" s="36" t="s">
        <v>592</v>
      </c>
      <c r="D275" t="s">
        <v>28</v>
      </c>
      <c r="E275" t="s">
        <v>100</v>
      </c>
      <c r="F275" s="19" t="str">
        <f>IFERROR(VLOOKUP(D275,'Tabelas auxiliares'!$A$3:$B$63,2,FALSE),"")</f>
        <v>PU - PREFEITURA UNIVERSITÁRIA</v>
      </c>
      <c r="G275" s="19" t="str">
        <f>IFERROR(VLOOKUP($B275,'Tabelas auxiliares'!$A$67:$C$104,2,FALSE),"")</f>
        <v>LIMPEZA E COPEIRAGEM</v>
      </c>
      <c r="H275" s="19" t="str">
        <f>IFERROR(VLOOKUP($B275,'Tabelas auxiliares'!$A$67:$C$104,3,FALSE),"")</f>
        <v>LIMPEZA / COPEIRAGEM / COLETA DE LIXO INFECTANTE /MATERIAIS DE LIMPEZA (PAPEL TOALHA, HIGIÊNICO) / COPA (AÇUCAR, CAFÉ, COPOS)/BOMBONAS RESÍDUOS QUÍMICOS</v>
      </c>
      <c r="I275" t="s">
        <v>4687</v>
      </c>
      <c r="J275" t="s">
        <v>1093</v>
      </c>
      <c r="K275" t="s">
        <v>4688</v>
      </c>
      <c r="L275" t="s">
        <v>4689</v>
      </c>
      <c r="M275" t="s">
        <v>1095</v>
      </c>
      <c r="N275" t="s">
        <v>638</v>
      </c>
      <c r="O275" t="s">
        <v>614</v>
      </c>
      <c r="P275" t="s">
        <v>1357</v>
      </c>
      <c r="Q275" t="s">
        <v>603</v>
      </c>
      <c r="R275" t="s">
        <v>604</v>
      </c>
      <c r="S275" t="s">
        <v>605</v>
      </c>
      <c r="T275" t="s">
        <v>145</v>
      </c>
      <c r="U275" t="s">
        <v>1358</v>
      </c>
      <c r="V275" t="s">
        <v>1096</v>
      </c>
      <c r="W275" t="s">
        <v>1097</v>
      </c>
      <c r="X275" t="s">
        <v>4690</v>
      </c>
      <c r="Y275" s="19" t="str">
        <f t="shared" si="4"/>
        <v>3</v>
      </c>
      <c r="Z275" s="19" t="str">
        <f>IF(T275="","",IF(AND(T275&lt;&gt;'Tabelas auxiliares'!$B$241,T275&lt;&gt;'Tabelas auxiliares'!$B$242),"FOLHA DE PESSOAL",IF(Y275='Tabelas auxiliares'!$A$242,"CUSTEIO",IF(Y275='Tabelas auxiliares'!$A$241,"INVESTIMENTO","ERRO - VERIFICAR"))))</f>
        <v>CUSTEIO</v>
      </c>
      <c r="AA275" s="37">
        <v>3805.65</v>
      </c>
      <c r="AB275" s="37"/>
      <c r="AC275" s="37"/>
      <c r="AD275" s="37"/>
      <c r="AE275" s="37">
        <v>3805.65</v>
      </c>
      <c r="AF275" s="37"/>
      <c r="AG275" s="37"/>
    </row>
    <row r="276" spans="1:33" x14ac:dyDescent="0.25">
      <c r="A276" t="s">
        <v>591</v>
      </c>
      <c r="B276" s="36" t="s">
        <v>229</v>
      </c>
      <c r="C276" s="36" t="s">
        <v>592</v>
      </c>
      <c r="D276" t="s">
        <v>28</v>
      </c>
      <c r="E276" t="s">
        <v>100</v>
      </c>
      <c r="F276" s="19" t="str">
        <f>IFERROR(VLOOKUP(D276,'Tabelas auxiliares'!$A$3:$B$63,2,FALSE),"")</f>
        <v>PU - PREFEITURA UNIVERSITÁRIA</v>
      </c>
      <c r="G276" s="19" t="str">
        <f>IFERROR(VLOOKUP($B276,'Tabelas auxiliares'!$A$67:$C$104,2,FALSE),"")</f>
        <v>LIMPEZA E COPEIRAGEM</v>
      </c>
      <c r="H276" s="19" t="str">
        <f>IFERROR(VLOOKUP($B276,'Tabelas auxiliares'!$A$67:$C$104,3,FALSE),"")</f>
        <v>LIMPEZA / COPEIRAGEM / COLETA DE LIXO INFECTANTE /MATERIAIS DE LIMPEZA (PAPEL TOALHA, HIGIÊNICO) / COPA (AÇUCAR, CAFÉ, COPOS)/BOMBONAS RESÍDUOS QUÍMICOS</v>
      </c>
      <c r="I276" t="s">
        <v>4691</v>
      </c>
      <c r="J276" t="s">
        <v>1113</v>
      </c>
      <c r="K276" t="s">
        <v>4692</v>
      </c>
      <c r="L276" t="s">
        <v>3125</v>
      </c>
      <c r="M276" t="s">
        <v>1115</v>
      </c>
      <c r="N276" t="s">
        <v>638</v>
      </c>
      <c r="O276" t="s">
        <v>614</v>
      </c>
      <c r="P276" t="s">
        <v>1357</v>
      </c>
      <c r="Q276" t="s">
        <v>603</v>
      </c>
      <c r="R276" t="s">
        <v>604</v>
      </c>
      <c r="S276" t="s">
        <v>605</v>
      </c>
      <c r="T276" t="s">
        <v>145</v>
      </c>
      <c r="U276" t="s">
        <v>1358</v>
      </c>
      <c r="V276" t="s">
        <v>746</v>
      </c>
      <c r="W276" t="s">
        <v>747</v>
      </c>
      <c r="X276" t="s">
        <v>4693</v>
      </c>
      <c r="Y276" s="19" t="str">
        <f t="shared" si="4"/>
        <v>3</v>
      </c>
      <c r="Z276" s="19" t="str">
        <f>IF(T276="","",IF(AND(T276&lt;&gt;'Tabelas auxiliares'!$B$241,T276&lt;&gt;'Tabelas auxiliares'!$B$242),"FOLHA DE PESSOAL",IF(Y276='Tabelas auxiliares'!$A$242,"CUSTEIO",IF(Y276='Tabelas auxiliares'!$A$241,"INVESTIMENTO","ERRO - VERIFICAR"))))</f>
        <v>CUSTEIO</v>
      </c>
      <c r="AA276" s="37">
        <v>147.5</v>
      </c>
      <c r="AB276" s="37"/>
      <c r="AC276" s="37">
        <v>147.5</v>
      </c>
      <c r="AD276" s="37"/>
      <c r="AE276" s="37"/>
      <c r="AF276" s="37"/>
      <c r="AG276" s="37"/>
    </row>
    <row r="277" spans="1:33" x14ac:dyDescent="0.25">
      <c r="A277" t="s">
        <v>591</v>
      </c>
      <c r="B277" s="36" t="s">
        <v>229</v>
      </c>
      <c r="C277" s="36" t="s">
        <v>592</v>
      </c>
      <c r="D277" t="s">
        <v>28</v>
      </c>
      <c r="E277" t="s">
        <v>100</v>
      </c>
      <c r="F277" s="19" t="str">
        <f>IFERROR(VLOOKUP(D277,'Tabelas auxiliares'!$A$3:$B$63,2,FALSE),"")</f>
        <v>PU - PREFEITURA UNIVERSITÁRIA</v>
      </c>
      <c r="G277" s="19" t="str">
        <f>IFERROR(VLOOKUP($B277,'Tabelas auxiliares'!$A$67:$C$104,2,FALSE),"")</f>
        <v>LIMPEZA E COPEIRAGEM</v>
      </c>
      <c r="H277" s="19" t="str">
        <f>IFERROR(VLOOKUP($B277,'Tabelas auxiliares'!$A$67:$C$104,3,FALSE),"")</f>
        <v>LIMPEZA / COPEIRAGEM / COLETA DE LIXO INFECTANTE /MATERIAIS DE LIMPEZA (PAPEL TOALHA, HIGIÊNICO) / COPA (AÇUCAR, CAFÉ, COPOS)/BOMBONAS RESÍDUOS QUÍMICOS</v>
      </c>
      <c r="I277" t="s">
        <v>4694</v>
      </c>
      <c r="J277" t="s">
        <v>1101</v>
      </c>
      <c r="K277" t="s">
        <v>4695</v>
      </c>
      <c r="L277" t="s">
        <v>1102</v>
      </c>
      <c r="M277" t="s">
        <v>1103</v>
      </c>
      <c r="N277" t="s">
        <v>638</v>
      </c>
      <c r="O277" t="s">
        <v>614</v>
      </c>
      <c r="P277" t="s">
        <v>1357</v>
      </c>
      <c r="Q277" t="s">
        <v>603</v>
      </c>
      <c r="R277" t="s">
        <v>604</v>
      </c>
      <c r="S277" t="s">
        <v>605</v>
      </c>
      <c r="T277" t="s">
        <v>145</v>
      </c>
      <c r="U277" t="s">
        <v>1358</v>
      </c>
      <c r="V277" t="s">
        <v>1104</v>
      </c>
      <c r="W277" t="s">
        <v>1105</v>
      </c>
      <c r="X277" t="s">
        <v>4696</v>
      </c>
      <c r="Y277" s="19" t="str">
        <f t="shared" si="4"/>
        <v>3</v>
      </c>
      <c r="Z277" s="19" t="str">
        <f>IF(T277="","",IF(AND(T277&lt;&gt;'Tabelas auxiliares'!$B$241,T277&lt;&gt;'Tabelas auxiliares'!$B$242),"FOLHA DE PESSOAL",IF(Y277='Tabelas auxiliares'!$A$242,"CUSTEIO",IF(Y277='Tabelas auxiliares'!$A$241,"INVESTIMENTO","ERRO - VERIFICAR"))))</f>
        <v>CUSTEIO</v>
      </c>
      <c r="AA277" s="37">
        <v>6859.91</v>
      </c>
      <c r="AB277" s="37">
        <v>12256.3</v>
      </c>
      <c r="AC277" s="37">
        <v>6859.91</v>
      </c>
      <c r="AD277" s="37"/>
      <c r="AE277" s="37"/>
      <c r="AF277" s="37">
        <v>1035.3</v>
      </c>
      <c r="AG277" s="37">
        <v>11221</v>
      </c>
    </row>
    <row r="278" spans="1:33" x14ac:dyDescent="0.25">
      <c r="A278" t="s">
        <v>591</v>
      </c>
      <c r="B278" s="36" t="s">
        <v>229</v>
      </c>
      <c r="C278" s="36" t="s">
        <v>592</v>
      </c>
      <c r="D278" t="s">
        <v>28</v>
      </c>
      <c r="E278" t="s">
        <v>100</v>
      </c>
      <c r="F278" s="19" t="str">
        <f>IFERROR(VLOOKUP(D278,'Tabelas auxiliares'!$A$3:$B$63,2,FALSE),"")</f>
        <v>PU - PREFEITURA UNIVERSITÁRIA</v>
      </c>
      <c r="G278" s="19" t="str">
        <f>IFERROR(VLOOKUP($B278,'Tabelas auxiliares'!$A$67:$C$104,2,FALSE),"")</f>
        <v>LIMPEZA E COPEIRAGEM</v>
      </c>
      <c r="H278" s="19" t="str">
        <f>IFERROR(VLOOKUP($B278,'Tabelas auxiliares'!$A$67:$C$104,3,FALSE),"")</f>
        <v>LIMPEZA / COPEIRAGEM / COLETA DE LIXO INFECTANTE /MATERIAIS DE LIMPEZA (PAPEL TOALHA, HIGIÊNICO) / COPA (AÇUCAR, CAFÉ, COPOS)/BOMBONAS RESÍDUOS QUÍMICOS</v>
      </c>
      <c r="I278" t="s">
        <v>4697</v>
      </c>
      <c r="J278" t="s">
        <v>3118</v>
      </c>
      <c r="K278" t="s">
        <v>4698</v>
      </c>
      <c r="L278" t="s">
        <v>4685</v>
      </c>
      <c r="M278" t="s">
        <v>3121</v>
      </c>
      <c r="N278" t="s">
        <v>638</v>
      </c>
      <c r="O278" t="s">
        <v>614</v>
      </c>
      <c r="P278" t="s">
        <v>1357</v>
      </c>
      <c r="Q278" t="s">
        <v>603</v>
      </c>
      <c r="R278" t="s">
        <v>604</v>
      </c>
      <c r="S278" t="s">
        <v>605</v>
      </c>
      <c r="T278" t="s">
        <v>145</v>
      </c>
      <c r="U278" t="s">
        <v>1358</v>
      </c>
      <c r="V278" t="s">
        <v>1099</v>
      </c>
      <c r="W278" t="s">
        <v>1083</v>
      </c>
      <c r="X278" t="s">
        <v>4699</v>
      </c>
      <c r="Y278" s="19" t="str">
        <f t="shared" si="4"/>
        <v>3</v>
      </c>
      <c r="Z278" s="19" t="str">
        <f>IF(T278="","",IF(AND(T278&lt;&gt;'Tabelas auxiliares'!$B$241,T278&lt;&gt;'Tabelas auxiliares'!$B$242),"FOLHA DE PESSOAL",IF(Y278='Tabelas auxiliares'!$A$242,"CUSTEIO",IF(Y278='Tabelas auxiliares'!$A$241,"INVESTIMENTO","ERRO - VERIFICAR"))))</f>
        <v>CUSTEIO</v>
      </c>
      <c r="AA278" s="37">
        <v>6066.45</v>
      </c>
      <c r="AB278" s="37"/>
      <c r="AC278" s="37">
        <v>6066.45</v>
      </c>
      <c r="AD278" s="37"/>
      <c r="AE278" s="37"/>
      <c r="AF278" s="37"/>
      <c r="AG278" s="37"/>
    </row>
    <row r="279" spans="1:33" x14ac:dyDescent="0.25">
      <c r="A279" t="s">
        <v>591</v>
      </c>
      <c r="B279" s="36" t="s">
        <v>229</v>
      </c>
      <c r="C279" s="36" t="s">
        <v>592</v>
      </c>
      <c r="D279" t="s">
        <v>28</v>
      </c>
      <c r="E279" t="s">
        <v>100</v>
      </c>
      <c r="F279" s="19" t="str">
        <f>IFERROR(VLOOKUP(D279,'Tabelas auxiliares'!$A$3:$B$63,2,FALSE),"")</f>
        <v>PU - PREFEITURA UNIVERSITÁRIA</v>
      </c>
      <c r="G279" s="19" t="str">
        <f>IFERROR(VLOOKUP($B279,'Tabelas auxiliares'!$A$67:$C$104,2,FALSE),"")</f>
        <v>LIMPEZA E COPEIRAGEM</v>
      </c>
      <c r="H279" s="19" t="str">
        <f>IFERROR(VLOOKUP($B279,'Tabelas auxiliares'!$A$67:$C$104,3,FALSE),"")</f>
        <v>LIMPEZA / COPEIRAGEM / COLETA DE LIXO INFECTANTE /MATERIAIS DE LIMPEZA (PAPEL TOALHA, HIGIÊNICO) / COPA (AÇUCAR, CAFÉ, COPOS)/BOMBONAS RESÍDUOS QUÍMICOS</v>
      </c>
      <c r="I279" t="s">
        <v>4700</v>
      </c>
      <c r="J279" t="s">
        <v>1107</v>
      </c>
      <c r="K279" t="s">
        <v>4701</v>
      </c>
      <c r="L279" t="s">
        <v>1109</v>
      </c>
      <c r="M279" t="s">
        <v>1110</v>
      </c>
      <c r="N279" t="s">
        <v>638</v>
      </c>
      <c r="O279" t="s">
        <v>614</v>
      </c>
      <c r="P279" t="s">
        <v>1357</v>
      </c>
      <c r="Q279" t="s">
        <v>603</v>
      </c>
      <c r="R279" t="s">
        <v>604</v>
      </c>
      <c r="S279" t="s">
        <v>605</v>
      </c>
      <c r="T279" t="s">
        <v>145</v>
      </c>
      <c r="U279" t="s">
        <v>1358</v>
      </c>
      <c r="V279" t="s">
        <v>1082</v>
      </c>
      <c r="W279" t="s">
        <v>1083</v>
      </c>
      <c r="X279" t="s">
        <v>4702</v>
      </c>
      <c r="Y279" s="19" t="str">
        <f t="shared" si="4"/>
        <v>3</v>
      </c>
      <c r="Z279" s="19" t="str">
        <f>IF(T279="","",IF(AND(T279&lt;&gt;'Tabelas auxiliares'!$B$241,T279&lt;&gt;'Tabelas auxiliares'!$B$242),"FOLHA DE PESSOAL",IF(Y279='Tabelas auxiliares'!$A$242,"CUSTEIO",IF(Y279='Tabelas auxiliares'!$A$241,"INVESTIMENTO","ERRO - VERIFICAR"))))</f>
        <v>CUSTEIO</v>
      </c>
      <c r="AA279" s="37">
        <v>434822.51</v>
      </c>
      <c r="AB279" s="37"/>
      <c r="AC279" s="37"/>
      <c r="AD279" s="37"/>
      <c r="AE279" s="37">
        <v>434822.51</v>
      </c>
      <c r="AF279" s="37"/>
      <c r="AG279" s="37"/>
    </row>
    <row r="280" spans="1:33" x14ac:dyDescent="0.25">
      <c r="A280" t="s">
        <v>591</v>
      </c>
      <c r="B280" s="36" t="s">
        <v>229</v>
      </c>
      <c r="C280" s="36" t="s">
        <v>592</v>
      </c>
      <c r="D280" t="s">
        <v>28</v>
      </c>
      <c r="E280" t="s">
        <v>100</v>
      </c>
      <c r="F280" s="19" t="str">
        <f>IFERROR(VLOOKUP(D280,'Tabelas auxiliares'!$A$3:$B$63,2,FALSE),"")</f>
        <v>PU - PREFEITURA UNIVERSITÁRIA</v>
      </c>
      <c r="G280" s="19" t="str">
        <f>IFERROR(VLOOKUP($B280,'Tabelas auxiliares'!$A$67:$C$104,2,FALSE),"")</f>
        <v>LIMPEZA E COPEIRAGEM</v>
      </c>
      <c r="H280" s="19" t="str">
        <f>IFERROR(VLOOKUP($B280,'Tabelas auxiliares'!$A$67:$C$104,3,FALSE),"")</f>
        <v>LIMPEZA / COPEIRAGEM / COLETA DE LIXO INFECTANTE /MATERIAIS DE LIMPEZA (PAPEL TOALHA, HIGIÊNICO) / COPA (AÇUCAR, CAFÉ, COPOS)/BOMBONAS RESÍDUOS QUÍMICOS</v>
      </c>
      <c r="I280" t="s">
        <v>4703</v>
      </c>
      <c r="J280" t="s">
        <v>1107</v>
      </c>
      <c r="K280" t="s">
        <v>4704</v>
      </c>
      <c r="L280" t="s">
        <v>4705</v>
      </c>
      <c r="M280" t="s">
        <v>1110</v>
      </c>
      <c r="N280" t="s">
        <v>638</v>
      </c>
      <c r="O280" t="s">
        <v>614</v>
      </c>
      <c r="P280" t="s">
        <v>1357</v>
      </c>
      <c r="Q280" t="s">
        <v>603</v>
      </c>
      <c r="R280" t="s">
        <v>604</v>
      </c>
      <c r="S280" t="s">
        <v>605</v>
      </c>
      <c r="T280" t="s">
        <v>179</v>
      </c>
      <c r="U280" t="s">
        <v>4204</v>
      </c>
      <c r="V280" t="s">
        <v>1082</v>
      </c>
      <c r="W280" t="s">
        <v>1083</v>
      </c>
      <c r="X280" t="s">
        <v>4706</v>
      </c>
      <c r="Y280" s="19" t="str">
        <f t="shared" si="4"/>
        <v>3</v>
      </c>
      <c r="Z280" s="19" t="str">
        <f>IF(T280="","",IF(AND(T280&lt;&gt;'Tabelas auxiliares'!$B$241,T280&lt;&gt;'Tabelas auxiliares'!$B$242),"FOLHA DE PESSOAL",IF(Y280='Tabelas auxiliares'!$A$242,"CUSTEIO",IF(Y280='Tabelas auxiliares'!$A$241,"INVESTIMENTO","ERRO - VERIFICAR"))))</f>
        <v>CUSTEIO</v>
      </c>
      <c r="AA280" s="37">
        <v>381776.8</v>
      </c>
      <c r="AB280" s="37"/>
      <c r="AC280" s="37"/>
      <c r="AD280" s="37"/>
      <c r="AE280" s="37">
        <v>381776.8</v>
      </c>
      <c r="AF280" s="37"/>
      <c r="AG280" s="37"/>
    </row>
    <row r="281" spans="1:33" x14ac:dyDescent="0.25">
      <c r="A281" t="s">
        <v>591</v>
      </c>
      <c r="B281" s="36" t="s">
        <v>229</v>
      </c>
      <c r="C281" s="36" t="s">
        <v>592</v>
      </c>
      <c r="D281" t="s">
        <v>28</v>
      </c>
      <c r="E281" t="s">
        <v>100</v>
      </c>
      <c r="F281" s="19" t="str">
        <f>IFERROR(VLOOKUP(D281,'Tabelas auxiliares'!$A$3:$B$63,2,FALSE),"")</f>
        <v>PU - PREFEITURA UNIVERSITÁRIA</v>
      </c>
      <c r="G281" s="19" t="str">
        <f>IFERROR(VLOOKUP($B281,'Tabelas auxiliares'!$A$67:$C$104,2,FALSE),"")</f>
        <v>LIMPEZA E COPEIRAGEM</v>
      </c>
      <c r="H281" s="19" t="str">
        <f>IFERROR(VLOOKUP($B281,'Tabelas auxiliares'!$A$67:$C$104,3,FALSE),"")</f>
        <v>LIMPEZA / COPEIRAGEM / COLETA DE LIXO INFECTANTE /MATERIAIS DE LIMPEZA (PAPEL TOALHA, HIGIÊNICO) / COPA (AÇUCAR, CAFÉ, COPOS)/BOMBONAS RESÍDUOS QUÍMICOS</v>
      </c>
      <c r="I281" t="s">
        <v>4703</v>
      </c>
      <c r="J281" t="s">
        <v>1107</v>
      </c>
      <c r="K281" t="s">
        <v>4707</v>
      </c>
      <c r="L281" t="s">
        <v>4705</v>
      </c>
      <c r="M281" t="s">
        <v>1110</v>
      </c>
      <c r="N281" t="s">
        <v>638</v>
      </c>
      <c r="O281" t="s">
        <v>614</v>
      </c>
      <c r="P281" t="s">
        <v>1357</v>
      </c>
      <c r="Q281" t="s">
        <v>603</v>
      </c>
      <c r="R281" t="s">
        <v>604</v>
      </c>
      <c r="S281" t="s">
        <v>605</v>
      </c>
      <c r="T281" t="s">
        <v>179</v>
      </c>
      <c r="U281" t="s">
        <v>4708</v>
      </c>
      <c r="V281" t="s">
        <v>1082</v>
      </c>
      <c r="W281" t="s">
        <v>1083</v>
      </c>
      <c r="X281" t="s">
        <v>4709</v>
      </c>
      <c r="Y281" s="19" t="str">
        <f t="shared" si="4"/>
        <v>3</v>
      </c>
      <c r="Z281" s="19" t="str">
        <f>IF(T281="","",IF(AND(T281&lt;&gt;'Tabelas auxiliares'!$B$241,T281&lt;&gt;'Tabelas auxiliares'!$B$242),"FOLHA DE PESSOAL",IF(Y281='Tabelas auxiliares'!$A$242,"CUSTEIO",IF(Y281='Tabelas auxiliares'!$A$241,"INVESTIMENTO","ERRO - VERIFICAR"))))</f>
        <v>CUSTEIO</v>
      </c>
      <c r="AA281" s="37">
        <v>118223.2</v>
      </c>
      <c r="AB281" s="37"/>
      <c r="AC281" s="37"/>
      <c r="AD281" s="37"/>
      <c r="AE281" s="37">
        <v>118223.2</v>
      </c>
      <c r="AF281" s="37"/>
      <c r="AG281" s="37"/>
    </row>
    <row r="282" spans="1:33" x14ac:dyDescent="0.25">
      <c r="A282" t="s">
        <v>591</v>
      </c>
      <c r="B282" s="36" t="s">
        <v>229</v>
      </c>
      <c r="C282" s="36" t="s">
        <v>592</v>
      </c>
      <c r="D282" t="s">
        <v>28</v>
      </c>
      <c r="E282" t="s">
        <v>100</v>
      </c>
      <c r="F282" s="19" t="str">
        <f>IFERROR(VLOOKUP(D282,'Tabelas auxiliares'!$A$3:$B$63,2,FALSE),"")</f>
        <v>PU - PREFEITURA UNIVERSITÁRIA</v>
      </c>
      <c r="G282" s="19" t="str">
        <f>IFERROR(VLOOKUP($B282,'Tabelas auxiliares'!$A$67:$C$104,2,FALSE),"")</f>
        <v>LIMPEZA E COPEIRAGEM</v>
      </c>
      <c r="H282" s="19" t="str">
        <f>IFERROR(VLOOKUP($B282,'Tabelas auxiliares'!$A$67:$C$104,3,FALSE),"")</f>
        <v>LIMPEZA / COPEIRAGEM / COLETA DE LIXO INFECTANTE /MATERIAIS DE LIMPEZA (PAPEL TOALHA, HIGIÊNICO) / COPA (AÇUCAR, CAFÉ, COPOS)/BOMBONAS RESÍDUOS QUÍMICOS</v>
      </c>
      <c r="I282" t="s">
        <v>4703</v>
      </c>
      <c r="J282" t="s">
        <v>3092</v>
      </c>
      <c r="K282" t="s">
        <v>4710</v>
      </c>
      <c r="L282" t="s">
        <v>3094</v>
      </c>
      <c r="M282" t="s">
        <v>1112</v>
      </c>
      <c r="N282" t="s">
        <v>638</v>
      </c>
      <c r="O282" t="s">
        <v>614</v>
      </c>
      <c r="P282" t="s">
        <v>1357</v>
      </c>
      <c r="Q282" t="s">
        <v>603</v>
      </c>
      <c r="R282" t="s">
        <v>604</v>
      </c>
      <c r="S282" t="s">
        <v>605</v>
      </c>
      <c r="T282" t="s">
        <v>145</v>
      </c>
      <c r="U282" t="s">
        <v>1358</v>
      </c>
      <c r="V282" t="s">
        <v>1088</v>
      </c>
      <c r="W282" t="s">
        <v>1089</v>
      </c>
      <c r="X282" t="s">
        <v>4711</v>
      </c>
      <c r="Y282" s="19" t="str">
        <f t="shared" si="4"/>
        <v>3</v>
      </c>
      <c r="Z282" s="19" t="str">
        <f>IF(T282="","",IF(AND(T282&lt;&gt;'Tabelas auxiliares'!$B$241,T282&lt;&gt;'Tabelas auxiliares'!$B$242),"FOLHA DE PESSOAL",IF(Y282='Tabelas auxiliares'!$A$242,"CUSTEIO",IF(Y282='Tabelas auxiliares'!$A$241,"INVESTIMENTO","ERRO - VERIFICAR"))))</f>
        <v>CUSTEIO</v>
      </c>
      <c r="AA282" s="37">
        <v>22720</v>
      </c>
      <c r="AB282" s="37"/>
      <c r="AC282" s="37">
        <v>22720</v>
      </c>
      <c r="AD282" s="37"/>
      <c r="AE282" s="37"/>
      <c r="AF282" s="37"/>
      <c r="AG282" s="37"/>
    </row>
    <row r="283" spans="1:33" x14ac:dyDescent="0.25">
      <c r="A283" t="s">
        <v>591</v>
      </c>
      <c r="B283" s="36" t="s">
        <v>229</v>
      </c>
      <c r="C283" s="36" t="s">
        <v>592</v>
      </c>
      <c r="D283" t="s">
        <v>28</v>
      </c>
      <c r="E283" t="s">
        <v>100</v>
      </c>
      <c r="F283" s="19" t="str">
        <f>IFERROR(VLOOKUP(D283,'Tabelas auxiliares'!$A$3:$B$63,2,FALSE),"")</f>
        <v>PU - PREFEITURA UNIVERSITÁRIA</v>
      </c>
      <c r="G283" s="19" t="str">
        <f>IFERROR(VLOOKUP($B283,'Tabelas auxiliares'!$A$67:$C$104,2,FALSE),"")</f>
        <v>LIMPEZA E COPEIRAGEM</v>
      </c>
      <c r="H283" s="19" t="str">
        <f>IFERROR(VLOOKUP($B283,'Tabelas auxiliares'!$A$67:$C$104,3,FALSE),"")</f>
        <v>LIMPEZA / COPEIRAGEM / COLETA DE LIXO INFECTANTE /MATERIAIS DE LIMPEZA (PAPEL TOALHA, HIGIÊNICO) / COPA (AÇUCAR, CAFÉ, COPOS)/BOMBONAS RESÍDUOS QUÍMICOS</v>
      </c>
      <c r="I283" t="s">
        <v>4712</v>
      </c>
      <c r="J283" t="s">
        <v>3130</v>
      </c>
      <c r="K283" t="s">
        <v>4713</v>
      </c>
      <c r="L283" t="s">
        <v>4714</v>
      </c>
      <c r="M283" t="s">
        <v>1098</v>
      </c>
      <c r="N283" t="s">
        <v>638</v>
      </c>
      <c r="O283" t="s">
        <v>614</v>
      </c>
      <c r="P283" t="s">
        <v>1357</v>
      </c>
      <c r="Q283" t="s">
        <v>603</v>
      </c>
      <c r="R283" t="s">
        <v>604</v>
      </c>
      <c r="S283" t="s">
        <v>605</v>
      </c>
      <c r="T283" t="s">
        <v>145</v>
      </c>
      <c r="U283" t="s">
        <v>1358</v>
      </c>
      <c r="V283" t="s">
        <v>1099</v>
      </c>
      <c r="W283" t="s">
        <v>1083</v>
      </c>
      <c r="X283" t="s">
        <v>4715</v>
      </c>
      <c r="Y283" s="19" t="str">
        <f t="shared" si="4"/>
        <v>3</v>
      </c>
      <c r="Z283" s="19" t="str">
        <f>IF(T283="","",IF(AND(T283&lt;&gt;'Tabelas auxiliares'!$B$241,T283&lt;&gt;'Tabelas auxiliares'!$B$242),"FOLHA DE PESSOAL",IF(Y283='Tabelas auxiliares'!$A$242,"CUSTEIO",IF(Y283='Tabelas auxiliares'!$A$241,"INVESTIMENTO","ERRO - VERIFICAR"))))</f>
        <v>CUSTEIO</v>
      </c>
      <c r="AA283" s="37">
        <v>11767.35</v>
      </c>
      <c r="AB283" s="37"/>
      <c r="AC283" s="37">
        <v>3092.43</v>
      </c>
      <c r="AD283" s="37"/>
      <c r="AE283" s="37">
        <v>8674.92</v>
      </c>
      <c r="AF283" s="37"/>
      <c r="AG283" s="37"/>
    </row>
    <row r="284" spans="1:33" x14ac:dyDescent="0.25">
      <c r="A284" t="s">
        <v>591</v>
      </c>
      <c r="B284" s="36" t="s">
        <v>229</v>
      </c>
      <c r="C284" s="36" t="s">
        <v>592</v>
      </c>
      <c r="D284" t="s">
        <v>28</v>
      </c>
      <c r="E284" t="s">
        <v>100</v>
      </c>
      <c r="F284" s="19" t="str">
        <f>IFERROR(VLOOKUP(D284,'Tabelas auxiliares'!$A$3:$B$63,2,FALSE),"")</f>
        <v>PU - PREFEITURA UNIVERSITÁRIA</v>
      </c>
      <c r="G284" s="19" t="str">
        <f>IFERROR(VLOOKUP($B284,'Tabelas auxiliares'!$A$67:$C$104,2,FALSE),"")</f>
        <v>LIMPEZA E COPEIRAGEM</v>
      </c>
      <c r="H284" s="19" t="str">
        <f>IFERROR(VLOOKUP($B284,'Tabelas auxiliares'!$A$67:$C$104,3,FALSE),"")</f>
        <v>LIMPEZA / COPEIRAGEM / COLETA DE LIXO INFECTANTE /MATERIAIS DE LIMPEZA (PAPEL TOALHA, HIGIÊNICO) / COPA (AÇUCAR, CAFÉ, COPOS)/BOMBONAS RESÍDUOS QUÍMICOS</v>
      </c>
      <c r="I284" t="s">
        <v>4716</v>
      </c>
      <c r="J284" t="s">
        <v>3113</v>
      </c>
      <c r="K284" t="s">
        <v>4717</v>
      </c>
      <c r="L284" t="s">
        <v>1102</v>
      </c>
      <c r="M284" t="s">
        <v>3116</v>
      </c>
      <c r="N284" t="s">
        <v>638</v>
      </c>
      <c r="O284" t="s">
        <v>614</v>
      </c>
      <c r="P284" t="s">
        <v>1357</v>
      </c>
      <c r="Q284" t="s">
        <v>603</v>
      </c>
      <c r="R284" t="s">
        <v>604</v>
      </c>
      <c r="S284" t="s">
        <v>605</v>
      </c>
      <c r="T284" t="s">
        <v>145</v>
      </c>
      <c r="U284" t="s">
        <v>1358</v>
      </c>
      <c r="V284" t="s">
        <v>1104</v>
      </c>
      <c r="W284" t="s">
        <v>1105</v>
      </c>
      <c r="X284" t="s">
        <v>4718</v>
      </c>
      <c r="Y284" s="19" t="str">
        <f t="shared" si="4"/>
        <v>3</v>
      </c>
      <c r="Z284" s="19" t="str">
        <f>IF(T284="","",IF(AND(T284&lt;&gt;'Tabelas auxiliares'!$B$241,T284&lt;&gt;'Tabelas auxiliares'!$B$242),"FOLHA DE PESSOAL",IF(Y284='Tabelas auxiliares'!$A$242,"CUSTEIO",IF(Y284='Tabelas auxiliares'!$A$241,"INVESTIMENTO","ERRO - VERIFICAR"))))</f>
        <v>CUSTEIO</v>
      </c>
      <c r="AA284" s="37">
        <v>66107.429999999993</v>
      </c>
      <c r="AB284" s="37"/>
      <c r="AC284" s="37"/>
      <c r="AD284" s="37">
        <v>5871.46</v>
      </c>
      <c r="AE284" s="37">
        <v>60235.97</v>
      </c>
      <c r="AF284" s="37"/>
      <c r="AG284" s="37"/>
    </row>
    <row r="285" spans="1:33" x14ac:dyDescent="0.25">
      <c r="A285" t="s">
        <v>591</v>
      </c>
      <c r="B285" s="36" t="s">
        <v>229</v>
      </c>
      <c r="C285" s="36" t="s">
        <v>592</v>
      </c>
      <c r="D285" t="s">
        <v>28</v>
      </c>
      <c r="E285" t="s">
        <v>100</v>
      </c>
      <c r="F285" s="19" t="str">
        <f>IFERROR(VLOOKUP(D285,'Tabelas auxiliares'!$A$3:$B$63,2,FALSE),"")</f>
        <v>PU - PREFEITURA UNIVERSITÁRIA</v>
      </c>
      <c r="G285" s="19" t="str">
        <f>IFERROR(VLOOKUP($B285,'Tabelas auxiliares'!$A$67:$C$104,2,FALSE),"")</f>
        <v>LIMPEZA E COPEIRAGEM</v>
      </c>
      <c r="H285" s="19" t="str">
        <f>IFERROR(VLOOKUP($B285,'Tabelas auxiliares'!$A$67:$C$104,3,FALSE),"")</f>
        <v>LIMPEZA / COPEIRAGEM / COLETA DE LIXO INFECTANTE /MATERIAIS DE LIMPEZA (PAPEL TOALHA, HIGIÊNICO) / COPA (AÇUCAR, CAFÉ, COPOS)/BOMBONAS RESÍDUOS QUÍMICOS</v>
      </c>
      <c r="I285" t="s">
        <v>4719</v>
      </c>
      <c r="J285" t="s">
        <v>4720</v>
      </c>
      <c r="K285" t="s">
        <v>4721</v>
      </c>
      <c r="L285" t="s">
        <v>4722</v>
      </c>
      <c r="M285" t="s">
        <v>4723</v>
      </c>
      <c r="N285" t="s">
        <v>638</v>
      </c>
      <c r="O285" t="s">
        <v>614</v>
      </c>
      <c r="P285" t="s">
        <v>1357</v>
      </c>
      <c r="Q285" t="s">
        <v>603</v>
      </c>
      <c r="R285" t="s">
        <v>604</v>
      </c>
      <c r="S285" t="s">
        <v>605</v>
      </c>
      <c r="T285" t="s">
        <v>145</v>
      </c>
      <c r="U285" t="s">
        <v>1358</v>
      </c>
      <c r="V285" t="s">
        <v>1088</v>
      </c>
      <c r="W285" t="s">
        <v>1089</v>
      </c>
      <c r="X285" t="s">
        <v>4724</v>
      </c>
      <c r="Y285" s="19" t="str">
        <f t="shared" si="4"/>
        <v>3</v>
      </c>
      <c r="Z285" s="19" t="str">
        <f>IF(T285="","",IF(AND(T285&lt;&gt;'Tabelas auxiliares'!$B$241,T285&lt;&gt;'Tabelas auxiliares'!$B$242),"FOLHA DE PESSOAL",IF(Y285='Tabelas auxiliares'!$A$242,"CUSTEIO",IF(Y285='Tabelas auxiliares'!$A$241,"INVESTIMENTO","ERRO - VERIFICAR"))))</f>
        <v>CUSTEIO</v>
      </c>
      <c r="AA285" s="37">
        <v>4100</v>
      </c>
      <c r="AB285" s="37"/>
      <c r="AC285" s="37">
        <v>2050</v>
      </c>
      <c r="AD285" s="37"/>
      <c r="AE285" s="37">
        <v>2050</v>
      </c>
      <c r="AF285" s="37"/>
      <c r="AG285" s="37"/>
    </row>
    <row r="286" spans="1:33" x14ac:dyDescent="0.25">
      <c r="A286" t="s">
        <v>591</v>
      </c>
      <c r="B286" s="36" t="s">
        <v>229</v>
      </c>
      <c r="C286" s="36" t="s">
        <v>592</v>
      </c>
      <c r="D286" t="s">
        <v>28</v>
      </c>
      <c r="E286" t="s">
        <v>100</v>
      </c>
      <c r="F286" s="19" t="str">
        <f>IFERROR(VLOOKUP(D286,'Tabelas auxiliares'!$A$3:$B$63,2,FALSE),"")</f>
        <v>PU - PREFEITURA UNIVERSITÁRIA</v>
      </c>
      <c r="G286" s="19" t="str">
        <f>IFERROR(VLOOKUP($B286,'Tabelas auxiliares'!$A$67:$C$104,2,FALSE),"")</f>
        <v>LIMPEZA E COPEIRAGEM</v>
      </c>
      <c r="H286" s="19" t="str">
        <f>IFERROR(VLOOKUP($B286,'Tabelas auxiliares'!$A$67:$C$104,3,FALSE),"")</f>
        <v>LIMPEZA / COPEIRAGEM / COLETA DE LIXO INFECTANTE /MATERIAIS DE LIMPEZA (PAPEL TOALHA, HIGIÊNICO) / COPA (AÇUCAR, CAFÉ, COPOS)/BOMBONAS RESÍDUOS QUÍMICOS</v>
      </c>
      <c r="I286" t="s">
        <v>4419</v>
      </c>
      <c r="J286" t="s">
        <v>4725</v>
      </c>
      <c r="K286" t="s">
        <v>4726</v>
      </c>
      <c r="L286" t="s">
        <v>1109</v>
      </c>
      <c r="M286" t="s">
        <v>1110</v>
      </c>
      <c r="N286" t="s">
        <v>638</v>
      </c>
      <c r="O286" t="s">
        <v>614</v>
      </c>
      <c r="P286" t="s">
        <v>1357</v>
      </c>
      <c r="Q286" t="s">
        <v>603</v>
      </c>
      <c r="R286" t="s">
        <v>604</v>
      </c>
      <c r="S286" t="s">
        <v>605</v>
      </c>
      <c r="T286" t="s">
        <v>145</v>
      </c>
      <c r="U286" t="s">
        <v>1358</v>
      </c>
      <c r="V286" t="s">
        <v>1082</v>
      </c>
      <c r="W286" t="s">
        <v>1083</v>
      </c>
      <c r="X286" t="s">
        <v>4727</v>
      </c>
      <c r="Y286" s="19" t="str">
        <f t="shared" si="4"/>
        <v>3</v>
      </c>
      <c r="Z286" s="19" t="str">
        <f>IF(T286="","",IF(AND(T286&lt;&gt;'Tabelas auxiliares'!$B$241,T286&lt;&gt;'Tabelas auxiliares'!$B$242),"FOLHA DE PESSOAL",IF(Y286='Tabelas auxiliares'!$A$242,"CUSTEIO",IF(Y286='Tabelas auxiliares'!$A$241,"INVESTIMENTO","ERRO - VERIFICAR"))))</f>
        <v>CUSTEIO</v>
      </c>
      <c r="AA286" s="37">
        <v>259504.14</v>
      </c>
      <c r="AB286" s="37"/>
      <c r="AC286" s="37"/>
      <c r="AD286" s="37"/>
      <c r="AE286" s="37">
        <v>259504.14</v>
      </c>
      <c r="AF286" s="37"/>
      <c r="AG286" s="37"/>
    </row>
    <row r="287" spans="1:33" x14ac:dyDescent="0.25">
      <c r="A287" t="s">
        <v>591</v>
      </c>
      <c r="B287" s="36" t="s">
        <v>229</v>
      </c>
      <c r="C287" s="36" t="s">
        <v>592</v>
      </c>
      <c r="D287" t="s">
        <v>28</v>
      </c>
      <c r="E287" t="s">
        <v>100</v>
      </c>
      <c r="F287" s="19" t="str">
        <f>IFERROR(VLOOKUP(D287,'Tabelas auxiliares'!$A$3:$B$63,2,FALSE),"")</f>
        <v>PU - PREFEITURA UNIVERSITÁRIA</v>
      </c>
      <c r="G287" s="19" t="str">
        <f>IFERROR(VLOOKUP($B287,'Tabelas auxiliares'!$A$67:$C$104,2,FALSE),"")</f>
        <v>LIMPEZA E COPEIRAGEM</v>
      </c>
      <c r="H287" s="19" t="str">
        <f>IFERROR(VLOOKUP($B287,'Tabelas auxiliares'!$A$67:$C$104,3,FALSE),"")</f>
        <v>LIMPEZA / COPEIRAGEM / COLETA DE LIXO INFECTANTE /MATERIAIS DE LIMPEZA (PAPEL TOALHA, HIGIÊNICO) / COPA (AÇUCAR, CAFÉ, COPOS)/BOMBONAS RESÍDUOS QUÍMICOS</v>
      </c>
      <c r="I287" t="s">
        <v>4728</v>
      </c>
      <c r="J287" t="s">
        <v>1101</v>
      </c>
      <c r="K287" t="s">
        <v>4729</v>
      </c>
      <c r="L287" t="s">
        <v>1102</v>
      </c>
      <c r="M287" t="s">
        <v>1103</v>
      </c>
      <c r="N287" t="s">
        <v>638</v>
      </c>
      <c r="O287" t="s">
        <v>614</v>
      </c>
      <c r="P287" t="s">
        <v>1357</v>
      </c>
      <c r="Q287" t="s">
        <v>603</v>
      </c>
      <c r="R287" t="s">
        <v>604</v>
      </c>
      <c r="S287" t="s">
        <v>605</v>
      </c>
      <c r="T287" t="s">
        <v>145</v>
      </c>
      <c r="U287" t="s">
        <v>1358</v>
      </c>
      <c r="V287" t="s">
        <v>1104</v>
      </c>
      <c r="W287" t="s">
        <v>1105</v>
      </c>
      <c r="X287" t="s">
        <v>4730</v>
      </c>
      <c r="Y287" s="19" t="str">
        <f t="shared" si="4"/>
        <v>3</v>
      </c>
      <c r="Z287" s="19" t="str">
        <f>IF(T287="","",IF(AND(T287&lt;&gt;'Tabelas auxiliares'!$B$241,T287&lt;&gt;'Tabelas auxiliares'!$B$242),"FOLHA DE PESSOAL",IF(Y287='Tabelas auxiliares'!$A$242,"CUSTEIO",IF(Y287='Tabelas auxiliares'!$A$241,"INVESTIMENTO","ERRO - VERIFICAR"))))</f>
        <v>CUSTEIO</v>
      </c>
      <c r="AA287" s="37">
        <v>4949.96</v>
      </c>
      <c r="AB287" s="37"/>
      <c r="AC287" s="37">
        <v>4949.96</v>
      </c>
      <c r="AD287" s="37"/>
      <c r="AE287" s="37"/>
      <c r="AF287" s="37"/>
      <c r="AG287" s="37"/>
    </row>
    <row r="288" spans="1:33" x14ac:dyDescent="0.25">
      <c r="A288" t="s">
        <v>591</v>
      </c>
      <c r="B288" s="36" t="s">
        <v>229</v>
      </c>
      <c r="C288" s="36" t="s">
        <v>592</v>
      </c>
      <c r="D288" t="s">
        <v>28</v>
      </c>
      <c r="E288" t="s">
        <v>100</v>
      </c>
      <c r="F288" s="19" t="str">
        <f>IFERROR(VLOOKUP(D288,'Tabelas auxiliares'!$A$3:$B$63,2,FALSE),"")</f>
        <v>PU - PREFEITURA UNIVERSITÁRIA</v>
      </c>
      <c r="G288" s="19" t="str">
        <f>IFERROR(VLOOKUP($B288,'Tabelas auxiliares'!$A$67:$C$104,2,FALSE),"")</f>
        <v>LIMPEZA E COPEIRAGEM</v>
      </c>
      <c r="H288" s="19" t="str">
        <f>IFERROR(VLOOKUP($B288,'Tabelas auxiliares'!$A$67:$C$104,3,FALSE),"")</f>
        <v>LIMPEZA / COPEIRAGEM / COLETA DE LIXO INFECTANTE /MATERIAIS DE LIMPEZA (PAPEL TOALHA, HIGIÊNICO) / COPA (AÇUCAR, CAFÉ, COPOS)/BOMBONAS RESÍDUOS QUÍMICOS</v>
      </c>
      <c r="I288" t="s">
        <v>4291</v>
      </c>
      <c r="J288" t="s">
        <v>3102</v>
      </c>
      <c r="K288" t="s">
        <v>4731</v>
      </c>
      <c r="L288" t="s">
        <v>909</v>
      </c>
      <c r="M288" t="s">
        <v>1132</v>
      </c>
      <c r="N288" t="s">
        <v>638</v>
      </c>
      <c r="O288" t="s">
        <v>614</v>
      </c>
      <c r="P288" t="s">
        <v>1357</v>
      </c>
      <c r="Q288" t="s">
        <v>603</v>
      </c>
      <c r="R288" t="s">
        <v>604</v>
      </c>
      <c r="S288" t="s">
        <v>605</v>
      </c>
      <c r="T288" t="s">
        <v>145</v>
      </c>
      <c r="U288" t="s">
        <v>1358</v>
      </c>
      <c r="V288" t="s">
        <v>1123</v>
      </c>
      <c r="W288" t="s">
        <v>1124</v>
      </c>
      <c r="X288" t="s">
        <v>4732</v>
      </c>
      <c r="Y288" s="19" t="str">
        <f t="shared" si="4"/>
        <v>3</v>
      </c>
      <c r="Z288" s="19" t="str">
        <f>IF(T288="","",IF(AND(T288&lt;&gt;'Tabelas auxiliares'!$B$241,T288&lt;&gt;'Tabelas auxiliares'!$B$242),"FOLHA DE PESSOAL",IF(Y288='Tabelas auxiliares'!$A$242,"CUSTEIO",IF(Y288='Tabelas auxiliares'!$A$241,"INVESTIMENTO","ERRO - VERIFICAR"))))</f>
        <v>CUSTEIO</v>
      </c>
      <c r="AA288" s="37">
        <v>1000</v>
      </c>
      <c r="AB288" s="37"/>
      <c r="AC288" s="37"/>
      <c r="AD288" s="37"/>
      <c r="AE288" s="37">
        <v>1000</v>
      </c>
      <c r="AF288" s="37"/>
      <c r="AG288" s="37"/>
    </row>
    <row r="289" spans="1:33" x14ac:dyDescent="0.25">
      <c r="A289" t="s">
        <v>591</v>
      </c>
      <c r="B289" s="36" t="s">
        <v>229</v>
      </c>
      <c r="C289" s="36" t="s">
        <v>592</v>
      </c>
      <c r="D289" t="s">
        <v>28</v>
      </c>
      <c r="E289" t="s">
        <v>100</v>
      </c>
      <c r="F289" s="19" t="str">
        <f>IFERROR(VLOOKUP(D289,'Tabelas auxiliares'!$A$3:$B$63,2,FALSE),"")</f>
        <v>PU - PREFEITURA UNIVERSITÁRIA</v>
      </c>
      <c r="G289" s="19" t="str">
        <f>IFERROR(VLOOKUP($B289,'Tabelas auxiliares'!$A$67:$C$104,2,FALSE),"")</f>
        <v>LIMPEZA E COPEIRAGEM</v>
      </c>
      <c r="H289" s="19" t="str">
        <f>IFERROR(VLOOKUP($B289,'Tabelas auxiliares'!$A$67:$C$104,3,FALSE),"")</f>
        <v>LIMPEZA / COPEIRAGEM / COLETA DE LIXO INFECTANTE /MATERIAIS DE LIMPEZA (PAPEL TOALHA, HIGIÊNICO) / COPA (AÇUCAR, CAFÉ, COPOS)/BOMBONAS RESÍDUOS QUÍMICOS</v>
      </c>
      <c r="I289" t="s">
        <v>4291</v>
      </c>
      <c r="J289" t="s">
        <v>3102</v>
      </c>
      <c r="K289" t="s">
        <v>4733</v>
      </c>
      <c r="L289" t="s">
        <v>909</v>
      </c>
      <c r="M289" t="s">
        <v>3104</v>
      </c>
      <c r="N289" t="s">
        <v>638</v>
      </c>
      <c r="O289" t="s">
        <v>614</v>
      </c>
      <c r="P289" t="s">
        <v>1357</v>
      </c>
      <c r="Q289" t="s">
        <v>603</v>
      </c>
      <c r="R289" t="s">
        <v>604</v>
      </c>
      <c r="S289" t="s">
        <v>605</v>
      </c>
      <c r="T289" t="s">
        <v>145</v>
      </c>
      <c r="U289" t="s">
        <v>1358</v>
      </c>
      <c r="V289" t="s">
        <v>1123</v>
      </c>
      <c r="W289" t="s">
        <v>1124</v>
      </c>
      <c r="X289" t="s">
        <v>4734</v>
      </c>
      <c r="Y289" s="19" t="str">
        <f t="shared" si="4"/>
        <v>3</v>
      </c>
      <c r="Z289" s="19" t="str">
        <f>IF(T289="","",IF(AND(T289&lt;&gt;'Tabelas auxiliares'!$B$241,T289&lt;&gt;'Tabelas auxiliares'!$B$242),"FOLHA DE PESSOAL",IF(Y289='Tabelas auxiliares'!$A$242,"CUSTEIO",IF(Y289='Tabelas auxiliares'!$A$241,"INVESTIMENTO","ERRO - VERIFICAR"))))</f>
        <v>CUSTEIO</v>
      </c>
      <c r="AA289" s="37">
        <v>8322.5</v>
      </c>
      <c r="AB289" s="37"/>
      <c r="AC289" s="37"/>
      <c r="AD289" s="37"/>
      <c r="AE289" s="37">
        <v>8322.5</v>
      </c>
      <c r="AF289" s="37"/>
      <c r="AG289" s="37"/>
    </row>
    <row r="290" spans="1:33" x14ac:dyDescent="0.25">
      <c r="A290" t="s">
        <v>591</v>
      </c>
      <c r="B290" s="36" t="s">
        <v>229</v>
      </c>
      <c r="C290" s="36" t="s">
        <v>592</v>
      </c>
      <c r="D290" t="s">
        <v>28</v>
      </c>
      <c r="E290" t="s">
        <v>100</v>
      </c>
      <c r="F290" s="19" t="str">
        <f>IFERROR(VLOOKUP(D290,'Tabelas auxiliares'!$A$3:$B$63,2,FALSE),"")</f>
        <v>PU - PREFEITURA UNIVERSITÁRIA</v>
      </c>
      <c r="G290" s="19" t="str">
        <f>IFERROR(VLOOKUP($B290,'Tabelas auxiliares'!$A$67:$C$104,2,FALSE),"")</f>
        <v>LIMPEZA E COPEIRAGEM</v>
      </c>
      <c r="H290" s="19" t="str">
        <f>IFERROR(VLOOKUP($B290,'Tabelas auxiliares'!$A$67:$C$104,3,FALSE),"")</f>
        <v>LIMPEZA / COPEIRAGEM / COLETA DE LIXO INFECTANTE /MATERIAIS DE LIMPEZA (PAPEL TOALHA, HIGIÊNICO) / COPA (AÇUCAR, CAFÉ, COPOS)/BOMBONAS RESÍDUOS QUÍMICOS</v>
      </c>
      <c r="I290" t="s">
        <v>3931</v>
      </c>
      <c r="J290" t="s">
        <v>3123</v>
      </c>
      <c r="K290" t="s">
        <v>4735</v>
      </c>
      <c r="L290" t="s">
        <v>3125</v>
      </c>
      <c r="M290" t="s">
        <v>4736</v>
      </c>
      <c r="N290" t="s">
        <v>638</v>
      </c>
      <c r="O290" t="s">
        <v>614</v>
      </c>
      <c r="P290" t="s">
        <v>1357</v>
      </c>
      <c r="Q290" t="s">
        <v>603</v>
      </c>
      <c r="R290" t="s">
        <v>604</v>
      </c>
      <c r="S290" t="s">
        <v>605</v>
      </c>
      <c r="T290" t="s">
        <v>145</v>
      </c>
      <c r="U290" t="s">
        <v>1358</v>
      </c>
      <c r="V290" t="s">
        <v>746</v>
      </c>
      <c r="W290" t="s">
        <v>747</v>
      </c>
      <c r="X290" t="s">
        <v>4737</v>
      </c>
      <c r="Y290" s="19" t="str">
        <f t="shared" si="4"/>
        <v>3</v>
      </c>
      <c r="Z290" s="19" t="str">
        <f>IF(T290="","",IF(AND(T290&lt;&gt;'Tabelas auxiliares'!$B$241,T290&lt;&gt;'Tabelas auxiliares'!$B$242),"FOLHA DE PESSOAL",IF(Y290='Tabelas auxiliares'!$A$242,"CUSTEIO",IF(Y290='Tabelas auxiliares'!$A$241,"INVESTIMENTO","ERRO - VERIFICAR"))))</f>
        <v>CUSTEIO</v>
      </c>
      <c r="AA290" s="37">
        <v>92</v>
      </c>
      <c r="AB290" s="37"/>
      <c r="AC290" s="37"/>
      <c r="AD290" s="37"/>
      <c r="AE290" s="37">
        <v>92</v>
      </c>
      <c r="AF290" s="37"/>
      <c r="AG290" s="37"/>
    </row>
    <row r="291" spans="1:33" x14ac:dyDescent="0.25">
      <c r="A291" t="s">
        <v>591</v>
      </c>
      <c r="B291" s="36" t="s">
        <v>229</v>
      </c>
      <c r="C291" s="36" t="s">
        <v>592</v>
      </c>
      <c r="D291" t="s">
        <v>28</v>
      </c>
      <c r="E291" t="s">
        <v>100</v>
      </c>
      <c r="F291" s="19" t="str">
        <f>IFERROR(VLOOKUP(D291,'Tabelas auxiliares'!$A$3:$B$63,2,FALSE),"")</f>
        <v>PU - PREFEITURA UNIVERSITÁRIA</v>
      </c>
      <c r="G291" s="19" t="str">
        <f>IFERROR(VLOOKUP($B291,'Tabelas auxiliares'!$A$67:$C$104,2,FALSE),"")</f>
        <v>LIMPEZA E COPEIRAGEM</v>
      </c>
      <c r="H291" s="19" t="str">
        <f>IFERROR(VLOOKUP($B291,'Tabelas auxiliares'!$A$67:$C$104,3,FALSE),"")</f>
        <v>LIMPEZA / COPEIRAGEM / COLETA DE LIXO INFECTANTE /MATERIAIS DE LIMPEZA (PAPEL TOALHA, HIGIÊNICO) / COPA (AÇUCAR, CAFÉ, COPOS)/BOMBONAS RESÍDUOS QUÍMICOS</v>
      </c>
      <c r="I291" t="s">
        <v>3931</v>
      </c>
      <c r="J291" t="s">
        <v>3123</v>
      </c>
      <c r="K291" t="s">
        <v>4738</v>
      </c>
      <c r="L291" t="s">
        <v>3125</v>
      </c>
      <c r="M291" t="s">
        <v>3192</v>
      </c>
      <c r="N291" t="s">
        <v>638</v>
      </c>
      <c r="O291" t="s">
        <v>614</v>
      </c>
      <c r="P291" t="s">
        <v>1357</v>
      </c>
      <c r="Q291" t="s">
        <v>603</v>
      </c>
      <c r="R291" t="s">
        <v>604</v>
      </c>
      <c r="S291" t="s">
        <v>605</v>
      </c>
      <c r="T291" t="s">
        <v>145</v>
      </c>
      <c r="U291" t="s">
        <v>1358</v>
      </c>
      <c r="V291" t="s">
        <v>746</v>
      </c>
      <c r="W291" t="s">
        <v>747</v>
      </c>
      <c r="X291" t="s">
        <v>4739</v>
      </c>
      <c r="Y291" s="19" t="str">
        <f t="shared" si="4"/>
        <v>3</v>
      </c>
      <c r="Z291" s="19" t="str">
        <f>IF(T291="","",IF(AND(T291&lt;&gt;'Tabelas auxiliares'!$B$241,T291&lt;&gt;'Tabelas auxiliares'!$B$242),"FOLHA DE PESSOAL",IF(Y291='Tabelas auxiliares'!$A$242,"CUSTEIO",IF(Y291='Tabelas auxiliares'!$A$241,"INVESTIMENTO","ERRO - VERIFICAR"))))</f>
        <v>CUSTEIO</v>
      </c>
      <c r="AA291" s="37">
        <v>382.5</v>
      </c>
      <c r="AB291" s="37"/>
      <c r="AC291" s="37"/>
      <c r="AD291" s="37"/>
      <c r="AE291" s="37">
        <v>382.5</v>
      </c>
      <c r="AF291" s="37"/>
      <c r="AG291" s="37"/>
    </row>
    <row r="292" spans="1:33" x14ac:dyDescent="0.25">
      <c r="A292" t="s">
        <v>591</v>
      </c>
      <c r="B292" s="36" t="s">
        <v>229</v>
      </c>
      <c r="C292" s="36" t="s">
        <v>592</v>
      </c>
      <c r="D292" t="s">
        <v>28</v>
      </c>
      <c r="E292" t="s">
        <v>100</v>
      </c>
      <c r="F292" s="19" t="str">
        <f>IFERROR(VLOOKUP(D292,'Tabelas auxiliares'!$A$3:$B$63,2,FALSE),"")</f>
        <v>PU - PREFEITURA UNIVERSITÁRIA</v>
      </c>
      <c r="G292" s="19" t="str">
        <f>IFERROR(VLOOKUP($B292,'Tabelas auxiliares'!$A$67:$C$104,2,FALSE),"")</f>
        <v>LIMPEZA E COPEIRAGEM</v>
      </c>
      <c r="H292" s="19" t="str">
        <f>IFERROR(VLOOKUP($B292,'Tabelas auxiliares'!$A$67:$C$104,3,FALSE),"")</f>
        <v>LIMPEZA / COPEIRAGEM / COLETA DE LIXO INFECTANTE /MATERIAIS DE LIMPEZA (PAPEL TOALHA, HIGIÊNICO) / COPA (AÇUCAR, CAFÉ, COPOS)/BOMBONAS RESÍDUOS QUÍMICOS</v>
      </c>
      <c r="I292" t="s">
        <v>3931</v>
      </c>
      <c r="J292" t="s">
        <v>3123</v>
      </c>
      <c r="K292" t="s">
        <v>4740</v>
      </c>
      <c r="L292" t="s">
        <v>3125</v>
      </c>
      <c r="M292" t="s">
        <v>1092</v>
      </c>
      <c r="N292" t="s">
        <v>638</v>
      </c>
      <c r="O292" t="s">
        <v>614</v>
      </c>
      <c r="P292" t="s">
        <v>1357</v>
      </c>
      <c r="Q292" t="s">
        <v>603</v>
      </c>
      <c r="R292" t="s">
        <v>604</v>
      </c>
      <c r="S292" t="s">
        <v>605</v>
      </c>
      <c r="T292" t="s">
        <v>145</v>
      </c>
      <c r="U292" t="s">
        <v>1358</v>
      </c>
      <c r="V292" t="s">
        <v>746</v>
      </c>
      <c r="W292" t="s">
        <v>747</v>
      </c>
      <c r="X292" t="s">
        <v>4741</v>
      </c>
      <c r="Y292" s="19" t="str">
        <f t="shared" si="4"/>
        <v>3</v>
      </c>
      <c r="Z292" s="19" t="str">
        <f>IF(T292="","",IF(AND(T292&lt;&gt;'Tabelas auxiliares'!$B$241,T292&lt;&gt;'Tabelas auxiliares'!$B$242),"FOLHA DE PESSOAL",IF(Y292='Tabelas auxiliares'!$A$242,"CUSTEIO",IF(Y292='Tabelas auxiliares'!$A$241,"INVESTIMENTO","ERRO - VERIFICAR"))))</f>
        <v>CUSTEIO</v>
      </c>
      <c r="AA292" s="37">
        <v>180</v>
      </c>
      <c r="AB292" s="37"/>
      <c r="AC292" s="37"/>
      <c r="AD292" s="37"/>
      <c r="AE292" s="37">
        <v>180</v>
      </c>
      <c r="AF292" s="37"/>
      <c r="AG292" s="37"/>
    </row>
    <row r="293" spans="1:33" x14ac:dyDescent="0.25">
      <c r="A293" t="s">
        <v>591</v>
      </c>
      <c r="B293" s="36" t="s">
        <v>229</v>
      </c>
      <c r="C293" s="36" t="s">
        <v>592</v>
      </c>
      <c r="D293" t="s">
        <v>28</v>
      </c>
      <c r="E293" t="s">
        <v>100</v>
      </c>
      <c r="F293" s="19" t="str">
        <f>IFERROR(VLOOKUP(D293,'Tabelas auxiliares'!$A$3:$B$63,2,FALSE),"")</f>
        <v>PU - PREFEITURA UNIVERSITÁRIA</v>
      </c>
      <c r="G293" s="19" t="str">
        <f>IFERROR(VLOOKUP($B293,'Tabelas auxiliares'!$A$67:$C$104,2,FALSE),"")</f>
        <v>LIMPEZA E COPEIRAGEM</v>
      </c>
      <c r="H293" s="19" t="str">
        <f>IFERROR(VLOOKUP($B293,'Tabelas auxiliares'!$A$67:$C$104,3,FALSE),"")</f>
        <v>LIMPEZA / COPEIRAGEM / COLETA DE LIXO INFECTANTE /MATERIAIS DE LIMPEZA (PAPEL TOALHA, HIGIÊNICO) / COPA (AÇUCAR, CAFÉ, COPOS)/BOMBONAS RESÍDUOS QUÍMICOS</v>
      </c>
      <c r="I293" t="s">
        <v>3931</v>
      </c>
      <c r="J293" t="s">
        <v>3123</v>
      </c>
      <c r="K293" t="s">
        <v>4742</v>
      </c>
      <c r="L293" t="s">
        <v>3125</v>
      </c>
      <c r="M293" t="s">
        <v>4743</v>
      </c>
      <c r="N293" t="s">
        <v>638</v>
      </c>
      <c r="O293" t="s">
        <v>614</v>
      </c>
      <c r="P293" t="s">
        <v>1357</v>
      </c>
      <c r="Q293" t="s">
        <v>603</v>
      </c>
      <c r="R293" t="s">
        <v>604</v>
      </c>
      <c r="S293" t="s">
        <v>605</v>
      </c>
      <c r="T293" t="s">
        <v>145</v>
      </c>
      <c r="U293" t="s">
        <v>1358</v>
      </c>
      <c r="V293" t="s">
        <v>746</v>
      </c>
      <c r="W293" t="s">
        <v>747</v>
      </c>
      <c r="X293" t="s">
        <v>4744</v>
      </c>
      <c r="Y293" s="19" t="str">
        <f t="shared" si="4"/>
        <v>3</v>
      </c>
      <c r="Z293" s="19" t="str">
        <f>IF(T293="","",IF(AND(T293&lt;&gt;'Tabelas auxiliares'!$B$241,T293&lt;&gt;'Tabelas auxiliares'!$B$242),"FOLHA DE PESSOAL",IF(Y293='Tabelas auxiliares'!$A$242,"CUSTEIO",IF(Y293='Tabelas auxiliares'!$A$241,"INVESTIMENTO","ERRO - VERIFICAR"))))</f>
        <v>CUSTEIO</v>
      </c>
      <c r="AA293" s="37">
        <v>637.5</v>
      </c>
      <c r="AB293" s="37"/>
      <c r="AC293" s="37"/>
      <c r="AD293" s="37"/>
      <c r="AE293" s="37">
        <v>637.5</v>
      </c>
      <c r="AF293" s="37"/>
      <c r="AG293" s="37"/>
    </row>
    <row r="294" spans="1:33" x14ac:dyDescent="0.25">
      <c r="A294" t="s">
        <v>591</v>
      </c>
      <c r="B294" s="36" t="s">
        <v>229</v>
      </c>
      <c r="C294" s="36" t="s">
        <v>592</v>
      </c>
      <c r="D294" t="s">
        <v>28</v>
      </c>
      <c r="E294" t="s">
        <v>100</v>
      </c>
      <c r="F294" s="19" t="str">
        <f>IFERROR(VLOOKUP(D294,'Tabelas auxiliares'!$A$3:$B$63,2,FALSE),"")</f>
        <v>PU - PREFEITURA UNIVERSITÁRIA</v>
      </c>
      <c r="G294" s="19" t="str">
        <f>IFERROR(VLOOKUP($B294,'Tabelas auxiliares'!$A$67:$C$104,2,FALSE),"")</f>
        <v>LIMPEZA E COPEIRAGEM</v>
      </c>
      <c r="H294" s="19" t="str">
        <f>IFERROR(VLOOKUP($B294,'Tabelas auxiliares'!$A$67:$C$104,3,FALSE),"")</f>
        <v>LIMPEZA / COPEIRAGEM / COLETA DE LIXO INFECTANTE /MATERIAIS DE LIMPEZA (PAPEL TOALHA, HIGIÊNICO) / COPA (AÇUCAR, CAFÉ, COPOS)/BOMBONAS RESÍDUOS QUÍMICOS</v>
      </c>
      <c r="I294" t="s">
        <v>3931</v>
      </c>
      <c r="J294" t="s">
        <v>3123</v>
      </c>
      <c r="K294" t="s">
        <v>4745</v>
      </c>
      <c r="L294" t="s">
        <v>3125</v>
      </c>
      <c r="M294" t="s">
        <v>3189</v>
      </c>
      <c r="N294" t="s">
        <v>638</v>
      </c>
      <c r="O294" t="s">
        <v>614</v>
      </c>
      <c r="P294" t="s">
        <v>1357</v>
      </c>
      <c r="Q294" t="s">
        <v>603</v>
      </c>
      <c r="R294" t="s">
        <v>604</v>
      </c>
      <c r="S294" t="s">
        <v>605</v>
      </c>
      <c r="T294" t="s">
        <v>145</v>
      </c>
      <c r="U294" t="s">
        <v>1358</v>
      </c>
      <c r="V294" t="s">
        <v>746</v>
      </c>
      <c r="W294" t="s">
        <v>747</v>
      </c>
      <c r="X294" t="s">
        <v>4746</v>
      </c>
      <c r="Y294" s="19" t="str">
        <f t="shared" si="4"/>
        <v>3</v>
      </c>
      <c r="Z294" s="19" t="str">
        <f>IF(T294="","",IF(AND(T294&lt;&gt;'Tabelas auxiliares'!$B$241,T294&lt;&gt;'Tabelas auxiliares'!$B$242),"FOLHA DE PESSOAL",IF(Y294='Tabelas auxiliares'!$A$242,"CUSTEIO",IF(Y294='Tabelas auxiliares'!$A$241,"INVESTIMENTO","ERRO - VERIFICAR"))))</f>
        <v>CUSTEIO</v>
      </c>
      <c r="AA294" s="37">
        <v>43.5</v>
      </c>
      <c r="AB294" s="37"/>
      <c r="AC294" s="37"/>
      <c r="AD294" s="37"/>
      <c r="AE294" s="37">
        <v>43.5</v>
      </c>
      <c r="AF294" s="37"/>
      <c r="AG294" s="37"/>
    </row>
    <row r="295" spans="1:33" x14ac:dyDescent="0.25">
      <c r="A295" t="s">
        <v>591</v>
      </c>
      <c r="B295" s="36" t="s">
        <v>229</v>
      </c>
      <c r="C295" s="36" t="s">
        <v>592</v>
      </c>
      <c r="D295" t="s">
        <v>28</v>
      </c>
      <c r="E295" t="s">
        <v>100</v>
      </c>
      <c r="F295" s="19" t="str">
        <f>IFERROR(VLOOKUP(D295,'Tabelas auxiliares'!$A$3:$B$63,2,FALSE),"")</f>
        <v>PU - PREFEITURA UNIVERSITÁRIA</v>
      </c>
      <c r="G295" s="19" t="str">
        <f>IFERROR(VLOOKUP($B295,'Tabelas auxiliares'!$A$67:$C$104,2,FALSE),"")</f>
        <v>LIMPEZA E COPEIRAGEM</v>
      </c>
      <c r="H295" s="19" t="str">
        <f>IFERROR(VLOOKUP($B295,'Tabelas auxiliares'!$A$67:$C$104,3,FALSE),"")</f>
        <v>LIMPEZA / COPEIRAGEM / COLETA DE LIXO INFECTANTE /MATERIAIS DE LIMPEZA (PAPEL TOALHA, HIGIÊNICO) / COPA (AÇUCAR, CAFÉ, COPOS)/BOMBONAS RESÍDUOS QUÍMICOS</v>
      </c>
      <c r="I295" t="s">
        <v>3931</v>
      </c>
      <c r="J295" t="s">
        <v>3123</v>
      </c>
      <c r="K295" t="s">
        <v>4747</v>
      </c>
      <c r="L295" t="s">
        <v>3125</v>
      </c>
      <c r="M295" t="s">
        <v>1114</v>
      </c>
      <c r="N295" t="s">
        <v>638</v>
      </c>
      <c r="O295" t="s">
        <v>614</v>
      </c>
      <c r="P295" t="s">
        <v>1357</v>
      </c>
      <c r="Q295" t="s">
        <v>603</v>
      </c>
      <c r="R295" t="s">
        <v>604</v>
      </c>
      <c r="S295" t="s">
        <v>605</v>
      </c>
      <c r="T295" t="s">
        <v>145</v>
      </c>
      <c r="U295" t="s">
        <v>1358</v>
      </c>
      <c r="V295" t="s">
        <v>746</v>
      </c>
      <c r="W295" t="s">
        <v>747</v>
      </c>
      <c r="X295" t="s">
        <v>4748</v>
      </c>
      <c r="Y295" s="19" t="str">
        <f t="shared" si="4"/>
        <v>3</v>
      </c>
      <c r="Z295" s="19" t="str">
        <f>IF(T295="","",IF(AND(T295&lt;&gt;'Tabelas auxiliares'!$B$241,T295&lt;&gt;'Tabelas auxiliares'!$B$242),"FOLHA DE PESSOAL",IF(Y295='Tabelas auxiliares'!$A$242,"CUSTEIO",IF(Y295='Tabelas auxiliares'!$A$241,"INVESTIMENTO","ERRO - VERIFICAR"))))</f>
        <v>CUSTEIO</v>
      </c>
      <c r="AA295" s="37">
        <v>18336</v>
      </c>
      <c r="AB295" s="37"/>
      <c r="AC295" s="37"/>
      <c r="AD295" s="37"/>
      <c r="AE295" s="37">
        <v>18336</v>
      </c>
      <c r="AF295" s="37"/>
      <c r="AG295" s="37"/>
    </row>
    <row r="296" spans="1:33" x14ac:dyDescent="0.25">
      <c r="A296" t="s">
        <v>591</v>
      </c>
      <c r="B296" s="36" t="s">
        <v>229</v>
      </c>
      <c r="C296" s="36" t="s">
        <v>592</v>
      </c>
      <c r="D296" t="s">
        <v>28</v>
      </c>
      <c r="E296" t="s">
        <v>100</v>
      </c>
      <c r="F296" s="19" t="str">
        <f>IFERROR(VLOOKUP(D296,'Tabelas auxiliares'!$A$3:$B$63,2,FALSE),"")</f>
        <v>PU - PREFEITURA UNIVERSITÁRIA</v>
      </c>
      <c r="G296" s="19" t="str">
        <f>IFERROR(VLOOKUP($B296,'Tabelas auxiliares'!$A$67:$C$104,2,FALSE),"")</f>
        <v>LIMPEZA E COPEIRAGEM</v>
      </c>
      <c r="H296" s="19" t="str">
        <f>IFERROR(VLOOKUP($B296,'Tabelas auxiliares'!$A$67:$C$104,3,FALSE),"")</f>
        <v>LIMPEZA / COPEIRAGEM / COLETA DE LIXO INFECTANTE /MATERIAIS DE LIMPEZA (PAPEL TOALHA, HIGIÊNICO) / COPA (AÇUCAR, CAFÉ, COPOS)/BOMBONAS RESÍDUOS QUÍMICOS</v>
      </c>
      <c r="I296" t="s">
        <v>3931</v>
      </c>
      <c r="J296" t="s">
        <v>3123</v>
      </c>
      <c r="K296" t="s">
        <v>4749</v>
      </c>
      <c r="L296" t="s">
        <v>3125</v>
      </c>
      <c r="M296" t="s">
        <v>3186</v>
      </c>
      <c r="N296" t="s">
        <v>638</v>
      </c>
      <c r="O296" t="s">
        <v>614</v>
      </c>
      <c r="P296" t="s">
        <v>1357</v>
      </c>
      <c r="Q296" t="s">
        <v>603</v>
      </c>
      <c r="R296" t="s">
        <v>604</v>
      </c>
      <c r="S296" t="s">
        <v>605</v>
      </c>
      <c r="T296" t="s">
        <v>145</v>
      </c>
      <c r="U296" t="s">
        <v>1358</v>
      </c>
      <c r="V296" t="s">
        <v>746</v>
      </c>
      <c r="W296" t="s">
        <v>747</v>
      </c>
      <c r="X296" t="s">
        <v>4750</v>
      </c>
      <c r="Y296" s="19" t="str">
        <f t="shared" si="4"/>
        <v>3</v>
      </c>
      <c r="Z296" s="19" t="str">
        <f>IF(T296="","",IF(AND(T296&lt;&gt;'Tabelas auxiliares'!$B$241,T296&lt;&gt;'Tabelas auxiliares'!$B$242),"FOLHA DE PESSOAL",IF(Y296='Tabelas auxiliares'!$A$242,"CUSTEIO",IF(Y296='Tabelas auxiliares'!$A$241,"INVESTIMENTO","ERRO - VERIFICAR"))))</f>
        <v>CUSTEIO</v>
      </c>
      <c r="AA296" s="37">
        <v>17</v>
      </c>
      <c r="AB296" s="37"/>
      <c r="AC296" s="37"/>
      <c r="AD296" s="37"/>
      <c r="AE296" s="37">
        <v>17</v>
      </c>
      <c r="AF296" s="37"/>
      <c r="AG296" s="37"/>
    </row>
    <row r="297" spans="1:33" x14ac:dyDescent="0.25">
      <c r="A297" t="s">
        <v>591</v>
      </c>
      <c r="B297" s="36" t="s">
        <v>230</v>
      </c>
      <c r="C297" s="36" t="s">
        <v>592</v>
      </c>
      <c r="D297" t="s">
        <v>38</v>
      </c>
      <c r="E297" t="s">
        <v>100</v>
      </c>
      <c r="F297" s="19" t="str">
        <f>IFERROR(VLOOKUP(D297,'Tabelas auxiliares'!$A$3:$B$63,2,FALSE),"")</f>
        <v>CMCC - CENTRO DE MATEMÁTICA, COMPUTAÇÃO E COGNIÇÃO</v>
      </c>
      <c r="G297" s="19" t="str">
        <f>IFERROR(VLOOKUP($B297,'Tabelas auxiliares'!$A$67:$C$104,2,FALSE),"")</f>
        <v>MATERIAIS DIDÁTICOS E SERVIÇOS - GRADUAÇÃO</v>
      </c>
      <c r="H297" s="19" t="str">
        <f>IFERROR(VLOOKUP($B297,'Tabelas auxiliares'!$A$67:$C$104,3,FALSE),"")</f>
        <v>SERVICO DE ENCADERNACAO / VIDRARIAS / MATERIAL DE CONSUMO / RACAO PARA ANIMAIS / REVISTAS E JORNAIS PARA USO DIDÁTICO/ REAGENTES QUIMICOS / MATERIAIS DIVERSOS DE LABORATORIO/MANUTENÇÃO DE EQUIPAMENTOS</v>
      </c>
      <c r="I297" t="s">
        <v>4751</v>
      </c>
      <c r="J297" t="s">
        <v>4752</v>
      </c>
      <c r="K297" t="s">
        <v>4753</v>
      </c>
      <c r="L297" t="s">
        <v>4754</v>
      </c>
      <c r="M297" t="s">
        <v>4755</v>
      </c>
      <c r="N297" t="s">
        <v>638</v>
      </c>
      <c r="O297" t="s">
        <v>614</v>
      </c>
      <c r="P297" t="s">
        <v>1357</v>
      </c>
      <c r="Q297" t="s">
        <v>603</v>
      </c>
      <c r="R297" t="s">
        <v>604</v>
      </c>
      <c r="S297" t="s">
        <v>605</v>
      </c>
      <c r="T297" t="s">
        <v>145</v>
      </c>
      <c r="U297" t="s">
        <v>1358</v>
      </c>
      <c r="V297" t="s">
        <v>744</v>
      </c>
      <c r="W297" t="s">
        <v>745</v>
      </c>
      <c r="X297" t="s">
        <v>4756</v>
      </c>
      <c r="Y297" s="19" t="str">
        <f t="shared" si="4"/>
        <v>3</v>
      </c>
      <c r="Z297" s="19" t="str">
        <f>IF(T297="","",IF(AND(T297&lt;&gt;'Tabelas auxiliares'!$B$241,T297&lt;&gt;'Tabelas auxiliares'!$B$242),"FOLHA DE PESSOAL",IF(Y297='Tabelas auxiliares'!$A$242,"CUSTEIO",IF(Y297='Tabelas auxiliares'!$A$241,"INVESTIMENTO","ERRO - VERIFICAR"))))</f>
        <v>CUSTEIO</v>
      </c>
      <c r="AA297" s="37">
        <v>54807.82</v>
      </c>
      <c r="AB297" s="37"/>
      <c r="AC297" s="37"/>
      <c r="AD297" s="37"/>
      <c r="AE297" s="37">
        <v>51588.7</v>
      </c>
      <c r="AF297" s="37"/>
      <c r="AG297" s="37"/>
    </row>
    <row r="298" spans="1:33" x14ac:dyDescent="0.25">
      <c r="A298" t="s">
        <v>591</v>
      </c>
      <c r="B298" s="36" t="s">
        <v>230</v>
      </c>
      <c r="C298" s="36" t="s">
        <v>592</v>
      </c>
      <c r="D298" t="s">
        <v>38</v>
      </c>
      <c r="E298" t="s">
        <v>100</v>
      </c>
      <c r="F298" s="19" t="str">
        <f>IFERROR(VLOOKUP(D298,'Tabelas auxiliares'!$A$3:$B$63,2,FALSE),"")</f>
        <v>CMCC - CENTRO DE MATEMÁTICA, COMPUTAÇÃO E COGNIÇÃO</v>
      </c>
      <c r="G298" s="19" t="str">
        <f>IFERROR(VLOOKUP($B298,'Tabelas auxiliares'!$A$67:$C$104,2,FALSE),"")</f>
        <v>MATERIAIS DIDÁTICOS E SERVIÇOS - GRADUAÇÃO</v>
      </c>
      <c r="H298" s="19" t="str">
        <f>IFERROR(VLOOKUP($B298,'Tabelas auxiliares'!$A$67:$C$104,3,FALSE),"")</f>
        <v>SERVICO DE ENCADERNACAO / VIDRARIAS / MATERIAL DE CONSUMO / RACAO PARA ANIMAIS / REVISTAS E JORNAIS PARA USO DIDÁTICO/ REAGENTES QUIMICOS / MATERIAIS DIVERSOS DE LABORATORIO/MANUTENÇÃO DE EQUIPAMENTOS</v>
      </c>
      <c r="I298" t="s">
        <v>4757</v>
      </c>
      <c r="J298" t="s">
        <v>4758</v>
      </c>
      <c r="K298" t="s">
        <v>4759</v>
      </c>
      <c r="L298" t="s">
        <v>4760</v>
      </c>
      <c r="M298" t="s">
        <v>4761</v>
      </c>
      <c r="N298" t="s">
        <v>638</v>
      </c>
      <c r="O298" t="s">
        <v>614</v>
      </c>
      <c r="P298" t="s">
        <v>1357</v>
      </c>
      <c r="Q298" t="s">
        <v>603</v>
      </c>
      <c r="R298" t="s">
        <v>604</v>
      </c>
      <c r="S298" t="s">
        <v>605</v>
      </c>
      <c r="T298" t="s">
        <v>145</v>
      </c>
      <c r="U298" t="s">
        <v>1358</v>
      </c>
      <c r="V298" t="s">
        <v>1119</v>
      </c>
      <c r="W298" t="s">
        <v>1120</v>
      </c>
      <c r="X298" t="s">
        <v>4762</v>
      </c>
      <c r="Y298" s="19" t="str">
        <f t="shared" si="4"/>
        <v>3</v>
      </c>
      <c r="Z298" s="19" t="str">
        <f>IF(T298="","",IF(AND(T298&lt;&gt;'Tabelas auxiliares'!$B$241,T298&lt;&gt;'Tabelas auxiliares'!$B$242),"FOLHA DE PESSOAL",IF(Y298='Tabelas auxiliares'!$A$242,"CUSTEIO",IF(Y298='Tabelas auxiliares'!$A$241,"INVESTIMENTO","ERRO - VERIFICAR"))))</f>
        <v>CUSTEIO</v>
      </c>
      <c r="AA298" s="37">
        <v>2099.9899999999998</v>
      </c>
      <c r="AB298" s="37"/>
      <c r="AC298" s="37"/>
      <c r="AD298" s="37"/>
      <c r="AE298" s="37">
        <v>2099.9899999999998</v>
      </c>
      <c r="AF298" s="37"/>
      <c r="AG298" s="37"/>
    </row>
    <row r="299" spans="1:33" x14ac:dyDescent="0.25">
      <c r="A299" t="s">
        <v>591</v>
      </c>
      <c r="B299" s="36" t="s">
        <v>230</v>
      </c>
      <c r="C299" s="36" t="s">
        <v>592</v>
      </c>
      <c r="D299" t="s">
        <v>40</v>
      </c>
      <c r="E299" t="s">
        <v>100</v>
      </c>
      <c r="F299" s="19" t="str">
        <f>IFERROR(VLOOKUP(D299,'Tabelas auxiliares'!$A$3:$B$63,2,FALSE),"")</f>
        <v>CMCC - COMPRAS COMPARTILHADAS</v>
      </c>
      <c r="G299" s="19" t="str">
        <f>IFERROR(VLOOKUP($B299,'Tabelas auxiliares'!$A$67:$C$104,2,FALSE),"")</f>
        <v>MATERIAIS DIDÁTICOS E SERVIÇOS - GRADUAÇÃO</v>
      </c>
      <c r="H299" s="19" t="str">
        <f>IFERROR(VLOOKUP($B299,'Tabelas auxiliares'!$A$67:$C$104,3,FALSE),"")</f>
        <v>SERVICO DE ENCADERNACAO / VIDRARIAS / MATERIAL DE CONSUMO / RACAO PARA ANIMAIS / REVISTAS E JORNAIS PARA USO DIDÁTICO/ REAGENTES QUIMICOS / MATERIAIS DIVERSOS DE LABORATORIO/MANUTENÇÃO DE EQUIPAMENTOS</v>
      </c>
      <c r="I299" t="s">
        <v>3955</v>
      </c>
      <c r="J299" t="s">
        <v>4763</v>
      </c>
      <c r="K299" t="s">
        <v>4764</v>
      </c>
      <c r="L299" t="s">
        <v>4765</v>
      </c>
      <c r="M299" t="s">
        <v>4766</v>
      </c>
      <c r="N299" t="s">
        <v>638</v>
      </c>
      <c r="O299" t="s">
        <v>614</v>
      </c>
      <c r="P299" t="s">
        <v>1357</v>
      </c>
      <c r="Q299" t="s">
        <v>603</v>
      </c>
      <c r="R299" t="s">
        <v>604</v>
      </c>
      <c r="S299" t="s">
        <v>605</v>
      </c>
      <c r="T299" t="s">
        <v>145</v>
      </c>
      <c r="U299" t="s">
        <v>1358</v>
      </c>
      <c r="V299" t="s">
        <v>1123</v>
      </c>
      <c r="W299" t="s">
        <v>1124</v>
      </c>
      <c r="X299" t="s">
        <v>4767</v>
      </c>
      <c r="Y299" s="19" t="str">
        <f t="shared" si="4"/>
        <v>3</v>
      </c>
      <c r="Z299" s="19" t="str">
        <f>IF(T299="","",IF(AND(T299&lt;&gt;'Tabelas auxiliares'!$B$241,T299&lt;&gt;'Tabelas auxiliares'!$B$242),"FOLHA DE PESSOAL",IF(Y299='Tabelas auxiliares'!$A$242,"CUSTEIO",IF(Y299='Tabelas auxiliares'!$A$241,"INVESTIMENTO","ERRO - VERIFICAR"))))</f>
        <v>CUSTEIO</v>
      </c>
      <c r="AA299" s="37">
        <v>885.76</v>
      </c>
      <c r="AB299" s="37"/>
      <c r="AC299" s="37"/>
      <c r="AD299" s="37"/>
      <c r="AE299" s="37">
        <v>885.76</v>
      </c>
      <c r="AF299" s="37"/>
      <c r="AG299" s="37"/>
    </row>
    <row r="300" spans="1:33" x14ac:dyDescent="0.25">
      <c r="A300" t="s">
        <v>591</v>
      </c>
      <c r="B300" s="36" t="s">
        <v>230</v>
      </c>
      <c r="C300" s="36" t="s">
        <v>592</v>
      </c>
      <c r="D300" t="s">
        <v>40</v>
      </c>
      <c r="E300" t="s">
        <v>100</v>
      </c>
      <c r="F300" s="19" t="str">
        <f>IFERROR(VLOOKUP(D300,'Tabelas auxiliares'!$A$3:$B$63,2,FALSE),"")</f>
        <v>CMCC - COMPRAS COMPARTILHADAS</v>
      </c>
      <c r="G300" s="19" t="str">
        <f>IFERROR(VLOOKUP($B300,'Tabelas auxiliares'!$A$67:$C$104,2,FALSE),"")</f>
        <v>MATERIAIS DIDÁTICOS E SERVIÇOS - GRADUAÇÃO</v>
      </c>
      <c r="H300" s="19" t="str">
        <f>IFERROR(VLOOKUP($B300,'Tabelas auxiliares'!$A$67:$C$104,3,FALSE),"")</f>
        <v>SERVICO DE ENCADERNACAO / VIDRARIAS / MATERIAL DE CONSUMO / RACAO PARA ANIMAIS / REVISTAS E JORNAIS PARA USO DIDÁTICO/ REAGENTES QUIMICOS / MATERIAIS DIVERSOS DE LABORATORIO/MANUTENÇÃO DE EQUIPAMENTOS</v>
      </c>
      <c r="I300" t="s">
        <v>3955</v>
      </c>
      <c r="J300" t="s">
        <v>4763</v>
      </c>
      <c r="K300" t="s">
        <v>4768</v>
      </c>
      <c r="L300" t="s">
        <v>4765</v>
      </c>
      <c r="M300" t="s">
        <v>4769</v>
      </c>
      <c r="N300" t="s">
        <v>638</v>
      </c>
      <c r="O300" t="s">
        <v>614</v>
      </c>
      <c r="P300" t="s">
        <v>1357</v>
      </c>
      <c r="Q300" t="s">
        <v>603</v>
      </c>
      <c r="R300" t="s">
        <v>604</v>
      </c>
      <c r="S300" t="s">
        <v>605</v>
      </c>
      <c r="T300" t="s">
        <v>145</v>
      </c>
      <c r="U300" t="s">
        <v>1358</v>
      </c>
      <c r="V300" t="s">
        <v>1123</v>
      </c>
      <c r="W300" t="s">
        <v>1124</v>
      </c>
      <c r="X300" t="s">
        <v>4770</v>
      </c>
      <c r="Y300" s="19" t="str">
        <f t="shared" si="4"/>
        <v>3</v>
      </c>
      <c r="Z300" s="19" t="str">
        <f>IF(T300="","",IF(AND(T300&lt;&gt;'Tabelas auxiliares'!$B$241,T300&lt;&gt;'Tabelas auxiliares'!$B$242),"FOLHA DE PESSOAL",IF(Y300='Tabelas auxiliares'!$A$242,"CUSTEIO",IF(Y300='Tabelas auxiliares'!$A$241,"INVESTIMENTO","ERRO - VERIFICAR"))))</f>
        <v>CUSTEIO</v>
      </c>
      <c r="AA300" s="37">
        <v>1100</v>
      </c>
      <c r="AB300" s="37"/>
      <c r="AC300" s="37"/>
      <c r="AD300" s="37"/>
      <c r="AE300" s="37">
        <v>1100</v>
      </c>
      <c r="AF300" s="37"/>
      <c r="AG300" s="37"/>
    </row>
    <row r="301" spans="1:33" x14ac:dyDescent="0.25">
      <c r="A301" t="s">
        <v>591</v>
      </c>
      <c r="B301" s="36" t="s">
        <v>230</v>
      </c>
      <c r="C301" s="36" t="s">
        <v>592</v>
      </c>
      <c r="D301" t="s">
        <v>40</v>
      </c>
      <c r="E301" t="s">
        <v>100</v>
      </c>
      <c r="F301" s="19" t="str">
        <f>IFERROR(VLOOKUP(D301,'Tabelas auxiliares'!$A$3:$B$63,2,FALSE),"")</f>
        <v>CMCC - COMPRAS COMPARTILHADAS</v>
      </c>
      <c r="G301" s="19" t="str">
        <f>IFERROR(VLOOKUP($B301,'Tabelas auxiliares'!$A$67:$C$104,2,FALSE),"")</f>
        <v>MATERIAIS DIDÁTICOS E SERVIÇOS - GRADUAÇÃO</v>
      </c>
      <c r="H301" s="19" t="str">
        <f>IFERROR(VLOOKUP($B301,'Tabelas auxiliares'!$A$67:$C$104,3,FALSE),"")</f>
        <v>SERVICO DE ENCADERNACAO / VIDRARIAS / MATERIAL DE CONSUMO / RACAO PARA ANIMAIS / REVISTAS E JORNAIS PARA USO DIDÁTICO/ REAGENTES QUIMICOS / MATERIAIS DIVERSOS DE LABORATORIO/MANUTENÇÃO DE EQUIPAMENTOS</v>
      </c>
      <c r="I301" t="s">
        <v>3955</v>
      </c>
      <c r="J301" t="s">
        <v>4763</v>
      </c>
      <c r="K301" t="s">
        <v>4771</v>
      </c>
      <c r="L301" t="s">
        <v>4772</v>
      </c>
      <c r="M301" t="s">
        <v>1876</v>
      </c>
      <c r="N301" t="s">
        <v>638</v>
      </c>
      <c r="O301" t="s">
        <v>614</v>
      </c>
      <c r="P301" t="s">
        <v>1357</v>
      </c>
      <c r="Q301" t="s">
        <v>603</v>
      </c>
      <c r="R301" t="s">
        <v>604</v>
      </c>
      <c r="S301" t="s">
        <v>605</v>
      </c>
      <c r="T301" t="s">
        <v>145</v>
      </c>
      <c r="U301" t="s">
        <v>1358</v>
      </c>
      <c r="V301" t="s">
        <v>1123</v>
      </c>
      <c r="W301" t="s">
        <v>1124</v>
      </c>
      <c r="X301" t="s">
        <v>4773</v>
      </c>
      <c r="Y301" s="19" t="str">
        <f t="shared" si="4"/>
        <v>3</v>
      </c>
      <c r="Z301" s="19" t="str">
        <f>IF(T301="","",IF(AND(T301&lt;&gt;'Tabelas auxiliares'!$B$241,T301&lt;&gt;'Tabelas auxiliares'!$B$242),"FOLHA DE PESSOAL",IF(Y301='Tabelas auxiliares'!$A$242,"CUSTEIO",IF(Y301='Tabelas auxiliares'!$A$241,"INVESTIMENTO","ERRO - VERIFICAR"))))</f>
        <v>CUSTEIO</v>
      </c>
      <c r="AA301" s="37">
        <v>6700.49</v>
      </c>
      <c r="AB301" s="37"/>
      <c r="AC301" s="37">
        <v>111.64</v>
      </c>
      <c r="AD301" s="37"/>
      <c r="AE301" s="37">
        <v>6588.85</v>
      </c>
      <c r="AF301" s="37"/>
      <c r="AG301" s="37"/>
    </row>
    <row r="302" spans="1:33" x14ac:dyDescent="0.25">
      <c r="A302" t="s">
        <v>591</v>
      </c>
      <c r="B302" s="36" t="s">
        <v>230</v>
      </c>
      <c r="C302" s="36" t="s">
        <v>592</v>
      </c>
      <c r="D302" t="s">
        <v>42</v>
      </c>
      <c r="E302" t="s">
        <v>100</v>
      </c>
      <c r="F302" s="19" t="str">
        <f>IFERROR(VLOOKUP(D302,'Tabelas auxiliares'!$A$3:$B$63,2,FALSE),"")</f>
        <v>CCNH - CENTRO DE CIÊNCIAS NATURAIS E HUMANAS</v>
      </c>
      <c r="G302" s="19" t="str">
        <f>IFERROR(VLOOKUP($B302,'Tabelas auxiliares'!$A$67:$C$104,2,FALSE),"")</f>
        <v>MATERIAIS DIDÁTICOS E SERVIÇOS - GRADUAÇÃO</v>
      </c>
      <c r="H302" s="19" t="str">
        <f>IFERROR(VLOOKUP($B302,'Tabelas auxiliares'!$A$67:$C$104,3,FALSE),"")</f>
        <v>SERVICO DE ENCADERNACAO / VIDRARIAS / MATERIAL DE CONSUMO / RACAO PARA ANIMAIS / REVISTAS E JORNAIS PARA USO DIDÁTICO/ REAGENTES QUIMICOS / MATERIAIS DIVERSOS DE LABORATORIO/MANUTENÇÃO DE EQUIPAMENTOS</v>
      </c>
      <c r="I302" t="s">
        <v>4774</v>
      </c>
      <c r="J302" t="s">
        <v>4775</v>
      </c>
      <c r="K302" t="s">
        <v>4776</v>
      </c>
      <c r="L302" t="s">
        <v>4777</v>
      </c>
      <c r="M302" t="s">
        <v>4778</v>
      </c>
      <c r="N302" t="s">
        <v>638</v>
      </c>
      <c r="O302" t="s">
        <v>614</v>
      </c>
      <c r="P302" t="s">
        <v>1357</v>
      </c>
      <c r="Q302" t="s">
        <v>603</v>
      </c>
      <c r="R302" t="s">
        <v>604</v>
      </c>
      <c r="S302" t="s">
        <v>676</v>
      </c>
      <c r="T302" t="s">
        <v>145</v>
      </c>
      <c r="U302" t="s">
        <v>1358</v>
      </c>
      <c r="V302" t="s">
        <v>1119</v>
      </c>
      <c r="W302" t="s">
        <v>1120</v>
      </c>
      <c r="X302" t="s">
        <v>4779</v>
      </c>
      <c r="Y302" s="19" t="str">
        <f t="shared" si="4"/>
        <v>3</v>
      </c>
      <c r="Z302" s="19" t="str">
        <f>IF(T302="","",IF(AND(T302&lt;&gt;'Tabelas auxiliares'!$B$241,T302&lt;&gt;'Tabelas auxiliares'!$B$242),"FOLHA DE PESSOAL",IF(Y302='Tabelas auxiliares'!$A$242,"CUSTEIO",IF(Y302='Tabelas auxiliares'!$A$241,"INVESTIMENTO","ERRO - VERIFICAR"))))</f>
        <v>CUSTEIO</v>
      </c>
      <c r="AA302" s="37">
        <v>15028</v>
      </c>
      <c r="AB302" s="37"/>
      <c r="AC302" s="37"/>
      <c r="AD302" s="37"/>
      <c r="AE302" s="37">
        <v>15028</v>
      </c>
      <c r="AF302" s="37"/>
      <c r="AG302" s="37"/>
    </row>
    <row r="303" spans="1:33" x14ac:dyDescent="0.25">
      <c r="A303" t="s">
        <v>591</v>
      </c>
      <c r="B303" s="36" t="s">
        <v>230</v>
      </c>
      <c r="C303" s="36" t="s">
        <v>592</v>
      </c>
      <c r="D303" t="s">
        <v>42</v>
      </c>
      <c r="E303" t="s">
        <v>100</v>
      </c>
      <c r="F303" s="19" t="str">
        <f>IFERROR(VLOOKUP(D303,'Tabelas auxiliares'!$A$3:$B$63,2,FALSE),"")</f>
        <v>CCNH - CENTRO DE CIÊNCIAS NATURAIS E HUMANAS</v>
      </c>
      <c r="G303" s="19" t="str">
        <f>IFERROR(VLOOKUP($B303,'Tabelas auxiliares'!$A$67:$C$104,2,FALSE),"")</f>
        <v>MATERIAIS DIDÁTICOS E SERVIÇOS - GRADUAÇÃO</v>
      </c>
      <c r="H303" s="19" t="str">
        <f>IFERROR(VLOOKUP($B303,'Tabelas auxiliares'!$A$67:$C$104,3,FALSE),"")</f>
        <v>SERVICO DE ENCADERNACAO / VIDRARIAS / MATERIAL DE CONSUMO / RACAO PARA ANIMAIS / REVISTAS E JORNAIS PARA USO DIDÁTICO/ REAGENTES QUIMICOS / MATERIAIS DIVERSOS DE LABORATORIO/MANUTENÇÃO DE EQUIPAMENTOS</v>
      </c>
      <c r="I303" t="s">
        <v>4004</v>
      </c>
      <c r="J303" t="s">
        <v>4780</v>
      </c>
      <c r="K303" t="s">
        <v>4781</v>
      </c>
      <c r="L303" t="s">
        <v>4782</v>
      </c>
      <c r="M303" t="s">
        <v>4783</v>
      </c>
      <c r="N303" t="s">
        <v>638</v>
      </c>
      <c r="O303" t="s">
        <v>614</v>
      </c>
      <c r="P303" t="s">
        <v>1357</v>
      </c>
      <c r="Q303" t="s">
        <v>603</v>
      </c>
      <c r="R303" t="s">
        <v>604</v>
      </c>
      <c r="S303" t="s">
        <v>605</v>
      </c>
      <c r="T303" t="s">
        <v>145</v>
      </c>
      <c r="U303" t="s">
        <v>1358</v>
      </c>
      <c r="V303" t="s">
        <v>1123</v>
      </c>
      <c r="W303" t="s">
        <v>1124</v>
      </c>
      <c r="X303" t="s">
        <v>4784</v>
      </c>
      <c r="Y303" s="19" t="str">
        <f t="shared" si="4"/>
        <v>3</v>
      </c>
      <c r="Z303" s="19" t="str">
        <f>IF(T303="","",IF(AND(T303&lt;&gt;'Tabelas auxiliares'!$B$241,T303&lt;&gt;'Tabelas auxiliares'!$B$242),"FOLHA DE PESSOAL",IF(Y303='Tabelas auxiliares'!$A$242,"CUSTEIO",IF(Y303='Tabelas auxiliares'!$A$241,"INVESTIMENTO","ERRO - VERIFICAR"))))</f>
        <v>CUSTEIO</v>
      </c>
      <c r="AA303" s="37">
        <v>32902.58</v>
      </c>
      <c r="AB303" s="37"/>
      <c r="AC303" s="37"/>
      <c r="AD303" s="37"/>
      <c r="AE303" s="37">
        <v>30252.89</v>
      </c>
      <c r="AF303" s="37"/>
      <c r="AG303" s="37"/>
    </row>
    <row r="304" spans="1:33" x14ac:dyDescent="0.25">
      <c r="A304" t="s">
        <v>591</v>
      </c>
      <c r="B304" s="36" t="s">
        <v>230</v>
      </c>
      <c r="C304" s="36" t="s">
        <v>592</v>
      </c>
      <c r="D304" t="s">
        <v>44</v>
      </c>
      <c r="E304" t="s">
        <v>100</v>
      </c>
      <c r="F304" s="19" t="str">
        <f>IFERROR(VLOOKUP(D304,'Tabelas auxiliares'!$A$3:$B$63,2,FALSE),"")</f>
        <v>CCNH - COMPRAS COMPARTILHADAS</v>
      </c>
      <c r="G304" s="19" t="str">
        <f>IFERROR(VLOOKUP($B304,'Tabelas auxiliares'!$A$67:$C$104,2,FALSE),"")</f>
        <v>MATERIAIS DIDÁTICOS E SERVIÇOS - GRADUAÇÃO</v>
      </c>
      <c r="H304" s="19" t="str">
        <f>IFERROR(VLOOKUP($B304,'Tabelas auxiliares'!$A$67:$C$104,3,FALSE),"")</f>
        <v>SERVICO DE ENCADERNACAO / VIDRARIAS / MATERIAL DE CONSUMO / RACAO PARA ANIMAIS / REVISTAS E JORNAIS PARA USO DIDÁTICO/ REAGENTES QUIMICOS / MATERIAIS DIVERSOS DE LABORATORIO/MANUTENÇÃO DE EQUIPAMENTOS</v>
      </c>
      <c r="I304" t="s">
        <v>685</v>
      </c>
      <c r="J304" t="s">
        <v>1127</v>
      </c>
      <c r="K304" t="s">
        <v>4785</v>
      </c>
      <c r="L304" t="s">
        <v>1130</v>
      </c>
      <c r="M304" t="s">
        <v>4786</v>
      </c>
      <c r="N304" t="s">
        <v>638</v>
      </c>
      <c r="O304" t="s">
        <v>614</v>
      </c>
      <c r="P304" t="s">
        <v>639</v>
      </c>
      <c r="Q304" t="s">
        <v>603</v>
      </c>
      <c r="R304" t="s">
        <v>604</v>
      </c>
      <c r="S304" t="s">
        <v>605</v>
      </c>
      <c r="T304" t="s">
        <v>145</v>
      </c>
      <c r="U304" t="s">
        <v>640</v>
      </c>
      <c r="V304" t="s">
        <v>1125</v>
      </c>
      <c r="W304" t="s">
        <v>1126</v>
      </c>
      <c r="X304" t="s">
        <v>4787</v>
      </c>
      <c r="Y304" s="19" t="str">
        <f t="shared" si="4"/>
        <v>3</v>
      </c>
      <c r="Z304" s="19" t="str">
        <f>IF(T304="","",IF(AND(T304&lt;&gt;'Tabelas auxiliares'!$B$241,T304&lt;&gt;'Tabelas auxiliares'!$B$242),"FOLHA DE PESSOAL",IF(Y304='Tabelas auxiliares'!$A$242,"CUSTEIO",IF(Y304='Tabelas auxiliares'!$A$241,"INVESTIMENTO","ERRO - VERIFICAR"))))</f>
        <v>CUSTEIO</v>
      </c>
      <c r="AA304" s="37">
        <v>500</v>
      </c>
      <c r="AB304" s="37"/>
      <c r="AC304" s="37">
        <v>500</v>
      </c>
      <c r="AD304" s="37"/>
      <c r="AE304" s="37"/>
      <c r="AF304" s="37"/>
      <c r="AG304" s="37"/>
    </row>
    <row r="305" spans="1:33" x14ac:dyDescent="0.25">
      <c r="A305" t="s">
        <v>591</v>
      </c>
      <c r="B305" s="36" t="s">
        <v>230</v>
      </c>
      <c r="C305" s="36" t="s">
        <v>592</v>
      </c>
      <c r="D305" t="s">
        <v>44</v>
      </c>
      <c r="E305" t="s">
        <v>100</v>
      </c>
      <c r="F305" s="19" t="str">
        <f>IFERROR(VLOOKUP(D305,'Tabelas auxiliares'!$A$3:$B$63,2,FALSE),"")</f>
        <v>CCNH - COMPRAS COMPARTILHADAS</v>
      </c>
      <c r="G305" s="19" t="str">
        <f>IFERROR(VLOOKUP($B305,'Tabelas auxiliares'!$A$67:$C$104,2,FALSE),"")</f>
        <v>MATERIAIS DIDÁTICOS E SERVIÇOS - GRADUAÇÃO</v>
      </c>
      <c r="H305" s="19" t="str">
        <f>IFERROR(VLOOKUP($B305,'Tabelas auxiliares'!$A$67:$C$104,3,FALSE),"")</f>
        <v>SERVICO DE ENCADERNACAO / VIDRARIAS / MATERIAL DE CONSUMO / RACAO PARA ANIMAIS / REVISTAS E JORNAIS PARA USO DIDÁTICO/ REAGENTES QUIMICOS / MATERIAIS DIVERSOS DE LABORATORIO/MANUTENÇÃO DE EQUIPAMENTOS</v>
      </c>
      <c r="I305" t="s">
        <v>4788</v>
      </c>
      <c r="J305" t="s">
        <v>4789</v>
      </c>
      <c r="K305" t="s">
        <v>4790</v>
      </c>
      <c r="L305" t="s">
        <v>4791</v>
      </c>
      <c r="M305" t="s">
        <v>1129</v>
      </c>
      <c r="N305" t="s">
        <v>638</v>
      </c>
      <c r="O305" t="s">
        <v>614</v>
      </c>
      <c r="P305" t="s">
        <v>1357</v>
      </c>
      <c r="Q305" t="s">
        <v>603</v>
      </c>
      <c r="R305" t="s">
        <v>604</v>
      </c>
      <c r="S305" t="s">
        <v>605</v>
      </c>
      <c r="T305" t="s">
        <v>145</v>
      </c>
      <c r="U305" t="s">
        <v>1358</v>
      </c>
      <c r="V305" t="s">
        <v>1134</v>
      </c>
      <c r="W305" t="s">
        <v>1135</v>
      </c>
      <c r="X305" t="s">
        <v>4792</v>
      </c>
      <c r="Y305" s="19" t="str">
        <f t="shared" si="4"/>
        <v>3</v>
      </c>
      <c r="Z305" s="19" t="str">
        <f>IF(T305="","",IF(AND(T305&lt;&gt;'Tabelas auxiliares'!$B$241,T305&lt;&gt;'Tabelas auxiliares'!$B$242),"FOLHA DE PESSOAL",IF(Y305='Tabelas auxiliares'!$A$242,"CUSTEIO",IF(Y305='Tabelas auxiliares'!$A$241,"INVESTIMENTO","ERRO - VERIFICAR"))))</f>
        <v>CUSTEIO</v>
      </c>
      <c r="AA305" s="37">
        <v>542.16</v>
      </c>
      <c r="AB305" s="37"/>
      <c r="AC305" s="37"/>
      <c r="AD305" s="37"/>
      <c r="AE305" s="37">
        <v>542.16</v>
      </c>
      <c r="AF305" s="37"/>
      <c r="AG305" s="37"/>
    </row>
    <row r="306" spans="1:33" x14ac:dyDescent="0.25">
      <c r="A306" t="s">
        <v>591</v>
      </c>
      <c r="B306" s="36" t="s">
        <v>230</v>
      </c>
      <c r="C306" s="36" t="s">
        <v>592</v>
      </c>
      <c r="D306" t="s">
        <v>44</v>
      </c>
      <c r="E306" t="s">
        <v>100</v>
      </c>
      <c r="F306" s="19" t="str">
        <f>IFERROR(VLOOKUP(D306,'Tabelas auxiliares'!$A$3:$B$63,2,FALSE),"")</f>
        <v>CCNH - COMPRAS COMPARTILHADAS</v>
      </c>
      <c r="G306" s="19" t="str">
        <f>IFERROR(VLOOKUP($B306,'Tabelas auxiliares'!$A$67:$C$104,2,FALSE),"")</f>
        <v>MATERIAIS DIDÁTICOS E SERVIÇOS - GRADUAÇÃO</v>
      </c>
      <c r="H306" s="19" t="str">
        <f>IFERROR(VLOOKUP($B306,'Tabelas auxiliares'!$A$67:$C$104,3,FALSE),"")</f>
        <v>SERVICO DE ENCADERNACAO / VIDRARIAS / MATERIAL DE CONSUMO / RACAO PARA ANIMAIS / REVISTAS E JORNAIS PARA USO DIDÁTICO/ REAGENTES QUIMICOS / MATERIAIS DIVERSOS DE LABORATORIO/MANUTENÇÃO DE EQUIPAMENTOS</v>
      </c>
      <c r="I306" t="s">
        <v>4483</v>
      </c>
      <c r="J306" t="s">
        <v>4789</v>
      </c>
      <c r="K306" t="s">
        <v>4793</v>
      </c>
      <c r="L306" t="s">
        <v>4794</v>
      </c>
      <c r="M306" t="s">
        <v>1129</v>
      </c>
      <c r="N306" t="s">
        <v>638</v>
      </c>
      <c r="O306" t="s">
        <v>614</v>
      </c>
      <c r="P306" t="s">
        <v>1357</v>
      </c>
      <c r="Q306" t="s">
        <v>603</v>
      </c>
      <c r="R306" t="s">
        <v>604</v>
      </c>
      <c r="S306" t="s">
        <v>605</v>
      </c>
      <c r="T306" t="s">
        <v>145</v>
      </c>
      <c r="U306" t="s">
        <v>1358</v>
      </c>
      <c r="V306" t="s">
        <v>1125</v>
      </c>
      <c r="W306" t="s">
        <v>1126</v>
      </c>
      <c r="X306" t="s">
        <v>4795</v>
      </c>
      <c r="Y306" s="19" t="str">
        <f t="shared" si="4"/>
        <v>3</v>
      </c>
      <c r="Z306" s="19" t="str">
        <f>IF(T306="","",IF(AND(T306&lt;&gt;'Tabelas auxiliares'!$B$241,T306&lt;&gt;'Tabelas auxiliares'!$B$242),"FOLHA DE PESSOAL",IF(Y306='Tabelas auxiliares'!$A$242,"CUSTEIO",IF(Y306='Tabelas auxiliares'!$A$241,"INVESTIMENTO","ERRO - VERIFICAR"))))</f>
        <v>CUSTEIO</v>
      </c>
      <c r="AA306" s="37">
        <v>522</v>
      </c>
      <c r="AB306" s="37"/>
      <c r="AC306" s="37"/>
      <c r="AD306" s="37"/>
      <c r="AE306" s="37">
        <v>522</v>
      </c>
      <c r="AF306" s="37"/>
      <c r="AG306" s="37"/>
    </row>
    <row r="307" spans="1:33" x14ac:dyDescent="0.25">
      <c r="A307" t="s">
        <v>591</v>
      </c>
      <c r="B307" s="36" t="s">
        <v>230</v>
      </c>
      <c r="C307" s="36" t="s">
        <v>592</v>
      </c>
      <c r="D307" t="s">
        <v>44</v>
      </c>
      <c r="E307" t="s">
        <v>100</v>
      </c>
      <c r="F307" s="19" t="str">
        <f>IFERROR(VLOOKUP(D307,'Tabelas auxiliares'!$A$3:$B$63,2,FALSE),"")</f>
        <v>CCNH - COMPRAS COMPARTILHADAS</v>
      </c>
      <c r="G307" s="19" t="str">
        <f>IFERROR(VLOOKUP($B307,'Tabelas auxiliares'!$A$67:$C$104,2,FALSE),"")</f>
        <v>MATERIAIS DIDÁTICOS E SERVIÇOS - GRADUAÇÃO</v>
      </c>
      <c r="H307" s="19" t="str">
        <f>IFERROR(VLOOKUP($B307,'Tabelas auxiliares'!$A$67:$C$104,3,FALSE),"")</f>
        <v>SERVICO DE ENCADERNACAO / VIDRARIAS / MATERIAL DE CONSUMO / RACAO PARA ANIMAIS / REVISTAS E JORNAIS PARA USO DIDÁTICO/ REAGENTES QUIMICOS / MATERIAIS DIVERSOS DE LABORATORIO/MANUTENÇÃO DE EQUIPAMENTOS</v>
      </c>
      <c r="I307" t="s">
        <v>4728</v>
      </c>
      <c r="J307" t="s">
        <v>4789</v>
      </c>
      <c r="K307" t="s">
        <v>4796</v>
      </c>
      <c r="L307" t="s">
        <v>4791</v>
      </c>
      <c r="M307" t="s">
        <v>4797</v>
      </c>
      <c r="N307" t="s">
        <v>638</v>
      </c>
      <c r="O307" t="s">
        <v>614</v>
      </c>
      <c r="P307" t="s">
        <v>1357</v>
      </c>
      <c r="Q307" t="s">
        <v>603</v>
      </c>
      <c r="R307" t="s">
        <v>604</v>
      </c>
      <c r="S307" t="s">
        <v>605</v>
      </c>
      <c r="T307" t="s">
        <v>145</v>
      </c>
      <c r="U307" t="s">
        <v>1358</v>
      </c>
      <c r="V307" t="s">
        <v>1125</v>
      </c>
      <c r="W307" t="s">
        <v>1126</v>
      </c>
      <c r="X307" t="s">
        <v>4798</v>
      </c>
      <c r="Y307" s="19" t="str">
        <f t="shared" si="4"/>
        <v>3</v>
      </c>
      <c r="Z307" s="19" t="str">
        <f>IF(T307="","",IF(AND(T307&lt;&gt;'Tabelas auxiliares'!$B$241,T307&lt;&gt;'Tabelas auxiliares'!$B$242),"FOLHA DE PESSOAL",IF(Y307='Tabelas auxiliares'!$A$242,"CUSTEIO",IF(Y307='Tabelas auxiliares'!$A$241,"INVESTIMENTO","ERRO - VERIFICAR"))))</f>
        <v>CUSTEIO</v>
      </c>
      <c r="AA307" s="37">
        <v>165</v>
      </c>
      <c r="AB307" s="37"/>
      <c r="AC307" s="37"/>
      <c r="AD307" s="37"/>
      <c r="AE307" s="37">
        <v>165</v>
      </c>
      <c r="AF307" s="37"/>
      <c r="AG307" s="37"/>
    </row>
    <row r="308" spans="1:33" x14ac:dyDescent="0.25">
      <c r="A308" t="s">
        <v>591</v>
      </c>
      <c r="B308" s="36" t="s">
        <v>230</v>
      </c>
      <c r="C308" s="36" t="s">
        <v>592</v>
      </c>
      <c r="D308" t="s">
        <v>44</v>
      </c>
      <c r="E308" t="s">
        <v>100</v>
      </c>
      <c r="F308" s="19" t="str">
        <f>IFERROR(VLOOKUP(D308,'Tabelas auxiliares'!$A$3:$B$63,2,FALSE),"")</f>
        <v>CCNH - COMPRAS COMPARTILHADAS</v>
      </c>
      <c r="G308" s="19" t="str">
        <f>IFERROR(VLOOKUP($B308,'Tabelas auxiliares'!$A$67:$C$104,2,FALSE),"")</f>
        <v>MATERIAIS DIDÁTICOS E SERVIÇOS - GRADUAÇÃO</v>
      </c>
      <c r="H308" s="19" t="str">
        <f>IFERROR(VLOOKUP($B308,'Tabelas auxiliares'!$A$67:$C$104,3,FALSE),"")</f>
        <v>SERVICO DE ENCADERNACAO / VIDRARIAS / MATERIAL DE CONSUMO / RACAO PARA ANIMAIS / REVISTAS E JORNAIS PARA USO DIDÁTICO/ REAGENTES QUIMICOS / MATERIAIS DIVERSOS DE LABORATORIO/MANUTENÇÃO DE EQUIPAMENTOS</v>
      </c>
      <c r="I308" t="s">
        <v>4728</v>
      </c>
      <c r="J308" t="s">
        <v>4789</v>
      </c>
      <c r="K308" t="s">
        <v>4799</v>
      </c>
      <c r="L308" t="s">
        <v>4791</v>
      </c>
      <c r="M308" t="s">
        <v>1153</v>
      </c>
      <c r="N308" t="s">
        <v>638</v>
      </c>
      <c r="O308" t="s">
        <v>614</v>
      </c>
      <c r="P308" t="s">
        <v>1357</v>
      </c>
      <c r="Q308" t="s">
        <v>603</v>
      </c>
      <c r="R308" t="s">
        <v>604</v>
      </c>
      <c r="S308" t="s">
        <v>605</v>
      </c>
      <c r="T308" t="s">
        <v>145</v>
      </c>
      <c r="U308" t="s">
        <v>1358</v>
      </c>
      <c r="V308" t="s">
        <v>1125</v>
      </c>
      <c r="W308" t="s">
        <v>1126</v>
      </c>
      <c r="X308" t="s">
        <v>4800</v>
      </c>
      <c r="Y308" s="19" t="str">
        <f t="shared" si="4"/>
        <v>3</v>
      </c>
      <c r="Z308" s="19" t="str">
        <f>IF(T308="","",IF(AND(T308&lt;&gt;'Tabelas auxiliares'!$B$241,T308&lt;&gt;'Tabelas auxiliares'!$B$242),"FOLHA DE PESSOAL",IF(Y308='Tabelas auxiliares'!$A$242,"CUSTEIO",IF(Y308='Tabelas auxiliares'!$A$241,"INVESTIMENTO","ERRO - VERIFICAR"))))</f>
        <v>CUSTEIO</v>
      </c>
      <c r="AA308" s="37">
        <v>3395.82</v>
      </c>
      <c r="AB308" s="37"/>
      <c r="AC308" s="37"/>
      <c r="AD308" s="37"/>
      <c r="AE308" s="37">
        <v>3395.82</v>
      </c>
      <c r="AF308" s="37"/>
      <c r="AG308" s="37"/>
    </row>
    <row r="309" spans="1:33" x14ac:dyDescent="0.25">
      <c r="A309" t="s">
        <v>591</v>
      </c>
      <c r="B309" s="36" t="s">
        <v>230</v>
      </c>
      <c r="C309" s="36" t="s">
        <v>592</v>
      </c>
      <c r="D309" t="s">
        <v>44</v>
      </c>
      <c r="E309" t="s">
        <v>100</v>
      </c>
      <c r="F309" s="19" t="str">
        <f>IFERROR(VLOOKUP(D309,'Tabelas auxiliares'!$A$3:$B$63,2,FALSE),"")</f>
        <v>CCNH - COMPRAS COMPARTILHADAS</v>
      </c>
      <c r="G309" s="19" t="str">
        <f>IFERROR(VLOOKUP($B309,'Tabelas auxiliares'!$A$67:$C$104,2,FALSE),"")</f>
        <v>MATERIAIS DIDÁTICOS E SERVIÇOS - GRADUAÇÃO</v>
      </c>
      <c r="H309" s="19" t="str">
        <f>IFERROR(VLOOKUP($B309,'Tabelas auxiliares'!$A$67:$C$104,3,FALSE),"")</f>
        <v>SERVICO DE ENCADERNACAO / VIDRARIAS / MATERIAL DE CONSUMO / RACAO PARA ANIMAIS / REVISTAS E JORNAIS PARA USO DIDÁTICO/ REAGENTES QUIMICOS / MATERIAIS DIVERSOS DE LABORATORIO/MANUTENÇÃO DE EQUIPAMENTOS</v>
      </c>
      <c r="I309" t="s">
        <v>4728</v>
      </c>
      <c r="J309" t="s">
        <v>4789</v>
      </c>
      <c r="K309" t="s">
        <v>4801</v>
      </c>
      <c r="L309" t="s">
        <v>4791</v>
      </c>
      <c r="M309" t="s">
        <v>4769</v>
      </c>
      <c r="N309" t="s">
        <v>638</v>
      </c>
      <c r="O309" t="s">
        <v>614</v>
      </c>
      <c r="P309" t="s">
        <v>1357</v>
      </c>
      <c r="Q309" t="s">
        <v>603</v>
      </c>
      <c r="R309" t="s">
        <v>604</v>
      </c>
      <c r="S309" t="s">
        <v>605</v>
      </c>
      <c r="T309" t="s">
        <v>145</v>
      </c>
      <c r="U309" t="s">
        <v>1358</v>
      </c>
      <c r="V309" t="s">
        <v>1134</v>
      </c>
      <c r="W309" t="s">
        <v>1135</v>
      </c>
      <c r="X309" t="s">
        <v>4802</v>
      </c>
      <c r="Y309" s="19" t="str">
        <f t="shared" si="4"/>
        <v>3</v>
      </c>
      <c r="Z309" s="19" t="str">
        <f>IF(T309="","",IF(AND(T309&lt;&gt;'Tabelas auxiliares'!$B$241,T309&lt;&gt;'Tabelas auxiliares'!$B$242),"FOLHA DE PESSOAL",IF(Y309='Tabelas auxiliares'!$A$242,"CUSTEIO",IF(Y309='Tabelas auxiliares'!$A$241,"INVESTIMENTO","ERRO - VERIFICAR"))))</f>
        <v>CUSTEIO</v>
      </c>
      <c r="AA309" s="37">
        <v>3720</v>
      </c>
      <c r="AB309" s="37"/>
      <c r="AC309" s="37"/>
      <c r="AD309" s="37"/>
      <c r="AE309" s="37">
        <v>3720</v>
      </c>
      <c r="AF309" s="37"/>
      <c r="AG309" s="37"/>
    </row>
    <row r="310" spans="1:33" x14ac:dyDescent="0.25">
      <c r="A310" t="s">
        <v>591</v>
      </c>
      <c r="B310" s="36" t="s">
        <v>230</v>
      </c>
      <c r="C310" s="36" t="s">
        <v>592</v>
      </c>
      <c r="D310" t="s">
        <v>44</v>
      </c>
      <c r="E310" t="s">
        <v>100</v>
      </c>
      <c r="F310" s="19" t="str">
        <f>IFERROR(VLOOKUP(D310,'Tabelas auxiliares'!$A$3:$B$63,2,FALSE),"")</f>
        <v>CCNH - COMPRAS COMPARTILHADAS</v>
      </c>
      <c r="G310" s="19" t="str">
        <f>IFERROR(VLOOKUP($B310,'Tabelas auxiliares'!$A$67:$C$104,2,FALSE),"")</f>
        <v>MATERIAIS DIDÁTICOS E SERVIÇOS - GRADUAÇÃO</v>
      </c>
      <c r="H310" s="19" t="str">
        <f>IFERROR(VLOOKUP($B310,'Tabelas auxiliares'!$A$67:$C$104,3,FALSE),"")</f>
        <v>SERVICO DE ENCADERNACAO / VIDRARIAS / MATERIAL DE CONSUMO / RACAO PARA ANIMAIS / REVISTAS E JORNAIS PARA USO DIDÁTICO/ REAGENTES QUIMICOS / MATERIAIS DIVERSOS DE LABORATORIO/MANUTENÇÃO DE EQUIPAMENTOS</v>
      </c>
      <c r="I310" t="s">
        <v>4728</v>
      </c>
      <c r="J310" t="s">
        <v>4789</v>
      </c>
      <c r="K310" t="s">
        <v>4803</v>
      </c>
      <c r="L310" t="s">
        <v>4791</v>
      </c>
      <c r="M310" t="s">
        <v>1132</v>
      </c>
      <c r="N310" t="s">
        <v>638</v>
      </c>
      <c r="O310" t="s">
        <v>614</v>
      </c>
      <c r="P310" t="s">
        <v>1357</v>
      </c>
      <c r="Q310" t="s">
        <v>603</v>
      </c>
      <c r="R310" t="s">
        <v>604</v>
      </c>
      <c r="S310" t="s">
        <v>605</v>
      </c>
      <c r="T310" t="s">
        <v>145</v>
      </c>
      <c r="U310" t="s">
        <v>1358</v>
      </c>
      <c r="V310" t="s">
        <v>1125</v>
      </c>
      <c r="W310" t="s">
        <v>1126</v>
      </c>
      <c r="X310" t="s">
        <v>4804</v>
      </c>
      <c r="Y310" s="19" t="str">
        <f t="shared" si="4"/>
        <v>3</v>
      </c>
      <c r="Z310" s="19" t="str">
        <f>IF(T310="","",IF(AND(T310&lt;&gt;'Tabelas auxiliares'!$B$241,T310&lt;&gt;'Tabelas auxiliares'!$B$242),"FOLHA DE PESSOAL",IF(Y310='Tabelas auxiliares'!$A$242,"CUSTEIO",IF(Y310='Tabelas auxiliares'!$A$241,"INVESTIMENTO","ERRO - VERIFICAR"))))</f>
        <v>CUSTEIO</v>
      </c>
      <c r="AA310" s="37">
        <v>937.28</v>
      </c>
      <c r="AB310" s="37"/>
      <c r="AC310" s="37"/>
      <c r="AD310" s="37"/>
      <c r="AE310" s="37">
        <v>937.28</v>
      </c>
      <c r="AF310" s="37"/>
      <c r="AG310" s="37"/>
    </row>
    <row r="311" spans="1:33" x14ac:dyDescent="0.25">
      <c r="A311" t="s">
        <v>591</v>
      </c>
      <c r="B311" s="36" t="s">
        <v>230</v>
      </c>
      <c r="C311" s="36" t="s">
        <v>592</v>
      </c>
      <c r="D311" t="s">
        <v>44</v>
      </c>
      <c r="E311" t="s">
        <v>100</v>
      </c>
      <c r="F311" s="19" t="str">
        <f>IFERROR(VLOOKUP(D311,'Tabelas auxiliares'!$A$3:$B$63,2,FALSE),"")</f>
        <v>CCNH - COMPRAS COMPARTILHADAS</v>
      </c>
      <c r="G311" s="19" t="str">
        <f>IFERROR(VLOOKUP($B311,'Tabelas auxiliares'!$A$67:$C$104,2,FALSE),"")</f>
        <v>MATERIAIS DIDÁTICOS E SERVIÇOS - GRADUAÇÃO</v>
      </c>
      <c r="H311" s="19" t="str">
        <f>IFERROR(VLOOKUP($B311,'Tabelas auxiliares'!$A$67:$C$104,3,FALSE),"")</f>
        <v>SERVICO DE ENCADERNACAO / VIDRARIAS / MATERIAL DE CONSUMO / RACAO PARA ANIMAIS / REVISTAS E JORNAIS PARA USO DIDÁTICO/ REAGENTES QUIMICOS / MATERIAIS DIVERSOS DE LABORATORIO/MANUTENÇÃO DE EQUIPAMENTOS</v>
      </c>
      <c r="I311" t="s">
        <v>4728</v>
      </c>
      <c r="J311" t="s">
        <v>4789</v>
      </c>
      <c r="K311" t="s">
        <v>4805</v>
      </c>
      <c r="L311" t="s">
        <v>4791</v>
      </c>
      <c r="M311" t="s">
        <v>4806</v>
      </c>
      <c r="N311" t="s">
        <v>638</v>
      </c>
      <c r="O311" t="s">
        <v>614</v>
      </c>
      <c r="P311" t="s">
        <v>1357</v>
      </c>
      <c r="Q311" t="s">
        <v>603</v>
      </c>
      <c r="R311" t="s">
        <v>604</v>
      </c>
      <c r="S311" t="s">
        <v>605</v>
      </c>
      <c r="T311" t="s">
        <v>145</v>
      </c>
      <c r="U311" t="s">
        <v>1358</v>
      </c>
      <c r="V311" t="s">
        <v>1134</v>
      </c>
      <c r="W311" t="s">
        <v>1135</v>
      </c>
      <c r="X311" t="s">
        <v>4807</v>
      </c>
      <c r="Y311" s="19" t="str">
        <f t="shared" si="4"/>
        <v>3</v>
      </c>
      <c r="Z311" s="19" t="str">
        <f>IF(T311="","",IF(AND(T311&lt;&gt;'Tabelas auxiliares'!$B$241,T311&lt;&gt;'Tabelas auxiliares'!$B$242),"FOLHA DE PESSOAL",IF(Y311='Tabelas auxiliares'!$A$242,"CUSTEIO",IF(Y311='Tabelas auxiliares'!$A$241,"INVESTIMENTO","ERRO - VERIFICAR"))))</f>
        <v>CUSTEIO</v>
      </c>
      <c r="AA311" s="37">
        <v>38.369999999999997</v>
      </c>
      <c r="AB311" s="37"/>
      <c r="AC311" s="37"/>
      <c r="AD311" s="37"/>
      <c r="AE311" s="37">
        <v>38.369999999999997</v>
      </c>
      <c r="AF311" s="37"/>
      <c r="AG311" s="37"/>
    </row>
    <row r="312" spans="1:33" x14ac:dyDescent="0.25">
      <c r="A312" t="s">
        <v>591</v>
      </c>
      <c r="B312" s="36" t="s">
        <v>230</v>
      </c>
      <c r="C312" s="36" t="s">
        <v>592</v>
      </c>
      <c r="D312" t="s">
        <v>44</v>
      </c>
      <c r="E312" t="s">
        <v>100</v>
      </c>
      <c r="F312" s="19" t="str">
        <f>IFERROR(VLOOKUP(D312,'Tabelas auxiliares'!$A$3:$B$63,2,FALSE),"")</f>
        <v>CCNH - COMPRAS COMPARTILHADAS</v>
      </c>
      <c r="G312" s="19" t="str">
        <f>IFERROR(VLOOKUP($B312,'Tabelas auxiliares'!$A$67:$C$104,2,FALSE),"")</f>
        <v>MATERIAIS DIDÁTICOS E SERVIÇOS - GRADUAÇÃO</v>
      </c>
      <c r="H312" s="19" t="str">
        <f>IFERROR(VLOOKUP($B312,'Tabelas auxiliares'!$A$67:$C$104,3,FALSE),"")</f>
        <v>SERVICO DE ENCADERNACAO / VIDRARIAS / MATERIAL DE CONSUMO / RACAO PARA ANIMAIS / REVISTAS E JORNAIS PARA USO DIDÁTICO/ REAGENTES QUIMICOS / MATERIAIS DIVERSOS DE LABORATORIO/MANUTENÇÃO DE EQUIPAMENTOS</v>
      </c>
      <c r="I312" t="s">
        <v>4728</v>
      </c>
      <c r="J312" t="s">
        <v>4789</v>
      </c>
      <c r="K312" t="s">
        <v>4808</v>
      </c>
      <c r="L312" t="s">
        <v>4791</v>
      </c>
      <c r="M312" t="s">
        <v>1138</v>
      </c>
      <c r="N312" t="s">
        <v>638</v>
      </c>
      <c r="O312" t="s">
        <v>614</v>
      </c>
      <c r="P312" t="s">
        <v>1357</v>
      </c>
      <c r="Q312" t="s">
        <v>603</v>
      </c>
      <c r="R312" t="s">
        <v>604</v>
      </c>
      <c r="S312" t="s">
        <v>605</v>
      </c>
      <c r="T312" t="s">
        <v>145</v>
      </c>
      <c r="U312" t="s">
        <v>1358</v>
      </c>
      <c r="V312" t="s">
        <v>1134</v>
      </c>
      <c r="W312" t="s">
        <v>1135</v>
      </c>
      <c r="X312" t="s">
        <v>4809</v>
      </c>
      <c r="Y312" s="19" t="str">
        <f t="shared" si="4"/>
        <v>3</v>
      </c>
      <c r="Z312" s="19" t="str">
        <f>IF(T312="","",IF(AND(T312&lt;&gt;'Tabelas auxiliares'!$B$241,T312&lt;&gt;'Tabelas auxiliares'!$B$242),"FOLHA DE PESSOAL",IF(Y312='Tabelas auxiliares'!$A$242,"CUSTEIO",IF(Y312='Tabelas auxiliares'!$A$241,"INVESTIMENTO","ERRO - VERIFICAR"))))</f>
        <v>CUSTEIO</v>
      </c>
      <c r="AA312" s="37">
        <v>1200</v>
      </c>
      <c r="AB312" s="37"/>
      <c r="AC312" s="37"/>
      <c r="AD312" s="37"/>
      <c r="AE312" s="37">
        <v>1200</v>
      </c>
      <c r="AF312" s="37"/>
      <c r="AG312" s="37"/>
    </row>
    <row r="313" spans="1:33" x14ac:dyDescent="0.25">
      <c r="A313" t="s">
        <v>591</v>
      </c>
      <c r="B313" s="36" t="s">
        <v>230</v>
      </c>
      <c r="C313" s="36" t="s">
        <v>592</v>
      </c>
      <c r="D313" t="s">
        <v>44</v>
      </c>
      <c r="E313" t="s">
        <v>100</v>
      </c>
      <c r="F313" s="19" t="str">
        <f>IFERROR(VLOOKUP(D313,'Tabelas auxiliares'!$A$3:$B$63,2,FALSE),"")</f>
        <v>CCNH - COMPRAS COMPARTILHADAS</v>
      </c>
      <c r="G313" s="19" t="str">
        <f>IFERROR(VLOOKUP($B313,'Tabelas auxiliares'!$A$67:$C$104,2,FALSE),"")</f>
        <v>MATERIAIS DIDÁTICOS E SERVIÇOS - GRADUAÇÃO</v>
      </c>
      <c r="H313" s="19" t="str">
        <f>IFERROR(VLOOKUP($B313,'Tabelas auxiliares'!$A$67:$C$104,3,FALSE),"")</f>
        <v>SERVICO DE ENCADERNACAO / VIDRARIAS / MATERIAL DE CONSUMO / RACAO PARA ANIMAIS / REVISTAS E JORNAIS PARA USO DIDÁTICO/ REAGENTES QUIMICOS / MATERIAIS DIVERSOS DE LABORATORIO/MANUTENÇÃO DE EQUIPAMENTOS</v>
      </c>
      <c r="I313" t="s">
        <v>4728</v>
      </c>
      <c r="J313" t="s">
        <v>4789</v>
      </c>
      <c r="K313" t="s">
        <v>4810</v>
      </c>
      <c r="L313" t="s">
        <v>4791</v>
      </c>
      <c r="M313" t="s">
        <v>4811</v>
      </c>
      <c r="N313" t="s">
        <v>638</v>
      </c>
      <c r="O313" t="s">
        <v>614</v>
      </c>
      <c r="P313" t="s">
        <v>1357</v>
      </c>
      <c r="Q313" t="s">
        <v>603</v>
      </c>
      <c r="R313" t="s">
        <v>604</v>
      </c>
      <c r="S313" t="s">
        <v>605</v>
      </c>
      <c r="T313" t="s">
        <v>145</v>
      </c>
      <c r="U313" t="s">
        <v>1358</v>
      </c>
      <c r="V313" t="s">
        <v>1125</v>
      </c>
      <c r="W313" t="s">
        <v>1126</v>
      </c>
      <c r="X313" t="s">
        <v>4812</v>
      </c>
      <c r="Y313" s="19" t="str">
        <f t="shared" si="4"/>
        <v>3</v>
      </c>
      <c r="Z313" s="19" t="str">
        <f>IF(T313="","",IF(AND(T313&lt;&gt;'Tabelas auxiliares'!$B$241,T313&lt;&gt;'Tabelas auxiliares'!$B$242),"FOLHA DE PESSOAL",IF(Y313='Tabelas auxiliares'!$A$242,"CUSTEIO",IF(Y313='Tabelas auxiliares'!$A$241,"INVESTIMENTO","ERRO - VERIFICAR"))))</f>
        <v>CUSTEIO</v>
      </c>
      <c r="AA313" s="37">
        <v>53.83</v>
      </c>
      <c r="AB313" s="37"/>
      <c r="AC313" s="37"/>
      <c r="AD313" s="37"/>
      <c r="AE313" s="37">
        <v>53.83</v>
      </c>
      <c r="AF313" s="37"/>
      <c r="AG313" s="37"/>
    </row>
    <row r="314" spans="1:33" x14ac:dyDescent="0.25">
      <c r="A314" t="s">
        <v>591</v>
      </c>
      <c r="B314" s="36" t="s">
        <v>230</v>
      </c>
      <c r="C314" s="36" t="s">
        <v>592</v>
      </c>
      <c r="D314" t="s">
        <v>44</v>
      </c>
      <c r="E314" t="s">
        <v>100</v>
      </c>
      <c r="F314" s="19" t="str">
        <f>IFERROR(VLOOKUP(D314,'Tabelas auxiliares'!$A$3:$B$63,2,FALSE),"")</f>
        <v>CCNH - COMPRAS COMPARTILHADAS</v>
      </c>
      <c r="G314" s="19" t="str">
        <f>IFERROR(VLOOKUP($B314,'Tabelas auxiliares'!$A$67:$C$104,2,FALSE),"")</f>
        <v>MATERIAIS DIDÁTICOS E SERVIÇOS - GRADUAÇÃO</v>
      </c>
      <c r="H314" s="19" t="str">
        <f>IFERROR(VLOOKUP($B314,'Tabelas auxiliares'!$A$67:$C$104,3,FALSE),"")</f>
        <v>SERVICO DE ENCADERNACAO / VIDRARIAS / MATERIAL DE CONSUMO / RACAO PARA ANIMAIS / REVISTAS E JORNAIS PARA USO DIDÁTICO/ REAGENTES QUIMICOS / MATERIAIS DIVERSOS DE LABORATORIO/MANUTENÇÃO DE EQUIPAMENTOS</v>
      </c>
      <c r="I314" t="s">
        <v>4728</v>
      </c>
      <c r="J314" t="s">
        <v>4789</v>
      </c>
      <c r="K314" t="s">
        <v>4813</v>
      </c>
      <c r="L314" t="s">
        <v>4791</v>
      </c>
      <c r="M314" t="s">
        <v>1137</v>
      </c>
      <c r="N314" t="s">
        <v>638</v>
      </c>
      <c r="O314" t="s">
        <v>614</v>
      </c>
      <c r="P314" t="s">
        <v>1357</v>
      </c>
      <c r="Q314" t="s">
        <v>603</v>
      </c>
      <c r="R314" t="s">
        <v>604</v>
      </c>
      <c r="S314" t="s">
        <v>605</v>
      </c>
      <c r="T314" t="s">
        <v>145</v>
      </c>
      <c r="U314" t="s">
        <v>1358</v>
      </c>
      <c r="V314" t="s">
        <v>1125</v>
      </c>
      <c r="W314" t="s">
        <v>1126</v>
      </c>
      <c r="X314" t="s">
        <v>4814</v>
      </c>
      <c r="Y314" s="19" t="str">
        <f t="shared" si="4"/>
        <v>3</v>
      </c>
      <c r="Z314" s="19" t="str">
        <f>IF(T314="","",IF(AND(T314&lt;&gt;'Tabelas auxiliares'!$B$241,T314&lt;&gt;'Tabelas auxiliares'!$B$242),"FOLHA DE PESSOAL",IF(Y314='Tabelas auxiliares'!$A$242,"CUSTEIO",IF(Y314='Tabelas auxiliares'!$A$241,"INVESTIMENTO","ERRO - VERIFICAR"))))</f>
        <v>CUSTEIO</v>
      </c>
      <c r="AA314" s="37">
        <v>3470</v>
      </c>
      <c r="AB314" s="37"/>
      <c r="AC314" s="37"/>
      <c r="AD314" s="37"/>
      <c r="AE314" s="37">
        <v>3470</v>
      </c>
      <c r="AF314" s="37"/>
      <c r="AG314" s="37"/>
    </row>
    <row r="315" spans="1:33" x14ac:dyDescent="0.25">
      <c r="A315" t="s">
        <v>591</v>
      </c>
      <c r="B315" s="36" t="s">
        <v>230</v>
      </c>
      <c r="C315" s="36" t="s">
        <v>592</v>
      </c>
      <c r="D315" t="s">
        <v>44</v>
      </c>
      <c r="E315" t="s">
        <v>100</v>
      </c>
      <c r="F315" s="19" t="str">
        <f>IFERROR(VLOOKUP(D315,'Tabelas auxiliares'!$A$3:$B$63,2,FALSE),"")</f>
        <v>CCNH - COMPRAS COMPARTILHADAS</v>
      </c>
      <c r="G315" s="19" t="str">
        <f>IFERROR(VLOOKUP($B315,'Tabelas auxiliares'!$A$67:$C$104,2,FALSE),"")</f>
        <v>MATERIAIS DIDÁTICOS E SERVIÇOS - GRADUAÇÃO</v>
      </c>
      <c r="H315" s="19" t="str">
        <f>IFERROR(VLOOKUP($B315,'Tabelas auxiliares'!$A$67:$C$104,3,FALSE),"")</f>
        <v>SERVICO DE ENCADERNACAO / VIDRARIAS / MATERIAL DE CONSUMO / RACAO PARA ANIMAIS / REVISTAS E JORNAIS PARA USO DIDÁTICO/ REAGENTES QUIMICOS / MATERIAIS DIVERSOS DE LABORATORIO/MANUTENÇÃO DE EQUIPAMENTOS</v>
      </c>
      <c r="I315" t="s">
        <v>4728</v>
      </c>
      <c r="J315" t="s">
        <v>4789</v>
      </c>
      <c r="K315" t="s">
        <v>4815</v>
      </c>
      <c r="L315" t="s">
        <v>4791</v>
      </c>
      <c r="M315" t="s">
        <v>931</v>
      </c>
      <c r="N315" t="s">
        <v>638</v>
      </c>
      <c r="O315" t="s">
        <v>614</v>
      </c>
      <c r="P315" t="s">
        <v>1357</v>
      </c>
      <c r="Q315" t="s">
        <v>603</v>
      </c>
      <c r="R315" t="s">
        <v>604</v>
      </c>
      <c r="S315" t="s">
        <v>605</v>
      </c>
      <c r="T315" t="s">
        <v>145</v>
      </c>
      <c r="U315" t="s">
        <v>1358</v>
      </c>
      <c r="V315" t="s">
        <v>1125</v>
      </c>
      <c r="W315" t="s">
        <v>1126</v>
      </c>
      <c r="X315" t="s">
        <v>4816</v>
      </c>
      <c r="Y315" s="19" t="str">
        <f t="shared" si="4"/>
        <v>3</v>
      </c>
      <c r="Z315" s="19" t="str">
        <f>IF(T315="","",IF(AND(T315&lt;&gt;'Tabelas auxiliares'!$B$241,T315&lt;&gt;'Tabelas auxiliares'!$B$242),"FOLHA DE PESSOAL",IF(Y315='Tabelas auxiliares'!$A$242,"CUSTEIO",IF(Y315='Tabelas auxiliares'!$A$241,"INVESTIMENTO","ERRO - VERIFICAR"))))</f>
        <v>CUSTEIO</v>
      </c>
      <c r="AA315" s="37">
        <v>4369.29</v>
      </c>
      <c r="AB315" s="37"/>
      <c r="AC315" s="37"/>
      <c r="AD315" s="37"/>
      <c r="AE315" s="37">
        <v>4369.29</v>
      </c>
      <c r="AF315" s="37"/>
      <c r="AG315" s="37"/>
    </row>
    <row r="316" spans="1:33" x14ac:dyDescent="0.25">
      <c r="A316" t="s">
        <v>591</v>
      </c>
      <c r="B316" s="36" t="s">
        <v>230</v>
      </c>
      <c r="C316" s="36" t="s">
        <v>592</v>
      </c>
      <c r="D316" t="s">
        <v>166</v>
      </c>
      <c r="E316" t="s">
        <v>100</v>
      </c>
      <c r="F316" s="19" t="str">
        <f>IFERROR(VLOOKUP(D316,'Tabelas auxiliares'!$A$3:$B$63,2,FALSE),"")</f>
        <v>CCNH - TRI</v>
      </c>
      <c r="G316" s="19" t="str">
        <f>IFERROR(VLOOKUP($B316,'Tabelas auxiliares'!$A$67:$C$104,2,FALSE),"")</f>
        <v>MATERIAIS DIDÁTICOS E SERVIÇOS - GRADUAÇÃO</v>
      </c>
      <c r="H316" s="19" t="str">
        <f>IFERROR(VLOOKUP($B316,'Tabelas auxiliares'!$A$67:$C$104,3,FALSE),"")</f>
        <v>SERVICO DE ENCADERNACAO / VIDRARIAS / MATERIAL DE CONSUMO / RACAO PARA ANIMAIS / REVISTAS E JORNAIS PARA USO DIDÁTICO/ REAGENTES QUIMICOS / MATERIAIS DIVERSOS DE LABORATORIO/MANUTENÇÃO DE EQUIPAMENTOS</v>
      </c>
      <c r="I316" t="s">
        <v>668</v>
      </c>
      <c r="J316" t="s">
        <v>1127</v>
      </c>
      <c r="K316" t="s">
        <v>1140</v>
      </c>
      <c r="L316" t="s">
        <v>1128</v>
      </c>
      <c r="M316" t="s">
        <v>931</v>
      </c>
      <c r="N316" t="s">
        <v>638</v>
      </c>
      <c r="O316" t="s">
        <v>614</v>
      </c>
      <c r="P316" t="s">
        <v>639</v>
      </c>
      <c r="Q316" t="s">
        <v>603</v>
      </c>
      <c r="R316" t="s">
        <v>604</v>
      </c>
      <c r="S316" t="s">
        <v>676</v>
      </c>
      <c r="T316" t="s">
        <v>145</v>
      </c>
      <c r="U316" t="s">
        <v>640</v>
      </c>
      <c r="V316" t="s">
        <v>1125</v>
      </c>
      <c r="W316" t="s">
        <v>1126</v>
      </c>
      <c r="X316" t="s">
        <v>1141</v>
      </c>
      <c r="Y316" s="19" t="str">
        <f t="shared" si="4"/>
        <v>3</v>
      </c>
      <c r="Z316" s="19" t="str">
        <f>IF(T316="","",IF(AND(T316&lt;&gt;'Tabelas auxiliares'!$B$241,T316&lt;&gt;'Tabelas auxiliares'!$B$242),"FOLHA DE PESSOAL",IF(Y316='Tabelas auxiliares'!$A$242,"CUSTEIO",IF(Y316='Tabelas auxiliares'!$A$241,"INVESTIMENTO","ERRO - VERIFICAR"))))</f>
        <v>CUSTEIO</v>
      </c>
      <c r="AA316" s="37">
        <v>92.36</v>
      </c>
      <c r="AB316" s="37"/>
      <c r="AC316" s="37">
        <v>92.36</v>
      </c>
      <c r="AD316" s="37"/>
      <c r="AE316" s="37"/>
      <c r="AF316" s="37"/>
      <c r="AG316" s="37"/>
    </row>
    <row r="317" spans="1:33" x14ac:dyDescent="0.25">
      <c r="A317" t="s">
        <v>591</v>
      </c>
      <c r="B317" s="36" t="s">
        <v>230</v>
      </c>
      <c r="C317" s="36" t="s">
        <v>592</v>
      </c>
      <c r="D317" t="s">
        <v>46</v>
      </c>
      <c r="E317" t="s">
        <v>100</v>
      </c>
      <c r="F317" s="19" t="str">
        <f>IFERROR(VLOOKUP(D317,'Tabelas auxiliares'!$A$3:$B$63,2,FALSE),"")</f>
        <v>PROGRAD - PRÓ-REITORIA DE GRADUAÇÃO</v>
      </c>
      <c r="G317" s="19" t="str">
        <f>IFERROR(VLOOKUP($B317,'Tabelas auxiliares'!$A$67:$C$104,2,FALSE),"")</f>
        <v>MATERIAIS DIDÁTICOS E SERVIÇOS - GRADUAÇÃO</v>
      </c>
      <c r="H317" s="19" t="str">
        <f>IFERROR(VLOOKUP($B317,'Tabelas auxiliares'!$A$67:$C$104,3,FALSE),"")</f>
        <v>SERVICO DE ENCADERNACAO / VIDRARIAS / MATERIAL DE CONSUMO / RACAO PARA ANIMAIS / REVISTAS E JORNAIS PARA USO DIDÁTICO/ REAGENTES QUIMICOS / MATERIAIS DIVERSOS DE LABORATORIO/MANUTENÇÃO DE EQUIPAMENTOS</v>
      </c>
      <c r="I317" t="s">
        <v>4817</v>
      </c>
      <c r="J317" t="s">
        <v>4566</v>
      </c>
      <c r="K317" t="s">
        <v>4818</v>
      </c>
      <c r="L317" t="s">
        <v>4568</v>
      </c>
      <c r="M317" t="s">
        <v>4569</v>
      </c>
      <c r="N317" t="s">
        <v>638</v>
      </c>
      <c r="O317" t="s">
        <v>614</v>
      </c>
      <c r="P317" t="s">
        <v>1357</v>
      </c>
      <c r="Q317" t="s">
        <v>603</v>
      </c>
      <c r="R317" t="s">
        <v>604</v>
      </c>
      <c r="S317" t="s">
        <v>605</v>
      </c>
      <c r="T317" t="s">
        <v>145</v>
      </c>
      <c r="U317" t="s">
        <v>1358</v>
      </c>
      <c r="V317" t="s">
        <v>1146</v>
      </c>
      <c r="W317" t="s">
        <v>1147</v>
      </c>
      <c r="X317" t="s">
        <v>4819</v>
      </c>
      <c r="Y317" s="19" t="str">
        <f t="shared" si="4"/>
        <v>3</v>
      </c>
      <c r="Z317" s="19" t="str">
        <f>IF(T317="","",IF(AND(T317&lt;&gt;'Tabelas auxiliares'!$B$241,T317&lt;&gt;'Tabelas auxiliares'!$B$242),"FOLHA DE PESSOAL",IF(Y317='Tabelas auxiliares'!$A$242,"CUSTEIO",IF(Y317='Tabelas auxiliares'!$A$241,"INVESTIMENTO","ERRO - VERIFICAR"))))</f>
        <v>CUSTEIO</v>
      </c>
      <c r="AA317" s="37">
        <v>5800</v>
      </c>
      <c r="AB317" s="37"/>
      <c r="AC317" s="37"/>
      <c r="AD317" s="37"/>
      <c r="AE317" s="37">
        <v>5800</v>
      </c>
      <c r="AF317" s="37"/>
      <c r="AG317" s="37"/>
    </row>
    <row r="318" spans="1:33" x14ac:dyDescent="0.25">
      <c r="A318" t="s">
        <v>591</v>
      </c>
      <c r="B318" s="36" t="s">
        <v>230</v>
      </c>
      <c r="C318" s="36" t="s">
        <v>592</v>
      </c>
      <c r="D318" t="s">
        <v>46</v>
      </c>
      <c r="E318" t="s">
        <v>100</v>
      </c>
      <c r="F318" s="19" t="str">
        <f>IFERROR(VLOOKUP(D318,'Tabelas auxiliares'!$A$3:$B$63,2,FALSE),"")</f>
        <v>PROGRAD - PRÓ-REITORIA DE GRADUAÇÃO</v>
      </c>
      <c r="G318" s="19" t="str">
        <f>IFERROR(VLOOKUP($B318,'Tabelas auxiliares'!$A$67:$C$104,2,FALSE),"")</f>
        <v>MATERIAIS DIDÁTICOS E SERVIÇOS - GRADUAÇÃO</v>
      </c>
      <c r="H318" s="19" t="str">
        <f>IFERROR(VLOOKUP($B318,'Tabelas auxiliares'!$A$67:$C$104,3,FALSE),"")</f>
        <v>SERVICO DE ENCADERNACAO / VIDRARIAS / MATERIAL DE CONSUMO / RACAO PARA ANIMAIS / REVISTAS E JORNAIS PARA USO DIDÁTICO/ REAGENTES QUIMICOS / MATERIAIS DIVERSOS DE LABORATORIO/MANUTENÇÃO DE EQUIPAMENTOS</v>
      </c>
      <c r="I318" t="s">
        <v>4017</v>
      </c>
      <c r="J318" t="s">
        <v>4820</v>
      </c>
      <c r="K318" t="s">
        <v>4821</v>
      </c>
      <c r="L318" t="s">
        <v>4822</v>
      </c>
      <c r="M318" t="s">
        <v>4823</v>
      </c>
      <c r="N318" t="s">
        <v>638</v>
      </c>
      <c r="O318" t="s">
        <v>614</v>
      </c>
      <c r="P318" t="s">
        <v>1357</v>
      </c>
      <c r="Q318" t="s">
        <v>603</v>
      </c>
      <c r="R318" t="s">
        <v>604</v>
      </c>
      <c r="S318" t="s">
        <v>676</v>
      </c>
      <c r="T318" t="s">
        <v>145</v>
      </c>
      <c r="U318" t="s">
        <v>1358</v>
      </c>
      <c r="V318" t="s">
        <v>1119</v>
      </c>
      <c r="W318" t="s">
        <v>1120</v>
      </c>
      <c r="X318" t="s">
        <v>4824</v>
      </c>
      <c r="Y318" s="19" t="str">
        <f t="shared" si="4"/>
        <v>3</v>
      </c>
      <c r="Z318" s="19" t="str">
        <f>IF(T318="","",IF(AND(T318&lt;&gt;'Tabelas auxiliares'!$B$241,T318&lt;&gt;'Tabelas auxiliares'!$B$242),"FOLHA DE PESSOAL",IF(Y318='Tabelas auxiliares'!$A$242,"CUSTEIO",IF(Y318='Tabelas auxiliares'!$A$241,"INVESTIMENTO","ERRO - VERIFICAR"))))</f>
        <v>CUSTEIO</v>
      </c>
      <c r="AA318" s="37">
        <v>8350</v>
      </c>
      <c r="AB318" s="37"/>
      <c r="AC318" s="37"/>
      <c r="AD318" s="37"/>
      <c r="AE318" s="37">
        <v>8350</v>
      </c>
      <c r="AF318" s="37"/>
      <c r="AG318" s="37"/>
    </row>
    <row r="319" spans="1:33" x14ac:dyDescent="0.25">
      <c r="A319" t="s">
        <v>591</v>
      </c>
      <c r="B319" s="36" t="s">
        <v>230</v>
      </c>
      <c r="C319" s="36" t="s">
        <v>592</v>
      </c>
      <c r="D319" t="s">
        <v>48</v>
      </c>
      <c r="E319" t="s">
        <v>100</v>
      </c>
      <c r="F319" s="19" t="str">
        <f>IFERROR(VLOOKUP(D319,'Tabelas auxiliares'!$A$3:$B$63,2,FALSE),"")</f>
        <v>PROEC - PRÓ-REITORIA DE EXTENSÃO E CULTURA</v>
      </c>
      <c r="G319" s="19" t="str">
        <f>IFERROR(VLOOKUP($B319,'Tabelas auxiliares'!$A$67:$C$104,2,FALSE),"")</f>
        <v>MATERIAIS DIDÁTICOS E SERVIÇOS - GRADUAÇÃO</v>
      </c>
      <c r="H319" s="19" t="str">
        <f>IFERROR(VLOOKUP($B319,'Tabelas auxiliares'!$A$67:$C$104,3,FALSE),"")</f>
        <v>SERVICO DE ENCADERNACAO / VIDRARIAS / MATERIAL DE CONSUMO / RACAO PARA ANIMAIS / REVISTAS E JORNAIS PARA USO DIDÁTICO/ REAGENTES QUIMICOS / MATERIAIS DIVERSOS DE LABORATORIO/MANUTENÇÃO DE EQUIPAMENTOS</v>
      </c>
      <c r="I319" t="s">
        <v>4825</v>
      </c>
      <c r="J319" t="s">
        <v>4826</v>
      </c>
      <c r="K319" t="s">
        <v>4827</v>
      </c>
      <c r="L319" t="s">
        <v>4828</v>
      </c>
      <c r="M319" t="s">
        <v>4829</v>
      </c>
      <c r="N319" t="s">
        <v>648</v>
      </c>
      <c r="O319" t="s">
        <v>614</v>
      </c>
      <c r="P319" t="s">
        <v>1308</v>
      </c>
      <c r="Q319" t="s">
        <v>603</v>
      </c>
      <c r="R319" t="s">
        <v>604</v>
      </c>
      <c r="S319" t="s">
        <v>3919</v>
      </c>
      <c r="T319" t="s">
        <v>145</v>
      </c>
      <c r="U319" t="s">
        <v>4830</v>
      </c>
      <c r="V319" t="s">
        <v>1125</v>
      </c>
      <c r="W319" t="s">
        <v>1126</v>
      </c>
      <c r="X319" t="s">
        <v>4831</v>
      </c>
      <c r="Y319" s="19" t="str">
        <f t="shared" si="4"/>
        <v>3</v>
      </c>
      <c r="Z319" s="19" t="str">
        <f>IF(T319="","",IF(AND(T319&lt;&gt;'Tabelas auxiliares'!$B$241,T319&lt;&gt;'Tabelas auxiliares'!$B$242),"FOLHA DE PESSOAL",IF(Y319='Tabelas auxiliares'!$A$242,"CUSTEIO",IF(Y319='Tabelas auxiliares'!$A$241,"INVESTIMENTO","ERRO - VERIFICAR"))))</f>
        <v>CUSTEIO</v>
      </c>
      <c r="AA319" s="37"/>
      <c r="AB319" s="37">
        <v>125</v>
      </c>
      <c r="AC319" s="37"/>
      <c r="AD319" s="37"/>
      <c r="AE319" s="37"/>
      <c r="AF319" s="37">
        <v>125</v>
      </c>
      <c r="AG319" s="37"/>
    </row>
    <row r="320" spans="1:33" x14ac:dyDescent="0.25">
      <c r="A320" t="s">
        <v>591</v>
      </c>
      <c r="B320" s="36" t="s">
        <v>230</v>
      </c>
      <c r="C320" s="36" t="s">
        <v>580</v>
      </c>
      <c r="D320" t="s">
        <v>8</v>
      </c>
      <c r="E320" t="s">
        <v>100</v>
      </c>
      <c r="F320" s="19" t="str">
        <f>IFERROR(VLOOKUP(D320,'Tabelas auxiliares'!$A$3:$B$63,2,FALSE),"")</f>
        <v>PROPES - PRÓ-REITORIA DE PESQUISA / CEM</v>
      </c>
      <c r="G320" s="19" t="str">
        <f>IFERROR(VLOOKUP($B320,'Tabelas auxiliares'!$A$67:$C$104,2,FALSE),"")</f>
        <v>MATERIAIS DIDÁTICOS E SERVIÇOS - GRADUAÇÃO</v>
      </c>
      <c r="H320" s="19" t="str">
        <f>IFERROR(VLOOKUP($B320,'Tabelas auxiliares'!$A$67:$C$104,3,FALSE),"")</f>
        <v>SERVICO DE ENCADERNACAO / VIDRARIAS / MATERIAL DE CONSUMO / RACAO PARA ANIMAIS / REVISTAS E JORNAIS PARA USO DIDÁTICO/ REAGENTES QUIMICOS / MATERIAIS DIVERSOS DE LABORATORIO/MANUTENÇÃO DE EQUIPAMENTOS</v>
      </c>
      <c r="I320" t="s">
        <v>4832</v>
      </c>
      <c r="J320" t="s">
        <v>4833</v>
      </c>
      <c r="K320" t="s">
        <v>4834</v>
      </c>
      <c r="L320" t="s">
        <v>4835</v>
      </c>
      <c r="M320" t="s">
        <v>4836</v>
      </c>
      <c r="N320" t="s">
        <v>638</v>
      </c>
      <c r="O320" t="s">
        <v>614</v>
      </c>
      <c r="P320" t="s">
        <v>1357</v>
      </c>
      <c r="Q320" t="s">
        <v>603</v>
      </c>
      <c r="R320" t="s">
        <v>604</v>
      </c>
      <c r="S320" t="s">
        <v>3919</v>
      </c>
      <c r="T320" t="s">
        <v>145</v>
      </c>
      <c r="U320" t="s">
        <v>4837</v>
      </c>
      <c r="V320" t="s">
        <v>1160</v>
      </c>
      <c r="W320" t="s">
        <v>1161</v>
      </c>
      <c r="X320" t="s">
        <v>4838</v>
      </c>
      <c r="Y320" s="19" t="str">
        <f t="shared" si="4"/>
        <v>3</v>
      </c>
      <c r="Z320" s="19" t="str">
        <f>IF(T320="","",IF(AND(T320&lt;&gt;'Tabelas auxiliares'!$B$241,T320&lt;&gt;'Tabelas auxiliares'!$B$242),"FOLHA DE PESSOAL",IF(Y320='Tabelas auxiliares'!$A$242,"CUSTEIO",IF(Y320='Tabelas auxiliares'!$A$241,"INVESTIMENTO","ERRO - VERIFICAR"))))</f>
        <v>CUSTEIO</v>
      </c>
      <c r="AA320" s="37"/>
      <c r="AB320" s="37">
        <v>300</v>
      </c>
      <c r="AC320" s="37"/>
      <c r="AD320" s="37"/>
      <c r="AE320" s="37"/>
      <c r="AF320" s="37">
        <v>300</v>
      </c>
      <c r="AG320" s="37"/>
    </row>
    <row r="321" spans="1:33" x14ac:dyDescent="0.25">
      <c r="A321" t="s">
        <v>591</v>
      </c>
      <c r="B321" s="36" t="s">
        <v>232</v>
      </c>
      <c r="C321" s="36" t="s">
        <v>592</v>
      </c>
      <c r="D321" t="s">
        <v>8</v>
      </c>
      <c r="E321" t="s">
        <v>100</v>
      </c>
      <c r="F321" s="19" t="str">
        <f>IFERROR(VLOOKUP(D321,'Tabelas auxiliares'!$A$3:$B$63,2,FALSE),"")</f>
        <v>PROPES - PRÓ-REITORIA DE PESQUISA / CEM</v>
      </c>
      <c r="G321" s="19" t="str">
        <f>IFERROR(VLOOKUP($B321,'Tabelas auxiliares'!$A$67:$C$104,2,FALSE),"")</f>
        <v>MATERIAIS DIDÁTICOS E SERVIÇOS - PESQUISA</v>
      </c>
      <c r="H321" s="19" t="str">
        <f>IFERROR(VLOOKUP($B321,'Tabelas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t="s">
        <v>4839</v>
      </c>
      <c r="J321" t="s">
        <v>4840</v>
      </c>
      <c r="K321" t="s">
        <v>4841</v>
      </c>
      <c r="L321" t="s">
        <v>4842</v>
      </c>
      <c r="M321" t="s">
        <v>3221</v>
      </c>
      <c r="N321" t="s">
        <v>638</v>
      </c>
      <c r="O321" t="s">
        <v>614</v>
      </c>
      <c r="P321" t="s">
        <v>1357</v>
      </c>
      <c r="Q321" t="s">
        <v>603</v>
      </c>
      <c r="R321" t="s">
        <v>604</v>
      </c>
      <c r="S321" t="s">
        <v>676</v>
      </c>
      <c r="T321" t="s">
        <v>145</v>
      </c>
      <c r="U321" t="s">
        <v>1358</v>
      </c>
      <c r="V321" t="s">
        <v>744</v>
      </c>
      <c r="W321" t="s">
        <v>745</v>
      </c>
      <c r="X321" t="s">
        <v>4843</v>
      </c>
      <c r="Y321" s="19" t="str">
        <f t="shared" si="4"/>
        <v>3</v>
      </c>
      <c r="Z321" s="19" t="str">
        <f>IF(T321="","",IF(AND(T321&lt;&gt;'Tabelas auxiliares'!$B$241,T321&lt;&gt;'Tabelas auxiliares'!$B$242),"FOLHA DE PESSOAL",IF(Y321='Tabelas auxiliares'!$A$242,"CUSTEIO",IF(Y321='Tabelas auxiliares'!$A$241,"INVESTIMENTO","ERRO - VERIFICAR"))))</f>
        <v>CUSTEIO</v>
      </c>
      <c r="AA321" s="37">
        <v>512.73</v>
      </c>
      <c r="AB321" s="37"/>
      <c r="AC321" s="37">
        <v>512.73</v>
      </c>
      <c r="AD321" s="37"/>
      <c r="AE321" s="37"/>
      <c r="AF321" s="37"/>
      <c r="AG321" s="37"/>
    </row>
    <row r="322" spans="1:33" x14ac:dyDescent="0.25">
      <c r="A322" t="s">
        <v>591</v>
      </c>
      <c r="B322" s="36" t="s">
        <v>232</v>
      </c>
      <c r="C322" s="36" t="s">
        <v>592</v>
      </c>
      <c r="D322" t="s">
        <v>8</v>
      </c>
      <c r="E322" t="s">
        <v>100</v>
      </c>
      <c r="F322" s="19" t="str">
        <f>IFERROR(VLOOKUP(D322,'Tabelas auxiliares'!$A$3:$B$63,2,FALSE),"")</f>
        <v>PROPES - PRÓ-REITORIA DE PESQUISA / CEM</v>
      </c>
      <c r="G322" s="19" t="str">
        <f>IFERROR(VLOOKUP($B322,'Tabelas auxiliares'!$A$67:$C$104,2,FALSE),"")</f>
        <v>MATERIAIS DIDÁTICOS E SERVIÇOS - PESQUISA</v>
      </c>
      <c r="H322" s="19" t="str">
        <f>IFERROR(VLOOKUP($B322,'Tabelas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t="s">
        <v>4844</v>
      </c>
      <c r="J322" t="s">
        <v>4845</v>
      </c>
      <c r="K322" t="s">
        <v>4846</v>
      </c>
      <c r="L322" t="s">
        <v>4847</v>
      </c>
      <c r="M322" t="s">
        <v>729</v>
      </c>
      <c r="N322" t="s">
        <v>638</v>
      </c>
      <c r="O322" t="s">
        <v>614</v>
      </c>
      <c r="P322" t="s">
        <v>1357</v>
      </c>
      <c r="Q322" t="s">
        <v>603</v>
      </c>
      <c r="R322" t="s">
        <v>604</v>
      </c>
      <c r="S322" t="s">
        <v>605</v>
      </c>
      <c r="T322" t="s">
        <v>145</v>
      </c>
      <c r="U322" t="s">
        <v>1358</v>
      </c>
      <c r="V322" t="s">
        <v>744</v>
      </c>
      <c r="W322" t="s">
        <v>745</v>
      </c>
      <c r="X322" t="s">
        <v>4848</v>
      </c>
      <c r="Y322" s="19" t="str">
        <f t="shared" si="4"/>
        <v>3</v>
      </c>
      <c r="Z322" s="19" t="str">
        <f>IF(T322="","",IF(AND(T322&lt;&gt;'Tabelas auxiliares'!$B$241,T322&lt;&gt;'Tabelas auxiliares'!$B$242),"FOLHA DE PESSOAL",IF(Y322='Tabelas auxiliares'!$A$242,"CUSTEIO",IF(Y322='Tabelas auxiliares'!$A$241,"INVESTIMENTO","ERRO - VERIFICAR"))))</f>
        <v>CUSTEIO</v>
      </c>
      <c r="AA322" s="37">
        <v>129716.93</v>
      </c>
      <c r="AB322" s="37"/>
      <c r="AC322" s="37"/>
      <c r="AD322" s="37"/>
      <c r="AE322" s="37">
        <v>115951.84</v>
      </c>
      <c r="AF322" s="37"/>
      <c r="AG322" s="37"/>
    </row>
    <row r="323" spans="1:33" x14ac:dyDescent="0.25">
      <c r="A323" t="s">
        <v>591</v>
      </c>
      <c r="B323" s="36" t="s">
        <v>232</v>
      </c>
      <c r="C323" s="36" t="s">
        <v>592</v>
      </c>
      <c r="D323" t="s">
        <v>8</v>
      </c>
      <c r="E323" t="s">
        <v>100</v>
      </c>
      <c r="F323" s="19" t="str">
        <f>IFERROR(VLOOKUP(D323,'Tabelas auxiliares'!$A$3:$B$63,2,FALSE),"")</f>
        <v>PROPES - PRÓ-REITORIA DE PESQUISA / CEM</v>
      </c>
      <c r="G323" s="19" t="str">
        <f>IFERROR(VLOOKUP($B323,'Tabelas auxiliares'!$A$67:$C$104,2,FALSE),"")</f>
        <v>MATERIAIS DIDÁTICOS E SERVIÇOS - PESQUISA</v>
      </c>
      <c r="H323" s="19" t="str">
        <f>IFERROR(VLOOKUP($B323,'Tabelas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t="s">
        <v>4451</v>
      </c>
      <c r="J323" t="s">
        <v>1143</v>
      </c>
      <c r="K323" t="s">
        <v>4849</v>
      </c>
      <c r="L323" t="s">
        <v>1144</v>
      </c>
      <c r="M323" t="s">
        <v>1145</v>
      </c>
      <c r="N323" t="s">
        <v>638</v>
      </c>
      <c r="O323" t="s">
        <v>614</v>
      </c>
      <c r="P323" t="s">
        <v>1357</v>
      </c>
      <c r="Q323" t="s">
        <v>603</v>
      </c>
      <c r="R323" t="s">
        <v>604</v>
      </c>
      <c r="S323" t="s">
        <v>605</v>
      </c>
      <c r="T323" t="s">
        <v>145</v>
      </c>
      <c r="U323" t="s">
        <v>1358</v>
      </c>
      <c r="V323" t="s">
        <v>850</v>
      </c>
      <c r="W323" t="s">
        <v>851</v>
      </c>
      <c r="X323" t="s">
        <v>4850</v>
      </c>
      <c r="Y323" s="19" t="str">
        <f t="shared" si="4"/>
        <v>3</v>
      </c>
      <c r="Z323" s="19" t="str">
        <f>IF(T323="","",IF(AND(T323&lt;&gt;'Tabelas auxiliares'!$B$241,T323&lt;&gt;'Tabelas auxiliares'!$B$242),"FOLHA DE PESSOAL",IF(Y323='Tabelas auxiliares'!$A$242,"CUSTEIO",IF(Y323='Tabelas auxiliares'!$A$241,"INVESTIMENTO","ERRO - VERIFICAR"))))</f>
        <v>CUSTEIO</v>
      </c>
      <c r="AA323" s="37">
        <v>85000</v>
      </c>
      <c r="AB323" s="37"/>
      <c r="AC323" s="37"/>
      <c r="AD323" s="37"/>
      <c r="AE323" s="37">
        <v>85000</v>
      </c>
      <c r="AF323" s="37"/>
      <c r="AG323" s="37"/>
    </row>
    <row r="324" spans="1:33" x14ac:dyDescent="0.25">
      <c r="A324" t="s">
        <v>591</v>
      </c>
      <c r="B324" s="36" t="s">
        <v>232</v>
      </c>
      <c r="C324" s="36" t="s">
        <v>580</v>
      </c>
      <c r="D324" t="s">
        <v>8</v>
      </c>
      <c r="E324" t="s">
        <v>100</v>
      </c>
      <c r="F324" s="19" t="str">
        <f>IFERROR(VLOOKUP(D324,'Tabelas auxiliares'!$A$3:$B$63,2,FALSE),"")</f>
        <v>PROPES - PRÓ-REITORIA DE PESQUISA / CEM</v>
      </c>
      <c r="G324" s="19" t="str">
        <f>IFERROR(VLOOKUP($B324,'Tabelas auxiliares'!$A$67:$C$104,2,FALSE),"")</f>
        <v>MATERIAIS DIDÁTICOS E SERVIÇOS - PESQUISA</v>
      </c>
      <c r="H324" s="19" t="str">
        <f>IFERROR(VLOOKUP($B324,'Tabelas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t="s">
        <v>4538</v>
      </c>
      <c r="J324" t="s">
        <v>4851</v>
      </c>
      <c r="K324" t="s">
        <v>4852</v>
      </c>
      <c r="L324" t="s">
        <v>4853</v>
      </c>
      <c r="M324" t="s">
        <v>1142</v>
      </c>
      <c r="N324" t="s">
        <v>638</v>
      </c>
      <c r="O324" t="s">
        <v>614</v>
      </c>
      <c r="P324" t="s">
        <v>1357</v>
      </c>
      <c r="Q324" t="s">
        <v>603</v>
      </c>
      <c r="R324" t="s">
        <v>604</v>
      </c>
      <c r="S324" t="s">
        <v>676</v>
      </c>
      <c r="T324" t="s">
        <v>145</v>
      </c>
      <c r="U324" t="s">
        <v>1358</v>
      </c>
      <c r="V324" t="s">
        <v>4854</v>
      </c>
      <c r="W324" t="s">
        <v>4855</v>
      </c>
      <c r="X324" t="s">
        <v>4856</v>
      </c>
      <c r="Y324" s="19" t="str">
        <f t="shared" ref="Y324:Y387" si="5">LEFT(V324,1)</f>
        <v>3</v>
      </c>
      <c r="Z324" s="19" t="str">
        <f>IF(T324="","",IF(AND(T324&lt;&gt;'Tabelas auxiliares'!$B$241,T324&lt;&gt;'Tabelas auxiliares'!$B$242),"FOLHA DE PESSOAL",IF(Y324='Tabelas auxiliares'!$A$242,"CUSTEIO",IF(Y324='Tabelas auxiliares'!$A$241,"INVESTIMENTO","ERRO - VERIFICAR"))))</f>
        <v>CUSTEIO</v>
      </c>
      <c r="AA324" s="37">
        <v>371.9</v>
      </c>
      <c r="AB324" s="37"/>
      <c r="AC324" s="37"/>
      <c r="AD324" s="37"/>
      <c r="AE324" s="37">
        <v>371.9</v>
      </c>
      <c r="AF324" s="37"/>
      <c r="AG324" s="37"/>
    </row>
    <row r="325" spans="1:33" x14ac:dyDescent="0.25">
      <c r="A325" t="s">
        <v>591</v>
      </c>
      <c r="B325" s="36" t="s">
        <v>233</v>
      </c>
      <c r="C325" s="36" t="s">
        <v>592</v>
      </c>
      <c r="D325" t="s">
        <v>48</v>
      </c>
      <c r="E325" t="s">
        <v>100</v>
      </c>
      <c r="F325" s="19" t="str">
        <f>IFERROR(VLOOKUP(D325,'Tabelas auxiliares'!$A$3:$B$63,2,FALSE),"")</f>
        <v>PROEC - PRÓ-REITORIA DE EXTENSÃO E CULTURA</v>
      </c>
      <c r="G325" s="19" t="str">
        <f>IFERROR(VLOOKUP($B325,'Tabelas auxiliares'!$A$67:$C$104,2,FALSE),"")</f>
        <v>MATERIAIS DIDÁTICOS E SERVIÇOS - EXTENSÃO</v>
      </c>
      <c r="H325" s="19" t="str">
        <f>IFERROR(VLOOKUP($B325,'Tabelas auxiliares'!$A$67:$C$104,3,FALSE),"")</f>
        <v>SERVICO DE ENCADERNACAO /MATERIAL DE CONSUMO / MATERIAL PARA ATIVIDADES CULTURAIS E DE EXTENSÃO / CORAL</v>
      </c>
      <c r="I325" t="s">
        <v>4857</v>
      </c>
      <c r="J325" t="s">
        <v>4858</v>
      </c>
      <c r="K325" t="s">
        <v>4859</v>
      </c>
      <c r="L325" t="s">
        <v>4860</v>
      </c>
      <c r="M325" t="s">
        <v>1100</v>
      </c>
      <c r="N325" t="s">
        <v>638</v>
      </c>
      <c r="O325" t="s">
        <v>614</v>
      </c>
      <c r="P325" t="s">
        <v>1357</v>
      </c>
      <c r="Q325" t="s">
        <v>603</v>
      </c>
      <c r="R325" t="s">
        <v>604</v>
      </c>
      <c r="S325" t="s">
        <v>605</v>
      </c>
      <c r="T325" t="s">
        <v>145</v>
      </c>
      <c r="U325" t="s">
        <v>1358</v>
      </c>
      <c r="V325" t="s">
        <v>1088</v>
      </c>
      <c r="W325" t="s">
        <v>1089</v>
      </c>
      <c r="X325" t="s">
        <v>4861</v>
      </c>
      <c r="Y325" s="19" t="str">
        <f t="shared" si="5"/>
        <v>3</v>
      </c>
      <c r="Z325" s="19" t="str">
        <f>IF(T325="","",IF(AND(T325&lt;&gt;'Tabelas auxiliares'!$B$241,T325&lt;&gt;'Tabelas auxiliares'!$B$242),"FOLHA DE PESSOAL",IF(Y325='Tabelas auxiliares'!$A$242,"CUSTEIO",IF(Y325='Tabelas auxiliares'!$A$241,"INVESTIMENTO","ERRO - VERIFICAR"))))</f>
        <v>CUSTEIO</v>
      </c>
      <c r="AA325" s="37">
        <v>4275</v>
      </c>
      <c r="AB325" s="37"/>
      <c r="AC325" s="37">
        <v>4275</v>
      </c>
      <c r="AD325" s="37"/>
      <c r="AE325" s="37"/>
      <c r="AF325" s="37"/>
      <c r="AG325" s="37"/>
    </row>
    <row r="326" spans="1:33" x14ac:dyDescent="0.25">
      <c r="A326" t="s">
        <v>591</v>
      </c>
      <c r="B326" s="36" t="s">
        <v>233</v>
      </c>
      <c r="C326" s="36" t="s">
        <v>592</v>
      </c>
      <c r="D326" t="s">
        <v>48</v>
      </c>
      <c r="E326" t="s">
        <v>100</v>
      </c>
      <c r="F326" s="19" t="str">
        <f>IFERROR(VLOOKUP(D326,'Tabelas auxiliares'!$A$3:$B$63,2,FALSE),"")</f>
        <v>PROEC - PRÓ-REITORIA DE EXTENSÃO E CULTURA</v>
      </c>
      <c r="G326" s="19" t="str">
        <f>IFERROR(VLOOKUP($B326,'Tabelas auxiliares'!$A$67:$C$104,2,FALSE),"")</f>
        <v>MATERIAIS DIDÁTICOS E SERVIÇOS - EXTENSÃO</v>
      </c>
      <c r="H326" s="19" t="str">
        <f>IFERROR(VLOOKUP($B326,'Tabelas auxiliares'!$A$67:$C$104,3,FALSE),"")</f>
        <v>SERVICO DE ENCADERNACAO /MATERIAL DE CONSUMO / MATERIAL PARA ATIVIDADES CULTURAIS E DE EXTENSÃO / CORAL</v>
      </c>
      <c r="I326" t="s">
        <v>4367</v>
      </c>
      <c r="J326" t="s">
        <v>4862</v>
      </c>
      <c r="K326" t="s">
        <v>4863</v>
      </c>
      <c r="L326" t="s">
        <v>4864</v>
      </c>
      <c r="M326" t="s">
        <v>4865</v>
      </c>
      <c r="N326" t="s">
        <v>638</v>
      </c>
      <c r="O326" t="s">
        <v>614</v>
      </c>
      <c r="P326" t="s">
        <v>1357</v>
      </c>
      <c r="Q326" t="s">
        <v>603</v>
      </c>
      <c r="R326" t="s">
        <v>604</v>
      </c>
      <c r="S326" t="s">
        <v>605</v>
      </c>
      <c r="T326" t="s">
        <v>145</v>
      </c>
      <c r="U326" t="s">
        <v>1358</v>
      </c>
      <c r="V326" t="s">
        <v>789</v>
      </c>
      <c r="W326" t="s">
        <v>785</v>
      </c>
      <c r="X326" t="s">
        <v>4866</v>
      </c>
      <c r="Y326" s="19" t="str">
        <f t="shared" si="5"/>
        <v>3</v>
      </c>
      <c r="Z326" s="19" t="str">
        <f>IF(T326="","",IF(AND(T326&lt;&gt;'Tabelas auxiliares'!$B$241,T326&lt;&gt;'Tabelas auxiliares'!$B$242),"FOLHA DE PESSOAL",IF(Y326='Tabelas auxiliares'!$A$242,"CUSTEIO",IF(Y326='Tabelas auxiliares'!$A$241,"INVESTIMENTO","ERRO - VERIFICAR"))))</f>
        <v>CUSTEIO</v>
      </c>
      <c r="AA326" s="37">
        <v>5720</v>
      </c>
      <c r="AB326" s="37"/>
      <c r="AC326" s="37"/>
      <c r="AD326" s="37"/>
      <c r="AE326" s="37">
        <v>5720</v>
      </c>
      <c r="AF326" s="37"/>
      <c r="AG326" s="37"/>
    </row>
    <row r="327" spans="1:33" x14ac:dyDescent="0.25">
      <c r="A327" t="s">
        <v>591</v>
      </c>
      <c r="B327" s="36" t="s">
        <v>233</v>
      </c>
      <c r="C327" s="36" t="s">
        <v>592</v>
      </c>
      <c r="D327" t="s">
        <v>48</v>
      </c>
      <c r="E327" t="s">
        <v>100</v>
      </c>
      <c r="F327" s="19" t="str">
        <f>IFERROR(VLOOKUP(D327,'Tabelas auxiliares'!$A$3:$B$63,2,FALSE),"")</f>
        <v>PROEC - PRÓ-REITORIA DE EXTENSÃO E CULTURA</v>
      </c>
      <c r="G327" s="19" t="str">
        <f>IFERROR(VLOOKUP($B327,'Tabelas auxiliares'!$A$67:$C$104,2,FALSE),"")</f>
        <v>MATERIAIS DIDÁTICOS E SERVIÇOS - EXTENSÃO</v>
      </c>
      <c r="H327" s="19" t="str">
        <f>IFERROR(VLOOKUP($B327,'Tabelas auxiliares'!$A$67:$C$104,3,FALSE),"")</f>
        <v>SERVICO DE ENCADERNACAO /MATERIAL DE CONSUMO / MATERIAL PARA ATIVIDADES CULTURAIS E DE EXTENSÃO / CORAL</v>
      </c>
      <c r="I327" t="s">
        <v>4367</v>
      </c>
      <c r="J327" t="s">
        <v>4862</v>
      </c>
      <c r="K327" t="s">
        <v>4863</v>
      </c>
      <c r="L327" t="s">
        <v>4864</v>
      </c>
      <c r="M327" t="s">
        <v>4865</v>
      </c>
      <c r="N327" t="s">
        <v>638</v>
      </c>
      <c r="O327" t="s">
        <v>614</v>
      </c>
      <c r="P327" t="s">
        <v>1357</v>
      </c>
      <c r="Q327" t="s">
        <v>603</v>
      </c>
      <c r="R327" t="s">
        <v>604</v>
      </c>
      <c r="S327" t="s">
        <v>605</v>
      </c>
      <c r="T327" t="s">
        <v>145</v>
      </c>
      <c r="U327" t="s">
        <v>1358</v>
      </c>
      <c r="V327" t="s">
        <v>802</v>
      </c>
      <c r="W327" t="s">
        <v>803</v>
      </c>
      <c r="X327" t="s">
        <v>4867</v>
      </c>
      <c r="Y327" s="19" t="str">
        <f t="shared" si="5"/>
        <v>3</v>
      </c>
      <c r="Z327" s="19" t="str">
        <f>IF(T327="","",IF(AND(T327&lt;&gt;'Tabelas auxiliares'!$B$241,T327&lt;&gt;'Tabelas auxiliares'!$B$242),"FOLHA DE PESSOAL",IF(Y327='Tabelas auxiliares'!$A$242,"CUSTEIO",IF(Y327='Tabelas auxiliares'!$A$241,"INVESTIMENTO","ERRO - VERIFICAR"))))</f>
        <v>CUSTEIO</v>
      </c>
      <c r="AA327" s="37">
        <v>1500</v>
      </c>
      <c r="AB327" s="37"/>
      <c r="AC327" s="37"/>
      <c r="AD327" s="37"/>
      <c r="AE327" s="37">
        <v>1500</v>
      </c>
      <c r="AF327" s="37"/>
      <c r="AG327" s="37"/>
    </row>
    <row r="328" spans="1:33" x14ac:dyDescent="0.25">
      <c r="A328" t="s">
        <v>591</v>
      </c>
      <c r="B328" s="36" t="s">
        <v>233</v>
      </c>
      <c r="C328" s="36" t="s">
        <v>592</v>
      </c>
      <c r="D328" t="s">
        <v>48</v>
      </c>
      <c r="E328" t="s">
        <v>100</v>
      </c>
      <c r="F328" s="19" t="str">
        <f>IFERROR(VLOOKUP(D328,'Tabelas auxiliares'!$A$3:$B$63,2,FALSE),"")</f>
        <v>PROEC - PRÓ-REITORIA DE EXTENSÃO E CULTURA</v>
      </c>
      <c r="G328" s="19" t="str">
        <f>IFERROR(VLOOKUP($B328,'Tabelas auxiliares'!$A$67:$C$104,2,FALSE),"")</f>
        <v>MATERIAIS DIDÁTICOS E SERVIÇOS - EXTENSÃO</v>
      </c>
      <c r="H328" s="19" t="str">
        <f>IFERROR(VLOOKUP($B328,'Tabelas auxiliares'!$A$67:$C$104,3,FALSE),"")</f>
        <v>SERVICO DE ENCADERNACAO /MATERIAL DE CONSUMO / MATERIAL PARA ATIVIDADES CULTURAIS E DE EXTENSÃO / CORAL</v>
      </c>
      <c r="I328" t="s">
        <v>4868</v>
      </c>
      <c r="J328" t="s">
        <v>4869</v>
      </c>
      <c r="K328" t="s">
        <v>4870</v>
      </c>
      <c r="L328" t="s">
        <v>4871</v>
      </c>
      <c r="M328" t="s">
        <v>4872</v>
      </c>
      <c r="N328" t="s">
        <v>638</v>
      </c>
      <c r="O328" t="s">
        <v>614</v>
      </c>
      <c r="P328" t="s">
        <v>1357</v>
      </c>
      <c r="Q328" t="s">
        <v>603</v>
      </c>
      <c r="R328" t="s">
        <v>604</v>
      </c>
      <c r="S328" t="s">
        <v>605</v>
      </c>
      <c r="T328" t="s">
        <v>145</v>
      </c>
      <c r="U328" t="s">
        <v>1358</v>
      </c>
      <c r="V328" t="s">
        <v>789</v>
      </c>
      <c r="W328" t="s">
        <v>785</v>
      </c>
      <c r="X328" t="s">
        <v>4873</v>
      </c>
      <c r="Y328" s="19" t="str">
        <f t="shared" si="5"/>
        <v>3</v>
      </c>
      <c r="Z328" s="19" t="str">
        <f>IF(T328="","",IF(AND(T328&lt;&gt;'Tabelas auxiliares'!$B$241,T328&lt;&gt;'Tabelas auxiliares'!$B$242),"FOLHA DE PESSOAL",IF(Y328='Tabelas auxiliares'!$A$242,"CUSTEIO",IF(Y328='Tabelas auxiliares'!$A$241,"INVESTIMENTO","ERRO - VERIFICAR"))))</f>
        <v>CUSTEIO</v>
      </c>
      <c r="AA328" s="37">
        <v>4000</v>
      </c>
      <c r="AB328" s="37"/>
      <c r="AC328" s="37"/>
      <c r="AD328" s="37"/>
      <c r="AE328" s="37"/>
      <c r="AF328" s="37"/>
      <c r="AG328" s="37"/>
    </row>
    <row r="329" spans="1:33" x14ac:dyDescent="0.25">
      <c r="A329" t="s">
        <v>591</v>
      </c>
      <c r="B329" s="36" t="s">
        <v>233</v>
      </c>
      <c r="C329" s="36" t="s">
        <v>595</v>
      </c>
      <c r="D329" t="s">
        <v>48</v>
      </c>
      <c r="E329" t="s">
        <v>100</v>
      </c>
      <c r="F329" s="19" t="str">
        <f>IFERROR(VLOOKUP(D329,'Tabelas auxiliares'!$A$3:$B$63,2,FALSE),"")</f>
        <v>PROEC - PRÓ-REITORIA DE EXTENSÃO E CULTURA</v>
      </c>
      <c r="G329" s="19" t="str">
        <f>IFERROR(VLOOKUP($B329,'Tabelas auxiliares'!$A$67:$C$104,2,FALSE),"")</f>
        <v>MATERIAIS DIDÁTICOS E SERVIÇOS - EXTENSÃO</v>
      </c>
      <c r="H329" s="19" t="str">
        <f>IFERROR(VLOOKUP($B329,'Tabelas auxiliares'!$A$67:$C$104,3,FALSE),"")</f>
        <v>SERVICO DE ENCADERNACAO /MATERIAL DE CONSUMO / MATERIAL PARA ATIVIDADES CULTURAIS E DE EXTENSÃO / CORAL</v>
      </c>
      <c r="I329" t="s">
        <v>4874</v>
      </c>
      <c r="J329" t="s">
        <v>4875</v>
      </c>
      <c r="K329" t="s">
        <v>4876</v>
      </c>
      <c r="L329" t="s">
        <v>4877</v>
      </c>
      <c r="M329" t="s">
        <v>897</v>
      </c>
      <c r="N329" t="s">
        <v>638</v>
      </c>
      <c r="O329" t="s">
        <v>614</v>
      </c>
      <c r="P329" t="s">
        <v>1357</v>
      </c>
      <c r="Q329" t="s">
        <v>603</v>
      </c>
      <c r="R329" t="s">
        <v>604</v>
      </c>
      <c r="S329" t="s">
        <v>605</v>
      </c>
      <c r="T329" t="s">
        <v>179</v>
      </c>
      <c r="U329" t="s">
        <v>4204</v>
      </c>
      <c r="V329" t="s">
        <v>863</v>
      </c>
      <c r="W329" t="s">
        <v>864</v>
      </c>
      <c r="X329" t="s">
        <v>4878</v>
      </c>
      <c r="Y329" s="19" t="str">
        <f t="shared" si="5"/>
        <v>3</v>
      </c>
      <c r="Z329" s="19" t="str">
        <f>IF(T329="","",IF(AND(T329&lt;&gt;'Tabelas auxiliares'!$B$241,T329&lt;&gt;'Tabelas auxiliares'!$B$242),"FOLHA DE PESSOAL",IF(Y329='Tabelas auxiliares'!$A$242,"CUSTEIO",IF(Y329='Tabelas auxiliares'!$A$241,"INVESTIMENTO","ERRO - VERIFICAR"))))</f>
        <v>CUSTEIO</v>
      </c>
      <c r="AA329" s="37">
        <v>36363.64</v>
      </c>
      <c r="AB329" s="37"/>
      <c r="AC329" s="37">
        <v>7272.72</v>
      </c>
      <c r="AD329" s="37"/>
      <c r="AE329" s="37">
        <v>29090.92</v>
      </c>
      <c r="AF329" s="37"/>
      <c r="AG329" s="37"/>
    </row>
    <row r="330" spans="1:33" x14ac:dyDescent="0.25">
      <c r="A330" t="s">
        <v>591</v>
      </c>
      <c r="B330" s="36" t="s">
        <v>233</v>
      </c>
      <c r="C330" s="36" t="s">
        <v>595</v>
      </c>
      <c r="D330" t="s">
        <v>48</v>
      </c>
      <c r="E330" t="s">
        <v>100</v>
      </c>
      <c r="F330" s="19" t="str">
        <f>IFERROR(VLOOKUP(D330,'Tabelas auxiliares'!$A$3:$B$63,2,FALSE),"")</f>
        <v>PROEC - PRÓ-REITORIA DE EXTENSÃO E CULTURA</v>
      </c>
      <c r="G330" s="19" t="str">
        <f>IFERROR(VLOOKUP($B330,'Tabelas auxiliares'!$A$67:$C$104,2,FALSE),"")</f>
        <v>MATERIAIS DIDÁTICOS E SERVIÇOS - EXTENSÃO</v>
      </c>
      <c r="H330" s="19" t="str">
        <f>IFERROR(VLOOKUP($B330,'Tabelas auxiliares'!$A$67:$C$104,3,FALSE),"")</f>
        <v>SERVICO DE ENCADERNACAO /MATERIAL DE CONSUMO / MATERIAL PARA ATIVIDADES CULTURAIS E DE EXTENSÃO / CORAL</v>
      </c>
      <c r="I330" t="s">
        <v>4879</v>
      </c>
      <c r="J330" t="s">
        <v>4875</v>
      </c>
      <c r="K330" t="s">
        <v>4880</v>
      </c>
      <c r="L330" t="s">
        <v>4877</v>
      </c>
      <c r="M330" t="s">
        <v>897</v>
      </c>
      <c r="N330" t="s">
        <v>638</v>
      </c>
      <c r="O330" t="s">
        <v>614</v>
      </c>
      <c r="P330" t="s">
        <v>1357</v>
      </c>
      <c r="Q330" t="s">
        <v>603</v>
      </c>
      <c r="R330" t="s">
        <v>604</v>
      </c>
      <c r="S330" t="s">
        <v>605</v>
      </c>
      <c r="T330" t="s">
        <v>179</v>
      </c>
      <c r="U330" t="s">
        <v>4204</v>
      </c>
      <c r="V330" t="s">
        <v>863</v>
      </c>
      <c r="W330" t="s">
        <v>864</v>
      </c>
      <c r="X330" t="s">
        <v>4881</v>
      </c>
      <c r="Y330" s="19" t="str">
        <f t="shared" si="5"/>
        <v>3</v>
      </c>
      <c r="Z330" s="19" t="str">
        <f>IF(T330="","",IF(AND(T330&lt;&gt;'Tabelas auxiliares'!$B$241,T330&lt;&gt;'Tabelas auxiliares'!$B$242),"FOLHA DE PESSOAL",IF(Y330='Tabelas auxiliares'!$A$242,"CUSTEIO",IF(Y330='Tabelas auxiliares'!$A$241,"INVESTIMENTO","ERRO - VERIFICAR"))))</f>
        <v>CUSTEIO</v>
      </c>
      <c r="AA330" s="37">
        <v>0.02</v>
      </c>
      <c r="AB330" s="37"/>
      <c r="AC330" s="37">
        <v>0.02</v>
      </c>
      <c r="AD330" s="37"/>
      <c r="AE330" s="37"/>
      <c r="AF330" s="37"/>
      <c r="AG330" s="37"/>
    </row>
    <row r="331" spans="1:33" x14ac:dyDescent="0.25">
      <c r="A331" t="s">
        <v>591</v>
      </c>
      <c r="B331" s="36" t="s">
        <v>234</v>
      </c>
      <c r="C331" s="36" t="s">
        <v>592</v>
      </c>
      <c r="D331" t="s">
        <v>50</v>
      </c>
      <c r="E331" t="s">
        <v>100</v>
      </c>
      <c r="F331" s="19" t="str">
        <f>IFERROR(VLOOKUP(D331,'Tabelas auxiliares'!$A$3:$B$63,2,FALSE),"")</f>
        <v>EDITORA DA UFABC</v>
      </c>
      <c r="G331" s="19" t="str">
        <f>IFERROR(VLOOKUP($B331,'Tabelas auxiliares'!$A$67:$C$104,2,FALSE),"")</f>
        <v>MATERIAIS DIDÁTICOS E SERVIÇOS - EDITORA</v>
      </c>
      <c r="H331" s="19" t="str">
        <f>IFERROR(VLOOKUP($B331,'Tabelas auxiliares'!$A$67:$C$104,3,FALSE),"")</f>
        <v>LOCAÇÃO DE ESPAÇO EM ESTANDE COLETIVO/MATERIAL DE CONSUMO/MATERIAL PARA ATIVIDADES DA EDITORA/ REGISTRO ISBN/SERVICO DE ENCADERNACAO</v>
      </c>
      <c r="I331" t="s">
        <v>4882</v>
      </c>
      <c r="J331" t="s">
        <v>4883</v>
      </c>
      <c r="K331" t="s">
        <v>4884</v>
      </c>
      <c r="L331" t="s">
        <v>3318</v>
      </c>
      <c r="M331" t="s">
        <v>3319</v>
      </c>
      <c r="N331" t="s">
        <v>638</v>
      </c>
      <c r="O331" t="s">
        <v>614</v>
      </c>
      <c r="P331" t="s">
        <v>639</v>
      </c>
      <c r="Q331" t="s">
        <v>603</v>
      </c>
      <c r="R331" t="s">
        <v>604</v>
      </c>
      <c r="S331" t="s">
        <v>605</v>
      </c>
      <c r="T331" t="s">
        <v>145</v>
      </c>
      <c r="U331" t="s">
        <v>640</v>
      </c>
      <c r="V331" t="s">
        <v>867</v>
      </c>
      <c r="W331" t="s">
        <v>868</v>
      </c>
      <c r="X331" t="s">
        <v>4885</v>
      </c>
      <c r="Y331" s="19" t="str">
        <f t="shared" si="5"/>
        <v>3</v>
      </c>
      <c r="Z331" s="19" t="str">
        <f>IF(T331="","",IF(AND(T331&lt;&gt;'Tabelas auxiliares'!$B$241,T331&lt;&gt;'Tabelas auxiliares'!$B$242),"FOLHA DE PESSOAL",IF(Y331='Tabelas auxiliares'!$A$242,"CUSTEIO",IF(Y331='Tabelas auxiliares'!$A$241,"INVESTIMENTO","ERRO - VERIFICAR"))))</f>
        <v>CUSTEIO</v>
      </c>
      <c r="AA331" s="37">
        <v>485.4</v>
      </c>
      <c r="AB331" s="37"/>
      <c r="AC331" s="37">
        <v>485.4</v>
      </c>
      <c r="AD331" s="37"/>
      <c r="AE331" s="37"/>
      <c r="AF331" s="37"/>
      <c r="AG331" s="37"/>
    </row>
    <row r="332" spans="1:33" x14ac:dyDescent="0.25">
      <c r="A332" t="s">
        <v>591</v>
      </c>
      <c r="B332" s="36" t="s">
        <v>234</v>
      </c>
      <c r="C332" s="36" t="s">
        <v>592</v>
      </c>
      <c r="D332" t="s">
        <v>50</v>
      </c>
      <c r="E332" t="s">
        <v>100</v>
      </c>
      <c r="F332" s="19" t="str">
        <f>IFERROR(VLOOKUP(D332,'Tabelas auxiliares'!$A$3:$B$63,2,FALSE),"")</f>
        <v>EDITORA DA UFABC</v>
      </c>
      <c r="G332" s="19" t="str">
        <f>IFERROR(VLOOKUP($B332,'Tabelas auxiliares'!$A$67:$C$104,2,FALSE),"")</f>
        <v>MATERIAIS DIDÁTICOS E SERVIÇOS - EDITORA</v>
      </c>
      <c r="H332" s="19" t="str">
        <f>IFERROR(VLOOKUP($B332,'Tabelas auxiliares'!$A$67:$C$104,3,FALSE),"")</f>
        <v>LOCAÇÃO DE ESPAÇO EM ESTANDE COLETIVO/MATERIAL DE CONSUMO/MATERIAL PARA ATIVIDADES DA EDITORA/ REGISTRO ISBN/SERVICO DE ENCADERNACAO</v>
      </c>
      <c r="I332" t="s">
        <v>4886</v>
      </c>
      <c r="J332" t="s">
        <v>4887</v>
      </c>
      <c r="K332" t="s">
        <v>4888</v>
      </c>
      <c r="L332" t="s">
        <v>4889</v>
      </c>
      <c r="M332" t="s">
        <v>3319</v>
      </c>
      <c r="N332" t="s">
        <v>638</v>
      </c>
      <c r="O332" t="s">
        <v>614</v>
      </c>
      <c r="P332" t="s">
        <v>1357</v>
      </c>
      <c r="Q332" t="s">
        <v>603</v>
      </c>
      <c r="R332" t="s">
        <v>604</v>
      </c>
      <c r="S332" t="s">
        <v>605</v>
      </c>
      <c r="T332" t="s">
        <v>145</v>
      </c>
      <c r="U332" t="s">
        <v>1358</v>
      </c>
      <c r="V332" t="s">
        <v>863</v>
      </c>
      <c r="W332" t="s">
        <v>864</v>
      </c>
      <c r="X332" t="s">
        <v>4890</v>
      </c>
      <c r="Y332" s="19" t="str">
        <f t="shared" si="5"/>
        <v>3</v>
      </c>
      <c r="Z332" s="19" t="str">
        <f>IF(T332="","",IF(AND(T332&lt;&gt;'Tabelas auxiliares'!$B$241,T332&lt;&gt;'Tabelas auxiliares'!$B$242),"FOLHA DE PESSOAL",IF(Y332='Tabelas auxiliares'!$A$242,"CUSTEIO",IF(Y332='Tabelas auxiliares'!$A$241,"INVESTIMENTO","ERRO - VERIFICAR"))))</f>
        <v>CUSTEIO</v>
      </c>
      <c r="AA332" s="37">
        <v>80</v>
      </c>
      <c r="AB332" s="37"/>
      <c r="AC332" s="37">
        <v>80</v>
      </c>
      <c r="AD332" s="37"/>
      <c r="AE332" s="37"/>
      <c r="AF332" s="37"/>
      <c r="AG332" s="37"/>
    </row>
    <row r="333" spans="1:33" x14ac:dyDescent="0.25">
      <c r="A333" t="s">
        <v>591</v>
      </c>
      <c r="B333" s="36" t="s">
        <v>234</v>
      </c>
      <c r="C333" s="36" t="s">
        <v>592</v>
      </c>
      <c r="D333" t="s">
        <v>52</v>
      </c>
      <c r="E333" t="s">
        <v>100</v>
      </c>
      <c r="F333" s="19" t="str">
        <f>IFERROR(VLOOKUP(D333,'Tabelas auxiliares'!$A$3:$B$63,2,FALSE),"")</f>
        <v>PROEC - REALIZAÇÃO DE EVENTOS * D.U.C</v>
      </c>
      <c r="G333" s="19" t="str">
        <f>IFERROR(VLOOKUP($B333,'Tabelas auxiliares'!$A$67:$C$104,2,FALSE),"")</f>
        <v>MATERIAIS DIDÁTICOS E SERVIÇOS - EDITORA</v>
      </c>
      <c r="H333" s="19" t="str">
        <f>IFERROR(VLOOKUP($B333,'Tabelas auxiliares'!$A$67:$C$104,3,FALSE),"")</f>
        <v>LOCAÇÃO DE ESPAÇO EM ESTANDE COLETIVO/MATERIAL DE CONSUMO/MATERIAL PARA ATIVIDADES DA EDITORA/ REGISTRO ISBN/SERVICO DE ENCADERNACAO</v>
      </c>
      <c r="I333" t="s">
        <v>4891</v>
      </c>
      <c r="J333" t="s">
        <v>940</v>
      </c>
      <c r="K333" t="s">
        <v>4892</v>
      </c>
      <c r="L333" t="s">
        <v>4893</v>
      </c>
      <c r="M333" t="s">
        <v>945</v>
      </c>
      <c r="N333" t="s">
        <v>638</v>
      </c>
      <c r="O333" t="s">
        <v>614</v>
      </c>
      <c r="P333" t="s">
        <v>1357</v>
      </c>
      <c r="Q333" t="s">
        <v>603</v>
      </c>
      <c r="R333" t="s">
        <v>604</v>
      </c>
      <c r="S333" t="s">
        <v>605</v>
      </c>
      <c r="T333" t="s">
        <v>145</v>
      </c>
      <c r="U333" t="s">
        <v>1358</v>
      </c>
      <c r="V333" t="s">
        <v>950</v>
      </c>
      <c r="W333" t="s">
        <v>951</v>
      </c>
      <c r="X333" t="s">
        <v>4894</v>
      </c>
      <c r="Y333" s="19" t="str">
        <f t="shared" si="5"/>
        <v>3</v>
      </c>
      <c r="Z333" s="19" t="str">
        <f>IF(T333="","",IF(AND(T333&lt;&gt;'Tabelas auxiliares'!$B$241,T333&lt;&gt;'Tabelas auxiliares'!$B$242),"FOLHA DE PESSOAL",IF(Y333='Tabelas auxiliares'!$A$242,"CUSTEIO",IF(Y333='Tabelas auxiliares'!$A$241,"INVESTIMENTO","ERRO - VERIFICAR"))))</f>
        <v>CUSTEIO</v>
      </c>
      <c r="AA333" s="37">
        <v>506.97</v>
      </c>
      <c r="AB333" s="37"/>
      <c r="AC333" s="37">
        <v>506.97</v>
      </c>
      <c r="AD333" s="37"/>
      <c r="AE333" s="37"/>
      <c r="AF333" s="37"/>
      <c r="AG333" s="37"/>
    </row>
    <row r="334" spans="1:33" x14ac:dyDescent="0.25">
      <c r="A334" t="s">
        <v>591</v>
      </c>
      <c r="B334" s="36" t="s">
        <v>235</v>
      </c>
      <c r="C334" s="36" t="s">
        <v>592</v>
      </c>
      <c r="D334" t="s">
        <v>28</v>
      </c>
      <c r="E334" t="s">
        <v>100</v>
      </c>
      <c r="F334" s="19" t="str">
        <f>IFERROR(VLOOKUP(D334,'Tabelas auxiliares'!$A$3:$B$63,2,FALSE),"")</f>
        <v>PU - PREFEITURA UNIVERSITÁRIA</v>
      </c>
      <c r="G334" s="19" t="str">
        <f>IFERROR(VLOOKUP($B334,'Tabelas auxiliares'!$A$67:$C$104,2,FALSE),"")</f>
        <v>MATERIAIS DE CONSUMO NÃO ACADÊMICOS</v>
      </c>
      <c r="H334" s="19" t="str">
        <f>IFERROR(VLOOKUP($B334,'Tabelas auxiliares'!$A$67:$C$104,3,FALSE),"")</f>
        <v>ALMOXARIFADO VIRTUAL/ CARIMBOS/ INSUMOS IMPRESSORA PLOTTER E IMPRESSORA 3D/MATERIAL DE SAÚDE (Ex. PROAP, DSQV, EPI) / MATERIAL DE EXPEDIENTE /MATERIAL ESPORTIVO /TINTAS</v>
      </c>
      <c r="I334" t="s">
        <v>4323</v>
      </c>
      <c r="J334" t="s">
        <v>3346</v>
      </c>
      <c r="K334" t="s">
        <v>4895</v>
      </c>
      <c r="L334" t="s">
        <v>4896</v>
      </c>
      <c r="M334" t="s">
        <v>3349</v>
      </c>
      <c r="N334" t="s">
        <v>638</v>
      </c>
      <c r="O334" t="s">
        <v>614</v>
      </c>
      <c r="P334" t="s">
        <v>1357</v>
      </c>
      <c r="Q334" t="s">
        <v>603</v>
      </c>
      <c r="R334" t="s">
        <v>604</v>
      </c>
      <c r="S334" t="s">
        <v>605</v>
      </c>
      <c r="T334" t="s">
        <v>145</v>
      </c>
      <c r="U334" t="s">
        <v>1358</v>
      </c>
      <c r="V334" t="s">
        <v>881</v>
      </c>
      <c r="W334" t="s">
        <v>882</v>
      </c>
      <c r="X334" t="s">
        <v>4897</v>
      </c>
      <c r="Y334" s="19" t="str">
        <f t="shared" si="5"/>
        <v>3</v>
      </c>
      <c r="Z334" s="19" t="str">
        <f>IF(T334="","",IF(AND(T334&lt;&gt;'Tabelas auxiliares'!$B$241,T334&lt;&gt;'Tabelas auxiliares'!$B$242),"FOLHA DE PESSOAL",IF(Y334='Tabelas auxiliares'!$A$242,"CUSTEIO",IF(Y334='Tabelas auxiliares'!$A$241,"INVESTIMENTO","ERRO - VERIFICAR"))))</f>
        <v>CUSTEIO</v>
      </c>
      <c r="AA334" s="37">
        <v>10563.18</v>
      </c>
      <c r="AB334" s="37"/>
      <c r="AC334" s="37"/>
      <c r="AD334" s="37"/>
      <c r="AE334" s="37">
        <v>10563.18</v>
      </c>
      <c r="AF334" s="37"/>
      <c r="AG334" s="37"/>
    </row>
    <row r="335" spans="1:33" x14ac:dyDescent="0.25">
      <c r="A335" t="s">
        <v>591</v>
      </c>
      <c r="B335" s="36" t="s">
        <v>235</v>
      </c>
      <c r="C335" s="36" t="s">
        <v>592</v>
      </c>
      <c r="D335" t="s">
        <v>28</v>
      </c>
      <c r="E335" t="s">
        <v>100</v>
      </c>
      <c r="F335" s="19" t="str">
        <f>IFERROR(VLOOKUP(D335,'Tabelas auxiliares'!$A$3:$B$63,2,FALSE),"")</f>
        <v>PU - PREFEITURA UNIVERSITÁRIA</v>
      </c>
      <c r="G335" s="19" t="str">
        <f>IFERROR(VLOOKUP($B335,'Tabelas auxiliares'!$A$67:$C$104,2,FALSE),"")</f>
        <v>MATERIAIS DE CONSUMO NÃO ACADÊMICOS</v>
      </c>
      <c r="H335" s="19" t="str">
        <f>IFERROR(VLOOKUP($B335,'Tabelas auxiliares'!$A$67:$C$104,3,FALSE),"")</f>
        <v>ALMOXARIFADO VIRTUAL/ CARIMBOS/ INSUMOS IMPRESSORA PLOTTER E IMPRESSORA 3D/MATERIAL DE SAÚDE (Ex. PROAP, DSQV, EPI) / MATERIAL DE EXPEDIENTE /MATERIAL ESPORTIVO /TINTAS</v>
      </c>
      <c r="I335" t="s">
        <v>4483</v>
      </c>
      <c r="J335" t="s">
        <v>4898</v>
      </c>
      <c r="K335" t="s">
        <v>4899</v>
      </c>
      <c r="L335" t="s">
        <v>4900</v>
      </c>
      <c r="M335" t="s">
        <v>4901</v>
      </c>
      <c r="N335" t="s">
        <v>638</v>
      </c>
      <c r="O335" t="s">
        <v>614</v>
      </c>
      <c r="P335" t="s">
        <v>1357</v>
      </c>
      <c r="Q335" t="s">
        <v>603</v>
      </c>
      <c r="R335" t="s">
        <v>604</v>
      </c>
      <c r="S335" t="s">
        <v>605</v>
      </c>
      <c r="T335" t="s">
        <v>145</v>
      </c>
      <c r="U335" t="s">
        <v>1358</v>
      </c>
      <c r="V335" t="s">
        <v>1121</v>
      </c>
      <c r="W335" t="s">
        <v>1122</v>
      </c>
      <c r="X335" t="s">
        <v>4902</v>
      </c>
      <c r="Y335" s="19" t="str">
        <f t="shared" si="5"/>
        <v>3</v>
      </c>
      <c r="Z335" s="19" t="str">
        <f>IF(T335="","",IF(AND(T335&lt;&gt;'Tabelas auxiliares'!$B$241,T335&lt;&gt;'Tabelas auxiliares'!$B$242),"FOLHA DE PESSOAL",IF(Y335='Tabelas auxiliares'!$A$242,"CUSTEIO",IF(Y335='Tabelas auxiliares'!$A$241,"INVESTIMENTO","ERRO - VERIFICAR"))))</f>
        <v>CUSTEIO</v>
      </c>
      <c r="AA335" s="37">
        <v>4763.2</v>
      </c>
      <c r="AB335" s="37"/>
      <c r="AC335" s="37">
        <v>4763.2</v>
      </c>
      <c r="AD335" s="37"/>
      <c r="AE335" s="37"/>
      <c r="AF335" s="37"/>
      <c r="AG335" s="37"/>
    </row>
    <row r="336" spans="1:33" x14ac:dyDescent="0.25">
      <c r="A336" t="s">
        <v>591</v>
      </c>
      <c r="B336" s="36" t="s">
        <v>235</v>
      </c>
      <c r="C336" s="36" t="s">
        <v>592</v>
      </c>
      <c r="D336" t="s">
        <v>28</v>
      </c>
      <c r="E336" t="s">
        <v>100</v>
      </c>
      <c r="F336" s="19" t="str">
        <f>IFERROR(VLOOKUP(D336,'Tabelas auxiliares'!$A$3:$B$63,2,FALSE),"")</f>
        <v>PU - PREFEITURA UNIVERSITÁRIA</v>
      </c>
      <c r="G336" s="19" t="str">
        <f>IFERROR(VLOOKUP($B336,'Tabelas auxiliares'!$A$67:$C$104,2,FALSE),"")</f>
        <v>MATERIAIS DE CONSUMO NÃO ACADÊMICOS</v>
      </c>
      <c r="H336" s="19" t="str">
        <f>IFERROR(VLOOKUP($B336,'Tabelas auxiliares'!$A$67:$C$104,3,FALSE),"")</f>
        <v>ALMOXARIFADO VIRTUAL/ CARIMBOS/ INSUMOS IMPRESSORA PLOTTER E IMPRESSORA 3D/MATERIAL DE SAÚDE (Ex. PROAP, DSQV, EPI) / MATERIAL DE EXPEDIENTE /MATERIAL ESPORTIVO /TINTAS</v>
      </c>
      <c r="I336" t="s">
        <v>4903</v>
      </c>
      <c r="J336" t="s">
        <v>4898</v>
      </c>
      <c r="K336" t="s">
        <v>4904</v>
      </c>
      <c r="L336" t="s">
        <v>4900</v>
      </c>
      <c r="M336" t="s">
        <v>4905</v>
      </c>
      <c r="N336" t="s">
        <v>638</v>
      </c>
      <c r="O336" t="s">
        <v>614</v>
      </c>
      <c r="P336" t="s">
        <v>1357</v>
      </c>
      <c r="Q336" t="s">
        <v>603</v>
      </c>
      <c r="R336" t="s">
        <v>604</v>
      </c>
      <c r="S336" t="s">
        <v>605</v>
      </c>
      <c r="T336" t="s">
        <v>145</v>
      </c>
      <c r="U336" t="s">
        <v>1358</v>
      </c>
      <c r="V336" t="s">
        <v>1121</v>
      </c>
      <c r="W336" t="s">
        <v>1122</v>
      </c>
      <c r="X336" t="s">
        <v>4906</v>
      </c>
      <c r="Y336" s="19" t="str">
        <f t="shared" si="5"/>
        <v>3</v>
      </c>
      <c r="Z336" s="19" t="str">
        <f>IF(T336="","",IF(AND(T336&lt;&gt;'Tabelas auxiliares'!$B$241,T336&lt;&gt;'Tabelas auxiliares'!$B$242),"FOLHA DE PESSOAL",IF(Y336='Tabelas auxiliares'!$A$242,"CUSTEIO",IF(Y336='Tabelas auxiliares'!$A$241,"INVESTIMENTO","ERRO - VERIFICAR"))))</f>
        <v>CUSTEIO</v>
      </c>
      <c r="AA336" s="37">
        <v>28500</v>
      </c>
      <c r="AB336" s="37"/>
      <c r="AC336" s="37">
        <v>28500</v>
      </c>
      <c r="AD336" s="37"/>
      <c r="AE336" s="37"/>
      <c r="AF336" s="37"/>
      <c r="AG336" s="37"/>
    </row>
    <row r="337" spans="1:33" x14ac:dyDescent="0.25">
      <c r="A337" t="s">
        <v>591</v>
      </c>
      <c r="B337" s="36" t="s">
        <v>235</v>
      </c>
      <c r="C337" s="36" t="s">
        <v>592</v>
      </c>
      <c r="D337" t="s">
        <v>28</v>
      </c>
      <c r="E337" t="s">
        <v>100</v>
      </c>
      <c r="F337" s="19" t="str">
        <f>IFERROR(VLOOKUP(D337,'Tabelas auxiliares'!$A$3:$B$63,2,FALSE),"")</f>
        <v>PU - PREFEITURA UNIVERSITÁRIA</v>
      </c>
      <c r="G337" s="19" t="str">
        <f>IFERROR(VLOOKUP($B337,'Tabelas auxiliares'!$A$67:$C$104,2,FALSE),"")</f>
        <v>MATERIAIS DE CONSUMO NÃO ACADÊMICOS</v>
      </c>
      <c r="H337" s="19" t="str">
        <f>IFERROR(VLOOKUP($B337,'Tabelas auxiliares'!$A$67:$C$104,3,FALSE),"")</f>
        <v>ALMOXARIFADO VIRTUAL/ CARIMBOS/ INSUMOS IMPRESSORA PLOTTER E IMPRESSORA 3D/MATERIAL DE SAÚDE (Ex. PROAP, DSQV, EPI) / MATERIAL DE EXPEDIENTE /MATERIAL ESPORTIVO /TINTAS</v>
      </c>
      <c r="I337" t="s">
        <v>3931</v>
      </c>
      <c r="J337" t="s">
        <v>3352</v>
      </c>
      <c r="K337" t="s">
        <v>4907</v>
      </c>
      <c r="L337" t="s">
        <v>3354</v>
      </c>
      <c r="M337" t="s">
        <v>4908</v>
      </c>
      <c r="N337" t="s">
        <v>638</v>
      </c>
      <c r="O337" t="s">
        <v>614</v>
      </c>
      <c r="P337" t="s">
        <v>1357</v>
      </c>
      <c r="Q337" t="s">
        <v>603</v>
      </c>
      <c r="R337" t="s">
        <v>604</v>
      </c>
      <c r="S337" t="s">
        <v>605</v>
      </c>
      <c r="T337" t="s">
        <v>145</v>
      </c>
      <c r="U337" t="s">
        <v>1358</v>
      </c>
      <c r="V337" t="s">
        <v>881</v>
      </c>
      <c r="W337" t="s">
        <v>882</v>
      </c>
      <c r="X337" t="s">
        <v>4909</v>
      </c>
      <c r="Y337" s="19" t="str">
        <f t="shared" si="5"/>
        <v>3</v>
      </c>
      <c r="Z337" s="19" t="str">
        <f>IF(T337="","",IF(AND(T337&lt;&gt;'Tabelas auxiliares'!$B$241,T337&lt;&gt;'Tabelas auxiliares'!$B$242),"FOLHA DE PESSOAL",IF(Y337='Tabelas auxiliares'!$A$242,"CUSTEIO",IF(Y337='Tabelas auxiliares'!$A$241,"INVESTIMENTO","ERRO - VERIFICAR"))))</f>
        <v>CUSTEIO</v>
      </c>
      <c r="AA337" s="37">
        <v>1650</v>
      </c>
      <c r="AB337" s="37"/>
      <c r="AC337" s="37"/>
      <c r="AD337" s="37"/>
      <c r="AE337" s="37">
        <v>1650</v>
      </c>
      <c r="AF337" s="37"/>
      <c r="AG337" s="37"/>
    </row>
    <row r="338" spans="1:33" x14ac:dyDescent="0.25">
      <c r="A338" t="s">
        <v>591</v>
      </c>
      <c r="B338" s="36" t="s">
        <v>235</v>
      </c>
      <c r="C338" s="36" t="s">
        <v>592</v>
      </c>
      <c r="D338" t="s">
        <v>28</v>
      </c>
      <c r="E338" t="s">
        <v>100</v>
      </c>
      <c r="F338" s="19" t="str">
        <f>IFERROR(VLOOKUP(D338,'Tabelas auxiliares'!$A$3:$B$63,2,FALSE),"")</f>
        <v>PU - PREFEITURA UNIVERSITÁRIA</v>
      </c>
      <c r="G338" s="19" t="str">
        <f>IFERROR(VLOOKUP($B338,'Tabelas auxiliares'!$A$67:$C$104,2,FALSE),"")</f>
        <v>MATERIAIS DE CONSUMO NÃO ACADÊMICOS</v>
      </c>
      <c r="H338" s="19" t="str">
        <f>IFERROR(VLOOKUP($B338,'Tabelas auxiliares'!$A$67:$C$104,3,FALSE),"")</f>
        <v>ALMOXARIFADO VIRTUAL/ CARIMBOS/ INSUMOS IMPRESSORA PLOTTER E IMPRESSORA 3D/MATERIAL DE SAÚDE (Ex. PROAP, DSQV, EPI) / MATERIAL DE EXPEDIENTE /MATERIAL ESPORTIVO /TINTAS</v>
      </c>
      <c r="I338" t="s">
        <v>3931</v>
      </c>
      <c r="J338" t="s">
        <v>3352</v>
      </c>
      <c r="K338" t="s">
        <v>4910</v>
      </c>
      <c r="L338" t="s">
        <v>3354</v>
      </c>
      <c r="M338" t="s">
        <v>3355</v>
      </c>
      <c r="N338" t="s">
        <v>638</v>
      </c>
      <c r="O338" t="s">
        <v>614</v>
      </c>
      <c r="P338" t="s">
        <v>1357</v>
      </c>
      <c r="Q338" t="s">
        <v>603</v>
      </c>
      <c r="R338" t="s">
        <v>604</v>
      </c>
      <c r="S338" t="s">
        <v>605</v>
      </c>
      <c r="T338" t="s">
        <v>145</v>
      </c>
      <c r="U338" t="s">
        <v>1358</v>
      </c>
      <c r="V338" t="s">
        <v>881</v>
      </c>
      <c r="W338" t="s">
        <v>882</v>
      </c>
      <c r="X338" t="s">
        <v>4911</v>
      </c>
      <c r="Y338" s="19" t="str">
        <f t="shared" si="5"/>
        <v>3</v>
      </c>
      <c r="Z338" s="19" t="str">
        <f>IF(T338="","",IF(AND(T338&lt;&gt;'Tabelas auxiliares'!$B$241,T338&lt;&gt;'Tabelas auxiliares'!$B$242),"FOLHA DE PESSOAL",IF(Y338='Tabelas auxiliares'!$A$242,"CUSTEIO",IF(Y338='Tabelas auxiliares'!$A$241,"INVESTIMENTO","ERRO - VERIFICAR"))))</f>
        <v>CUSTEIO</v>
      </c>
      <c r="AA338" s="37">
        <v>19046</v>
      </c>
      <c r="AB338" s="37"/>
      <c r="AC338" s="37"/>
      <c r="AD338" s="37"/>
      <c r="AE338" s="37">
        <v>19046</v>
      </c>
      <c r="AF338" s="37"/>
      <c r="AG338" s="37"/>
    </row>
    <row r="339" spans="1:33" x14ac:dyDescent="0.25">
      <c r="A339" t="s">
        <v>591</v>
      </c>
      <c r="B339" s="36" t="s">
        <v>235</v>
      </c>
      <c r="C339" s="36" t="s">
        <v>592</v>
      </c>
      <c r="D339" t="s">
        <v>28</v>
      </c>
      <c r="E339" t="s">
        <v>100</v>
      </c>
      <c r="F339" s="19" t="str">
        <f>IFERROR(VLOOKUP(D339,'Tabelas auxiliares'!$A$3:$B$63,2,FALSE),"")</f>
        <v>PU - PREFEITURA UNIVERSITÁRIA</v>
      </c>
      <c r="G339" s="19" t="str">
        <f>IFERROR(VLOOKUP($B339,'Tabelas auxiliares'!$A$67:$C$104,2,FALSE),"")</f>
        <v>MATERIAIS DE CONSUMO NÃO ACADÊMICOS</v>
      </c>
      <c r="H339" s="19" t="str">
        <f>IFERROR(VLOOKUP($B339,'Tabelas auxiliares'!$A$67:$C$104,3,FALSE),"")</f>
        <v>ALMOXARIFADO VIRTUAL/ CARIMBOS/ INSUMOS IMPRESSORA PLOTTER E IMPRESSORA 3D/MATERIAL DE SAÚDE (Ex. PROAP, DSQV, EPI) / MATERIAL DE EXPEDIENTE /MATERIAL ESPORTIVO /TINTAS</v>
      </c>
      <c r="I339" t="s">
        <v>3931</v>
      </c>
      <c r="J339" t="s">
        <v>4912</v>
      </c>
      <c r="K339" t="s">
        <v>4913</v>
      </c>
      <c r="L339" t="s">
        <v>4914</v>
      </c>
      <c r="M339" t="s">
        <v>4915</v>
      </c>
      <c r="N339" t="s">
        <v>638</v>
      </c>
      <c r="O339" t="s">
        <v>614</v>
      </c>
      <c r="P339" t="s">
        <v>1357</v>
      </c>
      <c r="Q339" t="s">
        <v>603</v>
      </c>
      <c r="R339" t="s">
        <v>604</v>
      </c>
      <c r="S339" t="s">
        <v>605</v>
      </c>
      <c r="T339" t="s">
        <v>145</v>
      </c>
      <c r="U339" t="s">
        <v>1358</v>
      </c>
      <c r="V339" t="s">
        <v>1116</v>
      </c>
      <c r="W339" t="s">
        <v>1117</v>
      </c>
      <c r="X339" t="s">
        <v>4916</v>
      </c>
      <c r="Y339" s="19" t="str">
        <f t="shared" si="5"/>
        <v>3</v>
      </c>
      <c r="Z339" s="19" t="str">
        <f>IF(T339="","",IF(AND(T339&lt;&gt;'Tabelas auxiliares'!$B$241,T339&lt;&gt;'Tabelas auxiliares'!$B$242),"FOLHA DE PESSOAL",IF(Y339='Tabelas auxiliares'!$A$242,"CUSTEIO",IF(Y339='Tabelas auxiliares'!$A$241,"INVESTIMENTO","ERRO - VERIFICAR"))))</f>
        <v>CUSTEIO</v>
      </c>
      <c r="AA339" s="37">
        <v>10320</v>
      </c>
      <c r="AB339" s="37"/>
      <c r="AC339" s="37"/>
      <c r="AD339" s="37"/>
      <c r="AE339" s="37">
        <v>10320</v>
      </c>
      <c r="AF339" s="37"/>
      <c r="AG339" s="37"/>
    </row>
    <row r="340" spans="1:33" x14ac:dyDescent="0.25">
      <c r="A340" t="s">
        <v>591</v>
      </c>
      <c r="B340" s="36" t="s">
        <v>235</v>
      </c>
      <c r="C340" s="36" t="s">
        <v>592</v>
      </c>
      <c r="D340" t="s">
        <v>60</v>
      </c>
      <c r="E340" t="s">
        <v>100</v>
      </c>
      <c r="F340" s="19" t="str">
        <f>IFERROR(VLOOKUP(D340,'Tabelas auxiliares'!$A$3:$B$63,2,FALSE),"")</f>
        <v>PROAP - PRÓ-REITORIA DE POLÍTICAS AFIRMATIVAS</v>
      </c>
      <c r="G340" s="19" t="str">
        <f>IFERROR(VLOOKUP($B340,'Tabelas auxiliares'!$A$67:$C$104,2,FALSE),"")</f>
        <v>MATERIAIS DE CONSUMO NÃO ACADÊMICOS</v>
      </c>
      <c r="H340" s="19" t="str">
        <f>IFERROR(VLOOKUP($B340,'Tabelas auxiliares'!$A$67:$C$104,3,FALSE),"")</f>
        <v>ALMOXARIFADO VIRTUAL/ CARIMBOS/ INSUMOS IMPRESSORA PLOTTER E IMPRESSORA 3D/MATERIAL DE SAÚDE (Ex. PROAP, DSQV, EPI) / MATERIAL DE EXPEDIENTE /MATERIAL ESPORTIVO /TINTAS</v>
      </c>
      <c r="I340" t="s">
        <v>4917</v>
      </c>
      <c r="J340" t="s">
        <v>3362</v>
      </c>
      <c r="K340" t="s">
        <v>4918</v>
      </c>
      <c r="L340" t="s">
        <v>4919</v>
      </c>
      <c r="M340" t="s">
        <v>3365</v>
      </c>
      <c r="N340" t="s">
        <v>638</v>
      </c>
      <c r="O340" t="s">
        <v>614</v>
      </c>
      <c r="P340" t="s">
        <v>1357</v>
      </c>
      <c r="Q340" t="s">
        <v>603</v>
      </c>
      <c r="R340" t="s">
        <v>604</v>
      </c>
      <c r="S340" t="s">
        <v>605</v>
      </c>
      <c r="T340" t="s">
        <v>145</v>
      </c>
      <c r="U340" t="s">
        <v>1358</v>
      </c>
      <c r="V340" t="s">
        <v>1164</v>
      </c>
      <c r="W340" t="s">
        <v>1165</v>
      </c>
      <c r="X340" t="s">
        <v>4920</v>
      </c>
      <c r="Y340" s="19" t="str">
        <f t="shared" si="5"/>
        <v>3</v>
      </c>
      <c r="Z340" s="19" t="str">
        <f>IF(T340="","",IF(AND(T340&lt;&gt;'Tabelas auxiliares'!$B$241,T340&lt;&gt;'Tabelas auxiliares'!$B$242),"FOLHA DE PESSOAL",IF(Y340='Tabelas auxiliares'!$A$242,"CUSTEIO",IF(Y340='Tabelas auxiliares'!$A$241,"INVESTIMENTO","ERRO - VERIFICAR"))))</f>
        <v>CUSTEIO</v>
      </c>
      <c r="AA340" s="37">
        <v>9319.2000000000007</v>
      </c>
      <c r="AB340" s="37"/>
      <c r="AC340" s="37"/>
      <c r="AD340" s="37">
        <v>495.09</v>
      </c>
      <c r="AE340" s="37">
        <v>8824.11</v>
      </c>
      <c r="AF340" s="37"/>
      <c r="AG340" s="37"/>
    </row>
    <row r="341" spans="1:33" x14ac:dyDescent="0.25">
      <c r="A341" t="s">
        <v>591</v>
      </c>
      <c r="B341" s="36" t="s">
        <v>235</v>
      </c>
      <c r="C341" s="36" t="s">
        <v>592</v>
      </c>
      <c r="D341" t="s">
        <v>81</v>
      </c>
      <c r="E341" t="s">
        <v>100</v>
      </c>
      <c r="F341" s="19" t="str">
        <f>IFERROR(VLOOKUP(D341,'Tabelas auxiliares'!$A$3:$B$63,2,FALSE),"")</f>
        <v>SUGEPE - SUPERINTENDÊNCIA DE GESTÃO DE PESSOAS</v>
      </c>
      <c r="G341" s="19" t="str">
        <f>IFERROR(VLOOKUP($B341,'Tabelas auxiliares'!$A$67:$C$104,2,FALSE),"")</f>
        <v>MATERIAIS DE CONSUMO NÃO ACADÊMICOS</v>
      </c>
      <c r="H341" s="19" t="str">
        <f>IFERROR(VLOOKUP($B341,'Tabelas auxiliares'!$A$67:$C$104,3,FALSE),"")</f>
        <v>ALMOXARIFADO VIRTUAL/ CARIMBOS/ INSUMOS IMPRESSORA PLOTTER E IMPRESSORA 3D/MATERIAL DE SAÚDE (Ex. PROAP, DSQV, EPI) / MATERIAL DE EXPEDIENTE /MATERIAL ESPORTIVO /TINTAS</v>
      </c>
      <c r="I341" t="s">
        <v>865</v>
      </c>
      <c r="J341" t="s">
        <v>1158</v>
      </c>
      <c r="K341" t="s">
        <v>1162</v>
      </c>
      <c r="L341" t="s">
        <v>1159</v>
      </c>
      <c r="M341" t="s">
        <v>1163</v>
      </c>
      <c r="N341" t="s">
        <v>638</v>
      </c>
      <c r="O341" t="s">
        <v>614</v>
      </c>
      <c r="P341" t="s">
        <v>639</v>
      </c>
      <c r="Q341" t="s">
        <v>603</v>
      </c>
      <c r="R341" t="s">
        <v>604</v>
      </c>
      <c r="S341" t="s">
        <v>605</v>
      </c>
      <c r="T341" t="s">
        <v>145</v>
      </c>
      <c r="U341" t="s">
        <v>640</v>
      </c>
      <c r="V341" t="s">
        <v>1164</v>
      </c>
      <c r="W341" t="s">
        <v>1165</v>
      </c>
      <c r="X341" t="s">
        <v>1166</v>
      </c>
      <c r="Y341" s="19" t="str">
        <f t="shared" si="5"/>
        <v>3</v>
      </c>
      <c r="Z341" s="19" t="str">
        <f>IF(T341="","",IF(AND(T341&lt;&gt;'Tabelas auxiliares'!$B$241,T341&lt;&gt;'Tabelas auxiliares'!$B$242),"FOLHA DE PESSOAL",IF(Y341='Tabelas auxiliares'!$A$242,"CUSTEIO",IF(Y341='Tabelas auxiliares'!$A$241,"INVESTIMENTO","ERRO - VERIFICAR"))))</f>
        <v>CUSTEIO</v>
      </c>
      <c r="AA341" s="37">
        <v>630</v>
      </c>
      <c r="AB341" s="37"/>
      <c r="AC341" s="37">
        <v>630</v>
      </c>
      <c r="AD341" s="37"/>
      <c r="AE341" s="37"/>
      <c r="AF341" s="37"/>
      <c r="AG341" s="37"/>
    </row>
    <row r="342" spans="1:33" x14ac:dyDescent="0.25">
      <c r="A342" t="s">
        <v>591</v>
      </c>
      <c r="B342" s="36" t="s">
        <v>235</v>
      </c>
      <c r="C342" s="36" t="s">
        <v>592</v>
      </c>
      <c r="D342" t="s">
        <v>81</v>
      </c>
      <c r="E342" t="s">
        <v>100</v>
      </c>
      <c r="F342" s="19" t="str">
        <f>IFERROR(VLOOKUP(D342,'Tabelas auxiliares'!$A$3:$B$63,2,FALSE),"")</f>
        <v>SUGEPE - SUPERINTENDÊNCIA DE GESTÃO DE PESSOAS</v>
      </c>
      <c r="G342" s="19" t="str">
        <f>IFERROR(VLOOKUP($B342,'Tabelas auxiliares'!$A$67:$C$104,2,FALSE),"")</f>
        <v>MATERIAIS DE CONSUMO NÃO ACADÊMICOS</v>
      </c>
      <c r="H342" s="19" t="str">
        <f>IFERROR(VLOOKUP($B342,'Tabelas auxiliares'!$A$67:$C$104,3,FALSE),"")</f>
        <v>ALMOXARIFADO VIRTUAL/ CARIMBOS/ INSUMOS IMPRESSORA PLOTTER E IMPRESSORA 3D/MATERIAL DE SAÚDE (Ex. PROAP, DSQV, EPI) / MATERIAL DE EXPEDIENTE /MATERIAL ESPORTIVO /TINTAS</v>
      </c>
      <c r="I342" t="s">
        <v>658</v>
      </c>
      <c r="J342" t="s">
        <v>4921</v>
      </c>
      <c r="K342" t="s">
        <v>4922</v>
      </c>
      <c r="L342" t="s">
        <v>4923</v>
      </c>
      <c r="M342" t="s">
        <v>4924</v>
      </c>
      <c r="N342" t="s">
        <v>638</v>
      </c>
      <c r="O342" t="s">
        <v>614</v>
      </c>
      <c r="P342" t="s">
        <v>639</v>
      </c>
      <c r="Q342" t="s">
        <v>603</v>
      </c>
      <c r="R342" t="s">
        <v>604</v>
      </c>
      <c r="S342" t="s">
        <v>605</v>
      </c>
      <c r="T342" t="s">
        <v>145</v>
      </c>
      <c r="U342" t="s">
        <v>640</v>
      </c>
      <c r="V342" t="s">
        <v>1160</v>
      </c>
      <c r="W342" t="s">
        <v>1161</v>
      </c>
      <c r="X342" t="s">
        <v>4925</v>
      </c>
      <c r="Y342" s="19" t="str">
        <f t="shared" si="5"/>
        <v>3</v>
      </c>
      <c r="Z342" s="19" t="str">
        <f>IF(T342="","",IF(AND(T342&lt;&gt;'Tabelas auxiliares'!$B$241,T342&lt;&gt;'Tabelas auxiliares'!$B$242),"FOLHA DE PESSOAL",IF(Y342='Tabelas auxiliares'!$A$242,"CUSTEIO",IF(Y342='Tabelas auxiliares'!$A$241,"INVESTIMENTO","ERRO - VERIFICAR"))))</f>
        <v>CUSTEIO</v>
      </c>
      <c r="AA342" s="37">
        <v>34236.080000000002</v>
      </c>
      <c r="AB342" s="37"/>
      <c r="AC342" s="37">
        <v>34236.080000000002</v>
      </c>
      <c r="AD342" s="37"/>
      <c r="AE342" s="37"/>
      <c r="AF342" s="37"/>
      <c r="AG342" s="37"/>
    </row>
    <row r="343" spans="1:33" x14ac:dyDescent="0.25">
      <c r="A343" t="s">
        <v>591</v>
      </c>
      <c r="B343" s="36" t="s">
        <v>235</v>
      </c>
      <c r="C343" s="36" t="s">
        <v>592</v>
      </c>
      <c r="D343" t="s">
        <v>81</v>
      </c>
      <c r="E343" t="s">
        <v>100</v>
      </c>
      <c r="F343" s="19" t="str">
        <f>IFERROR(VLOOKUP(D343,'Tabelas auxiliares'!$A$3:$B$63,2,FALSE),"")</f>
        <v>SUGEPE - SUPERINTENDÊNCIA DE GESTÃO DE PESSOAS</v>
      </c>
      <c r="G343" s="19" t="str">
        <f>IFERROR(VLOOKUP($B343,'Tabelas auxiliares'!$A$67:$C$104,2,FALSE),"")</f>
        <v>MATERIAIS DE CONSUMO NÃO ACADÊMICOS</v>
      </c>
      <c r="H343" s="19" t="str">
        <f>IFERROR(VLOOKUP($B343,'Tabelas auxiliares'!$A$67:$C$104,3,FALSE),"")</f>
        <v>ALMOXARIFADO VIRTUAL/ CARIMBOS/ INSUMOS IMPRESSORA PLOTTER E IMPRESSORA 3D/MATERIAL DE SAÚDE (Ex. PROAP, DSQV, EPI) / MATERIAL DE EXPEDIENTE /MATERIAL ESPORTIVO /TINTAS</v>
      </c>
      <c r="I343" t="s">
        <v>4291</v>
      </c>
      <c r="J343" t="s">
        <v>3357</v>
      </c>
      <c r="K343" t="s">
        <v>4926</v>
      </c>
      <c r="L343" t="s">
        <v>4927</v>
      </c>
      <c r="M343" t="s">
        <v>4928</v>
      </c>
      <c r="N343" t="s">
        <v>638</v>
      </c>
      <c r="O343" t="s">
        <v>614</v>
      </c>
      <c r="P343" t="s">
        <v>1357</v>
      </c>
      <c r="Q343" t="s">
        <v>603</v>
      </c>
      <c r="R343" t="s">
        <v>604</v>
      </c>
      <c r="S343" t="s">
        <v>4010</v>
      </c>
      <c r="T343" t="s">
        <v>145</v>
      </c>
      <c r="U343" t="s">
        <v>1358</v>
      </c>
      <c r="V343" t="s">
        <v>1160</v>
      </c>
      <c r="W343" t="s">
        <v>1161</v>
      </c>
      <c r="X343" t="s">
        <v>4929</v>
      </c>
      <c r="Y343" s="19" t="str">
        <f t="shared" si="5"/>
        <v>3</v>
      </c>
      <c r="Z343" s="19" t="str">
        <f>IF(T343="","",IF(AND(T343&lt;&gt;'Tabelas auxiliares'!$B$241,T343&lt;&gt;'Tabelas auxiliares'!$B$242),"FOLHA DE PESSOAL",IF(Y343='Tabelas auxiliares'!$A$242,"CUSTEIO",IF(Y343='Tabelas auxiliares'!$A$241,"INVESTIMENTO","ERRO - VERIFICAR"))))</f>
        <v>CUSTEIO</v>
      </c>
      <c r="AA343" s="37">
        <v>32370</v>
      </c>
      <c r="AB343" s="37"/>
      <c r="AC343" s="37"/>
      <c r="AD343" s="37"/>
      <c r="AE343" s="37">
        <v>32370</v>
      </c>
      <c r="AF343" s="37"/>
      <c r="AG343" s="37"/>
    </row>
    <row r="344" spans="1:33" x14ac:dyDescent="0.25">
      <c r="A344" t="s">
        <v>591</v>
      </c>
      <c r="B344" s="36" t="s">
        <v>235</v>
      </c>
      <c r="C344" s="36" t="s">
        <v>592</v>
      </c>
      <c r="D344" t="s">
        <v>81</v>
      </c>
      <c r="E344" t="s">
        <v>100</v>
      </c>
      <c r="F344" s="19" t="str">
        <f>IFERROR(VLOOKUP(D344,'Tabelas auxiliares'!$A$3:$B$63,2,FALSE),"")</f>
        <v>SUGEPE - SUPERINTENDÊNCIA DE GESTÃO DE PESSOAS</v>
      </c>
      <c r="G344" s="19" t="str">
        <f>IFERROR(VLOOKUP($B344,'Tabelas auxiliares'!$A$67:$C$104,2,FALSE),"")</f>
        <v>MATERIAIS DE CONSUMO NÃO ACADÊMICOS</v>
      </c>
      <c r="H344" s="19" t="str">
        <f>IFERROR(VLOOKUP($B344,'Tabelas auxiliares'!$A$67:$C$104,3,FALSE),"")</f>
        <v>ALMOXARIFADO VIRTUAL/ CARIMBOS/ INSUMOS IMPRESSORA PLOTTER E IMPRESSORA 3D/MATERIAL DE SAÚDE (Ex. PROAP, DSQV, EPI) / MATERIAL DE EXPEDIENTE /MATERIAL ESPORTIVO /TINTAS</v>
      </c>
      <c r="I344" t="s">
        <v>4291</v>
      </c>
      <c r="J344" t="s">
        <v>3357</v>
      </c>
      <c r="K344" t="s">
        <v>4930</v>
      </c>
      <c r="L344" t="s">
        <v>4927</v>
      </c>
      <c r="M344" t="s">
        <v>4931</v>
      </c>
      <c r="N344" t="s">
        <v>638</v>
      </c>
      <c r="O344" t="s">
        <v>614</v>
      </c>
      <c r="P344" t="s">
        <v>1357</v>
      </c>
      <c r="Q344" t="s">
        <v>603</v>
      </c>
      <c r="R344" t="s">
        <v>604</v>
      </c>
      <c r="S344" t="s">
        <v>4010</v>
      </c>
      <c r="T344" t="s">
        <v>145</v>
      </c>
      <c r="U344" t="s">
        <v>1358</v>
      </c>
      <c r="V344" t="s">
        <v>1160</v>
      </c>
      <c r="W344" t="s">
        <v>1161</v>
      </c>
      <c r="X344" t="s">
        <v>4932</v>
      </c>
      <c r="Y344" s="19" t="str">
        <f t="shared" si="5"/>
        <v>3</v>
      </c>
      <c r="Z344" s="19" t="str">
        <f>IF(T344="","",IF(AND(T344&lt;&gt;'Tabelas auxiliares'!$B$241,T344&lt;&gt;'Tabelas auxiliares'!$B$242),"FOLHA DE PESSOAL",IF(Y344='Tabelas auxiliares'!$A$242,"CUSTEIO",IF(Y344='Tabelas auxiliares'!$A$241,"INVESTIMENTO","ERRO - VERIFICAR"))))</f>
        <v>CUSTEIO</v>
      </c>
      <c r="AA344" s="37">
        <v>2979</v>
      </c>
      <c r="AB344" s="37"/>
      <c r="AC344" s="37"/>
      <c r="AD344" s="37"/>
      <c r="AE344" s="37">
        <v>2979</v>
      </c>
      <c r="AF344" s="37"/>
      <c r="AG344" s="37"/>
    </row>
    <row r="345" spans="1:33" x14ac:dyDescent="0.25">
      <c r="A345" t="s">
        <v>591</v>
      </c>
      <c r="B345" s="36" t="s">
        <v>235</v>
      </c>
      <c r="C345" s="36" t="s">
        <v>592</v>
      </c>
      <c r="D345" t="s">
        <v>81</v>
      </c>
      <c r="E345" t="s">
        <v>100</v>
      </c>
      <c r="F345" s="19" t="str">
        <f>IFERROR(VLOOKUP(D345,'Tabelas auxiliares'!$A$3:$B$63,2,FALSE),"")</f>
        <v>SUGEPE - SUPERINTENDÊNCIA DE GESTÃO DE PESSOAS</v>
      </c>
      <c r="G345" s="19" t="str">
        <f>IFERROR(VLOOKUP($B345,'Tabelas auxiliares'!$A$67:$C$104,2,FALSE),"")</f>
        <v>MATERIAIS DE CONSUMO NÃO ACADÊMICOS</v>
      </c>
      <c r="H345" s="19" t="str">
        <f>IFERROR(VLOOKUP($B345,'Tabelas auxiliares'!$A$67:$C$104,3,FALSE),"")</f>
        <v>ALMOXARIFADO VIRTUAL/ CARIMBOS/ INSUMOS IMPRESSORA PLOTTER E IMPRESSORA 3D/MATERIAL DE SAÚDE (Ex. PROAP, DSQV, EPI) / MATERIAL DE EXPEDIENTE /MATERIAL ESPORTIVO /TINTAS</v>
      </c>
      <c r="I345" t="s">
        <v>3969</v>
      </c>
      <c r="J345" t="s">
        <v>3357</v>
      </c>
      <c r="K345" t="s">
        <v>4933</v>
      </c>
      <c r="L345" t="s">
        <v>4934</v>
      </c>
      <c r="M345" t="s">
        <v>4935</v>
      </c>
      <c r="N345" t="s">
        <v>638</v>
      </c>
      <c r="O345" t="s">
        <v>614</v>
      </c>
      <c r="P345" t="s">
        <v>1357</v>
      </c>
      <c r="Q345" t="s">
        <v>603</v>
      </c>
      <c r="R345" t="s">
        <v>604</v>
      </c>
      <c r="S345" t="s">
        <v>4010</v>
      </c>
      <c r="T345" t="s">
        <v>145</v>
      </c>
      <c r="U345" t="s">
        <v>1358</v>
      </c>
      <c r="V345" t="s">
        <v>1160</v>
      </c>
      <c r="W345" t="s">
        <v>1161</v>
      </c>
      <c r="X345" t="s">
        <v>4936</v>
      </c>
      <c r="Y345" s="19" t="str">
        <f t="shared" si="5"/>
        <v>3</v>
      </c>
      <c r="Z345" s="19" t="str">
        <f>IF(T345="","",IF(AND(T345&lt;&gt;'Tabelas auxiliares'!$B$241,T345&lt;&gt;'Tabelas auxiliares'!$B$242),"FOLHA DE PESSOAL",IF(Y345='Tabelas auxiliares'!$A$242,"CUSTEIO",IF(Y345='Tabelas auxiliares'!$A$241,"INVESTIMENTO","ERRO - VERIFICAR"))))</f>
        <v>CUSTEIO</v>
      </c>
      <c r="AA345" s="37">
        <v>137840</v>
      </c>
      <c r="AB345" s="37"/>
      <c r="AC345" s="37">
        <v>137840</v>
      </c>
      <c r="AD345" s="37"/>
      <c r="AE345" s="37"/>
      <c r="AF345" s="37"/>
      <c r="AG345" s="37"/>
    </row>
    <row r="346" spans="1:33" x14ac:dyDescent="0.25">
      <c r="A346" t="s">
        <v>591</v>
      </c>
      <c r="B346" s="36" t="s">
        <v>235</v>
      </c>
      <c r="C346" s="36" t="s">
        <v>592</v>
      </c>
      <c r="D346" t="s">
        <v>81</v>
      </c>
      <c r="E346" t="s">
        <v>100</v>
      </c>
      <c r="F346" s="19" t="str">
        <f>IFERROR(VLOOKUP(D346,'Tabelas auxiliares'!$A$3:$B$63,2,FALSE),"")</f>
        <v>SUGEPE - SUPERINTENDÊNCIA DE GESTÃO DE PESSOAS</v>
      </c>
      <c r="G346" s="19" t="str">
        <f>IFERROR(VLOOKUP($B346,'Tabelas auxiliares'!$A$67:$C$104,2,FALSE),"")</f>
        <v>MATERIAIS DE CONSUMO NÃO ACADÊMICOS</v>
      </c>
      <c r="H346" s="19" t="str">
        <f>IFERROR(VLOOKUP($B346,'Tabelas auxiliares'!$A$67:$C$104,3,FALSE),"")</f>
        <v>ALMOXARIFADO VIRTUAL/ CARIMBOS/ INSUMOS IMPRESSORA PLOTTER E IMPRESSORA 3D/MATERIAL DE SAÚDE (Ex. PROAP, DSQV, EPI) / MATERIAL DE EXPEDIENTE /MATERIAL ESPORTIVO /TINTAS</v>
      </c>
      <c r="I346" t="s">
        <v>3969</v>
      </c>
      <c r="J346" t="s">
        <v>3357</v>
      </c>
      <c r="K346" t="s">
        <v>4937</v>
      </c>
      <c r="L346" t="s">
        <v>3359</v>
      </c>
      <c r="M346" t="s">
        <v>3360</v>
      </c>
      <c r="N346" t="s">
        <v>638</v>
      </c>
      <c r="O346" t="s">
        <v>614</v>
      </c>
      <c r="P346" t="s">
        <v>1357</v>
      </c>
      <c r="Q346" t="s">
        <v>603</v>
      </c>
      <c r="R346" t="s">
        <v>604</v>
      </c>
      <c r="S346" t="s">
        <v>4010</v>
      </c>
      <c r="T346" t="s">
        <v>145</v>
      </c>
      <c r="U346" t="s">
        <v>1358</v>
      </c>
      <c r="V346" t="s">
        <v>1160</v>
      </c>
      <c r="W346" t="s">
        <v>1161</v>
      </c>
      <c r="X346" t="s">
        <v>4938</v>
      </c>
      <c r="Y346" s="19" t="str">
        <f t="shared" si="5"/>
        <v>3</v>
      </c>
      <c r="Z346" s="19" t="str">
        <f>IF(T346="","",IF(AND(T346&lt;&gt;'Tabelas auxiliares'!$B$241,T346&lt;&gt;'Tabelas auxiliares'!$B$242),"FOLHA DE PESSOAL",IF(Y346='Tabelas auxiliares'!$A$242,"CUSTEIO",IF(Y346='Tabelas auxiliares'!$A$241,"INVESTIMENTO","ERRO - VERIFICAR"))))</f>
        <v>CUSTEIO</v>
      </c>
      <c r="AA346" s="37">
        <v>17233</v>
      </c>
      <c r="AB346" s="37"/>
      <c r="AC346" s="37">
        <v>17233</v>
      </c>
      <c r="AD346" s="37"/>
      <c r="AE346" s="37"/>
      <c r="AF346" s="37"/>
      <c r="AG346" s="37"/>
    </row>
    <row r="347" spans="1:33" x14ac:dyDescent="0.25">
      <c r="A347" t="s">
        <v>591</v>
      </c>
      <c r="B347" s="36" t="s">
        <v>236</v>
      </c>
      <c r="C347" s="36" t="s">
        <v>592</v>
      </c>
      <c r="D347" t="s">
        <v>28</v>
      </c>
      <c r="E347" t="s">
        <v>100</v>
      </c>
      <c r="F347" s="19" t="str">
        <f>IFERROR(VLOOKUP(D347,'Tabelas auxiliares'!$A$3:$B$63,2,FALSE),"")</f>
        <v>PU - PREFEITURA UNIVERSITÁRIA</v>
      </c>
      <c r="G347" s="19" t="str">
        <f>IFERROR(VLOOKUP($B347,'Tabelas auxiliares'!$A$67:$C$104,2,FALSE),"")</f>
        <v>MANUTENÇÃO</v>
      </c>
      <c r="H347" s="19" t="str">
        <f>IFERROR(VLOOKUP($B347,'Tabelas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t="s">
        <v>4939</v>
      </c>
      <c r="J347" t="s">
        <v>4940</v>
      </c>
      <c r="K347" t="s">
        <v>4941</v>
      </c>
      <c r="L347" t="s">
        <v>4942</v>
      </c>
      <c r="M347" t="s">
        <v>4943</v>
      </c>
      <c r="N347" t="s">
        <v>638</v>
      </c>
      <c r="O347" t="s">
        <v>614</v>
      </c>
      <c r="P347" t="s">
        <v>1357</v>
      </c>
      <c r="Q347" t="s">
        <v>603</v>
      </c>
      <c r="R347" t="s">
        <v>604</v>
      </c>
      <c r="S347" t="s">
        <v>605</v>
      </c>
      <c r="T347" t="s">
        <v>145</v>
      </c>
      <c r="U347" t="s">
        <v>4086</v>
      </c>
      <c r="V347" t="s">
        <v>1183</v>
      </c>
      <c r="W347" t="s">
        <v>1184</v>
      </c>
      <c r="X347" t="s">
        <v>4944</v>
      </c>
      <c r="Y347" s="19" t="str">
        <f t="shared" si="5"/>
        <v>3</v>
      </c>
      <c r="Z347" s="19" t="str">
        <f>IF(T347="","",IF(AND(T347&lt;&gt;'Tabelas auxiliares'!$B$241,T347&lt;&gt;'Tabelas auxiliares'!$B$242),"FOLHA DE PESSOAL",IF(Y347='Tabelas auxiliares'!$A$242,"CUSTEIO",IF(Y347='Tabelas auxiliares'!$A$241,"INVESTIMENTO","ERRO - VERIFICAR"))))</f>
        <v>CUSTEIO</v>
      </c>
      <c r="AA347" s="37"/>
      <c r="AB347" s="37">
        <v>5111.79</v>
      </c>
      <c r="AC347" s="37"/>
      <c r="AD347" s="37"/>
      <c r="AE347" s="37"/>
      <c r="AF347" s="37">
        <v>5111.79</v>
      </c>
      <c r="AG347" s="37"/>
    </row>
    <row r="348" spans="1:33" x14ac:dyDescent="0.25">
      <c r="A348" t="s">
        <v>591</v>
      </c>
      <c r="B348" s="36" t="s">
        <v>236</v>
      </c>
      <c r="C348" s="36" t="s">
        <v>592</v>
      </c>
      <c r="D348" t="s">
        <v>28</v>
      </c>
      <c r="E348" t="s">
        <v>100</v>
      </c>
      <c r="F348" s="19" t="str">
        <f>IFERROR(VLOOKUP(D348,'Tabelas auxiliares'!$A$3:$B$63,2,FALSE),"")</f>
        <v>PU - PREFEITURA UNIVERSITÁRIA</v>
      </c>
      <c r="G348" s="19" t="str">
        <f>IFERROR(VLOOKUP($B348,'Tabelas auxiliares'!$A$67:$C$104,2,FALSE),"")</f>
        <v>MANUTENÇÃO</v>
      </c>
      <c r="H348" s="19" t="str">
        <f>IFERROR(VLOOKUP($B348,'Tabelas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t="s">
        <v>4945</v>
      </c>
      <c r="J348" t="s">
        <v>4946</v>
      </c>
      <c r="K348" t="s">
        <v>4947</v>
      </c>
      <c r="L348" t="s">
        <v>4948</v>
      </c>
      <c r="M348" t="s">
        <v>4949</v>
      </c>
      <c r="N348" t="s">
        <v>638</v>
      </c>
      <c r="O348" t="s">
        <v>614</v>
      </c>
      <c r="P348" t="s">
        <v>639</v>
      </c>
      <c r="Q348" t="s">
        <v>603</v>
      </c>
      <c r="R348" t="s">
        <v>604</v>
      </c>
      <c r="S348" t="s">
        <v>605</v>
      </c>
      <c r="T348" t="s">
        <v>145</v>
      </c>
      <c r="U348" t="s">
        <v>640</v>
      </c>
      <c r="V348" t="s">
        <v>1171</v>
      </c>
      <c r="W348" t="s">
        <v>1172</v>
      </c>
      <c r="X348" t="s">
        <v>4950</v>
      </c>
      <c r="Y348" s="19" t="str">
        <f t="shared" si="5"/>
        <v>3</v>
      </c>
      <c r="Z348" s="19" t="str">
        <f>IF(T348="","",IF(AND(T348&lt;&gt;'Tabelas auxiliares'!$B$241,T348&lt;&gt;'Tabelas auxiliares'!$B$242),"FOLHA DE PESSOAL",IF(Y348='Tabelas auxiliares'!$A$242,"CUSTEIO",IF(Y348='Tabelas auxiliares'!$A$241,"INVESTIMENTO","ERRO - VERIFICAR"))))</f>
        <v>CUSTEIO</v>
      </c>
      <c r="AA348" s="37">
        <v>97881.54</v>
      </c>
      <c r="AB348" s="37"/>
      <c r="AC348" s="37">
        <v>97881.54</v>
      </c>
      <c r="AD348" s="37"/>
      <c r="AE348" s="37"/>
      <c r="AF348" s="37"/>
      <c r="AG348" s="37"/>
    </row>
    <row r="349" spans="1:33" x14ac:dyDescent="0.25">
      <c r="A349" t="s">
        <v>591</v>
      </c>
      <c r="B349" s="36" t="s">
        <v>236</v>
      </c>
      <c r="C349" s="36" t="s">
        <v>592</v>
      </c>
      <c r="D349" t="s">
        <v>28</v>
      </c>
      <c r="E349" t="s">
        <v>100</v>
      </c>
      <c r="F349" s="19" t="str">
        <f>IFERROR(VLOOKUP(D349,'Tabelas auxiliares'!$A$3:$B$63,2,FALSE),"")</f>
        <v>PU - PREFEITURA UNIVERSITÁRIA</v>
      </c>
      <c r="G349" s="19" t="str">
        <f>IFERROR(VLOOKUP($B349,'Tabelas auxiliares'!$A$67:$C$104,2,FALSE),"")</f>
        <v>MANUTENÇÃO</v>
      </c>
      <c r="H349" s="19" t="str">
        <f>IFERROR(VLOOKUP($B349,'Tabelas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t="s">
        <v>4951</v>
      </c>
      <c r="J349" t="s">
        <v>4952</v>
      </c>
      <c r="K349" t="s">
        <v>4953</v>
      </c>
      <c r="L349" t="s">
        <v>4954</v>
      </c>
      <c r="M349" t="s">
        <v>4955</v>
      </c>
      <c r="N349" t="s">
        <v>638</v>
      </c>
      <c r="O349" t="s">
        <v>614</v>
      </c>
      <c r="P349" t="s">
        <v>639</v>
      </c>
      <c r="Q349" t="s">
        <v>603</v>
      </c>
      <c r="R349" t="s">
        <v>604</v>
      </c>
      <c r="S349" t="s">
        <v>605</v>
      </c>
      <c r="T349" t="s">
        <v>145</v>
      </c>
      <c r="U349" t="s">
        <v>640</v>
      </c>
      <c r="V349" t="s">
        <v>1119</v>
      </c>
      <c r="W349" t="s">
        <v>1120</v>
      </c>
      <c r="X349" t="s">
        <v>4956</v>
      </c>
      <c r="Y349" s="19" t="str">
        <f t="shared" si="5"/>
        <v>3</v>
      </c>
      <c r="Z349" s="19" t="str">
        <f>IF(T349="","",IF(AND(T349&lt;&gt;'Tabelas auxiliares'!$B$241,T349&lt;&gt;'Tabelas auxiliares'!$B$242),"FOLHA DE PESSOAL",IF(Y349='Tabelas auxiliares'!$A$242,"CUSTEIO",IF(Y349='Tabelas auxiliares'!$A$241,"INVESTIMENTO","ERRO - VERIFICAR"))))</f>
        <v>CUSTEIO</v>
      </c>
      <c r="AA349" s="37">
        <v>4729.75</v>
      </c>
      <c r="AB349" s="37"/>
      <c r="AC349" s="37">
        <v>4729.75</v>
      </c>
      <c r="AD349" s="37"/>
      <c r="AE349" s="37"/>
      <c r="AF349" s="37"/>
      <c r="AG349" s="37"/>
    </row>
    <row r="350" spans="1:33" x14ac:dyDescent="0.25">
      <c r="A350" t="s">
        <v>591</v>
      </c>
      <c r="B350" s="36" t="s">
        <v>236</v>
      </c>
      <c r="C350" s="36" t="s">
        <v>592</v>
      </c>
      <c r="D350" t="s">
        <v>28</v>
      </c>
      <c r="E350" t="s">
        <v>100</v>
      </c>
      <c r="F350" s="19" t="str">
        <f>IFERROR(VLOOKUP(D350,'Tabelas auxiliares'!$A$3:$B$63,2,FALSE),"")</f>
        <v>PU - PREFEITURA UNIVERSITÁRIA</v>
      </c>
      <c r="G350" s="19" t="str">
        <f>IFERROR(VLOOKUP($B350,'Tabelas auxiliares'!$A$67:$C$104,2,FALSE),"")</f>
        <v>MANUTENÇÃO</v>
      </c>
      <c r="H350" s="19" t="str">
        <f>IFERROR(VLOOKUP($B350,'Tabelas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t="s">
        <v>663</v>
      </c>
      <c r="J350" t="s">
        <v>1179</v>
      </c>
      <c r="K350" t="s">
        <v>1180</v>
      </c>
      <c r="L350" t="s">
        <v>1181</v>
      </c>
      <c r="M350" t="s">
        <v>1182</v>
      </c>
      <c r="N350" t="s">
        <v>638</v>
      </c>
      <c r="O350" t="s">
        <v>614</v>
      </c>
      <c r="P350" t="s">
        <v>639</v>
      </c>
      <c r="Q350" t="s">
        <v>603</v>
      </c>
      <c r="R350" t="s">
        <v>604</v>
      </c>
      <c r="S350" t="s">
        <v>605</v>
      </c>
      <c r="T350" t="s">
        <v>145</v>
      </c>
      <c r="U350" t="s">
        <v>640</v>
      </c>
      <c r="V350" t="s">
        <v>1183</v>
      </c>
      <c r="W350" t="s">
        <v>1184</v>
      </c>
      <c r="X350" t="s">
        <v>1185</v>
      </c>
      <c r="Y350" s="19" t="str">
        <f t="shared" si="5"/>
        <v>3</v>
      </c>
      <c r="Z350" s="19" t="str">
        <f>IF(T350="","",IF(AND(T350&lt;&gt;'Tabelas auxiliares'!$B$241,T350&lt;&gt;'Tabelas auxiliares'!$B$242),"FOLHA DE PESSOAL",IF(Y350='Tabelas auxiliares'!$A$242,"CUSTEIO",IF(Y350='Tabelas auxiliares'!$A$241,"INVESTIMENTO","ERRO - VERIFICAR"))))</f>
        <v>CUSTEIO</v>
      </c>
      <c r="AA350" s="37">
        <v>9.65</v>
      </c>
      <c r="AB350" s="37">
        <v>643.47</v>
      </c>
      <c r="AC350" s="37">
        <v>9.65</v>
      </c>
      <c r="AD350" s="37"/>
      <c r="AE350" s="37"/>
      <c r="AF350" s="37">
        <v>643.47</v>
      </c>
      <c r="AG350" s="37"/>
    </row>
    <row r="351" spans="1:33" x14ac:dyDescent="0.25">
      <c r="A351" t="s">
        <v>591</v>
      </c>
      <c r="B351" s="36" t="s">
        <v>236</v>
      </c>
      <c r="C351" s="36" t="s">
        <v>592</v>
      </c>
      <c r="D351" t="s">
        <v>28</v>
      </c>
      <c r="E351" t="s">
        <v>100</v>
      </c>
      <c r="F351" s="19" t="str">
        <f>IFERROR(VLOOKUP(D351,'Tabelas auxiliares'!$A$3:$B$63,2,FALSE),"")</f>
        <v>PU - PREFEITURA UNIVERSITÁRIA</v>
      </c>
      <c r="G351" s="19" t="str">
        <f>IFERROR(VLOOKUP($B351,'Tabelas auxiliares'!$A$67:$C$104,2,FALSE),"")</f>
        <v>MANUTENÇÃO</v>
      </c>
      <c r="H351" s="19" t="str">
        <f>IFERROR(VLOOKUP($B351,'Tabelas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t="s">
        <v>763</v>
      </c>
      <c r="J351" t="s">
        <v>1168</v>
      </c>
      <c r="K351" t="s">
        <v>1189</v>
      </c>
      <c r="L351" t="s">
        <v>1169</v>
      </c>
      <c r="M351" t="s">
        <v>1170</v>
      </c>
      <c r="N351" t="s">
        <v>638</v>
      </c>
      <c r="O351" t="s">
        <v>614</v>
      </c>
      <c r="P351" t="s">
        <v>639</v>
      </c>
      <c r="Q351" t="s">
        <v>603</v>
      </c>
      <c r="R351" t="s">
        <v>604</v>
      </c>
      <c r="S351" t="s">
        <v>641</v>
      </c>
      <c r="T351" t="s">
        <v>145</v>
      </c>
      <c r="U351" t="s">
        <v>640</v>
      </c>
      <c r="V351" t="s">
        <v>1171</v>
      </c>
      <c r="W351" t="s">
        <v>1172</v>
      </c>
      <c r="X351" t="s">
        <v>1190</v>
      </c>
      <c r="Y351" s="19" t="str">
        <f t="shared" si="5"/>
        <v>3</v>
      </c>
      <c r="Z351" s="19" t="str">
        <f>IF(T351="","",IF(AND(T351&lt;&gt;'Tabelas auxiliares'!$B$241,T351&lt;&gt;'Tabelas auxiliares'!$B$242),"FOLHA DE PESSOAL",IF(Y351='Tabelas auxiliares'!$A$242,"CUSTEIO",IF(Y351='Tabelas auxiliares'!$A$241,"INVESTIMENTO","ERRO - VERIFICAR"))))</f>
        <v>CUSTEIO</v>
      </c>
      <c r="AA351" s="37"/>
      <c r="AB351" s="37">
        <v>6928.93</v>
      </c>
      <c r="AC351" s="37"/>
      <c r="AD351" s="37"/>
      <c r="AE351" s="37"/>
      <c r="AF351" s="37">
        <v>6928.93</v>
      </c>
      <c r="AG351" s="37"/>
    </row>
    <row r="352" spans="1:33" x14ac:dyDescent="0.25">
      <c r="A352" t="s">
        <v>591</v>
      </c>
      <c r="B352" s="36" t="s">
        <v>236</v>
      </c>
      <c r="C352" s="36" t="s">
        <v>592</v>
      </c>
      <c r="D352" t="s">
        <v>28</v>
      </c>
      <c r="E352" t="s">
        <v>100</v>
      </c>
      <c r="F352" s="19" t="str">
        <f>IFERROR(VLOOKUP(D352,'Tabelas auxiliares'!$A$3:$B$63,2,FALSE),"")</f>
        <v>PU - PREFEITURA UNIVERSITÁRIA</v>
      </c>
      <c r="G352" s="19" t="str">
        <f>IFERROR(VLOOKUP($B352,'Tabelas auxiliares'!$A$67:$C$104,2,FALSE),"")</f>
        <v>MANUTENÇÃO</v>
      </c>
      <c r="H352" s="19" t="str">
        <f>IFERROR(VLOOKUP($B352,'Tabelas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t="s">
        <v>712</v>
      </c>
      <c r="J352" t="s">
        <v>1176</v>
      </c>
      <c r="K352" t="s">
        <v>1191</v>
      </c>
      <c r="L352" t="s">
        <v>1177</v>
      </c>
      <c r="M352" t="s">
        <v>1178</v>
      </c>
      <c r="N352" t="s">
        <v>638</v>
      </c>
      <c r="O352" t="s">
        <v>614</v>
      </c>
      <c r="P352" t="s">
        <v>639</v>
      </c>
      <c r="Q352" t="s">
        <v>603</v>
      </c>
      <c r="R352" t="s">
        <v>604</v>
      </c>
      <c r="S352" t="s">
        <v>641</v>
      </c>
      <c r="T352" t="s">
        <v>145</v>
      </c>
      <c r="U352" t="s">
        <v>640</v>
      </c>
      <c r="V352" t="s">
        <v>1099</v>
      </c>
      <c r="W352" t="s">
        <v>1083</v>
      </c>
      <c r="X352" t="s">
        <v>1192</v>
      </c>
      <c r="Y352" s="19" t="str">
        <f t="shared" si="5"/>
        <v>3</v>
      </c>
      <c r="Z352" s="19" t="str">
        <f>IF(T352="","",IF(AND(T352&lt;&gt;'Tabelas auxiliares'!$B$241,T352&lt;&gt;'Tabelas auxiliares'!$B$242),"FOLHA DE PESSOAL",IF(Y352='Tabelas auxiliares'!$A$242,"CUSTEIO",IF(Y352='Tabelas auxiliares'!$A$241,"INVESTIMENTO","ERRO - VERIFICAR"))))</f>
        <v>CUSTEIO</v>
      </c>
      <c r="AA352" s="37">
        <v>864.36</v>
      </c>
      <c r="AB352" s="37"/>
      <c r="AC352" s="37"/>
      <c r="AD352" s="37"/>
      <c r="AE352" s="37">
        <v>864.36</v>
      </c>
      <c r="AF352" s="37"/>
      <c r="AG352" s="37"/>
    </row>
    <row r="353" spans="1:33" x14ac:dyDescent="0.25">
      <c r="A353" t="s">
        <v>591</v>
      </c>
      <c r="B353" s="36" t="s">
        <v>236</v>
      </c>
      <c r="C353" s="36" t="s">
        <v>592</v>
      </c>
      <c r="D353" t="s">
        <v>28</v>
      </c>
      <c r="E353" t="s">
        <v>100</v>
      </c>
      <c r="F353" s="19" t="str">
        <f>IFERROR(VLOOKUP(D353,'Tabelas auxiliares'!$A$3:$B$63,2,FALSE),"")</f>
        <v>PU - PREFEITURA UNIVERSITÁRIA</v>
      </c>
      <c r="G353" s="19" t="str">
        <f>IFERROR(VLOOKUP($B353,'Tabelas auxiliares'!$A$67:$C$104,2,FALSE),"")</f>
        <v>MANUTENÇÃO</v>
      </c>
      <c r="H353" s="19" t="str">
        <f>IFERROR(VLOOKUP($B353,'Tabelas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t="s">
        <v>658</v>
      </c>
      <c r="J353" t="s">
        <v>1173</v>
      </c>
      <c r="K353" t="s">
        <v>1196</v>
      </c>
      <c r="L353" t="s">
        <v>1174</v>
      </c>
      <c r="M353" t="s">
        <v>1175</v>
      </c>
      <c r="N353" t="s">
        <v>638</v>
      </c>
      <c r="O353" t="s">
        <v>614</v>
      </c>
      <c r="P353" t="s">
        <v>639</v>
      </c>
      <c r="Q353" t="s">
        <v>603</v>
      </c>
      <c r="R353" t="s">
        <v>604</v>
      </c>
      <c r="S353" t="s">
        <v>605</v>
      </c>
      <c r="T353" t="s">
        <v>145</v>
      </c>
      <c r="U353" t="s">
        <v>640</v>
      </c>
      <c r="V353" t="s">
        <v>1119</v>
      </c>
      <c r="W353" t="s">
        <v>1120</v>
      </c>
      <c r="X353" t="s">
        <v>1197</v>
      </c>
      <c r="Y353" s="19" t="str">
        <f t="shared" si="5"/>
        <v>3</v>
      </c>
      <c r="Z353" s="19" t="str">
        <f>IF(T353="","",IF(AND(T353&lt;&gt;'Tabelas auxiliares'!$B$241,T353&lt;&gt;'Tabelas auxiliares'!$B$242),"FOLHA DE PESSOAL",IF(Y353='Tabelas auxiliares'!$A$242,"CUSTEIO",IF(Y353='Tabelas auxiliares'!$A$241,"INVESTIMENTO","ERRO - VERIFICAR"))))</f>
        <v>CUSTEIO</v>
      </c>
      <c r="AA353" s="37">
        <v>34.17</v>
      </c>
      <c r="AB353" s="37">
        <v>2278.13</v>
      </c>
      <c r="AC353" s="37">
        <v>34.17</v>
      </c>
      <c r="AD353" s="37"/>
      <c r="AE353" s="37"/>
      <c r="AF353" s="37">
        <v>2278.13</v>
      </c>
      <c r="AG353" s="37"/>
    </row>
    <row r="354" spans="1:33" x14ac:dyDescent="0.25">
      <c r="A354" t="s">
        <v>591</v>
      </c>
      <c r="B354" s="36" t="s">
        <v>236</v>
      </c>
      <c r="C354" s="36" t="s">
        <v>592</v>
      </c>
      <c r="D354" t="s">
        <v>28</v>
      </c>
      <c r="E354" t="s">
        <v>100</v>
      </c>
      <c r="F354" s="19" t="str">
        <f>IFERROR(VLOOKUP(D354,'Tabelas auxiliares'!$A$3:$B$63,2,FALSE),"")</f>
        <v>PU - PREFEITURA UNIVERSITÁRIA</v>
      </c>
      <c r="G354" s="19" t="str">
        <f>IFERROR(VLOOKUP($B354,'Tabelas auxiliares'!$A$67:$C$104,2,FALSE),"")</f>
        <v>MANUTENÇÃO</v>
      </c>
      <c r="H354" s="19" t="str">
        <f>IFERROR(VLOOKUP($B354,'Tabelas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t="s">
        <v>4957</v>
      </c>
      <c r="J354" t="s">
        <v>1179</v>
      </c>
      <c r="K354" t="s">
        <v>4958</v>
      </c>
      <c r="L354" t="s">
        <v>1181</v>
      </c>
      <c r="M354" t="s">
        <v>1182</v>
      </c>
      <c r="N354" t="s">
        <v>638</v>
      </c>
      <c r="O354" t="s">
        <v>614</v>
      </c>
      <c r="P354" t="s">
        <v>1357</v>
      </c>
      <c r="Q354" t="s">
        <v>603</v>
      </c>
      <c r="R354" t="s">
        <v>604</v>
      </c>
      <c r="S354" t="s">
        <v>605</v>
      </c>
      <c r="T354" t="s">
        <v>145</v>
      </c>
      <c r="U354" t="s">
        <v>1358</v>
      </c>
      <c r="V354" t="s">
        <v>1183</v>
      </c>
      <c r="W354" t="s">
        <v>1184</v>
      </c>
      <c r="X354" t="s">
        <v>4959</v>
      </c>
      <c r="Y354" s="19" t="str">
        <f t="shared" si="5"/>
        <v>3</v>
      </c>
      <c r="Z354" s="19" t="str">
        <f>IF(T354="","",IF(AND(T354&lt;&gt;'Tabelas auxiliares'!$B$241,T354&lt;&gt;'Tabelas auxiliares'!$B$242),"FOLHA DE PESSOAL",IF(Y354='Tabelas auxiliares'!$A$242,"CUSTEIO",IF(Y354='Tabelas auxiliares'!$A$241,"INVESTIMENTO","ERRO - VERIFICAR"))))</f>
        <v>CUSTEIO</v>
      </c>
      <c r="AA354" s="37">
        <v>63552.99</v>
      </c>
      <c r="AB354" s="37"/>
      <c r="AC354" s="37">
        <v>19941.72</v>
      </c>
      <c r="AD354" s="37"/>
      <c r="AE354" s="37">
        <v>43611.27</v>
      </c>
      <c r="AF354" s="37"/>
      <c r="AG354" s="37"/>
    </row>
    <row r="355" spans="1:33" x14ac:dyDescent="0.25">
      <c r="A355" t="s">
        <v>591</v>
      </c>
      <c r="B355" s="36" t="s">
        <v>236</v>
      </c>
      <c r="C355" s="36" t="s">
        <v>592</v>
      </c>
      <c r="D355" t="s">
        <v>28</v>
      </c>
      <c r="E355" t="s">
        <v>100</v>
      </c>
      <c r="F355" s="19" t="str">
        <f>IFERROR(VLOOKUP(D355,'Tabelas auxiliares'!$A$3:$B$63,2,FALSE),"")</f>
        <v>PU - PREFEITURA UNIVERSITÁRIA</v>
      </c>
      <c r="G355" s="19" t="str">
        <f>IFERROR(VLOOKUP($B355,'Tabelas auxiliares'!$A$67:$C$104,2,FALSE),"")</f>
        <v>MANUTENÇÃO</v>
      </c>
      <c r="H355" s="19" t="str">
        <f>IFERROR(VLOOKUP($B355,'Tabelas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t="s">
        <v>4960</v>
      </c>
      <c r="J355" t="s">
        <v>1186</v>
      </c>
      <c r="K355" t="s">
        <v>4961</v>
      </c>
      <c r="L355" t="s">
        <v>1187</v>
      </c>
      <c r="M355" t="s">
        <v>1188</v>
      </c>
      <c r="N355" t="s">
        <v>638</v>
      </c>
      <c r="O355" t="s">
        <v>614</v>
      </c>
      <c r="P355" t="s">
        <v>1357</v>
      </c>
      <c r="Q355" t="s">
        <v>603</v>
      </c>
      <c r="R355" t="s">
        <v>604</v>
      </c>
      <c r="S355" t="s">
        <v>605</v>
      </c>
      <c r="T355" t="s">
        <v>145</v>
      </c>
      <c r="U355" t="s">
        <v>1358</v>
      </c>
      <c r="V355" t="s">
        <v>1183</v>
      </c>
      <c r="W355" t="s">
        <v>1184</v>
      </c>
      <c r="X355" t="s">
        <v>4962</v>
      </c>
      <c r="Y355" s="19" t="str">
        <f t="shared" si="5"/>
        <v>3</v>
      </c>
      <c r="Z355" s="19" t="str">
        <f>IF(T355="","",IF(AND(T355&lt;&gt;'Tabelas auxiliares'!$B$241,T355&lt;&gt;'Tabelas auxiliares'!$B$242),"FOLHA DE PESSOAL",IF(Y355='Tabelas auxiliares'!$A$242,"CUSTEIO",IF(Y355='Tabelas auxiliares'!$A$241,"INVESTIMENTO","ERRO - VERIFICAR"))))</f>
        <v>CUSTEIO</v>
      </c>
      <c r="AA355" s="37">
        <v>20492.259999999998</v>
      </c>
      <c r="AB355" s="37"/>
      <c r="AC355" s="37">
        <v>20492.259999999998</v>
      </c>
      <c r="AD355" s="37"/>
      <c r="AE355" s="37"/>
      <c r="AF355" s="37"/>
      <c r="AG355" s="37"/>
    </row>
    <row r="356" spans="1:33" x14ac:dyDescent="0.25">
      <c r="A356" t="s">
        <v>591</v>
      </c>
      <c r="B356" s="36" t="s">
        <v>236</v>
      </c>
      <c r="C356" s="36" t="s">
        <v>592</v>
      </c>
      <c r="D356" t="s">
        <v>28</v>
      </c>
      <c r="E356" t="s">
        <v>100</v>
      </c>
      <c r="F356" s="19" t="str">
        <f>IFERROR(VLOOKUP(D356,'Tabelas auxiliares'!$A$3:$B$63,2,FALSE),"")</f>
        <v>PU - PREFEITURA UNIVERSITÁRIA</v>
      </c>
      <c r="G356" s="19" t="str">
        <f>IFERROR(VLOOKUP($B356,'Tabelas auxiliares'!$A$67:$C$104,2,FALSE),"")</f>
        <v>MANUTENÇÃO</v>
      </c>
      <c r="H356" s="19" t="str">
        <f>IFERROR(VLOOKUP($B356,'Tabelas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t="s">
        <v>4345</v>
      </c>
      <c r="J356" t="s">
        <v>4963</v>
      </c>
      <c r="K356" t="s">
        <v>4964</v>
      </c>
      <c r="L356" t="s">
        <v>4965</v>
      </c>
      <c r="M356" t="s">
        <v>4966</v>
      </c>
      <c r="N356" t="s">
        <v>638</v>
      </c>
      <c r="O356" t="s">
        <v>614</v>
      </c>
      <c r="P356" t="s">
        <v>1357</v>
      </c>
      <c r="Q356" t="s">
        <v>603</v>
      </c>
      <c r="R356" t="s">
        <v>604</v>
      </c>
      <c r="S356" t="s">
        <v>605</v>
      </c>
      <c r="T356" t="s">
        <v>145</v>
      </c>
      <c r="U356" t="s">
        <v>1358</v>
      </c>
      <c r="V356" t="s">
        <v>1119</v>
      </c>
      <c r="W356" t="s">
        <v>1120</v>
      </c>
      <c r="X356" t="s">
        <v>4967</v>
      </c>
      <c r="Y356" s="19" t="str">
        <f t="shared" si="5"/>
        <v>3</v>
      </c>
      <c r="Z356" s="19" t="str">
        <f>IF(T356="","",IF(AND(T356&lt;&gt;'Tabelas auxiliares'!$B$241,T356&lt;&gt;'Tabelas auxiliares'!$B$242),"FOLHA DE PESSOAL",IF(Y356='Tabelas auxiliares'!$A$242,"CUSTEIO",IF(Y356='Tabelas auxiliares'!$A$241,"INVESTIMENTO","ERRO - VERIFICAR"))))</f>
        <v>CUSTEIO</v>
      </c>
      <c r="AA356" s="37">
        <v>2199.67</v>
      </c>
      <c r="AB356" s="37"/>
      <c r="AC356" s="37">
        <v>2199.67</v>
      </c>
      <c r="AD356" s="37"/>
      <c r="AE356" s="37"/>
      <c r="AF356" s="37"/>
      <c r="AG356" s="37"/>
    </row>
    <row r="357" spans="1:33" x14ac:dyDescent="0.25">
      <c r="A357" t="s">
        <v>591</v>
      </c>
      <c r="B357" s="36" t="s">
        <v>236</v>
      </c>
      <c r="C357" s="36" t="s">
        <v>592</v>
      </c>
      <c r="D357" t="s">
        <v>28</v>
      </c>
      <c r="E357" t="s">
        <v>100</v>
      </c>
      <c r="F357" s="19" t="str">
        <f>IFERROR(VLOOKUP(D357,'Tabelas auxiliares'!$A$3:$B$63,2,FALSE),"")</f>
        <v>PU - PREFEITURA UNIVERSITÁRIA</v>
      </c>
      <c r="G357" s="19" t="str">
        <f>IFERROR(VLOOKUP($B357,'Tabelas auxiliares'!$A$67:$C$104,2,FALSE),"")</f>
        <v>MANUTENÇÃO</v>
      </c>
      <c r="H357" s="19" t="str">
        <f>IFERROR(VLOOKUP($B357,'Tabelas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t="s">
        <v>4049</v>
      </c>
      <c r="J357" t="s">
        <v>1168</v>
      </c>
      <c r="K357" t="s">
        <v>4968</v>
      </c>
      <c r="L357" t="s">
        <v>1169</v>
      </c>
      <c r="M357" t="s">
        <v>1170</v>
      </c>
      <c r="N357" t="s">
        <v>638</v>
      </c>
      <c r="O357" t="s">
        <v>614</v>
      </c>
      <c r="P357" t="s">
        <v>1357</v>
      </c>
      <c r="Q357" t="s">
        <v>603</v>
      </c>
      <c r="R357" t="s">
        <v>604</v>
      </c>
      <c r="S357" t="s">
        <v>605</v>
      </c>
      <c r="T357" t="s">
        <v>145</v>
      </c>
      <c r="U357" t="s">
        <v>1358</v>
      </c>
      <c r="V357" t="s">
        <v>1171</v>
      </c>
      <c r="W357" t="s">
        <v>1172</v>
      </c>
      <c r="X357" t="s">
        <v>4969</v>
      </c>
      <c r="Y357" s="19" t="str">
        <f t="shared" si="5"/>
        <v>3</v>
      </c>
      <c r="Z357" s="19" t="str">
        <f>IF(T357="","",IF(AND(T357&lt;&gt;'Tabelas auxiliares'!$B$241,T357&lt;&gt;'Tabelas auxiliares'!$B$242),"FOLHA DE PESSOAL",IF(Y357='Tabelas auxiliares'!$A$242,"CUSTEIO",IF(Y357='Tabelas auxiliares'!$A$241,"INVESTIMENTO","ERRO - VERIFICAR"))))</f>
        <v>CUSTEIO</v>
      </c>
      <c r="AA357" s="37">
        <v>651069.78</v>
      </c>
      <c r="AB357" s="37"/>
      <c r="AC357" s="37"/>
      <c r="AD357" s="37"/>
      <c r="AE357" s="37">
        <v>651069.78</v>
      </c>
      <c r="AF357" s="37"/>
      <c r="AG357" s="37"/>
    </row>
    <row r="358" spans="1:33" x14ac:dyDescent="0.25">
      <c r="A358" t="s">
        <v>591</v>
      </c>
      <c r="B358" s="36" t="s">
        <v>236</v>
      </c>
      <c r="C358" s="36" t="s">
        <v>592</v>
      </c>
      <c r="D358" t="s">
        <v>28</v>
      </c>
      <c r="E358" t="s">
        <v>100</v>
      </c>
      <c r="F358" s="19" t="str">
        <f>IFERROR(VLOOKUP(D358,'Tabelas auxiliares'!$A$3:$B$63,2,FALSE),"")</f>
        <v>PU - PREFEITURA UNIVERSITÁRIA</v>
      </c>
      <c r="G358" s="19" t="str">
        <f>IFERROR(VLOOKUP($B358,'Tabelas auxiliares'!$A$67:$C$104,2,FALSE),"")</f>
        <v>MANUTENÇÃO</v>
      </c>
      <c r="H358" s="19" t="str">
        <f>IFERROR(VLOOKUP($B358,'Tabelas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t="s">
        <v>4970</v>
      </c>
      <c r="J358" t="s">
        <v>3413</v>
      </c>
      <c r="K358" t="s">
        <v>4971</v>
      </c>
      <c r="L358" t="s">
        <v>4972</v>
      </c>
      <c r="M358" t="s">
        <v>3380</v>
      </c>
      <c r="N358" t="s">
        <v>638</v>
      </c>
      <c r="O358" t="s">
        <v>614</v>
      </c>
      <c r="P358" t="s">
        <v>1357</v>
      </c>
      <c r="Q358" t="s">
        <v>603</v>
      </c>
      <c r="R358" t="s">
        <v>604</v>
      </c>
      <c r="S358" t="s">
        <v>605</v>
      </c>
      <c r="T358" t="s">
        <v>145</v>
      </c>
      <c r="U358" t="s">
        <v>1358</v>
      </c>
      <c r="V358" t="s">
        <v>1171</v>
      </c>
      <c r="W358" t="s">
        <v>1172</v>
      </c>
      <c r="X358" t="s">
        <v>4973</v>
      </c>
      <c r="Y358" s="19" t="str">
        <f t="shared" si="5"/>
        <v>3</v>
      </c>
      <c r="Z358" s="19" t="str">
        <f>IF(T358="","",IF(AND(T358&lt;&gt;'Tabelas auxiliares'!$B$241,T358&lt;&gt;'Tabelas auxiliares'!$B$242),"FOLHA DE PESSOAL",IF(Y358='Tabelas auxiliares'!$A$242,"CUSTEIO",IF(Y358='Tabelas auxiliares'!$A$241,"INVESTIMENTO","ERRO - VERIFICAR"))))</f>
        <v>CUSTEIO</v>
      </c>
      <c r="AA358" s="37">
        <v>6750.03</v>
      </c>
      <c r="AB358" s="37"/>
      <c r="AC358" s="37">
        <v>916.73</v>
      </c>
      <c r="AD358" s="37"/>
      <c r="AE358" s="37">
        <v>5833.3</v>
      </c>
      <c r="AF358" s="37"/>
      <c r="AG358" s="37"/>
    </row>
    <row r="359" spans="1:33" x14ac:dyDescent="0.25">
      <c r="A359" t="s">
        <v>591</v>
      </c>
      <c r="B359" s="36" t="s">
        <v>236</v>
      </c>
      <c r="C359" s="36" t="s">
        <v>592</v>
      </c>
      <c r="D359" t="s">
        <v>28</v>
      </c>
      <c r="E359" t="s">
        <v>100</v>
      </c>
      <c r="F359" s="19" t="str">
        <f>IFERROR(VLOOKUP(D359,'Tabelas auxiliares'!$A$3:$B$63,2,FALSE),"")</f>
        <v>PU - PREFEITURA UNIVERSITÁRIA</v>
      </c>
      <c r="G359" s="19" t="str">
        <f>IFERROR(VLOOKUP($B359,'Tabelas auxiliares'!$A$67:$C$104,2,FALSE),"")</f>
        <v>MANUTENÇÃO</v>
      </c>
      <c r="H359" s="19" t="str">
        <f>IFERROR(VLOOKUP($B359,'Tabelas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t="s">
        <v>4974</v>
      </c>
      <c r="J359" t="s">
        <v>3388</v>
      </c>
      <c r="K359" t="s">
        <v>4975</v>
      </c>
      <c r="L359" t="s">
        <v>4976</v>
      </c>
      <c r="M359" t="s">
        <v>3391</v>
      </c>
      <c r="N359" t="s">
        <v>638</v>
      </c>
      <c r="O359" t="s">
        <v>614</v>
      </c>
      <c r="P359" t="s">
        <v>1357</v>
      </c>
      <c r="Q359" t="s">
        <v>603</v>
      </c>
      <c r="R359" t="s">
        <v>604</v>
      </c>
      <c r="S359" t="s">
        <v>605</v>
      </c>
      <c r="T359" t="s">
        <v>145</v>
      </c>
      <c r="U359" t="s">
        <v>1358</v>
      </c>
      <c r="V359" t="s">
        <v>1119</v>
      </c>
      <c r="W359" t="s">
        <v>1120</v>
      </c>
      <c r="X359" t="s">
        <v>4977</v>
      </c>
      <c r="Y359" s="19" t="str">
        <f t="shared" si="5"/>
        <v>3</v>
      </c>
      <c r="Z359" s="19" t="str">
        <f>IF(T359="","",IF(AND(T359&lt;&gt;'Tabelas auxiliares'!$B$241,T359&lt;&gt;'Tabelas auxiliares'!$B$242),"FOLHA DE PESSOAL",IF(Y359='Tabelas auxiliares'!$A$242,"CUSTEIO",IF(Y359='Tabelas auxiliares'!$A$241,"INVESTIMENTO","ERRO - VERIFICAR"))))</f>
        <v>CUSTEIO</v>
      </c>
      <c r="AA359" s="37">
        <v>46761.8</v>
      </c>
      <c r="AB359" s="37"/>
      <c r="AC359" s="37"/>
      <c r="AD359" s="37"/>
      <c r="AE359" s="37">
        <v>46761.8</v>
      </c>
      <c r="AF359" s="37"/>
      <c r="AG359" s="37"/>
    </row>
    <row r="360" spans="1:33" x14ac:dyDescent="0.25">
      <c r="A360" t="s">
        <v>591</v>
      </c>
      <c r="B360" s="36" t="s">
        <v>236</v>
      </c>
      <c r="C360" s="36" t="s">
        <v>592</v>
      </c>
      <c r="D360" t="s">
        <v>28</v>
      </c>
      <c r="E360" t="s">
        <v>100</v>
      </c>
      <c r="F360" s="19" t="str">
        <f>IFERROR(VLOOKUP(D360,'Tabelas auxiliares'!$A$3:$B$63,2,FALSE),"")</f>
        <v>PU - PREFEITURA UNIVERSITÁRIA</v>
      </c>
      <c r="G360" s="19" t="str">
        <f>IFERROR(VLOOKUP($B360,'Tabelas auxiliares'!$A$67:$C$104,2,FALSE),"")</f>
        <v>MANUTENÇÃO</v>
      </c>
      <c r="H360" s="19" t="str">
        <f>IFERROR(VLOOKUP($B360,'Tabelas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t="s">
        <v>4978</v>
      </c>
      <c r="J360" t="s">
        <v>1176</v>
      </c>
      <c r="K360" t="s">
        <v>4979</v>
      </c>
      <c r="L360" t="s">
        <v>1177</v>
      </c>
      <c r="M360" t="s">
        <v>1178</v>
      </c>
      <c r="N360" t="s">
        <v>638</v>
      </c>
      <c r="O360" t="s">
        <v>614</v>
      </c>
      <c r="P360" t="s">
        <v>1357</v>
      </c>
      <c r="Q360" t="s">
        <v>603</v>
      </c>
      <c r="R360" t="s">
        <v>604</v>
      </c>
      <c r="S360" t="s">
        <v>605</v>
      </c>
      <c r="T360" t="s">
        <v>145</v>
      </c>
      <c r="U360" t="s">
        <v>1358</v>
      </c>
      <c r="V360" t="s">
        <v>1099</v>
      </c>
      <c r="W360" t="s">
        <v>1083</v>
      </c>
      <c r="X360" t="s">
        <v>4980</v>
      </c>
      <c r="Y360" s="19" t="str">
        <f t="shared" si="5"/>
        <v>3</v>
      </c>
      <c r="Z360" s="19" t="str">
        <f>IF(T360="","",IF(AND(T360&lt;&gt;'Tabelas auxiliares'!$B$241,T360&lt;&gt;'Tabelas auxiliares'!$B$242),"FOLHA DE PESSOAL",IF(Y360='Tabelas auxiliares'!$A$242,"CUSTEIO",IF(Y360='Tabelas auxiliares'!$A$241,"INVESTIMENTO","ERRO - VERIFICAR"))))</f>
        <v>CUSTEIO</v>
      </c>
      <c r="AA360" s="37">
        <v>2877.06</v>
      </c>
      <c r="AB360" s="37"/>
      <c r="AC360" s="37"/>
      <c r="AD360" s="37"/>
      <c r="AE360" s="37">
        <v>2877.06</v>
      </c>
      <c r="AF360" s="37"/>
      <c r="AG360" s="37"/>
    </row>
    <row r="361" spans="1:33" x14ac:dyDescent="0.25">
      <c r="A361" t="s">
        <v>591</v>
      </c>
      <c r="B361" s="36" t="s">
        <v>236</v>
      </c>
      <c r="C361" s="36" t="s">
        <v>592</v>
      </c>
      <c r="D361" t="s">
        <v>28</v>
      </c>
      <c r="E361" t="s">
        <v>100</v>
      </c>
      <c r="F361" s="19" t="str">
        <f>IFERROR(VLOOKUP(D361,'Tabelas auxiliares'!$A$3:$B$63,2,FALSE),"")</f>
        <v>PU - PREFEITURA UNIVERSITÁRIA</v>
      </c>
      <c r="G361" s="19" t="str">
        <f>IFERROR(VLOOKUP($B361,'Tabelas auxiliares'!$A$67:$C$104,2,FALSE),"")</f>
        <v>MANUTENÇÃO</v>
      </c>
      <c r="H361" s="19" t="str">
        <f>IFERROR(VLOOKUP($B361,'Tabelas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t="s">
        <v>4981</v>
      </c>
      <c r="J361" t="s">
        <v>1168</v>
      </c>
      <c r="K361" t="s">
        <v>4982</v>
      </c>
      <c r="L361" t="s">
        <v>4983</v>
      </c>
      <c r="M361" t="s">
        <v>1170</v>
      </c>
      <c r="N361" t="s">
        <v>642</v>
      </c>
      <c r="O361" t="s">
        <v>614</v>
      </c>
      <c r="P361" t="s">
        <v>1380</v>
      </c>
      <c r="Q361" t="s">
        <v>603</v>
      </c>
      <c r="R361" t="s">
        <v>604</v>
      </c>
      <c r="S361" t="s">
        <v>605</v>
      </c>
      <c r="T361" t="s">
        <v>179</v>
      </c>
      <c r="U361" t="s">
        <v>4984</v>
      </c>
      <c r="V361" t="s">
        <v>1171</v>
      </c>
      <c r="W361" t="s">
        <v>1172</v>
      </c>
      <c r="X361" t="s">
        <v>4985</v>
      </c>
      <c r="Y361" s="19" t="str">
        <f t="shared" si="5"/>
        <v>3</v>
      </c>
      <c r="Z361" s="19" t="str">
        <f>IF(T361="","",IF(AND(T361&lt;&gt;'Tabelas auxiliares'!$B$241,T361&lt;&gt;'Tabelas auxiliares'!$B$242),"FOLHA DE PESSOAL",IF(Y361='Tabelas auxiliares'!$A$242,"CUSTEIO",IF(Y361='Tabelas auxiliares'!$A$241,"INVESTIMENTO","ERRO - VERIFICAR"))))</f>
        <v>CUSTEIO</v>
      </c>
      <c r="AA361" s="37">
        <v>500000</v>
      </c>
      <c r="AB361" s="37"/>
      <c r="AC361" s="37"/>
      <c r="AD361" s="37"/>
      <c r="AE361" s="37">
        <v>500000</v>
      </c>
      <c r="AF361" s="37"/>
      <c r="AG361" s="37"/>
    </row>
    <row r="362" spans="1:33" x14ac:dyDescent="0.25">
      <c r="A362" t="s">
        <v>591</v>
      </c>
      <c r="B362" s="36" t="s">
        <v>236</v>
      </c>
      <c r="C362" s="36" t="s">
        <v>592</v>
      </c>
      <c r="D362" t="s">
        <v>28</v>
      </c>
      <c r="E362" t="s">
        <v>100</v>
      </c>
      <c r="F362" s="19" t="str">
        <f>IFERROR(VLOOKUP(D362,'Tabelas auxiliares'!$A$3:$B$63,2,FALSE),"")</f>
        <v>PU - PREFEITURA UNIVERSITÁRIA</v>
      </c>
      <c r="G362" s="19" t="str">
        <f>IFERROR(VLOOKUP($B362,'Tabelas auxiliares'!$A$67:$C$104,2,FALSE),"")</f>
        <v>MANUTENÇÃO</v>
      </c>
      <c r="H362" s="19" t="str">
        <f>IFERROR(VLOOKUP($B362,'Tabelas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t="s">
        <v>4703</v>
      </c>
      <c r="J362" t="s">
        <v>1173</v>
      </c>
      <c r="K362" t="s">
        <v>4986</v>
      </c>
      <c r="L362" t="s">
        <v>1174</v>
      </c>
      <c r="M362" t="s">
        <v>1175</v>
      </c>
      <c r="N362" t="s">
        <v>638</v>
      </c>
      <c r="O362" t="s">
        <v>614</v>
      </c>
      <c r="P362" t="s">
        <v>1357</v>
      </c>
      <c r="Q362" t="s">
        <v>603</v>
      </c>
      <c r="R362" t="s">
        <v>604</v>
      </c>
      <c r="S362" t="s">
        <v>605</v>
      </c>
      <c r="T362" t="s">
        <v>145</v>
      </c>
      <c r="U362" t="s">
        <v>1358</v>
      </c>
      <c r="V362" t="s">
        <v>1119</v>
      </c>
      <c r="W362" t="s">
        <v>1120</v>
      </c>
      <c r="X362" t="s">
        <v>4987</v>
      </c>
      <c r="Y362" s="19" t="str">
        <f t="shared" si="5"/>
        <v>3</v>
      </c>
      <c r="Z362" s="19" t="str">
        <f>IF(T362="","",IF(AND(T362&lt;&gt;'Tabelas auxiliares'!$B$241,T362&lt;&gt;'Tabelas auxiliares'!$B$242),"FOLHA DE PESSOAL",IF(Y362='Tabelas auxiliares'!$A$242,"CUSTEIO",IF(Y362='Tabelas auxiliares'!$A$241,"INVESTIMENTO","ERRO - VERIFICAR"))))</f>
        <v>CUSTEIO</v>
      </c>
      <c r="AA362" s="37">
        <v>8487.68</v>
      </c>
      <c r="AB362" s="37"/>
      <c r="AC362" s="37"/>
      <c r="AD362" s="37"/>
      <c r="AE362" s="37">
        <v>8487.68</v>
      </c>
      <c r="AF362" s="37"/>
      <c r="AG362" s="37"/>
    </row>
    <row r="363" spans="1:33" x14ac:dyDescent="0.25">
      <c r="A363" t="s">
        <v>591</v>
      </c>
      <c r="B363" s="36" t="s">
        <v>236</v>
      </c>
      <c r="C363" s="36" t="s">
        <v>592</v>
      </c>
      <c r="D363" t="s">
        <v>28</v>
      </c>
      <c r="E363" t="s">
        <v>100</v>
      </c>
      <c r="F363" s="19" t="str">
        <f>IFERROR(VLOOKUP(D363,'Tabelas auxiliares'!$A$3:$B$63,2,FALSE),"")</f>
        <v>PU - PREFEITURA UNIVERSITÁRIA</v>
      </c>
      <c r="G363" s="19" t="str">
        <f>IFERROR(VLOOKUP($B363,'Tabelas auxiliares'!$A$67:$C$104,2,FALSE),"")</f>
        <v>MANUTENÇÃO</v>
      </c>
      <c r="H363" s="19" t="str">
        <f>IFERROR(VLOOKUP($B363,'Tabelas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t="s">
        <v>4988</v>
      </c>
      <c r="J363" t="s">
        <v>1168</v>
      </c>
      <c r="K363" t="s">
        <v>4989</v>
      </c>
      <c r="L363" t="s">
        <v>1169</v>
      </c>
      <c r="M363" t="s">
        <v>1170</v>
      </c>
      <c r="N363" t="s">
        <v>638</v>
      </c>
      <c r="O363" t="s">
        <v>614</v>
      </c>
      <c r="P363" t="s">
        <v>1357</v>
      </c>
      <c r="Q363" t="s">
        <v>603</v>
      </c>
      <c r="R363" t="s">
        <v>604</v>
      </c>
      <c r="S363" t="s">
        <v>605</v>
      </c>
      <c r="T363" t="s">
        <v>179</v>
      </c>
      <c r="U363" t="s">
        <v>4708</v>
      </c>
      <c r="V363" t="s">
        <v>1171</v>
      </c>
      <c r="W363" t="s">
        <v>1172</v>
      </c>
      <c r="X363" t="s">
        <v>4990</v>
      </c>
      <c r="Y363" s="19" t="str">
        <f t="shared" si="5"/>
        <v>3</v>
      </c>
      <c r="Z363" s="19" t="str">
        <f>IF(T363="","",IF(AND(T363&lt;&gt;'Tabelas auxiliares'!$B$241,T363&lt;&gt;'Tabelas auxiliares'!$B$242),"FOLHA DE PESSOAL",IF(Y363='Tabelas auxiliares'!$A$242,"CUSTEIO",IF(Y363='Tabelas auxiliares'!$A$241,"INVESTIMENTO","ERRO - VERIFICAR"))))</f>
        <v>CUSTEIO</v>
      </c>
      <c r="AA363" s="37">
        <v>21014.12</v>
      </c>
      <c r="AB363" s="37"/>
      <c r="AC363" s="37"/>
      <c r="AD363" s="37"/>
      <c r="AE363" s="37">
        <v>21014.12</v>
      </c>
      <c r="AF363" s="37"/>
      <c r="AG363" s="37"/>
    </row>
    <row r="364" spans="1:33" x14ac:dyDescent="0.25">
      <c r="A364" t="s">
        <v>591</v>
      </c>
      <c r="B364" s="36" t="s">
        <v>236</v>
      </c>
      <c r="C364" s="36" t="s">
        <v>592</v>
      </c>
      <c r="D364" t="s">
        <v>28</v>
      </c>
      <c r="E364" t="s">
        <v>100</v>
      </c>
      <c r="F364" s="19" t="str">
        <f>IFERROR(VLOOKUP(D364,'Tabelas auxiliares'!$A$3:$B$63,2,FALSE),"")</f>
        <v>PU - PREFEITURA UNIVERSITÁRIA</v>
      </c>
      <c r="G364" s="19" t="str">
        <f>IFERROR(VLOOKUP($B364,'Tabelas auxiliares'!$A$67:$C$104,2,FALSE),"")</f>
        <v>MANUTENÇÃO</v>
      </c>
      <c r="H364" s="19" t="str">
        <f>IFERROR(VLOOKUP($B364,'Tabelas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t="s">
        <v>4988</v>
      </c>
      <c r="J364" t="s">
        <v>1168</v>
      </c>
      <c r="K364" t="s">
        <v>4991</v>
      </c>
      <c r="L364" t="s">
        <v>1169</v>
      </c>
      <c r="M364" t="s">
        <v>1170</v>
      </c>
      <c r="N364" t="s">
        <v>638</v>
      </c>
      <c r="O364" t="s">
        <v>614</v>
      </c>
      <c r="P364" t="s">
        <v>1357</v>
      </c>
      <c r="Q364" t="s">
        <v>603</v>
      </c>
      <c r="R364" t="s">
        <v>604</v>
      </c>
      <c r="S364" t="s">
        <v>605</v>
      </c>
      <c r="T364" t="s">
        <v>179</v>
      </c>
      <c r="U364" t="s">
        <v>4204</v>
      </c>
      <c r="V364" t="s">
        <v>1171</v>
      </c>
      <c r="W364" t="s">
        <v>1172</v>
      </c>
      <c r="X364" t="s">
        <v>4992</v>
      </c>
      <c r="Y364" s="19" t="str">
        <f t="shared" si="5"/>
        <v>3</v>
      </c>
      <c r="Z364" s="19" t="str">
        <f>IF(T364="","",IF(AND(T364&lt;&gt;'Tabelas auxiliares'!$B$241,T364&lt;&gt;'Tabelas auxiliares'!$B$242),"FOLHA DE PESSOAL",IF(Y364='Tabelas auxiliares'!$A$242,"CUSTEIO",IF(Y364='Tabelas auxiliares'!$A$241,"INVESTIMENTO","ERRO - VERIFICAR"))))</f>
        <v>CUSTEIO</v>
      </c>
      <c r="AA364" s="37">
        <v>410553.13</v>
      </c>
      <c r="AB364" s="37"/>
      <c r="AC364" s="37"/>
      <c r="AD364" s="37"/>
      <c r="AE364" s="37">
        <v>410553.13</v>
      </c>
      <c r="AF364" s="37"/>
      <c r="AG364" s="37"/>
    </row>
    <row r="365" spans="1:33" x14ac:dyDescent="0.25">
      <c r="A365" t="s">
        <v>591</v>
      </c>
      <c r="B365" s="36" t="s">
        <v>236</v>
      </c>
      <c r="C365" s="36" t="s">
        <v>592</v>
      </c>
      <c r="D365" t="s">
        <v>28</v>
      </c>
      <c r="E365" t="s">
        <v>100</v>
      </c>
      <c r="F365" s="19" t="str">
        <f>IFERROR(VLOOKUP(D365,'Tabelas auxiliares'!$A$3:$B$63,2,FALSE),"")</f>
        <v>PU - PREFEITURA UNIVERSITÁRIA</v>
      </c>
      <c r="G365" s="19" t="str">
        <f>IFERROR(VLOOKUP($B365,'Tabelas auxiliares'!$A$67:$C$104,2,FALSE),"")</f>
        <v>MANUTENÇÃO</v>
      </c>
      <c r="H365" s="19" t="str">
        <f>IFERROR(VLOOKUP($B365,'Tabelas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t="s">
        <v>3997</v>
      </c>
      <c r="J365" t="s">
        <v>1193</v>
      </c>
      <c r="K365" t="s">
        <v>4993</v>
      </c>
      <c r="L365" t="s">
        <v>1194</v>
      </c>
      <c r="M365" t="s">
        <v>1195</v>
      </c>
      <c r="N365" t="s">
        <v>638</v>
      </c>
      <c r="O365" t="s">
        <v>614</v>
      </c>
      <c r="P365" t="s">
        <v>1357</v>
      </c>
      <c r="Q365" t="s">
        <v>603</v>
      </c>
      <c r="R365" t="s">
        <v>604</v>
      </c>
      <c r="S365" t="s">
        <v>605</v>
      </c>
      <c r="T365" t="s">
        <v>145</v>
      </c>
      <c r="U365" t="s">
        <v>1358</v>
      </c>
      <c r="V365" t="s">
        <v>1171</v>
      </c>
      <c r="W365" t="s">
        <v>1172</v>
      </c>
      <c r="X365" t="s">
        <v>4994</v>
      </c>
      <c r="Y365" s="19" t="str">
        <f t="shared" si="5"/>
        <v>3</v>
      </c>
      <c r="Z365" s="19" t="str">
        <f>IF(T365="","",IF(AND(T365&lt;&gt;'Tabelas auxiliares'!$B$241,T365&lt;&gt;'Tabelas auxiliares'!$B$242),"FOLHA DE PESSOAL",IF(Y365='Tabelas auxiliares'!$A$242,"CUSTEIO",IF(Y365='Tabelas auxiliares'!$A$241,"INVESTIMENTO","ERRO - VERIFICAR"))))</f>
        <v>CUSTEIO</v>
      </c>
      <c r="AA365" s="37">
        <v>1790.33</v>
      </c>
      <c r="AB365" s="37"/>
      <c r="AC365" s="37"/>
      <c r="AD365" s="37"/>
      <c r="AE365" s="37">
        <v>1790.33</v>
      </c>
      <c r="AF365" s="37"/>
      <c r="AG365" s="37"/>
    </row>
    <row r="366" spans="1:33" x14ac:dyDescent="0.25">
      <c r="A366" t="s">
        <v>591</v>
      </c>
      <c r="B366" s="36" t="s">
        <v>236</v>
      </c>
      <c r="C366" s="36" t="s">
        <v>592</v>
      </c>
      <c r="D366" t="s">
        <v>28</v>
      </c>
      <c r="E366" t="s">
        <v>100</v>
      </c>
      <c r="F366" s="19" t="str">
        <f>IFERROR(VLOOKUP(D366,'Tabelas auxiliares'!$A$3:$B$63,2,FALSE),"")</f>
        <v>PU - PREFEITURA UNIVERSITÁRIA</v>
      </c>
      <c r="G366" s="19" t="str">
        <f>IFERROR(VLOOKUP($B366,'Tabelas auxiliares'!$A$67:$C$104,2,FALSE),"")</f>
        <v>MANUTENÇÃO</v>
      </c>
      <c r="H366" s="19" t="str">
        <f>IFERROR(VLOOKUP($B366,'Tabelas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t="s">
        <v>4995</v>
      </c>
      <c r="J366" t="s">
        <v>1186</v>
      </c>
      <c r="K366" t="s">
        <v>4996</v>
      </c>
      <c r="L366" t="s">
        <v>1187</v>
      </c>
      <c r="M366" t="s">
        <v>1188</v>
      </c>
      <c r="N366" t="s">
        <v>638</v>
      </c>
      <c r="O366" t="s">
        <v>614</v>
      </c>
      <c r="P366" t="s">
        <v>1357</v>
      </c>
      <c r="Q366" t="s">
        <v>603</v>
      </c>
      <c r="R366" t="s">
        <v>604</v>
      </c>
      <c r="S366" t="s">
        <v>605</v>
      </c>
      <c r="T366" t="s">
        <v>145</v>
      </c>
      <c r="U366" t="s">
        <v>1358</v>
      </c>
      <c r="V366" t="s">
        <v>1183</v>
      </c>
      <c r="W366" t="s">
        <v>1184</v>
      </c>
      <c r="X366" t="s">
        <v>4997</v>
      </c>
      <c r="Y366" s="19" t="str">
        <f t="shared" si="5"/>
        <v>3</v>
      </c>
      <c r="Z366" s="19" t="str">
        <f>IF(T366="","",IF(AND(T366&lt;&gt;'Tabelas auxiliares'!$B$241,T366&lt;&gt;'Tabelas auxiliares'!$B$242),"FOLHA DE PESSOAL",IF(Y366='Tabelas auxiliares'!$A$242,"CUSTEIO",IF(Y366='Tabelas auxiliares'!$A$241,"INVESTIMENTO","ERRO - VERIFICAR"))))</f>
        <v>CUSTEIO</v>
      </c>
      <c r="AA366" s="37">
        <v>3933.82</v>
      </c>
      <c r="AB366" s="37"/>
      <c r="AC366" s="37">
        <v>3933.82</v>
      </c>
      <c r="AD366" s="37"/>
      <c r="AE366" s="37"/>
      <c r="AF366" s="37"/>
      <c r="AG366" s="37"/>
    </row>
    <row r="367" spans="1:33" x14ac:dyDescent="0.25">
      <c r="A367" t="s">
        <v>591</v>
      </c>
      <c r="B367" s="36" t="s">
        <v>236</v>
      </c>
      <c r="C367" s="36" t="s">
        <v>592</v>
      </c>
      <c r="D367" t="s">
        <v>28</v>
      </c>
      <c r="E367" t="s">
        <v>100</v>
      </c>
      <c r="F367" s="19" t="str">
        <f>IFERROR(VLOOKUP(D367,'Tabelas auxiliares'!$A$3:$B$63,2,FALSE),"")</f>
        <v>PU - PREFEITURA UNIVERSITÁRIA</v>
      </c>
      <c r="G367" s="19" t="str">
        <f>IFERROR(VLOOKUP($B367,'Tabelas auxiliares'!$A$67:$C$104,2,FALSE),"")</f>
        <v>MANUTENÇÃO</v>
      </c>
      <c r="H367" s="19" t="str">
        <f>IFERROR(VLOOKUP($B367,'Tabelas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t="s">
        <v>4364</v>
      </c>
      <c r="J367" t="s">
        <v>3377</v>
      </c>
      <c r="K367" t="s">
        <v>4998</v>
      </c>
      <c r="L367" t="s">
        <v>3379</v>
      </c>
      <c r="M367" t="s">
        <v>3380</v>
      </c>
      <c r="N367" t="s">
        <v>638</v>
      </c>
      <c r="O367" t="s">
        <v>614</v>
      </c>
      <c r="P367" t="s">
        <v>1357</v>
      </c>
      <c r="Q367" t="s">
        <v>603</v>
      </c>
      <c r="R367" t="s">
        <v>604</v>
      </c>
      <c r="S367" t="s">
        <v>4010</v>
      </c>
      <c r="T367" t="s">
        <v>145</v>
      </c>
      <c r="U367" t="s">
        <v>1358</v>
      </c>
      <c r="V367" t="s">
        <v>1171</v>
      </c>
      <c r="W367" t="s">
        <v>1172</v>
      </c>
      <c r="X367" t="s">
        <v>4999</v>
      </c>
      <c r="Y367" s="19" t="str">
        <f t="shared" si="5"/>
        <v>3</v>
      </c>
      <c r="Z367" s="19" t="str">
        <f>IF(T367="","",IF(AND(T367&lt;&gt;'Tabelas auxiliares'!$B$241,T367&lt;&gt;'Tabelas auxiliares'!$B$242),"FOLHA DE PESSOAL",IF(Y367='Tabelas auxiliares'!$A$242,"CUSTEIO",IF(Y367='Tabelas auxiliares'!$A$241,"INVESTIMENTO","ERRO - VERIFICAR"))))</f>
        <v>CUSTEIO</v>
      </c>
      <c r="AA367" s="37">
        <v>414.91</v>
      </c>
      <c r="AB367" s="37"/>
      <c r="AC367" s="37"/>
      <c r="AD367" s="37"/>
      <c r="AE367" s="37">
        <v>414.91</v>
      </c>
      <c r="AF367" s="37"/>
      <c r="AG367" s="37"/>
    </row>
    <row r="368" spans="1:33" x14ac:dyDescent="0.25">
      <c r="A368" t="s">
        <v>591</v>
      </c>
      <c r="B368" s="36" t="s">
        <v>236</v>
      </c>
      <c r="C368" s="36" t="s">
        <v>592</v>
      </c>
      <c r="D368" t="s">
        <v>28</v>
      </c>
      <c r="E368" t="s">
        <v>100</v>
      </c>
      <c r="F368" s="19" t="str">
        <f>IFERROR(VLOOKUP(D368,'Tabelas auxiliares'!$A$3:$B$63,2,FALSE),"")</f>
        <v>PU - PREFEITURA UNIVERSITÁRIA</v>
      </c>
      <c r="G368" s="19" t="str">
        <f>IFERROR(VLOOKUP($B368,'Tabelas auxiliares'!$A$67:$C$104,2,FALSE),"")</f>
        <v>MANUTENÇÃO</v>
      </c>
      <c r="H368" s="19" t="str">
        <f>IFERROR(VLOOKUP($B368,'Tabelas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t="s">
        <v>4728</v>
      </c>
      <c r="J368" t="s">
        <v>3377</v>
      </c>
      <c r="K368" t="s">
        <v>5000</v>
      </c>
      <c r="L368" t="s">
        <v>5001</v>
      </c>
      <c r="M368" t="s">
        <v>3380</v>
      </c>
      <c r="N368" t="s">
        <v>638</v>
      </c>
      <c r="O368" t="s">
        <v>614</v>
      </c>
      <c r="P368" t="s">
        <v>1357</v>
      </c>
      <c r="Q368" t="s">
        <v>603</v>
      </c>
      <c r="R368" t="s">
        <v>604</v>
      </c>
      <c r="S368" t="s">
        <v>605</v>
      </c>
      <c r="T368" t="s">
        <v>145</v>
      </c>
      <c r="U368" t="s">
        <v>1358</v>
      </c>
      <c r="V368" t="s">
        <v>1171</v>
      </c>
      <c r="W368" t="s">
        <v>1172</v>
      </c>
      <c r="X368" t="s">
        <v>5002</v>
      </c>
      <c r="Y368" s="19" t="str">
        <f t="shared" si="5"/>
        <v>3</v>
      </c>
      <c r="Z368" s="19" t="str">
        <f>IF(T368="","",IF(AND(T368&lt;&gt;'Tabelas auxiliares'!$B$241,T368&lt;&gt;'Tabelas auxiliares'!$B$242),"FOLHA DE PESSOAL",IF(Y368='Tabelas auxiliares'!$A$242,"CUSTEIO",IF(Y368='Tabelas auxiliares'!$A$241,"INVESTIMENTO","ERRO - VERIFICAR"))))</f>
        <v>CUSTEIO</v>
      </c>
      <c r="AA368" s="37">
        <v>13735.45</v>
      </c>
      <c r="AB368" s="37"/>
      <c r="AC368" s="37"/>
      <c r="AD368" s="37"/>
      <c r="AE368" s="37">
        <v>13735.45</v>
      </c>
      <c r="AF368" s="37"/>
      <c r="AG368" s="37"/>
    </row>
    <row r="369" spans="1:33" x14ac:dyDescent="0.25">
      <c r="A369" t="s">
        <v>591</v>
      </c>
      <c r="B369" s="36" t="s">
        <v>236</v>
      </c>
      <c r="C369" s="36" t="s">
        <v>592</v>
      </c>
      <c r="D369" t="s">
        <v>28</v>
      </c>
      <c r="E369" t="s">
        <v>100</v>
      </c>
      <c r="F369" s="19" t="str">
        <f>IFERROR(VLOOKUP(D369,'Tabelas auxiliares'!$A$3:$B$63,2,FALSE),"")</f>
        <v>PU - PREFEITURA UNIVERSITÁRIA</v>
      </c>
      <c r="G369" s="19" t="str">
        <f>IFERROR(VLOOKUP($B369,'Tabelas auxiliares'!$A$67:$C$104,2,FALSE),"")</f>
        <v>MANUTENÇÃO</v>
      </c>
      <c r="H369" s="19" t="str">
        <f>IFERROR(VLOOKUP($B369,'Tabelas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t="s">
        <v>4728</v>
      </c>
      <c r="J369" t="s">
        <v>1193</v>
      </c>
      <c r="K369" t="s">
        <v>5003</v>
      </c>
      <c r="L369" t="s">
        <v>5004</v>
      </c>
      <c r="M369" t="s">
        <v>1195</v>
      </c>
      <c r="N369" t="s">
        <v>638</v>
      </c>
      <c r="O369" t="s">
        <v>614</v>
      </c>
      <c r="P369" t="s">
        <v>1357</v>
      </c>
      <c r="Q369" t="s">
        <v>603</v>
      </c>
      <c r="R369" t="s">
        <v>604</v>
      </c>
      <c r="S369" t="s">
        <v>605</v>
      </c>
      <c r="T369" t="s">
        <v>145</v>
      </c>
      <c r="U369" t="s">
        <v>1358</v>
      </c>
      <c r="V369" t="s">
        <v>1171</v>
      </c>
      <c r="W369" t="s">
        <v>1172</v>
      </c>
      <c r="X369" t="s">
        <v>5005</v>
      </c>
      <c r="Y369" s="19" t="str">
        <f t="shared" si="5"/>
        <v>3</v>
      </c>
      <c r="Z369" s="19" t="str">
        <f>IF(T369="","",IF(AND(T369&lt;&gt;'Tabelas auxiliares'!$B$241,T369&lt;&gt;'Tabelas auxiliares'!$B$242),"FOLHA DE PESSOAL",IF(Y369='Tabelas auxiliares'!$A$242,"CUSTEIO",IF(Y369='Tabelas auxiliares'!$A$241,"INVESTIMENTO","ERRO - VERIFICAR"))))</f>
        <v>CUSTEIO</v>
      </c>
      <c r="AA369" s="37">
        <v>505.31</v>
      </c>
      <c r="AB369" s="37"/>
      <c r="AC369" s="37"/>
      <c r="AD369" s="37"/>
      <c r="AE369" s="37">
        <v>505.31</v>
      </c>
      <c r="AF369" s="37"/>
      <c r="AG369" s="37"/>
    </row>
    <row r="370" spans="1:33" x14ac:dyDescent="0.25">
      <c r="A370" t="s">
        <v>591</v>
      </c>
      <c r="B370" s="36" t="s">
        <v>236</v>
      </c>
      <c r="C370" s="36" t="s">
        <v>592</v>
      </c>
      <c r="D370" t="s">
        <v>28</v>
      </c>
      <c r="E370" t="s">
        <v>100</v>
      </c>
      <c r="F370" s="19" t="str">
        <f>IFERROR(VLOOKUP(D370,'Tabelas auxiliares'!$A$3:$B$63,2,FALSE),"")</f>
        <v>PU - PREFEITURA UNIVERSITÁRIA</v>
      </c>
      <c r="G370" s="19" t="str">
        <f>IFERROR(VLOOKUP($B370,'Tabelas auxiliares'!$A$67:$C$104,2,FALSE),"")</f>
        <v>MANUTENÇÃO</v>
      </c>
      <c r="H370" s="19" t="str">
        <f>IFERROR(VLOOKUP($B370,'Tabelas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t="s">
        <v>4162</v>
      </c>
      <c r="J370" t="s">
        <v>1176</v>
      </c>
      <c r="K370" t="s">
        <v>5006</v>
      </c>
      <c r="L370" t="s">
        <v>1177</v>
      </c>
      <c r="M370" t="s">
        <v>1178</v>
      </c>
      <c r="N370" t="s">
        <v>638</v>
      </c>
      <c r="O370" t="s">
        <v>614</v>
      </c>
      <c r="P370" t="s">
        <v>1357</v>
      </c>
      <c r="Q370" t="s">
        <v>603</v>
      </c>
      <c r="R370" t="s">
        <v>604</v>
      </c>
      <c r="S370" t="s">
        <v>605</v>
      </c>
      <c r="T370" t="s">
        <v>145</v>
      </c>
      <c r="U370" t="s">
        <v>1358</v>
      </c>
      <c r="V370" t="s">
        <v>1099</v>
      </c>
      <c r="W370" t="s">
        <v>1083</v>
      </c>
      <c r="X370" t="s">
        <v>5007</v>
      </c>
      <c r="Y370" s="19" t="str">
        <f t="shared" si="5"/>
        <v>3</v>
      </c>
      <c r="Z370" s="19" t="str">
        <f>IF(T370="","",IF(AND(T370&lt;&gt;'Tabelas auxiliares'!$B$241,T370&lt;&gt;'Tabelas auxiliares'!$B$242),"FOLHA DE PESSOAL",IF(Y370='Tabelas auxiliares'!$A$242,"CUSTEIO",IF(Y370='Tabelas auxiliares'!$A$241,"INVESTIMENTO","ERRO - VERIFICAR"))))</f>
        <v>CUSTEIO</v>
      </c>
      <c r="AA370" s="37">
        <v>7476.94</v>
      </c>
      <c r="AB370" s="37"/>
      <c r="AC370" s="37"/>
      <c r="AD370" s="37"/>
      <c r="AE370" s="37">
        <v>7476.94</v>
      </c>
      <c r="AF370" s="37"/>
      <c r="AG370" s="37"/>
    </row>
    <row r="371" spans="1:33" x14ac:dyDescent="0.25">
      <c r="A371" t="s">
        <v>591</v>
      </c>
      <c r="B371" s="36" t="s">
        <v>236</v>
      </c>
      <c r="C371" s="36" t="s">
        <v>592</v>
      </c>
      <c r="D371" t="s">
        <v>28</v>
      </c>
      <c r="E371" t="s">
        <v>100</v>
      </c>
      <c r="F371" s="19" t="str">
        <f>IFERROR(VLOOKUP(D371,'Tabelas auxiliares'!$A$3:$B$63,2,FALSE),"")</f>
        <v>PU - PREFEITURA UNIVERSITÁRIA</v>
      </c>
      <c r="G371" s="19" t="str">
        <f>IFERROR(VLOOKUP($B371,'Tabelas auxiliares'!$A$67:$C$104,2,FALSE),"")</f>
        <v>MANUTENÇÃO</v>
      </c>
      <c r="H371" s="19" t="str">
        <f>IFERROR(VLOOKUP($B371,'Tabelas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t="s">
        <v>4162</v>
      </c>
      <c r="J371" t="s">
        <v>1176</v>
      </c>
      <c r="K371" t="s">
        <v>5008</v>
      </c>
      <c r="L371" t="s">
        <v>1177</v>
      </c>
      <c r="M371" t="s">
        <v>1178</v>
      </c>
      <c r="N371" t="s">
        <v>638</v>
      </c>
      <c r="O371" t="s">
        <v>614</v>
      </c>
      <c r="P371" t="s">
        <v>1357</v>
      </c>
      <c r="Q371" t="s">
        <v>603</v>
      </c>
      <c r="R371" t="s">
        <v>604</v>
      </c>
      <c r="S371" t="s">
        <v>4010</v>
      </c>
      <c r="T371" t="s">
        <v>145</v>
      </c>
      <c r="U371" t="s">
        <v>1358</v>
      </c>
      <c r="V371" t="s">
        <v>1099</v>
      </c>
      <c r="W371" t="s">
        <v>1083</v>
      </c>
      <c r="X371" t="s">
        <v>5009</v>
      </c>
      <c r="Y371" s="19" t="str">
        <f t="shared" si="5"/>
        <v>3</v>
      </c>
      <c r="Z371" s="19" t="str">
        <f>IF(T371="","",IF(AND(T371&lt;&gt;'Tabelas auxiliares'!$B$241,T371&lt;&gt;'Tabelas auxiliares'!$B$242),"FOLHA DE PESSOAL",IF(Y371='Tabelas auxiliares'!$A$242,"CUSTEIO",IF(Y371='Tabelas auxiliares'!$A$241,"INVESTIMENTO","ERRO - VERIFICAR"))))</f>
        <v>CUSTEIO</v>
      </c>
      <c r="AA371" s="37">
        <v>72</v>
      </c>
      <c r="AB371" s="37"/>
      <c r="AC371" s="37"/>
      <c r="AD371" s="37"/>
      <c r="AE371" s="37">
        <v>72</v>
      </c>
      <c r="AF371" s="37"/>
      <c r="AG371" s="37"/>
    </row>
    <row r="372" spans="1:33" x14ac:dyDescent="0.25">
      <c r="A372" t="s">
        <v>591</v>
      </c>
      <c r="B372" s="36" t="s">
        <v>236</v>
      </c>
      <c r="C372" s="36" t="s">
        <v>592</v>
      </c>
      <c r="D372" t="s">
        <v>28</v>
      </c>
      <c r="E372" t="s">
        <v>100</v>
      </c>
      <c r="F372" s="19" t="str">
        <f>IFERROR(VLOOKUP(D372,'Tabelas auxiliares'!$A$3:$B$63,2,FALSE),"")</f>
        <v>PU - PREFEITURA UNIVERSITÁRIA</v>
      </c>
      <c r="G372" s="19" t="str">
        <f>IFERROR(VLOOKUP($B372,'Tabelas auxiliares'!$A$67:$C$104,2,FALSE),"")</f>
        <v>MANUTENÇÃO</v>
      </c>
      <c r="H372" s="19" t="str">
        <f>IFERROR(VLOOKUP($B372,'Tabelas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t="s">
        <v>4067</v>
      </c>
      <c r="J372" t="s">
        <v>1173</v>
      </c>
      <c r="K372" t="s">
        <v>5010</v>
      </c>
      <c r="L372" t="s">
        <v>5011</v>
      </c>
      <c r="M372" t="s">
        <v>1175</v>
      </c>
      <c r="N372" t="s">
        <v>638</v>
      </c>
      <c r="O372" t="s">
        <v>614</v>
      </c>
      <c r="P372" t="s">
        <v>1357</v>
      </c>
      <c r="Q372" t="s">
        <v>603</v>
      </c>
      <c r="R372" t="s">
        <v>604</v>
      </c>
      <c r="S372" t="s">
        <v>676</v>
      </c>
      <c r="T372" t="s">
        <v>145</v>
      </c>
      <c r="U372" t="s">
        <v>1358</v>
      </c>
      <c r="V372" t="s">
        <v>1119</v>
      </c>
      <c r="W372" t="s">
        <v>1120</v>
      </c>
      <c r="X372" t="s">
        <v>5012</v>
      </c>
      <c r="Y372" s="19" t="str">
        <f t="shared" si="5"/>
        <v>3</v>
      </c>
      <c r="Z372" s="19" t="str">
        <f>IF(T372="","",IF(AND(T372&lt;&gt;'Tabelas auxiliares'!$B$241,T372&lt;&gt;'Tabelas auxiliares'!$B$242),"FOLHA DE PESSOAL",IF(Y372='Tabelas auxiliares'!$A$242,"CUSTEIO",IF(Y372='Tabelas auxiliares'!$A$241,"INVESTIMENTO","ERRO - VERIFICAR"))))</f>
        <v>CUSTEIO</v>
      </c>
      <c r="AA372" s="37">
        <v>84418.35</v>
      </c>
      <c r="AB372" s="37"/>
      <c r="AC372" s="37"/>
      <c r="AD372" s="37"/>
      <c r="AE372" s="37">
        <v>84418.35</v>
      </c>
      <c r="AF372" s="37"/>
      <c r="AG372" s="37"/>
    </row>
    <row r="373" spans="1:33" x14ac:dyDescent="0.25">
      <c r="A373" t="s">
        <v>591</v>
      </c>
      <c r="B373" s="36" t="s">
        <v>236</v>
      </c>
      <c r="C373" s="36" t="s">
        <v>592</v>
      </c>
      <c r="D373" t="s">
        <v>28</v>
      </c>
      <c r="E373" t="s">
        <v>100</v>
      </c>
      <c r="F373" s="19" t="str">
        <f>IFERROR(VLOOKUP(D373,'Tabelas auxiliares'!$A$3:$B$63,2,FALSE),"")</f>
        <v>PU - PREFEITURA UNIVERSITÁRIA</v>
      </c>
      <c r="G373" s="19" t="str">
        <f>IFERROR(VLOOKUP($B373,'Tabelas auxiliares'!$A$67:$C$104,2,FALSE),"")</f>
        <v>MANUTENÇÃO</v>
      </c>
      <c r="H373" s="19" t="str">
        <f>IFERROR(VLOOKUP($B373,'Tabelas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t="s">
        <v>3931</v>
      </c>
      <c r="J373" t="s">
        <v>1173</v>
      </c>
      <c r="K373" t="s">
        <v>5013</v>
      </c>
      <c r="L373" t="s">
        <v>5014</v>
      </c>
      <c r="M373" t="s">
        <v>1175</v>
      </c>
      <c r="N373" t="s">
        <v>638</v>
      </c>
      <c r="O373" t="s">
        <v>614</v>
      </c>
      <c r="P373" t="s">
        <v>1357</v>
      </c>
      <c r="Q373" t="s">
        <v>603</v>
      </c>
      <c r="R373" t="s">
        <v>604</v>
      </c>
      <c r="S373" t="s">
        <v>4010</v>
      </c>
      <c r="T373" t="s">
        <v>145</v>
      </c>
      <c r="U373" t="s">
        <v>1358</v>
      </c>
      <c r="V373" t="s">
        <v>1119</v>
      </c>
      <c r="W373" t="s">
        <v>1120</v>
      </c>
      <c r="X373" t="s">
        <v>5015</v>
      </c>
      <c r="Y373" s="19" t="str">
        <f t="shared" si="5"/>
        <v>3</v>
      </c>
      <c r="Z373" s="19" t="str">
        <f>IF(T373="","",IF(AND(T373&lt;&gt;'Tabelas auxiliares'!$B$241,T373&lt;&gt;'Tabelas auxiliares'!$B$242),"FOLHA DE PESSOAL",IF(Y373='Tabelas auxiliares'!$A$242,"CUSTEIO",IF(Y373='Tabelas auxiliares'!$A$241,"INVESTIMENTO","ERRO - VERIFICAR"))))</f>
        <v>CUSTEIO</v>
      </c>
      <c r="AA373" s="37">
        <v>26102.65</v>
      </c>
      <c r="AB373" s="37"/>
      <c r="AC373" s="37"/>
      <c r="AD373" s="37"/>
      <c r="AE373" s="37">
        <v>26102.65</v>
      </c>
      <c r="AF373" s="37"/>
      <c r="AG373" s="37"/>
    </row>
    <row r="374" spans="1:33" x14ac:dyDescent="0.25">
      <c r="A374" t="s">
        <v>591</v>
      </c>
      <c r="B374" s="36" t="s">
        <v>236</v>
      </c>
      <c r="C374" s="36" t="s">
        <v>592</v>
      </c>
      <c r="D374" t="s">
        <v>28</v>
      </c>
      <c r="E374" t="s">
        <v>100</v>
      </c>
      <c r="F374" s="19" t="str">
        <f>IFERROR(VLOOKUP(D374,'Tabelas auxiliares'!$A$3:$B$63,2,FALSE),"")</f>
        <v>PU - PREFEITURA UNIVERSITÁRIA</v>
      </c>
      <c r="G374" s="19" t="str">
        <f>IFERROR(VLOOKUP($B374,'Tabelas auxiliares'!$A$67:$C$104,2,FALSE),"")</f>
        <v>MANUTENÇÃO</v>
      </c>
      <c r="H374" s="19" t="str">
        <f>IFERROR(VLOOKUP($B374,'Tabelas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t="s">
        <v>3922</v>
      </c>
      <c r="J374" t="s">
        <v>3395</v>
      </c>
      <c r="K374" t="s">
        <v>5016</v>
      </c>
      <c r="L374" t="s">
        <v>5017</v>
      </c>
      <c r="M374" t="s">
        <v>1110</v>
      </c>
      <c r="N374" t="s">
        <v>638</v>
      </c>
      <c r="O374" t="s">
        <v>614</v>
      </c>
      <c r="P374" t="s">
        <v>1357</v>
      </c>
      <c r="Q374" t="s">
        <v>603</v>
      </c>
      <c r="R374" t="s">
        <v>604</v>
      </c>
      <c r="S374" t="s">
        <v>676</v>
      </c>
      <c r="T374" t="s">
        <v>145</v>
      </c>
      <c r="U374" t="s">
        <v>1358</v>
      </c>
      <c r="V374" t="s">
        <v>1183</v>
      </c>
      <c r="W374" t="s">
        <v>1184</v>
      </c>
      <c r="X374" t="s">
        <v>5018</v>
      </c>
      <c r="Y374" s="19" t="str">
        <f t="shared" si="5"/>
        <v>3</v>
      </c>
      <c r="Z374" s="19" t="str">
        <f>IF(T374="","",IF(AND(T374&lt;&gt;'Tabelas auxiliares'!$B$241,T374&lt;&gt;'Tabelas auxiliares'!$B$242),"FOLHA DE PESSOAL",IF(Y374='Tabelas auxiliares'!$A$242,"CUSTEIO",IF(Y374='Tabelas auxiliares'!$A$241,"INVESTIMENTO","ERRO - VERIFICAR"))))</f>
        <v>CUSTEIO</v>
      </c>
      <c r="AA374" s="37">
        <v>49155.4</v>
      </c>
      <c r="AB374" s="37"/>
      <c r="AC374" s="37"/>
      <c r="AD374" s="37"/>
      <c r="AE374" s="37">
        <v>49155.4</v>
      </c>
      <c r="AF374" s="37"/>
      <c r="AG374" s="37"/>
    </row>
    <row r="375" spans="1:33" x14ac:dyDescent="0.25">
      <c r="A375" t="s">
        <v>591</v>
      </c>
      <c r="B375" s="36" t="s">
        <v>236</v>
      </c>
      <c r="C375" s="36" t="s">
        <v>592</v>
      </c>
      <c r="D375" t="s">
        <v>28</v>
      </c>
      <c r="E375" t="s">
        <v>100</v>
      </c>
      <c r="F375" s="19" t="str">
        <f>IFERROR(VLOOKUP(D375,'Tabelas auxiliares'!$A$3:$B$63,2,FALSE),"")</f>
        <v>PU - PREFEITURA UNIVERSITÁRIA</v>
      </c>
      <c r="G375" s="19" t="str">
        <f>IFERROR(VLOOKUP($B375,'Tabelas auxiliares'!$A$67:$C$104,2,FALSE),"")</f>
        <v>MANUTENÇÃO</v>
      </c>
      <c r="H375" s="19" t="str">
        <f>IFERROR(VLOOKUP($B375,'Tabelas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t="s">
        <v>4157</v>
      </c>
      <c r="J375" t="s">
        <v>3399</v>
      </c>
      <c r="K375" t="s">
        <v>5019</v>
      </c>
      <c r="L375" t="s">
        <v>3401</v>
      </c>
      <c r="M375" t="s">
        <v>3116</v>
      </c>
      <c r="N375" t="s">
        <v>638</v>
      </c>
      <c r="O375" t="s">
        <v>614</v>
      </c>
      <c r="P375" t="s">
        <v>1357</v>
      </c>
      <c r="Q375" t="s">
        <v>603</v>
      </c>
      <c r="R375" t="s">
        <v>604</v>
      </c>
      <c r="S375" t="s">
        <v>605</v>
      </c>
      <c r="T375" t="s">
        <v>145</v>
      </c>
      <c r="U375" t="s">
        <v>1358</v>
      </c>
      <c r="V375" t="s">
        <v>1183</v>
      </c>
      <c r="W375" t="s">
        <v>1184</v>
      </c>
      <c r="X375" t="s">
        <v>5020</v>
      </c>
      <c r="Y375" s="19" t="str">
        <f t="shared" si="5"/>
        <v>3</v>
      </c>
      <c r="Z375" s="19" t="str">
        <f>IF(T375="","",IF(AND(T375&lt;&gt;'Tabelas auxiliares'!$B$241,T375&lt;&gt;'Tabelas auxiliares'!$B$242),"FOLHA DE PESSOAL",IF(Y375='Tabelas auxiliares'!$A$242,"CUSTEIO",IF(Y375='Tabelas auxiliares'!$A$241,"INVESTIMENTO","ERRO - VERIFICAR"))))</f>
        <v>CUSTEIO</v>
      </c>
      <c r="AA375" s="37">
        <v>76377.2</v>
      </c>
      <c r="AB375" s="37"/>
      <c r="AC375" s="37"/>
      <c r="AD375" s="37">
        <v>3518.99</v>
      </c>
      <c r="AE375" s="37">
        <v>72858.210000000006</v>
      </c>
      <c r="AF375" s="37"/>
      <c r="AG375" s="37"/>
    </row>
    <row r="376" spans="1:33" x14ac:dyDescent="0.25">
      <c r="A376" t="s">
        <v>591</v>
      </c>
      <c r="B376" s="36" t="s">
        <v>236</v>
      </c>
      <c r="C376" s="36" t="s">
        <v>592</v>
      </c>
      <c r="D376" t="s">
        <v>28</v>
      </c>
      <c r="E376" t="s">
        <v>100</v>
      </c>
      <c r="F376" s="19" t="str">
        <f>IFERROR(VLOOKUP(D376,'Tabelas auxiliares'!$A$3:$B$63,2,FALSE),"")</f>
        <v>PU - PREFEITURA UNIVERSITÁRIA</v>
      </c>
      <c r="G376" s="19" t="str">
        <f>IFERROR(VLOOKUP($B376,'Tabelas auxiliares'!$A$67:$C$104,2,FALSE),"")</f>
        <v>MANUTENÇÃO</v>
      </c>
      <c r="H376" s="19" t="str">
        <f>IFERROR(VLOOKUP($B376,'Tabelas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t="s">
        <v>4157</v>
      </c>
      <c r="J376" t="s">
        <v>1168</v>
      </c>
      <c r="K376" t="s">
        <v>5021</v>
      </c>
      <c r="L376" t="s">
        <v>1169</v>
      </c>
      <c r="M376" t="s">
        <v>1170</v>
      </c>
      <c r="N376" t="s">
        <v>638</v>
      </c>
      <c r="O376" t="s">
        <v>614</v>
      </c>
      <c r="P376" t="s">
        <v>1357</v>
      </c>
      <c r="Q376" t="s">
        <v>603</v>
      </c>
      <c r="R376" t="s">
        <v>604</v>
      </c>
      <c r="S376" t="s">
        <v>676</v>
      </c>
      <c r="T376" t="s">
        <v>145</v>
      </c>
      <c r="U376" t="s">
        <v>1358</v>
      </c>
      <c r="V376" t="s">
        <v>1171</v>
      </c>
      <c r="W376" t="s">
        <v>1172</v>
      </c>
      <c r="X376" t="s">
        <v>5022</v>
      </c>
      <c r="Y376" s="19" t="str">
        <f t="shared" si="5"/>
        <v>3</v>
      </c>
      <c r="Z376" s="19" t="str">
        <f>IF(T376="","",IF(AND(T376&lt;&gt;'Tabelas auxiliares'!$B$241,T376&lt;&gt;'Tabelas auxiliares'!$B$242),"FOLHA DE PESSOAL",IF(Y376='Tabelas auxiliares'!$A$242,"CUSTEIO",IF(Y376='Tabelas auxiliares'!$A$241,"INVESTIMENTO","ERRO - VERIFICAR"))))</f>
        <v>CUSTEIO</v>
      </c>
      <c r="AA376" s="37">
        <v>237348.94</v>
      </c>
      <c r="AB376" s="37"/>
      <c r="AC376" s="37"/>
      <c r="AD376" s="37"/>
      <c r="AE376" s="37">
        <v>237348.94</v>
      </c>
      <c r="AF376" s="37"/>
      <c r="AG376" s="37"/>
    </row>
    <row r="377" spans="1:33" x14ac:dyDescent="0.25">
      <c r="A377" t="s">
        <v>591</v>
      </c>
      <c r="B377" s="36" t="s">
        <v>236</v>
      </c>
      <c r="C377" s="36" t="s">
        <v>592</v>
      </c>
      <c r="D377" t="s">
        <v>81</v>
      </c>
      <c r="E377" t="s">
        <v>100</v>
      </c>
      <c r="F377" s="19" t="str">
        <f>IFERROR(VLOOKUP(D377,'Tabelas auxiliares'!$A$3:$B$63,2,FALSE),"")</f>
        <v>SUGEPE - SUPERINTENDÊNCIA DE GESTÃO DE PESSOAS</v>
      </c>
      <c r="G377" s="19" t="str">
        <f>IFERROR(VLOOKUP($B377,'Tabelas auxiliares'!$A$67:$C$104,2,FALSE),"")</f>
        <v>MANUTENÇÃO</v>
      </c>
      <c r="H377" s="19" t="str">
        <f>IFERROR(VLOOKUP($B377,'Tabelas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t="s">
        <v>1029</v>
      </c>
      <c r="J377" t="s">
        <v>5023</v>
      </c>
      <c r="K377" t="s">
        <v>5024</v>
      </c>
      <c r="L377" t="s">
        <v>5025</v>
      </c>
      <c r="M377" t="s">
        <v>5026</v>
      </c>
      <c r="N377" t="s">
        <v>638</v>
      </c>
      <c r="O377" t="s">
        <v>614</v>
      </c>
      <c r="P377" t="s">
        <v>639</v>
      </c>
      <c r="Q377" t="s">
        <v>603</v>
      </c>
      <c r="R377" t="s">
        <v>604</v>
      </c>
      <c r="S377" t="s">
        <v>641</v>
      </c>
      <c r="T377" t="s">
        <v>145</v>
      </c>
      <c r="U377" t="s">
        <v>640</v>
      </c>
      <c r="V377" t="s">
        <v>1146</v>
      </c>
      <c r="W377" t="s">
        <v>1147</v>
      </c>
      <c r="X377" t="s">
        <v>5027</v>
      </c>
      <c r="Y377" s="19" t="str">
        <f t="shared" si="5"/>
        <v>3</v>
      </c>
      <c r="Z377" s="19" t="str">
        <f>IF(T377="","",IF(AND(T377&lt;&gt;'Tabelas auxiliares'!$B$241,T377&lt;&gt;'Tabelas auxiliares'!$B$242),"FOLHA DE PESSOAL",IF(Y377='Tabelas auxiliares'!$A$242,"CUSTEIO",IF(Y377='Tabelas auxiliares'!$A$241,"INVESTIMENTO","ERRO - VERIFICAR"))))</f>
        <v>CUSTEIO</v>
      </c>
      <c r="AA377" s="37">
        <v>339</v>
      </c>
      <c r="AB377" s="37"/>
      <c r="AC377" s="37">
        <v>339</v>
      </c>
      <c r="AD377" s="37"/>
      <c r="AE377" s="37"/>
      <c r="AF377" s="37"/>
      <c r="AG377" s="37"/>
    </row>
    <row r="378" spans="1:33" x14ac:dyDescent="0.25">
      <c r="A378" t="s">
        <v>591</v>
      </c>
      <c r="B378" s="36" t="s">
        <v>236</v>
      </c>
      <c r="C378" s="36" t="s">
        <v>592</v>
      </c>
      <c r="D378" t="s">
        <v>81</v>
      </c>
      <c r="E378" t="s">
        <v>100</v>
      </c>
      <c r="F378" s="19" t="str">
        <f>IFERROR(VLOOKUP(D378,'Tabelas auxiliares'!$A$3:$B$63,2,FALSE),"")</f>
        <v>SUGEPE - SUPERINTENDÊNCIA DE GESTÃO DE PESSOAS</v>
      </c>
      <c r="G378" s="19" t="str">
        <f>IFERROR(VLOOKUP($B378,'Tabelas auxiliares'!$A$67:$C$104,2,FALSE),"")</f>
        <v>MANUTENÇÃO</v>
      </c>
      <c r="H378" s="19" t="str">
        <f>IFERROR(VLOOKUP($B378,'Tabelas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t="s">
        <v>5028</v>
      </c>
      <c r="J378" t="s">
        <v>5023</v>
      </c>
      <c r="K378" t="s">
        <v>5029</v>
      </c>
      <c r="L378" t="s">
        <v>5030</v>
      </c>
      <c r="M378" t="s">
        <v>5026</v>
      </c>
      <c r="N378" t="s">
        <v>638</v>
      </c>
      <c r="O378" t="s">
        <v>614</v>
      </c>
      <c r="P378" t="s">
        <v>1357</v>
      </c>
      <c r="Q378" t="s">
        <v>603</v>
      </c>
      <c r="R378" t="s">
        <v>604</v>
      </c>
      <c r="S378" t="s">
        <v>605</v>
      </c>
      <c r="T378" t="s">
        <v>145</v>
      </c>
      <c r="U378" t="s">
        <v>1358</v>
      </c>
      <c r="V378" t="s">
        <v>1146</v>
      </c>
      <c r="W378" t="s">
        <v>1147</v>
      </c>
      <c r="X378" t="s">
        <v>5031</v>
      </c>
      <c r="Y378" s="19" t="str">
        <f t="shared" si="5"/>
        <v>3</v>
      </c>
      <c r="Z378" s="19" t="str">
        <f>IF(T378="","",IF(AND(T378&lt;&gt;'Tabelas auxiliares'!$B$241,T378&lt;&gt;'Tabelas auxiliares'!$B$242),"FOLHA DE PESSOAL",IF(Y378='Tabelas auxiliares'!$A$242,"CUSTEIO",IF(Y378='Tabelas auxiliares'!$A$241,"INVESTIMENTO","ERRO - VERIFICAR"))))</f>
        <v>CUSTEIO</v>
      </c>
      <c r="AA378" s="37">
        <v>2993</v>
      </c>
      <c r="AB378" s="37"/>
      <c r="AC378" s="37">
        <v>2993</v>
      </c>
      <c r="AD378" s="37"/>
      <c r="AE378" s="37"/>
      <c r="AF378" s="37"/>
      <c r="AG378" s="37"/>
    </row>
    <row r="379" spans="1:33" x14ac:dyDescent="0.25">
      <c r="A379" t="s">
        <v>591</v>
      </c>
      <c r="B379" s="36" t="s">
        <v>236</v>
      </c>
      <c r="C379" s="36" t="s">
        <v>592</v>
      </c>
      <c r="D379" t="s">
        <v>81</v>
      </c>
      <c r="E379" t="s">
        <v>100</v>
      </c>
      <c r="F379" s="19" t="str">
        <f>IFERROR(VLOOKUP(D379,'Tabelas auxiliares'!$A$3:$B$63,2,FALSE),"")</f>
        <v>SUGEPE - SUPERINTENDÊNCIA DE GESTÃO DE PESSOAS</v>
      </c>
      <c r="G379" s="19" t="str">
        <f>IFERROR(VLOOKUP($B379,'Tabelas auxiliares'!$A$67:$C$104,2,FALSE),"")</f>
        <v>MANUTENÇÃO</v>
      </c>
      <c r="H379" s="19" t="str">
        <f>IFERROR(VLOOKUP($B379,'Tabelas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t="s">
        <v>5028</v>
      </c>
      <c r="J379" t="s">
        <v>5023</v>
      </c>
      <c r="K379" t="s">
        <v>5032</v>
      </c>
      <c r="L379" t="s">
        <v>5030</v>
      </c>
      <c r="M379" t="s">
        <v>5033</v>
      </c>
      <c r="N379" t="s">
        <v>638</v>
      </c>
      <c r="O379" t="s">
        <v>614</v>
      </c>
      <c r="P379" t="s">
        <v>1357</v>
      </c>
      <c r="Q379" t="s">
        <v>603</v>
      </c>
      <c r="R379" t="s">
        <v>604</v>
      </c>
      <c r="S379" t="s">
        <v>605</v>
      </c>
      <c r="T379" t="s">
        <v>145</v>
      </c>
      <c r="U379" t="s">
        <v>1358</v>
      </c>
      <c r="V379" t="s">
        <v>1146</v>
      </c>
      <c r="W379" t="s">
        <v>1147</v>
      </c>
      <c r="X379" t="s">
        <v>5034</v>
      </c>
      <c r="Y379" s="19" t="str">
        <f t="shared" si="5"/>
        <v>3</v>
      </c>
      <c r="Z379" s="19" t="str">
        <f>IF(T379="","",IF(AND(T379&lt;&gt;'Tabelas auxiliares'!$B$241,T379&lt;&gt;'Tabelas auxiliares'!$B$242),"FOLHA DE PESSOAL",IF(Y379='Tabelas auxiliares'!$A$242,"CUSTEIO",IF(Y379='Tabelas auxiliares'!$A$241,"INVESTIMENTO","ERRO - VERIFICAR"))))</f>
        <v>CUSTEIO</v>
      </c>
      <c r="AA379" s="37">
        <v>4010</v>
      </c>
      <c r="AB379" s="37"/>
      <c r="AC379" s="37">
        <v>4010</v>
      </c>
      <c r="AD379" s="37"/>
      <c r="AE379" s="37"/>
      <c r="AF379" s="37"/>
      <c r="AG379" s="37"/>
    </row>
    <row r="380" spans="1:33" x14ac:dyDescent="0.25">
      <c r="A380" t="s">
        <v>591</v>
      </c>
      <c r="B380" s="36" t="s">
        <v>3913</v>
      </c>
      <c r="C380" s="36" t="s">
        <v>592</v>
      </c>
      <c r="D380" t="s">
        <v>28</v>
      </c>
      <c r="E380" t="s">
        <v>100</v>
      </c>
      <c r="F380" s="19" t="str">
        <f>IFERROR(VLOOKUP(D380,'Tabelas auxiliares'!$A$3:$B$63,2,FALSE),"")</f>
        <v>PU - PREFEITURA UNIVERSITÁRIA</v>
      </c>
      <c r="G380" s="19" t="str">
        <f>IFERROR(VLOOKUP($B380,'Tabelas auxiliares'!$A$67:$C$104,2,FALSE),"")</f>
        <v/>
      </c>
      <c r="H380" s="19" t="str">
        <f>IFERROR(VLOOKUP($B380,'Tabelas auxiliares'!$A$67:$C$104,3,FALSE),"")</f>
        <v/>
      </c>
      <c r="I380" t="s">
        <v>5035</v>
      </c>
      <c r="J380" t="s">
        <v>5036</v>
      </c>
      <c r="K380" t="s">
        <v>5037</v>
      </c>
      <c r="L380" t="s">
        <v>5038</v>
      </c>
      <c r="M380" t="s">
        <v>5039</v>
      </c>
      <c r="N380" t="s">
        <v>638</v>
      </c>
      <c r="O380" t="s">
        <v>614</v>
      </c>
      <c r="P380" t="s">
        <v>1357</v>
      </c>
      <c r="Q380" t="s">
        <v>603</v>
      </c>
      <c r="R380" t="s">
        <v>604</v>
      </c>
      <c r="S380" t="s">
        <v>3919</v>
      </c>
      <c r="T380" t="s">
        <v>145</v>
      </c>
      <c r="U380" t="s">
        <v>4837</v>
      </c>
      <c r="V380" t="s">
        <v>1183</v>
      </c>
      <c r="W380" t="s">
        <v>1184</v>
      </c>
      <c r="X380" t="s">
        <v>5040</v>
      </c>
      <c r="Y380" s="19" t="str">
        <f t="shared" si="5"/>
        <v>3</v>
      </c>
      <c r="Z380" s="19" t="str">
        <f>IF(T380="","",IF(AND(T380&lt;&gt;'Tabelas auxiliares'!$B$241,T380&lt;&gt;'Tabelas auxiliares'!$B$242),"FOLHA DE PESSOAL",IF(Y380='Tabelas auxiliares'!$A$242,"CUSTEIO",IF(Y380='Tabelas auxiliares'!$A$241,"INVESTIMENTO","ERRO - VERIFICAR"))))</f>
        <v>CUSTEIO</v>
      </c>
      <c r="AA380" s="37"/>
      <c r="AB380" s="37">
        <v>2969.45</v>
      </c>
      <c r="AC380" s="37"/>
      <c r="AD380" s="37"/>
      <c r="AE380" s="37"/>
      <c r="AF380" s="37">
        <v>2969.45</v>
      </c>
      <c r="AG380" s="37"/>
    </row>
    <row r="381" spans="1:33" x14ac:dyDescent="0.25">
      <c r="A381" t="s">
        <v>591</v>
      </c>
      <c r="B381" s="36" t="s">
        <v>3913</v>
      </c>
      <c r="C381" s="36" t="s">
        <v>592</v>
      </c>
      <c r="D381" t="s">
        <v>28</v>
      </c>
      <c r="E381" t="s">
        <v>100</v>
      </c>
      <c r="F381" s="19" t="str">
        <f>IFERROR(VLOOKUP(D381,'Tabelas auxiliares'!$A$3:$B$63,2,FALSE),"")</f>
        <v>PU - PREFEITURA UNIVERSITÁRIA</v>
      </c>
      <c r="G381" s="19" t="str">
        <f>IFERROR(VLOOKUP($B381,'Tabelas auxiliares'!$A$67:$C$104,2,FALSE),"")</f>
        <v/>
      </c>
      <c r="H381" s="19" t="str">
        <f>IFERROR(VLOOKUP($B381,'Tabelas auxiliares'!$A$67:$C$104,3,FALSE),"")</f>
        <v/>
      </c>
      <c r="I381" t="s">
        <v>5041</v>
      </c>
      <c r="J381" t="s">
        <v>5042</v>
      </c>
      <c r="K381" t="s">
        <v>5043</v>
      </c>
      <c r="L381" t="s">
        <v>5044</v>
      </c>
      <c r="M381" t="s">
        <v>5045</v>
      </c>
      <c r="N381" t="s">
        <v>638</v>
      </c>
      <c r="O381" t="s">
        <v>614</v>
      </c>
      <c r="P381" t="s">
        <v>1357</v>
      </c>
      <c r="Q381" t="s">
        <v>603</v>
      </c>
      <c r="R381" t="s">
        <v>604</v>
      </c>
      <c r="S381" t="s">
        <v>3919</v>
      </c>
      <c r="T381" t="s">
        <v>145</v>
      </c>
      <c r="U381" t="s">
        <v>4837</v>
      </c>
      <c r="V381" t="s">
        <v>1183</v>
      </c>
      <c r="W381" t="s">
        <v>1184</v>
      </c>
      <c r="X381" t="s">
        <v>5046</v>
      </c>
      <c r="Y381" s="19" t="str">
        <f t="shared" si="5"/>
        <v>3</v>
      </c>
      <c r="Z381" s="19" t="str">
        <f>IF(T381="","",IF(AND(T381&lt;&gt;'Tabelas auxiliares'!$B$241,T381&lt;&gt;'Tabelas auxiliares'!$B$242),"FOLHA DE PESSOAL",IF(Y381='Tabelas auxiliares'!$A$242,"CUSTEIO",IF(Y381='Tabelas auxiliares'!$A$241,"INVESTIMENTO","ERRO - VERIFICAR"))))</f>
        <v>CUSTEIO</v>
      </c>
      <c r="AA381" s="37"/>
      <c r="AB381" s="37">
        <v>14916.76</v>
      </c>
      <c r="AC381" s="37"/>
      <c r="AD381" s="37"/>
      <c r="AE381" s="37"/>
      <c r="AF381" s="37">
        <v>14916.76</v>
      </c>
      <c r="AG381" s="37"/>
    </row>
    <row r="382" spans="1:33" x14ac:dyDescent="0.25">
      <c r="A382" t="s">
        <v>591</v>
      </c>
      <c r="B382" s="36" t="s">
        <v>3913</v>
      </c>
      <c r="C382" s="36" t="s">
        <v>592</v>
      </c>
      <c r="D382" t="s">
        <v>28</v>
      </c>
      <c r="E382" t="s">
        <v>100</v>
      </c>
      <c r="F382" s="19" t="str">
        <f>IFERROR(VLOOKUP(D382,'Tabelas auxiliares'!$A$3:$B$63,2,FALSE),"")</f>
        <v>PU - PREFEITURA UNIVERSITÁRIA</v>
      </c>
      <c r="G382" s="19" t="str">
        <f>IFERROR(VLOOKUP($B382,'Tabelas auxiliares'!$A$67:$C$104,2,FALSE),"")</f>
        <v/>
      </c>
      <c r="H382" s="19" t="str">
        <f>IFERROR(VLOOKUP($B382,'Tabelas auxiliares'!$A$67:$C$104,3,FALSE),"")</f>
        <v/>
      </c>
      <c r="I382" t="s">
        <v>5047</v>
      </c>
      <c r="J382" t="s">
        <v>5048</v>
      </c>
      <c r="K382" t="s">
        <v>5049</v>
      </c>
      <c r="L382" t="s">
        <v>5050</v>
      </c>
      <c r="M382" t="s">
        <v>5051</v>
      </c>
      <c r="N382" t="s">
        <v>638</v>
      </c>
      <c r="O382" t="s">
        <v>614</v>
      </c>
      <c r="P382" t="s">
        <v>1357</v>
      </c>
      <c r="Q382" t="s">
        <v>603</v>
      </c>
      <c r="R382" t="s">
        <v>604</v>
      </c>
      <c r="S382" t="s">
        <v>3919</v>
      </c>
      <c r="T382" t="s">
        <v>145</v>
      </c>
      <c r="U382" t="s">
        <v>5052</v>
      </c>
      <c r="V382" t="s">
        <v>1104</v>
      </c>
      <c r="W382" t="s">
        <v>1105</v>
      </c>
      <c r="X382" t="s">
        <v>5053</v>
      </c>
      <c r="Y382" s="19" t="str">
        <f t="shared" si="5"/>
        <v>3</v>
      </c>
      <c r="Z382" s="19" t="str">
        <f>IF(T382="","",IF(AND(T382&lt;&gt;'Tabelas auxiliares'!$B$241,T382&lt;&gt;'Tabelas auxiliares'!$B$242),"FOLHA DE PESSOAL",IF(Y382='Tabelas auxiliares'!$A$242,"CUSTEIO",IF(Y382='Tabelas auxiliares'!$A$241,"INVESTIMENTO","ERRO - VERIFICAR"))))</f>
        <v>CUSTEIO</v>
      </c>
      <c r="AA382" s="37"/>
      <c r="AB382" s="37">
        <v>2897.43</v>
      </c>
      <c r="AC382" s="37"/>
      <c r="AD382" s="37"/>
      <c r="AE382" s="37"/>
      <c r="AF382" s="37">
        <v>2897.43</v>
      </c>
      <c r="AG382" s="37"/>
    </row>
    <row r="383" spans="1:33" x14ac:dyDescent="0.25">
      <c r="A383" t="s">
        <v>591</v>
      </c>
      <c r="B383" s="36" t="s">
        <v>237</v>
      </c>
      <c r="C383" s="36" t="s">
        <v>596</v>
      </c>
      <c r="D383" t="s">
        <v>176</v>
      </c>
      <c r="E383" t="s">
        <v>100</v>
      </c>
      <c r="F383" s="19" t="str">
        <f>IFERROR(VLOOKUP(D383,'Tabelas auxiliares'!$A$3:$B$63,2,FALSE),"")</f>
        <v>SPO - OBRAS SÃO BERNARDO DO CAMPO</v>
      </c>
      <c r="G383" s="19" t="str">
        <f>IFERROR(VLOOKUP($B383,'Tabelas auxiliares'!$A$67:$C$104,2,FALSE),"")</f>
        <v>OBRAS E INSTALAÇÕES - CONSTRUÇÕES</v>
      </c>
      <c r="H383" s="19" t="str">
        <f>IFERROR(VLOOKUP($B383,'Tabelas auxiliares'!$A$67:$C$104,3,FALSE),"")</f>
        <v>SERVICOS TECNICOS EM ENGENHARIA /EXECUCAO DAS OBRAS / ELABORACAO DOS ESTUDOS PRELIMINARES, PROJETOS BASICOS E EXECUTIVOS / CONSTRUCAO / GERENCIAMENTO DE OBRAS</v>
      </c>
      <c r="I383" t="s">
        <v>846</v>
      </c>
      <c r="J383" t="s">
        <v>5054</v>
      </c>
      <c r="K383" t="s">
        <v>5055</v>
      </c>
      <c r="L383" t="s">
        <v>5056</v>
      </c>
      <c r="M383" t="s">
        <v>5057</v>
      </c>
      <c r="N383" t="s">
        <v>642</v>
      </c>
      <c r="O383" t="s">
        <v>614</v>
      </c>
      <c r="P383" t="s">
        <v>643</v>
      </c>
      <c r="Q383" t="s">
        <v>603</v>
      </c>
      <c r="R383" t="s">
        <v>604</v>
      </c>
      <c r="S383" t="s">
        <v>641</v>
      </c>
      <c r="T383" t="s">
        <v>145</v>
      </c>
      <c r="U383" t="s">
        <v>644</v>
      </c>
      <c r="V383" t="s">
        <v>4513</v>
      </c>
      <c r="W383" t="s">
        <v>4514</v>
      </c>
      <c r="X383" t="s">
        <v>5058</v>
      </c>
      <c r="Y383" s="19" t="str">
        <f t="shared" si="5"/>
        <v>4</v>
      </c>
      <c r="Z383" s="19" t="str">
        <f>IF(T383="","",IF(AND(T383&lt;&gt;'Tabelas auxiliares'!$B$241,T383&lt;&gt;'Tabelas auxiliares'!$B$242),"FOLHA DE PESSOAL",IF(Y383='Tabelas auxiliares'!$A$242,"CUSTEIO",IF(Y383='Tabelas auxiliares'!$A$241,"INVESTIMENTO","ERRO - VERIFICAR"))))</f>
        <v>INVESTIMENTO</v>
      </c>
      <c r="AA383" s="37">
        <v>87414.31</v>
      </c>
      <c r="AB383" s="37"/>
      <c r="AC383" s="37">
        <v>52870.96</v>
      </c>
      <c r="AD383" s="37">
        <v>9310.4</v>
      </c>
      <c r="AE383" s="37">
        <v>25232.95</v>
      </c>
      <c r="AF383" s="37"/>
      <c r="AG383" s="37"/>
    </row>
    <row r="384" spans="1:33" x14ac:dyDescent="0.25">
      <c r="A384" t="s">
        <v>591</v>
      </c>
      <c r="B384" s="36" t="s">
        <v>237</v>
      </c>
      <c r="C384" s="36" t="s">
        <v>596</v>
      </c>
      <c r="D384" t="s">
        <v>176</v>
      </c>
      <c r="E384" t="s">
        <v>100</v>
      </c>
      <c r="F384" s="19" t="str">
        <f>IFERROR(VLOOKUP(D384,'Tabelas auxiliares'!$A$3:$B$63,2,FALSE),"")</f>
        <v>SPO - OBRAS SÃO BERNARDO DO CAMPO</v>
      </c>
      <c r="G384" s="19" t="str">
        <f>IFERROR(VLOOKUP($B384,'Tabelas auxiliares'!$A$67:$C$104,2,FALSE),"")</f>
        <v>OBRAS E INSTALAÇÕES - CONSTRUÇÕES</v>
      </c>
      <c r="H384" s="19" t="str">
        <f>IFERROR(VLOOKUP($B384,'Tabelas auxiliares'!$A$67:$C$104,3,FALSE),"")</f>
        <v>SERVICOS TECNICOS EM ENGENHARIA /EXECUCAO DAS OBRAS / ELABORACAO DOS ESTUDOS PRELIMINARES, PROJETOS BASICOS E EXECUTIVOS / CONSTRUCAO / GERENCIAMENTO DE OBRAS</v>
      </c>
      <c r="I384" t="s">
        <v>3922</v>
      </c>
      <c r="J384" t="s">
        <v>5054</v>
      </c>
      <c r="K384" t="s">
        <v>5059</v>
      </c>
      <c r="L384" t="s">
        <v>5060</v>
      </c>
      <c r="M384" t="s">
        <v>5057</v>
      </c>
      <c r="N384" t="s">
        <v>638</v>
      </c>
      <c r="O384" t="s">
        <v>614</v>
      </c>
      <c r="P384" t="s">
        <v>1357</v>
      </c>
      <c r="Q384" t="s">
        <v>603</v>
      </c>
      <c r="R384" t="s">
        <v>604</v>
      </c>
      <c r="S384" t="s">
        <v>605</v>
      </c>
      <c r="T384" t="s">
        <v>179</v>
      </c>
      <c r="U384" t="s">
        <v>4558</v>
      </c>
      <c r="V384" t="s">
        <v>4513</v>
      </c>
      <c r="W384" t="s">
        <v>4514</v>
      </c>
      <c r="X384" t="s">
        <v>5061</v>
      </c>
      <c r="Y384" s="19" t="str">
        <f t="shared" si="5"/>
        <v>4</v>
      </c>
      <c r="Z384" s="19" t="str">
        <f>IF(T384="","",IF(AND(T384&lt;&gt;'Tabelas auxiliares'!$B$241,T384&lt;&gt;'Tabelas auxiliares'!$B$242),"FOLHA DE PESSOAL",IF(Y384='Tabelas auxiliares'!$A$242,"CUSTEIO",IF(Y384='Tabelas auxiliares'!$A$241,"INVESTIMENTO","ERRO - VERIFICAR"))))</f>
        <v>INVESTIMENTO</v>
      </c>
      <c r="AA384" s="37">
        <v>332635.99</v>
      </c>
      <c r="AB384" s="37"/>
      <c r="AC384" s="37">
        <v>332635.99</v>
      </c>
      <c r="AD384" s="37"/>
      <c r="AE384" s="37"/>
      <c r="AF384" s="37"/>
      <c r="AG384" s="37"/>
    </row>
    <row r="385" spans="1:33" x14ac:dyDescent="0.25">
      <c r="A385" t="s">
        <v>591</v>
      </c>
      <c r="B385" s="36" t="s">
        <v>238</v>
      </c>
      <c r="C385" s="36" t="s">
        <v>592</v>
      </c>
      <c r="D385" t="s">
        <v>159</v>
      </c>
      <c r="E385" t="s">
        <v>100</v>
      </c>
      <c r="F385" s="19" t="str">
        <f>IFERROR(VLOOKUP(D385,'Tabelas auxiliares'!$A$3:$B$63,2,FALSE),"")</f>
        <v>SPO - OBRAS SANTO ANDRÉ</v>
      </c>
      <c r="G385" s="19" t="str">
        <f>IFERROR(VLOOKUP($B385,'Tabelas auxiliares'!$A$67:$C$104,2,FALSE),"")</f>
        <v>OBRAS E INSTALAÇÕES - MELHORIAS E REFORMAS</v>
      </c>
      <c r="H385" s="19" t="str">
        <f>IFERROR(VLOOKUP($B385,'Tabelas auxiliares'!$A$67:$C$104,3,FALSE),"")</f>
        <v>REFORMA E ADEQUACAO</v>
      </c>
      <c r="I385" t="s">
        <v>4017</v>
      </c>
      <c r="J385" t="s">
        <v>5062</v>
      </c>
      <c r="K385" t="s">
        <v>5063</v>
      </c>
      <c r="L385" t="s">
        <v>5064</v>
      </c>
      <c r="M385" t="s">
        <v>5065</v>
      </c>
      <c r="N385" t="s">
        <v>1374</v>
      </c>
      <c r="O385" t="s">
        <v>614</v>
      </c>
      <c r="P385" t="s">
        <v>1375</v>
      </c>
      <c r="Q385" t="s">
        <v>603</v>
      </c>
      <c r="R385" t="s">
        <v>604</v>
      </c>
      <c r="S385" t="s">
        <v>605</v>
      </c>
      <c r="T385" t="s">
        <v>145</v>
      </c>
      <c r="U385" t="s">
        <v>1376</v>
      </c>
      <c r="V385" t="s">
        <v>4513</v>
      </c>
      <c r="W385" t="s">
        <v>4514</v>
      </c>
      <c r="X385" t="s">
        <v>5066</v>
      </c>
      <c r="Y385" s="19" t="str">
        <f t="shared" si="5"/>
        <v>4</v>
      </c>
      <c r="Z385" s="19" t="str">
        <f>IF(T385="","",IF(AND(T385&lt;&gt;'Tabelas auxiliares'!$B$241,T385&lt;&gt;'Tabelas auxiliares'!$B$242),"FOLHA DE PESSOAL",IF(Y385='Tabelas auxiliares'!$A$242,"CUSTEIO",IF(Y385='Tabelas auxiliares'!$A$241,"INVESTIMENTO","ERRO - VERIFICAR"))))</f>
        <v>INVESTIMENTO</v>
      </c>
      <c r="AA385" s="37">
        <v>24389.200000000001</v>
      </c>
      <c r="AB385" s="37"/>
      <c r="AC385" s="37">
        <v>24389.200000000001</v>
      </c>
      <c r="AD385" s="37"/>
      <c r="AE385" s="37"/>
      <c r="AF385" s="37"/>
      <c r="AG385" s="37"/>
    </row>
    <row r="386" spans="1:33" x14ac:dyDescent="0.25">
      <c r="A386" t="s">
        <v>591</v>
      </c>
      <c r="B386" s="36" t="s">
        <v>238</v>
      </c>
      <c r="C386" s="36" t="s">
        <v>592</v>
      </c>
      <c r="D386" t="s">
        <v>159</v>
      </c>
      <c r="E386" t="s">
        <v>100</v>
      </c>
      <c r="F386" s="19" t="str">
        <f>IFERROR(VLOOKUP(D386,'Tabelas auxiliares'!$A$3:$B$63,2,FALSE),"")</f>
        <v>SPO - OBRAS SANTO ANDRÉ</v>
      </c>
      <c r="G386" s="19" t="str">
        <f>IFERROR(VLOOKUP($B386,'Tabelas auxiliares'!$A$67:$C$104,2,FALSE),"")</f>
        <v>OBRAS E INSTALAÇÕES - MELHORIAS E REFORMAS</v>
      </c>
      <c r="H386" s="19" t="str">
        <f>IFERROR(VLOOKUP($B386,'Tabelas auxiliares'!$A$67:$C$104,3,FALSE),"")</f>
        <v>REFORMA E ADEQUACAO</v>
      </c>
      <c r="I386" t="s">
        <v>4017</v>
      </c>
      <c r="J386" t="s">
        <v>5062</v>
      </c>
      <c r="K386" t="s">
        <v>5067</v>
      </c>
      <c r="L386" t="s">
        <v>5064</v>
      </c>
      <c r="M386" t="s">
        <v>5065</v>
      </c>
      <c r="N386" t="s">
        <v>1374</v>
      </c>
      <c r="O386" t="s">
        <v>614</v>
      </c>
      <c r="P386" t="s">
        <v>1375</v>
      </c>
      <c r="Q386" t="s">
        <v>603</v>
      </c>
      <c r="R386" t="s">
        <v>604</v>
      </c>
      <c r="S386" t="s">
        <v>605</v>
      </c>
      <c r="T386" t="s">
        <v>145</v>
      </c>
      <c r="U386" t="s">
        <v>1376</v>
      </c>
      <c r="V386" t="s">
        <v>4513</v>
      </c>
      <c r="W386" t="s">
        <v>4514</v>
      </c>
      <c r="X386" t="s">
        <v>5068</v>
      </c>
      <c r="Y386" s="19" t="str">
        <f t="shared" si="5"/>
        <v>4</v>
      </c>
      <c r="Z386" s="19" t="str">
        <f>IF(T386="","",IF(AND(T386&lt;&gt;'Tabelas auxiliares'!$B$241,T386&lt;&gt;'Tabelas auxiliares'!$B$242),"FOLHA DE PESSOAL",IF(Y386='Tabelas auxiliares'!$A$242,"CUSTEIO",IF(Y386='Tabelas auxiliares'!$A$241,"INVESTIMENTO","ERRO - VERIFICAR"))))</f>
        <v>INVESTIMENTO</v>
      </c>
      <c r="AA386" s="37">
        <v>122209.59</v>
      </c>
      <c r="AB386" s="37"/>
      <c r="AC386" s="37">
        <v>122209.59</v>
      </c>
      <c r="AD386" s="37"/>
      <c r="AE386" s="37"/>
      <c r="AF386" s="37"/>
      <c r="AG386" s="37"/>
    </row>
    <row r="387" spans="1:33" x14ac:dyDescent="0.25">
      <c r="A387" t="s">
        <v>591</v>
      </c>
      <c r="B387" s="36" t="s">
        <v>238</v>
      </c>
      <c r="C387" s="36" t="s">
        <v>592</v>
      </c>
      <c r="D387" t="s">
        <v>159</v>
      </c>
      <c r="E387" t="s">
        <v>100</v>
      </c>
      <c r="F387" s="19" t="str">
        <f>IFERROR(VLOOKUP(D387,'Tabelas auxiliares'!$A$3:$B$63,2,FALSE),"")</f>
        <v>SPO - OBRAS SANTO ANDRÉ</v>
      </c>
      <c r="G387" s="19" t="str">
        <f>IFERROR(VLOOKUP($B387,'Tabelas auxiliares'!$A$67:$C$104,2,FALSE),"")</f>
        <v>OBRAS E INSTALAÇÕES - MELHORIAS E REFORMAS</v>
      </c>
      <c r="H387" s="19" t="str">
        <f>IFERROR(VLOOKUP($B387,'Tabelas auxiliares'!$A$67:$C$104,3,FALSE),"")</f>
        <v>REFORMA E ADEQUACAO</v>
      </c>
      <c r="I387" t="s">
        <v>4017</v>
      </c>
      <c r="J387" t="s">
        <v>5062</v>
      </c>
      <c r="K387" t="s">
        <v>5069</v>
      </c>
      <c r="L387" t="s">
        <v>5064</v>
      </c>
      <c r="M387" t="s">
        <v>5065</v>
      </c>
      <c r="N387" t="s">
        <v>642</v>
      </c>
      <c r="O387" t="s">
        <v>614</v>
      </c>
      <c r="P387" t="s">
        <v>1380</v>
      </c>
      <c r="Q387" t="s">
        <v>603</v>
      </c>
      <c r="R387" t="s">
        <v>604</v>
      </c>
      <c r="S387" t="s">
        <v>605</v>
      </c>
      <c r="T387" t="s">
        <v>145</v>
      </c>
      <c r="U387" t="s">
        <v>1381</v>
      </c>
      <c r="V387" t="s">
        <v>4513</v>
      </c>
      <c r="W387" t="s">
        <v>4514</v>
      </c>
      <c r="X387" t="s">
        <v>5070</v>
      </c>
      <c r="Y387" s="19" t="str">
        <f t="shared" si="5"/>
        <v>4</v>
      </c>
      <c r="Z387" s="19" t="str">
        <f>IF(T387="","",IF(AND(T387&lt;&gt;'Tabelas auxiliares'!$B$241,T387&lt;&gt;'Tabelas auxiliares'!$B$242),"FOLHA DE PESSOAL",IF(Y387='Tabelas auxiliares'!$A$242,"CUSTEIO",IF(Y387='Tabelas auxiliares'!$A$241,"INVESTIMENTO","ERRO - VERIFICAR"))))</f>
        <v>INVESTIMENTO</v>
      </c>
      <c r="AA387" s="37">
        <v>20844.84</v>
      </c>
      <c r="AB387" s="37"/>
      <c r="AC387" s="37">
        <v>20844.84</v>
      </c>
      <c r="AD387" s="37"/>
      <c r="AE387" s="37"/>
      <c r="AF387" s="37"/>
      <c r="AG387" s="37"/>
    </row>
    <row r="388" spans="1:33" x14ac:dyDescent="0.25">
      <c r="A388" t="s">
        <v>591</v>
      </c>
      <c r="B388" s="36" t="s">
        <v>238</v>
      </c>
      <c r="C388" s="36" t="s">
        <v>592</v>
      </c>
      <c r="D388" t="s">
        <v>159</v>
      </c>
      <c r="E388" t="s">
        <v>100</v>
      </c>
      <c r="F388" s="19" t="str">
        <f>IFERROR(VLOOKUP(D388,'Tabelas auxiliares'!$A$3:$B$63,2,FALSE),"")</f>
        <v>SPO - OBRAS SANTO ANDRÉ</v>
      </c>
      <c r="G388" s="19" t="str">
        <f>IFERROR(VLOOKUP($B388,'Tabelas auxiliares'!$A$67:$C$104,2,FALSE),"")</f>
        <v>OBRAS E INSTALAÇÕES - MELHORIAS E REFORMAS</v>
      </c>
      <c r="H388" s="19" t="str">
        <f>IFERROR(VLOOKUP($B388,'Tabelas auxiliares'!$A$67:$C$104,3,FALSE),"")</f>
        <v>REFORMA E ADEQUACAO</v>
      </c>
      <c r="I388" t="s">
        <v>4017</v>
      </c>
      <c r="J388" t="s">
        <v>5062</v>
      </c>
      <c r="K388" t="s">
        <v>5071</v>
      </c>
      <c r="L388" t="s">
        <v>5064</v>
      </c>
      <c r="M388" t="s">
        <v>5065</v>
      </c>
      <c r="N388" t="s">
        <v>642</v>
      </c>
      <c r="O388" t="s">
        <v>614</v>
      </c>
      <c r="P388" t="s">
        <v>1380</v>
      </c>
      <c r="Q388" t="s">
        <v>603</v>
      </c>
      <c r="R388" t="s">
        <v>604</v>
      </c>
      <c r="S388" t="s">
        <v>605</v>
      </c>
      <c r="T388" t="s">
        <v>145</v>
      </c>
      <c r="U388" t="s">
        <v>1381</v>
      </c>
      <c r="V388" t="s">
        <v>4513</v>
      </c>
      <c r="W388" t="s">
        <v>4514</v>
      </c>
      <c r="X388" t="s">
        <v>5072</v>
      </c>
      <c r="Y388" s="19" t="str">
        <f t="shared" ref="Y388:Y451" si="6">LEFT(V388,1)</f>
        <v>4</v>
      </c>
      <c r="Z388" s="19" t="str">
        <f>IF(T388="","",IF(AND(T388&lt;&gt;'Tabelas auxiliares'!$B$241,T388&lt;&gt;'Tabelas auxiliares'!$B$242),"FOLHA DE PESSOAL",IF(Y388='Tabelas auxiliares'!$A$242,"CUSTEIO",IF(Y388='Tabelas auxiliares'!$A$241,"INVESTIMENTO","ERRO - VERIFICAR"))))</f>
        <v>INVESTIMENTO</v>
      </c>
      <c r="AA388" s="37">
        <v>24912.799999999999</v>
      </c>
      <c r="AB388" s="37"/>
      <c r="AC388" s="37">
        <v>24912.799999999999</v>
      </c>
      <c r="AD388" s="37"/>
      <c r="AE388" s="37"/>
      <c r="AF388" s="37"/>
      <c r="AG388" s="37"/>
    </row>
    <row r="389" spans="1:33" x14ac:dyDescent="0.25">
      <c r="A389" t="s">
        <v>591</v>
      </c>
      <c r="B389" s="36" t="s">
        <v>238</v>
      </c>
      <c r="C389" s="36" t="s">
        <v>592</v>
      </c>
      <c r="D389" t="s">
        <v>159</v>
      </c>
      <c r="E389" t="s">
        <v>100</v>
      </c>
      <c r="F389" s="19" t="str">
        <f>IFERROR(VLOOKUP(D389,'Tabelas auxiliares'!$A$3:$B$63,2,FALSE),"")</f>
        <v>SPO - OBRAS SANTO ANDRÉ</v>
      </c>
      <c r="G389" s="19" t="str">
        <f>IFERROR(VLOOKUP($B389,'Tabelas auxiliares'!$A$67:$C$104,2,FALSE),"")</f>
        <v>OBRAS E INSTALAÇÕES - MELHORIAS E REFORMAS</v>
      </c>
      <c r="H389" s="19" t="str">
        <f>IFERROR(VLOOKUP($B389,'Tabelas auxiliares'!$A$67:$C$104,3,FALSE),"")</f>
        <v>REFORMA E ADEQUACAO</v>
      </c>
      <c r="I389" t="s">
        <v>4017</v>
      </c>
      <c r="J389" t="s">
        <v>5062</v>
      </c>
      <c r="K389" t="s">
        <v>5073</v>
      </c>
      <c r="L389" t="s">
        <v>5064</v>
      </c>
      <c r="M389" t="s">
        <v>5065</v>
      </c>
      <c r="N389" t="s">
        <v>642</v>
      </c>
      <c r="O389" t="s">
        <v>614</v>
      </c>
      <c r="P389" t="s">
        <v>1380</v>
      </c>
      <c r="Q389" t="s">
        <v>603</v>
      </c>
      <c r="R389" t="s">
        <v>604</v>
      </c>
      <c r="S389" t="s">
        <v>676</v>
      </c>
      <c r="T389" t="s">
        <v>145</v>
      </c>
      <c r="U389" t="s">
        <v>1381</v>
      </c>
      <c r="V389" t="s">
        <v>4513</v>
      </c>
      <c r="W389" t="s">
        <v>4514</v>
      </c>
      <c r="X389" t="s">
        <v>5074</v>
      </c>
      <c r="Y389" s="19" t="str">
        <f t="shared" si="6"/>
        <v>4</v>
      </c>
      <c r="Z389" s="19" t="str">
        <f>IF(T389="","",IF(AND(T389&lt;&gt;'Tabelas auxiliares'!$B$241,T389&lt;&gt;'Tabelas auxiliares'!$B$242),"FOLHA DE PESSOAL",IF(Y389='Tabelas auxiliares'!$A$242,"CUSTEIO",IF(Y389='Tabelas auxiliares'!$A$241,"INVESTIMENTO","ERRO - VERIFICAR"))))</f>
        <v>INVESTIMENTO</v>
      </c>
      <c r="AA389" s="37">
        <v>1046.68</v>
      </c>
      <c r="AB389" s="37"/>
      <c r="AC389" s="37">
        <v>1046.68</v>
      </c>
      <c r="AD389" s="37"/>
      <c r="AE389" s="37"/>
      <c r="AF389" s="37"/>
      <c r="AG389" s="37"/>
    </row>
    <row r="390" spans="1:33" x14ac:dyDescent="0.25">
      <c r="A390" t="s">
        <v>591</v>
      </c>
      <c r="B390" s="36" t="s">
        <v>239</v>
      </c>
      <c r="C390" s="36" t="s">
        <v>592</v>
      </c>
      <c r="D390" t="s">
        <v>28</v>
      </c>
      <c r="E390" t="s">
        <v>100</v>
      </c>
      <c r="F390" s="19" t="str">
        <f>IFERROR(VLOOKUP(D390,'Tabelas auxiliares'!$A$3:$B$63,2,FALSE),"")</f>
        <v>PU - PREFEITURA UNIVERSITÁRIA</v>
      </c>
      <c r="G390" s="19" t="str">
        <f>IFERROR(VLOOKUP($B390,'Tabelas auxiliares'!$A$67:$C$104,2,FALSE),"")</f>
        <v>RECEPÇÃO, PORTARIA E ZELADORIA</v>
      </c>
      <c r="H390" s="19" t="str">
        <f>IFERROR(VLOOKUP($B390,'Tabelas auxiliares'!$A$67:$C$104,3,FALSE),"")</f>
        <v>PORTARIA / RECEPÇÃO / ZELADORIA</v>
      </c>
      <c r="I390" t="s">
        <v>5075</v>
      </c>
      <c r="J390" t="s">
        <v>5076</v>
      </c>
      <c r="K390" t="s">
        <v>5077</v>
      </c>
      <c r="L390" t="s">
        <v>5078</v>
      </c>
      <c r="M390" t="s">
        <v>5079</v>
      </c>
      <c r="N390" t="s">
        <v>638</v>
      </c>
      <c r="O390" t="s">
        <v>614</v>
      </c>
      <c r="P390" t="s">
        <v>639</v>
      </c>
      <c r="Q390" t="s">
        <v>603</v>
      </c>
      <c r="R390" t="s">
        <v>604</v>
      </c>
      <c r="S390" t="s">
        <v>605</v>
      </c>
      <c r="T390" t="s">
        <v>145</v>
      </c>
      <c r="U390" t="s">
        <v>640</v>
      </c>
      <c r="V390" t="s">
        <v>1183</v>
      </c>
      <c r="W390" t="s">
        <v>1184</v>
      </c>
      <c r="X390" t="s">
        <v>5080</v>
      </c>
      <c r="Y390" s="19" t="str">
        <f t="shared" si="6"/>
        <v>3</v>
      </c>
      <c r="Z390" s="19" t="str">
        <f>IF(T390="","",IF(AND(T390&lt;&gt;'Tabelas auxiliares'!$B$241,T390&lt;&gt;'Tabelas auxiliares'!$B$242),"FOLHA DE PESSOAL",IF(Y390='Tabelas auxiliares'!$A$242,"CUSTEIO",IF(Y390='Tabelas auxiliares'!$A$241,"INVESTIMENTO","ERRO - VERIFICAR"))))</f>
        <v>CUSTEIO</v>
      </c>
      <c r="AA390" s="37">
        <v>24165.29</v>
      </c>
      <c r="AB390" s="37"/>
      <c r="AC390" s="37">
        <v>24165.29</v>
      </c>
      <c r="AD390" s="37"/>
      <c r="AE390" s="37"/>
      <c r="AF390" s="37"/>
      <c r="AG390" s="37"/>
    </row>
    <row r="391" spans="1:33" x14ac:dyDescent="0.25">
      <c r="A391" t="s">
        <v>591</v>
      </c>
      <c r="B391" s="36" t="s">
        <v>239</v>
      </c>
      <c r="C391" s="36" t="s">
        <v>592</v>
      </c>
      <c r="D391" t="s">
        <v>28</v>
      </c>
      <c r="E391" t="s">
        <v>100</v>
      </c>
      <c r="F391" s="19" t="str">
        <f>IFERROR(VLOOKUP(D391,'Tabelas auxiliares'!$A$3:$B$63,2,FALSE),"")</f>
        <v>PU - PREFEITURA UNIVERSITÁRIA</v>
      </c>
      <c r="G391" s="19" t="str">
        <f>IFERROR(VLOOKUP($B391,'Tabelas auxiliares'!$A$67:$C$104,2,FALSE),"")</f>
        <v>RECEPÇÃO, PORTARIA E ZELADORIA</v>
      </c>
      <c r="H391" s="19" t="str">
        <f>IFERROR(VLOOKUP($B391,'Tabelas auxiliares'!$A$67:$C$104,3,FALSE),"")</f>
        <v>PORTARIA / RECEPÇÃO / ZELADORIA</v>
      </c>
      <c r="I391" t="s">
        <v>932</v>
      </c>
      <c r="J391" t="s">
        <v>1200</v>
      </c>
      <c r="K391" t="s">
        <v>1202</v>
      </c>
      <c r="L391" t="s">
        <v>1201</v>
      </c>
      <c r="M391" t="s">
        <v>1182</v>
      </c>
      <c r="N391" t="s">
        <v>638</v>
      </c>
      <c r="O391" t="s">
        <v>614</v>
      </c>
      <c r="P391" t="s">
        <v>639</v>
      </c>
      <c r="Q391" t="s">
        <v>603</v>
      </c>
      <c r="R391" t="s">
        <v>604</v>
      </c>
      <c r="S391" t="s">
        <v>641</v>
      </c>
      <c r="T391" t="s">
        <v>145</v>
      </c>
      <c r="U391" t="s">
        <v>640</v>
      </c>
      <c r="V391" t="s">
        <v>1183</v>
      </c>
      <c r="W391" t="s">
        <v>1184</v>
      </c>
      <c r="X391" t="s">
        <v>1203</v>
      </c>
      <c r="Y391" s="19" t="str">
        <f t="shared" si="6"/>
        <v>3</v>
      </c>
      <c r="Z391" s="19" t="str">
        <f>IF(T391="","",IF(AND(T391&lt;&gt;'Tabelas auxiliares'!$B$241,T391&lt;&gt;'Tabelas auxiliares'!$B$242),"FOLHA DE PESSOAL",IF(Y391='Tabelas auxiliares'!$A$242,"CUSTEIO",IF(Y391='Tabelas auxiliares'!$A$241,"INVESTIMENTO","ERRO - VERIFICAR"))))</f>
        <v>CUSTEIO</v>
      </c>
      <c r="AA391" s="37"/>
      <c r="AB391" s="37">
        <v>726.5</v>
      </c>
      <c r="AC391" s="37"/>
      <c r="AD391" s="37"/>
      <c r="AE391" s="37"/>
      <c r="AF391" s="37">
        <v>726.5</v>
      </c>
      <c r="AG391" s="37"/>
    </row>
    <row r="392" spans="1:33" x14ac:dyDescent="0.25">
      <c r="A392" t="s">
        <v>591</v>
      </c>
      <c r="B392" s="36" t="s">
        <v>239</v>
      </c>
      <c r="C392" s="36" t="s">
        <v>592</v>
      </c>
      <c r="D392" t="s">
        <v>28</v>
      </c>
      <c r="E392" t="s">
        <v>100</v>
      </c>
      <c r="F392" s="19" t="str">
        <f>IFERROR(VLOOKUP(D392,'Tabelas auxiliares'!$A$3:$B$63,2,FALSE),"")</f>
        <v>PU - PREFEITURA UNIVERSITÁRIA</v>
      </c>
      <c r="G392" s="19" t="str">
        <f>IFERROR(VLOOKUP($B392,'Tabelas auxiliares'!$A$67:$C$104,2,FALSE),"")</f>
        <v>RECEPÇÃO, PORTARIA E ZELADORIA</v>
      </c>
      <c r="H392" s="19" t="str">
        <f>IFERROR(VLOOKUP($B392,'Tabelas auxiliares'!$A$67:$C$104,3,FALSE),"")</f>
        <v>PORTARIA / RECEPÇÃO / ZELADORIA</v>
      </c>
      <c r="I392" t="s">
        <v>5081</v>
      </c>
      <c r="J392" t="s">
        <v>1200</v>
      </c>
      <c r="K392" t="s">
        <v>5082</v>
      </c>
      <c r="L392" t="s">
        <v>5083</v>
      </c>
      <c r="M392" t="s">
        <v>1182</v>
      </c>
      <c r="N392" t="s">
        <v>638</v>
      </c>
      <c r="O392" t="s">
        <v>614</v>
      </c>
      <c r="P392" t="s">
        <v>1357</v>
      </c>
      <c r="Q392" t="s">
        <v>603</v>
      </c>
      <c r="R392" t="s">
        <v>604</v>
      </c>
      <c r="S392" t="s">
        <v>605</v>
      </c>
      <c r="T392" t="s">
        <v>145</v>
      </c>
      <c r="U392" t="s">
        <v>1358</v>
      </c>
      <c r="V392" t="s">
        <v>1183</v>
      </c>
      <c r="W392" t="s">
        <v>1184</v>
      </c>
      <c r="X392" t="s">
        <v>5084</v>
      </c>
      <c r="Y392" s="19" t="str">
        <f t="shared" si="6"/>
        <v>3</v>
      </c>
      <c r="Z392" s="19" t="str">
        <f>IF(T392="","",IF(AND(T392&lt;&gt;'Tabelas auxiliares'!$B$241,T392&lt;&gt;'Tabelas auxiliares'!$B$242),"FOLHA DE PESSOAL",IF(Y392='Tabelas auxiliares'!$A$242,"CUSTEIO",IF(Y392='Tabelas auxiliares'!$A$241,"INVESTIMENTO","ERRO - VERIFICAR"))))</f>
        <v>CUSTEIO</v>
      </c>
      <c r="AA392" s="37">
        <v>2573.94</v>
      </c>
      <c r="AB392" s="37"/>
      <c r="AC392" s="37"/>
      <c r="AD392" s="37"/>
      <c r="AE392" s="37">
        <v>2573.94</v>
      </c>
      <c r="AF392" s="37"/>
      <c r="AG392" s="37"/>
    </row>
    <row r="393" spans="1:33" x14ac:dyDescent="0.25">
      <c r="A393" t="s">
        <v>591</v>
      </c>
      <c r="B393" s="36" t="s">
        <v>239</v>
      </c>
      <c r="C393" s="36" t="s">
        <v>592</v>
      </c>
      <c r="D393" t="s">
        <v>28</v>
      </c>
      <c r="E393" t="s">
        <v>100</v>
      </c>
      <c r="F393" s="19" t="str">
        <f>IFERROR(VLOOKUP(D393,'Tabelas auxiliares'!$A$3:$B$63,2,FALSE),"")</f>
        <v>PU - PREFEITURA UNIVERSITÁRIA</v>
      </c>
      <c r="G393" s="19" t="str">
        <f>IFERROR(VLOOKUP($B393,'Tabelas auxiliares'!$A$67:$C$104,2,FALSE),"")</f>
        <v>RECEPÇÃO, PORTARIA E ZELADORIA</v>
      </c>
      <c r="H393" s="19" t="str">
        <f>IFERROR(VLOOKUP($B393,'Tabelas auxiliares'!$A$67:$C$104,3,FALSE),"")</f>
        <v>PORTARIA / RECEPÇÃO / ZELADORIA</v>
      </c>
      <c r="I393" t="s">
        <v>4361</v>
      </c>
      <c r="J393" t="s">
        <v>1200</v>
      </c>
      <c r="K393" t="s">
        <v>5085</v>
      </c>
      <c r="L393" t="s">
        <v>5083</v>
      </c>
      <c r="M393" t="s">
        <v>1182</v>
      </c>
      <c r="N393" t="s">
        <v>638</v>
      </c>
      <c r="O393" t="s">
        <v>614</v>
      </c>
      <c r="P393" t="s">
        <v>1357</v>
      </c>
      <c r="Q393" t="s">
        <v>603</v>
      </c>
      <c r="R393" t="s">
        <v>604</v>
      </c>
      <c r="S393" t="s">
        <v>605</v>
      </c>
      <c r="T393" t="s">
        <v>145</v>
      </c>
      <c r="U393" t="s">
        <v>1358</v>
      </c>
      <c r="V393" t="s">
        <v>1183</v>
      </c>
      <c r="W393" t="s">
        <v>1184</v>
      </c>
      <c r="X393" t="s">
        <v>5086</v>
      </c>
      <c r="Y393" s="19" t="str">
        <f t="shared" si="6"/>
        <v>3</v>
      </c>
      <c r="Z393" s="19" t="str">
        <f>IF(T393="","",IF(AND(T393&lt;&gt;'Tabelas auxiliares'!$B$241,T393&lt;&gt;'Tabelas auxiliares'!$B$242),"FOLHA DE PESSOAL",IF(Y393='Tabelas auxiliares'!$A$242,"CUSTEIO",IF(Y393='Tabelas auxiliares'!$A$241,"INVESTIMENTO","ERRO - VERIFICAR"))))</f>
        <v>CUSTEIO</v>
      </c>
      <c r="AA393" s="37">
        <v>152459.29</v>
      </c>
      <c r="AB393" s="37"/>
      <c r="AC393" s="37"/>
      <c r="AD393" s="37"/>
      <c r="AE393" s="37">
        <v>152459.29</v>
      </c>
      <c r="AF393" s="37"/>
      <c r="AG393" s="37"/>
    </row>
    <row r="394" spans="1:33" x14ac:dyDescent="0.25">
      <c r="A394" t="s">
        <v>591</v>
      </c>
      <c r="B394" s="36" t="s">
        <v>239</v>
      </c>
      <c r="C394" s="36" t="s">
        <v>592</v>
      </c>
      <c r="D394" t="s">
        <v>62</v>
      </c>
      <c r="E394" t="s">
        <v>100</v>
      </c>
      <c r="F394" s="19" t="str">
        <f>IFERROR(VLOOKUP(D394,'Tabelas auxiliares'!$A$3:$B$63,2,FALSE),"")</f>
        <v>PROAP - PNAES</v>
      </c>
      <c r="G394" s="19" t="str">
        <f>IFERROR(VLOOKUP($B394,'Tabelas auxiliares'!$A$67:$C$104,2,FALSE),"")</f>
        <v>RECEPÇÃO, PORTARIA E ZELADORIA</v>
      </c>
      <c r="H394" s="19" t="str">
        <f>IFERROR(VLOOKUP($B394,'Tabelas auxiliares'!$A$67:$C$104,3,FALSE),"")</f>
        <v>PORTARIA / RECEPÇÃO / ZELADORIA</v>
      </c>
      <c r="I394" t="s">
        <v>5087</v>
      </c>
      <c r="J394" t="s">
        <v>5088</v>
      </c>
      <c r="K394" t="s">
        <v>5089</v>
      </c>
      <c r="L394" t="s">
        <v>5090</v>
      </c>
      <c r="M394" t="s">
        <v>5091</v>
      </c>
      <c r="N394" t="s">
        <v>638</v>
      </c>
      <c r="O394" t="s">
        <v>614</v>
      </c>
      <c r="P394" t="s">
        <v>639</v>
      </c>
      <c r="Q394" t="s">
        <v>603</v>
      </c>
      <c r="R394" t="s">
        <v>604</v>
      </c>
      <c r="S394" t="s">
        <v>676</v>
      </c>
      <c r="T394" t="s">
        <v>145</v>
      </c>
      <c r="U394" t="s">
        <v>640</v>
      </c>
      <c r="V394" t="s">
        <v>1183</v>
      </c>
      <c r="W394" t="s">
        <v>1184</v>
      </c>
      <c r="X394" t="s">
        <v>5092</v>
      </c>
      <c r="Y394" s="19" t="str">
        <f t="shared" si="6"/>
        <v>3</v>
      </c>
      <c r="Z394" s="19" t="str">
        <f>IF(T394="","",IF(AND(T394&lt;&gt;'Tabelas auxiliares'!$B$241,T394&lt;&gt;'Tabelas auxiliares'!$B$242),"FOLHA DE PESSOAL",IF(Y394='Tabelas auxiliares'!$A$242,"CUSTEIO",IF(Y394='Tabelas auxiliares'!$A$241,"INVESTIMENTO","ERRO - VERIFICAR"))))</f>
        <v>CUSTEIO</v>
      </c>
      <c r="AA394" s="37">
        <v>1645.67</v>
      </c>
      <c r="AB394" s="37">
        <v>69934.679999999993</v>
      </c>
      <c r="AC394" s="37">
        <v>1645.67</v>
      </c>
      <c r="AD394" s="37"/>
      <c r="AE394" s="37"/>
      <c r="AF394" s="37">
        <v>69934.679999999993</v>
      </c>
      <c r="AG394" s="37"/>
    </row>
    <row r="395" spans="1:33" x14ac:dyDescent="0.25">
      <c r="A395" t="s">
        <v>591</v>
      </c>
      <c r="B395" s="36" t="s">
        <v>239</v>
      </c>
      <c r="C395" s="36" t="s">
        <v>592</v>
      </c>
      <c r="D395" t="s">
        <v>62</v>
      </c>
      <c r="E395" t="s">
        <v>100</v>
      </c>
      <c r="F395" s="19" t="str">
        <f>IFERROR(VLOOKUP(D395,'Tabelas auxiliares'!$A$3:$B$63,2,FALSE),"")</f>
        <v>PROAP - PNAES</v>
      </c>
      <c r="G395" s="19" t="str">
        <f>IFERROR(VLOOKUP($B395,'Tabelas auxiliares'!$A$67:$C$104,2,FALSE),"")</f>
        <v>RECEPÇÃO, PORTARIA E ZELADORIA</v>
      </c>
      <c r="H395" s="19" t="str">
        <f>IFERROR(VLOOKUP($B395,'Tabelas auxiliares'!$A$67:$C$104,3,FALSE),"")</f>
        <v>PORTARIA / RECEPÇÃO / ZELADORIA</v>
      </c>
      <c r="I395" t="s">
        <v>5093</v>
      </c>
      <c r="J395" t="s">
        <v>5088</v>
      </c>
      <c r="K395" t="s">
        <v>5094</v>
      </c>
      <c r="L395" t="s">
        <v>5090</v>
      </c>
      <c r="M395" t="s">
        <v>5091</v>
      </c>
      <c r="N395" t="s">
        <v>638</v>
      </c>
      <c r="O395" t="s">
        <v>614</v>
      </c>
      <c r="P395" t="s">
        <v>639</v>
      </c>
      <c r="Q395" t="s">
        <v>603</v>
      </c>
      <c r="R395" t="s">
        <v>604</v>
      </c>
      <c r="S395" t="s">
        <v>605</v>
      </c>
      <c r="T395" t="s">
        <v>145</v>
      </c>
      <c r="U395" t="s">
        <v>640</v>
      </c>
      <c r="V395" t="s">
        <v>1183</v>
      </c>
      <c r="W395" t="s">
        <v>1184</v>
      </c>
      <c r="X395" t="s">
        <v>5095</v>
      </c>
      <c r="Y395" s="19" t="str">
        <f t="shared" si="6"/>
        <v>3</v>
      </c>
      <c r="Z395" s="19" t="str">
        <f>IF(T395="","",IF(AND(T395&lt;&gt;'Tabelas auxiliares'!$B$241,T395&lt;&gt;'Tabelas auxiliares'!$B$242),"FOLHA DE PESSOAL",IF(Y395='Tabelas auxiliares'!$A$242,"CUSTEIO",IF(Y395='Tabelas auxiliares'!$A$241,"INVESTIMENTO","ERRO - VERIFICAR"))))</f>
        <v>CUSTEIO</v>
      </c>
      <c r="AA395" s="37"/>
      <c r="AB395" s="37">
        <v>250669.45</v>
      </c>
      <c r="AC395" s="37"/>
      <c r="AD395" s="37"/>
      <c r="AE395" s="37"/>
      <c r="AF395" s="37">
        <v>250669.45</v>
      </c>
      <c r="AG395" s="37"/>
    </row>
    <row r="396" spans="1:33" x14ac:dyDescent="0.25">
      <c r="A396" t="s">
        <v>591</v>
      </c>
      <c r="B396" s="36" t="s">
        <v>239</v>
      </c>
      <c r="C396" s="36" t="s">
        <v>592</v>
      </c>
      <c r="D396" t="s">
        <v>60</v>
      </c>
      <c r="E396" t="s">
        <v>100</v>
      </c>
      <c r="F396" s="19" t="str">
        <f>IFERROR(VLOOKUP(D396,'Tabelas auxiliares'!$A$3:$B$63,2,FALSE),"")</f>
        <v>PROAP - PRÓ-REITORIA DE POLÍTICAS AFIRMATIVAS</v>
      </c>
      <c r="G396" s="19" t="str">
        <f>IFERROR(VLOOKUP($B396,'Tabelas auxiliares'!$A$67:$C$104,2,FALSE),"")</f>
        <v>RECEPÇÃO, PORTARIA E ZELADORIA</v>
      </c>
      <c r="H396" s="19" t="str">
        <f>IFERROR(VLOOKUP($B396,'Tabelas auxiliares'!$A$67:$C$104,3,FALSE),"")</f>
        <v>PORTARIA / RECEPÇÃO / ZELADORIA</v>
      </c>
      <c r="I396" t="s">
        <v>658</v>
      </c>
      <c r="J396" t="s">
        <v>1204</v>
      </c>
      <c r="K396" t="s">
        <v>1207</v>
      </c>
      <c r="L396" t="s">
        <v>1205</v>
      </c>
      <c r="M396" t="s">
        <v>1206</v>
      </c>
      <c r="N396" t="s">
        <v>638</v>
      </c>
      <c r="O396" t="s">
        <v>614</v>
      </c>
      <c r="P396" t="s">
        <v>639</v>
      </c>
      <c r="Q396" t="s">
        <v>603</v>
      </c>
      <c r="R396" t="s">
        <v>604</v>
      </c>
      <c r="S396" t="s">
        <v>641</v>
      </c>
      <c r="T396" t="s">
        <v>145</v>
      </c>
      <c r="U396" t="s">
        <v>640</v>
      </c>
      <c r="V396" t="s">
        <v>1183</v>
      </c>
      <c r="W396" t="s">
        <v>1184</v>
      </c>
      <c r="X396" t="s">
        <v>1208</v>
      </c>
      <c r="Y396" s="19" t="str">
        <f t="shared" si="6"/>
        <v>3</v>
      </c>
      <c r="Z396" s="19" t="str">
        <f>IF(T396="","",IF(AND(T396&lt;&gt;'Tabelas auxiliares'!$B$241,T396&lt;&gt;'Tabelas auxiliares'!$B$242),"FOLHA DE PESSOAL",IF(Y396='Tabelas auxiliares'!$A$242,"CUSTEIO",IF(Y396='Tabelas auxiliares'!$A$241,"INVESTIMENTO","ERRO - VERIFICAR"))))</f>
        <v>CUSTEIO</v>
      </c>
      <c r="AA396" s="37"/>
      <c r="AB396" s="37">
        <v>2309.58</v>
      </c>
      <c r="AC396" s="37"/>
      <c r="AD396" s="37"/>
      <c r="AE396" s="37"/>
      <c r="AF396" s="37">
        <v>2309.58</v>
      </c>
      <c r="AG396" s="37"/>
    </row>
    <row r="397" spans="1:33" x14ac:dyDescent="0.25">
      <c r="A397" t="s">
        <v>591</v>
      </c>
      <c r="B397" s="36" t="s">
        <v>239</v>
      </c>
      <c r="C397" s="36" t="s">
        <v>592</v>
      </c>
      <c r="D397" t="s">
        <v>60</v>
      </c>
      <c r="E397" t="s">
        <v>100</v>
      </c>
      <c r="F397" s="19" t="str">
        <f>IFERROR(VLOOKUP(D397,'Tabelas auxiliares'!$A$3:$B$63,2,FALSE),"")</f>
        <v>PROAP - PRÓ-REITORIA DE POLÍTICAS AFIRMATIVAS</v>
      </c>
      <c r="G397" s="19" t="str">
        <f>IFERROR(VLOOKUP($B397,'Tabelas auxiliares'!$A$67:$C$104,2,FALSE),"")</f>
        <v>RECEPÇÃO, PORTARIA E ZELADORIA</v>
      </c>
      <c r="H397" s="19" t="str">
        <f>IFERROR(VLOOKUP($B397,'Tabelas auxiliares'!$A$67:$C$104,3,FALSE),"")</f>
        <v>PORTARIA / RECEPÇÃO / ZELADORIA</v>
      </c>
      <c r="I397" t="s">
        <v>4970</v>
      </c>
      <c r="J397" t="s">
        <v>1211</v>
      </c>
      <c r="K397" t="s">
        <v>5096</v>
      </c>
      <c r="L397" t="s">
        <v>1213</v>
      </c>
      <c r="M397" t="s">
        <v>1214</v>
      </c>
      <c r="N397" t="s">
        <v>638</v>
      </c>
      <c r="O397" t="s">
        <v>614</v>
      </c>
      <c r="P397" t="s">
        <v>1357</v>
      </c>
      <c r="Q397" t="s">
        <v>603</v>
      </c>
      <c r="R397" t="s">
        <v>604</v>
      </c>
      <c r="S397" t="s">
        <v>605</v>
      </c>
      <c r="T397" t="s">
        <v>145</v>
      </c>
      <c r="U397" t="s">
        <v>1358</v>
      </c>
      <c r="V397" t="s">
        <v>1209</v>
      </c>
      <c r="W397" t="s">
        <v>1210</v>
      </c>
      <c r="X397" t="s">
        <v>5097</v>
      </c>
      <c r="Y397" s="19" t="str">
        <f t="shared" si="6"/>
        <v>3</v>
      </c>
      <c r="Z397" s="19" t="str">
        <f>IF(T397="","",IF(AND(T397&lt;&gt;'Tabelas auxiliares'!$B$241,T397&lt;&gt;'Tabelas auxiliares'!$B$242),"FOLHA DE PESSOAL",IF(Y397='Tabelas auxiliares'!$A$242,"CUSTEIO",IF(Y397='Tabelas auxiliares'!$A$241,"INVESTIMENTO","ERRO - VERIFICAR"))))</f>
        <v>CUSTEIO</v>
      </c>
      <c r="AA397" s="37"/>
      <c r="AB397" s="37">
        <v>163837.67000000001</v>
      </c>
      <c r="AC397" s="37"/>
      <c r="AD397" s="37"/>
      <c r="AE397" s="37"/>
      <c r="AF397" s="37">
        <v>16450.03</v>
      </c>
      <c r="AG397" s="37">
        <v>147387.64000000001</v>
      </c>
    </row>
    <row r="398" spans="1:33" x14ac:dyDescent="0.25">
      <c r="A398" t="s">
        <v>591</v>
      </c>
      <c r="B398" s="36" t="s">
        <v>239</v>
      </c>
      <c r="C398" s="36" t="s">
        <v>592</v>
      </c>
      <c r="D398" t="s">
        <v>60</v>
      </c>
      <c r="E398" t="s">
        <v>100</v>
      </c>
      <c r="F398" s="19" t="str">
        <f>IFERROR(VLOOKUP(D398,'Tabelas auxiliares'!$A$3:$B$63,2,FALSE),"")</f>
        <v>PROAP - PRÓ-REITORIA DE POLÍTICAS AFIRMATIVAS</v>
      </c>
      <c r="G398" s="19" t="str">
        <f>IFERROR(VLOOKUP($B398,'Tabelas auxiliares'!$A$67:$C$104,2,FALSE),"")</f>
        <v>RECEPÇÃO, PORTARIA E ZELADORIA</v>
      </c>
      <c r="H398" s="19" t="str">
        <f>IFERROR(VLOOKUP($B398,'Tabelas auxiliares'!$A$67:$C$104,3,FALSE),"")</f>
        <v>PORTARIA / RECEPÇÃO / ZELADORIA</v>
      </c>
      <c r="I398" t="s">
        <v>5098</v>
      </c>
      <c r="J398" t="s">
        <v>1211</v>
      </c>
      <c r="K398" t="s">
        <v>5099</v>
      </c>
      <c r="L398" t="s">
        <v>1213</v>
      </c>
      <c r="M398" t="s">
        <v>1214</v>
      </c>
      <c r="N398" t="s">
        <v>638</v>
      </c>
      <c r="O398" t="s">
        <v>614</v>
      </c>
      <c r="P398" t="s">
        <v>1357</v>
      </c>
      <c r="Q398" t="s">
        <v>603</v>
      </c>
      <c r="R398" t="s">
        <v>604</v>
      </c>
      <c r="S398" t="s">
        <v>605</v>
      </c>
      <c r="T398" t="s">
        <v>145</v>
      </c>
      <c r="U398" t="s">
        <v>1358</v>
      </c>
      <c r="V398" t="s">
        <v>1209</v>
      </c>
      <c r="W398" t="s">
        <v>1210</v>
      </c>
      <c r="X398" t="s">
        <v>5100</v>
      </c>
      <c r="Y398" s="19" t="str">
        <f t="shared" si="6"/>
        <v>3</v>
      </c>
      <c r="Z398" s="19" t="str">
        <f>IF(T398="","",IF(AND(T398&lt;&gt;'Tabelas auxiliares'!$B$241,T398&lt;&gt;'Tabelas auxiliares'!$B$242),"FOLHA DE PESSOAL",IF(Y398='Tabelas auxiliares'!$A$242,"CUSTEIO",IF(Y398='Tabelas auxiliares'!$A$241,"INVESTIMENTO","ERRO - VERIFICAR"))))</f>
        <v>CUSTEIO</v>
      </c>
      <c r="AA398" s="37"/>
      <c r="AB398" s="37">
        <v>2456.35</v>
      </c>
      <c r="AC398" s="37"/>
      <c r="AD398" s="37"/>
      <c r="AE398" s="37"/>
      <c r="AF398" s="37"/>
      <c r="AG398" s="37">
        <v>2456.35</v>
      </c>
    </row>
    <row r="399" spans="1:33" x14ac:dyDescent="0.25">
      <c r="A399" t="s">
        <v>591</v>
      </c>
      <c r="B399" s="36" t="s">
        <v>239</v>
      </c>
      <c r="C399" s="36" t="s">
        <v>592</v>
      </c>
      <c r="D399" t="s">
        <v>60</v>
      </c>
      <c r="E399" t="s">
        <v>100</v>
      </c>
      <c r="F399" s="19" t="str">
        <f>IFERROR(VLOOKUP(D399,'Tabelas auxiliares'!$A$3:$B$63,2,FALSE),"")</f>
        <v>PROAP - PRÓ-REITORIA DE POLÍTICAS AFIRMATIVAS</v>
      </c>
      <c r="G399" s="19" t="str">
        <f>IFERROR(VLOOKUP($B399,'Tabelas auxiliares'!$A$67:$C$104,2,FALSE),"")</f>
        <v>RECEPÇÃO, PORTARIA E ZELADORIA</v>
      </c>
      <c r="H399" s="19" t="str">
        <f>IFERROR(VLOOKUP($B399,'Tabelas auxiliares'!$A$67:$C$104,3,FALSE),"")</f>
        <v>PORTARIA / RECEPÇÃO / ZELADORIA</v>
      </c>
      <c r="I399" t="s">
        <v>5101</v>
      </c>
      <c r="J399" t="s">
        <v>1211</v>
      </c>
      <c r="K399" t="s">
        <v>5102</v>
      </c>
      <c r="L399" t="s">
        <v>1213</v>
      </c>
      <c r="M399" t="s">
        <v>1214</v>
      </c>
      <c r="N399" t="s">
        <v>638</v>
      </c>
      <c r="O399" t="s">
        <v>614</v>
      </c>
      <c r="P399" t="s">
        <v>1357</v>
      </c>
      <c r="Q399" t="s">
        <v>603</v>
      </c>
      <c r="R399" t="s">
        <v>604</v>
      </c>
      <c r="S399" t="s">
        <v>605</v>
      </c>
      <c r="T399" t="s">
        <v>145</v>
      </c>
      <c r="U399" t="s">
        <v>1358</v>
      </c>
      <c r="V399" t="s">
        <v>1209</v>
      </c>
      <c r="W399" t="s">
        <v>1210</v>
      </c>
      <c r="X399" t="s">
        <v>5103</v>
      </c>
      <c r="Y399" s="19" t="str">
        <f t="shared" si="6"/>
        <v>3</v>
      </c>
      <c r="Z399" s="19" t="str">
        <f>IF(T399="","",IF(AND(T399&lt;&gt;'Tabelas auxiliares'!$B$241,T399&lt;&gt;'Tabelas auxiliares'!$B$242),"FOLHA DE PESSOAL",IF(Y399='Tabelas auxiliares'!$A$242,"CUSTEIO",IF(Y399='Tabelas auxiliares'!$A$241,"INVESTIMENTO","ERRO - VERIFICAR"))))</f>
        <v>CUSTEIO</v>
      </c>
      <c r="AA399" s="37">
        <v>482639.04</v>
      </c>
      <c r="AB399" s="37">
        <v>443609.97</v>
      </c>
      <c r="AC399" s="37"/>
      <c r="AD399" s="37">
        <v>208802.77</v>
      </c>
      <c r="AE399" s="37">
        <v>273836.27</v>
      </c>
      <c r="AF399" s="37">
        <v>26315.05</v>
      </c>
      <c r="AG399" s="37">
        <v>417294.92</v>
      </c>
    </row>
    <row r="400" spans="1:33" x14ac:dyDescent="0.25">
      <c r="A400" t="s">
        <v>591</v>
      </c>
      <c r="B400" s="36" t="s">
        <v>239</v>
      </c>
      <c r="C400" s="36" t="s">
        <v>592</v>
      </c>
      <c r="D400" t="s">
        <v>60</v>
      </c>
      <c r="E400" t="s">
        <v>100</v>
      </c>
      <c r="F400" s="19" t="str">
        <f>IFERROR(VLOOKUP(D400,'Tabelas auxiliares'!$A$3:$B$63,2,FALSE),"")</f>
        <v>PROAP - PRÓ-REITORIA DE POLÍTICAS AFIRMATIVAS</v>
      </c>
      <c r="G400" s="19" t="str">
        <f>IFERROR(VLOOKUP($B400,'Tabelas auxiliares'!$A$67:$C$104,2,FALSE),"")</f>
        <v>RECEPÇÃO, PORTARIA E ZELADORIA</v>
      </c>
      <c r="H400" s="19" t="str">
        <f>IFERROR(VLOOKUP($B400,'Tabelas auxiliares'!$A$67:$C$104,3,FALSE),"")</f>
        <v>PORTARIA / RECEPÇÃO / ZELADORIA</v>
      </c>
      <c r="I400" t="s">
        <v>5104</v>
      </c>
      <c r="J400" t="s">
        <v>1204</v>
      </c>
      <c r="K400" t="s">
        <v>5105</v>
      </c>
      <c r="L400" t="s">
        <v>1205</v>
      </c>
      <c r="M400" t="s">
        <v>1206</v>
      </c>
      <c r="N400" t="s">
        <v>638</v>
      </c>
      <c r="O400" t="s">
        <v>614</v>
      </c>
      <c r="P400" t="s">
        <v>1357</v>
      </c>
      <c r="Q400" t="s">
        <v>603</v>
      </c>
      <c r="R400" t="s">
        <v>604</v>
      </c>
      <c r="S400" t="s">
        <v>605</v>
      </c>
      <c r="T400" t="s">
        <v>145</v>
      </c>
      <c r="U400" t="s">
        <v>1358</v>
      </c>
      <c r="V400" t="s">
        <v>1183</v>
      </c>
      <c r="W400" t="s">
        <v>1184</v>
      </c>
      <c r="X400" t="s">
        <v>5106</v>
      </c>
      <c r="Y400" s="19" t="str">
        <f t="shared" si="6"/>
        <v>3</v>
      </c>
      <c r="Z400" s="19" t="str">
        <f>IF(T400="","",IF(AND(T400&lt;&gt;'Tabelas auxiliares'!$B$241,T400&lt;&gt;'Tabelas auxiliares'!$B$242),"FOLHA DE PESSOAL",IF(Y400='Tabelas auxiliares'!$A$242,"CUSTEIO",IF(Y400='Tabelas auxiliares'!$A$241,"INVESTIMENTO","ERRO - VERIFICAR"))))</f>
        <v>CUSTEIO</v>
      </c>
      <c r="AA400" s="37">
        <v>163657.38</v>
      </c>
      <c r="AB400" s="37"/>
      <c r="AC400" s="37"/>
      <c r="AD400" s="37"/>
      <c r="AE400" s="37">
        <v>163657.38</v>
      </c>
      <c r="AF400" s="37"/>
      <c r="AG400" s="37"/>
    </row>
    <row r="401" spans="1:33" x14ac:dyDescent="0.25">
      <c r="A401" t="s">
        <v>591</v>
      </c>
      <c r="B401" s="36" t="s">
        <v>239</v>
      </c>
      <c r="C401" s="36" t="s">
        <v>592</v>
      </c>
      <c r="D401" t="s">
        <v>60</v>
      </c>
      <c r="E401" t="s">
        <v>100</v>
      </c>
      <c r="F401" s="19" t="str">
        <f>IFERROR(VLOOKUP(D401,'Tabelas auxiliares'!$A$3:$B$63,2,FALSE),"")</f>
        <v>PROAP - PRÓ-REITORIA DE POLÍTICAS AFIRMATIVAS</v>
      </c>
      <c r="G401" s="19" t="str">
        <f>IFERROR(VLOOKUP($B401,'Tabelas auxiliares'!$A$67:$C$104,2,FALSE),"")</f>
        <v>RECEPÇÃO, PORTARIA E ZELADORIA</v>
      </c>
      <c r="H401" s="19" t="str">
        <f>IFERROR(VLOOKUP($B401,'Tabelas auxiliares'!$A$67:$C$104,3,FALSE),"")</f>
        <v>PORTARIA / RECEPÇÃO / ZELADORIA</v>
      </c>
      <c r="I401" t="s">
        <v>4067</v>
      </c>
      <c r="J401" t="s">
        <v>1204</v>
      </c>
      <c r="K401" t="s">
        <v>5107</v>
      </c>
      <c r="L401" t="s">
        <v>1205</v>
      </c>
      <c r="M401" t="s">
        <v>1206</v>
      </c>
      <c r="N401" t="s">
        <v>638</v>
      </c>
      <c r="O401" t="s">
        <v>614</v>
      </c>
      <c r="P401" t="s">
        <v>1357</v>
      </c>
      <c r="Q401" t="s">
        <v>603</v>
      </c>
      <c r="R401" t="s">
        <v>604</v>
      </c>
      <c r="S401" t="s">
        <v>676</v>
      </c>
      <c r="T401" t="s">
        <v>145</v>
      </c>
      <c r="U401" t="s">
        <v>1358</v>
      </c>
      <c r="V401" t="s">
        <v>1183</v>
      </c>
      <c r="W401" t="s">
        <v>1184</v>
      </c>
      <c r="X401" t="s">
        <v>5108</v>
      </c>
      <c r="Y401" s="19" t="str">
        <f t="shared" si="6"/>
        <v>3</v>
      </c>
      <c r="Z401" s="19" t="str">
        <f>IF(T401="","",IF(AND(T401&lt;&gt;'Tabelas auxiliares'!$B$241,T401&lt;&gt;'Tabelas auxiliares'!$B$242),"FOLHA DE PESSOAL",IF(Y401='Tabelas auxiliares'!$A$242,"CUSTEIO",IF(Y401='Tabelas auxiliares'!$A$241,"INVESTIMENTO","ERRO - VERIFICAR"))))</f>
        <v>CUSTEIO</v>
      </c>
      <c r="AA401" s="37">
        <v>56313.120000000003</v>
      </c>
      <c r="AB401" s="37"/>
      <c r="AC401" s="37"/>
      <c r="AD401" s="37"/>
      <c r="AE401" s="37">
        <v>56313.120000000003</v>
      </c>
      <c r="AF401" s="37"/>
      <c r="AG401" s="37"/>
    </row>
    <row r="402" spans="1:33" x14ac:dyDescent="0.25">
      <c r="A402" t="s">
        <v>591</v>
      </c>
      <c r="B402" s="36" t="s">
        <v>239</v>
      </c>
      <c r="C402" s="36" t="s">
        <v>592</v>
      </c>
      <c r="D402" t="s">
        <v>60</v>
      </c>
      <c r="E402" t="s">
        <v>100</v>
      </c>
      <c r="F402" s="19" t="str">
        <f>IFERROR(VLOOKUP(D402,'Tabelas auxiliares'!$A$3:$B$63,2,FALSE),"")</f>
        <v>PROAP - PRÓ-REITORIA DE POLÍTICAS AFIRMATIVAS</v>
      </c>
      <c r="G402" s="19" t="str">
        <f>IFERROR(VLOOKUP($B402,'Tabelas auxiliares'!$A$67:$C$104,2,FALSE),"")</f>
        <v>RECEPÇÃO, PORTARIA E ZELADORIA</v>
      </c>
      <c r="H402" s="19" t="str">
        <f>IFERROR(VLOOKUP($B402,'Tabelas auxiliares'!$A$67:$C$104,3,FALSE),"")</f>
        <v>PORTARIA / RECEPÇÃO / ZELADORIA</v>
      </c>
      <c r="I402" t="s">
        <v>3922</v>
      </c>
      <c r="J402" t="s">
        <v>1204</v>
      </c>
      <c r="K402" t="s">
        <v>5109</v>
      </c>
      <c r="L402" t="s">
        <v>1205</v>
      </c>
      <c r="M402" t="s">
        <v>1206</v>
      </c>
      <c r="N402" t="s">
        <v>638</v>
      </c>
      <c r="O402" t="s">
        <v>614</v>
      </c>
      <c r="P402" t="s">
        <v>1357</v>
      </c>
      <c r="Q402" t="s">
        <v>603</v>
      </c>
      <c r="R402" t="s">
        <v>604</v>
      </c>
      <c r="S402" t="s">
        <v>676</v>
      </c>
      <c r="T402" t="s">
        <v>145</v>
      </c>
      <c r="U402" t="s">
        <v>1358</v>
      </c>
      <c r="V402" t="s">
        <v>1183</v>
      </c>
      <c r="W402" t="s">
        <v>1184</v>
      </c>
      <c r="X402" t="s">
        <v>5110</v>
      </c>
      <c r="Y402" s="19" t="str">
        <f t="shared" si="6"/>
        <v>3</v>
      </c>
      <c r="Z402" s="19" t="str">
        <f>IF(T402="","",IF(AND(T402&lt;&gt;'Tabelas auxiliares'!$B$241,T402&lt;&gt;'Tabelas auxiliares'!$B$242),"FOLHA DE PESSOAL",IF(Y402='Tabelas auxiliares'!$A$242,"CUSTEIO",IF(Y402='Tabelas auxiliares'!$A$241,"INVESTIMENTO","ERRO - VERIFICAR"))))</f>
        <v>CUSTEIO</v>
      </c>
      <c r="AA402" s="37">
        <v>219970.5</v>
      </c>
      <c r="AB402" s="37"/>
      <c r="AC402" s="37"/>
      <c r="AD402" s="37"/>
      <c r="AE402" s="37">
        <v>219970.5</v>
      </c>
      <c r="AF402" s="37"/>
      <c r="AG402" s="37"/>
    </row>
    <row r="403" spans="1:33" x14ac:dyDescent="0.25">
      <c r="A403" t="s">
        <v>591</v>
      </c>
      <c r="B403" s="36" t="s">
        <v>241</v>
      </c>
      <c r="C403" s="36" t="s">
        <v>592</v>
      </c>
      <c r="D403" t="s">
        <v>62</v>
      </c>
      <c r="E403" t="s">
        <v>100</v>
      </c>
      <c r="F403" s="19" t="str">
        <f>IFERROR(VLOOKUP(D403,'Tabelas auxiliares'!$A$3:$B$63,2,FALSE),"")</f>
        <v>PROAP - PNAES</v>
      </c>
      <c r="G403" s="19" t="str">
        <f>IFERROR(VLOOKUP($B403,'Tabelas auxiliares'!$A$67:$C$104,2,FALSE),"")</f>
        <v>SEGURANÇA E VIGILÂNCIA</v>
      </c>
      <c r="H403" s="19" t="str">
        <f>IFERROR(VLOOKUP($B403,'Tabelas auxiliares'!$A$67:$C$104,3,FALSE),"")</f>
        <v>SISTEMA DE SEGURANÇA / VIGILÂNCIA</v>
      </c>
      <c r="I403" t="s">
        <v>5111</v>
      </c>
      <c r="J403" t="s">
        <v>5112</v>
      </c>
      <c r="K403" t="s">
        <v>5113</v>
      </c>
      <c r="L403" t="s">
        <v>5114</v>
      </c>
      <c r="M403" t="s">
        <v>5115</v>
      </c>
      <c r="N403" t="s">
        <v>638</v>
      </c>
      <c r="O403" t="s">
        <v>614</v>
      </c>
      <c r="P403" t="s">
        <v>639</v>
      </c>
      <c r="Q403" t="s">
        <v>603</v>
      </c>
      <c r="R403" t="s">
        <v>604</v>
      </c>
      <c r="S403" t="s">
        <v>605</v>
      </c>
      <c r="T403" t="s">
        <v>145</v>
      </c>
      <c r="U403" t="s">
        <v>640</v>
      </c>
      <c r="V403" t="s">
        <v>1209</v>
      </c>
      <c r="W403" t="s">
        <v>1210</v>
      </c>
      <c r="X403" t="s">
        <v>5116</v>
      </c>
      <c r="Y403" s="19" t="str">
        <f t="shared" si="6"/>
        <v>3</v>
      </c>
      <c r="Z403" s="19" t="str">
        <f>IF(T403="","",IF(AND(T403&lt;&gt;'Tabelas auxiliares'!$B$241,T403&lt;&gt;'Tabelas auxiliares'!$B$242),"FOLHA DE PESSOAL",IF(Y403='Tabelas auxiliares'!$A$242,"CUSTEIO",IF(Y403='Tabelas auxiliares'!$A$241,"INVESTIMENTO","ERRO - VERIFICAR"))))</f>
        <v>CUSTEIO</v>
      </c>
      <c r="AA403" s="37"/>
      <c r="AB403" s="37">
        <v>125992.15</v>
      </c>
      <c r="AC403" s="37"/>
      <c r="AD403" s="37"/>
      <c r="AE403" s="37"/>
      <c r="AF403" s="37">
        <v>125992.15</v>
      </c>
      <c r="AG403" s="37"/>
    </row>
    <row r="404" spans="1:33" x14ac:dyDescent="0.25">
      <c r="A404" t="s">
        <v>591</v>
      </c>
      <c r="B404" s="36" t="s">
        <v>241</v>
      </c>
      <c r="C404" s="36" t="s">
        <v>592</v>
      </c>
      <c r="D404" t="s">
        <v>62</v>
      </c>
      <c r="E404" t="s">
        <v>100</v>
      </c>
      <c r="F404" s="19" t="str">
        <f>IFERROR(VLOOKUP(D404,'Tabelas auxiliares'!$A$3:$B$63,2,FALSE),"")</f>
        <v>PROAP - PNAES</v>
      </c>
      <c r="G404" s="19" t="str">
        <f>IFERROR(VLOOKUP($B404,'Tabelas auxiliares'!$A$67:$C$104,2,FALSE),"")</f>
        <v>SEGURANÇA E VIGILÂNCIA</v>
      </c>
      <c r="H404" s="19" t="str">
        <f>IFERROR(VLOOKUP($B404,'Tabelas auxiliares'!$A$67:$C$104,3,FALSE),"")</f>
        <v>SISTEMA DE SEGURANÇA / VIGILÂNCIA</v>
      </c>
      <c r="I404" t="s">
        <v>5117</v>
      </c>
      <c r="J404" t="s">
        <v>5118</v>
      </c>
      <c r="K404" t="s">
        <v>5119</v>
      </c>
      <c r="L404" t="s">
        <v>5120</v>
      </c>
      <c r="M404" t="s">
        <v>5121</v>
      </c>
      <c r="N404" t="s">
        <v>638</v>
      </c>
      <c r="O404" t="s">
        <v>614</v>
      </c>
      <c r="P404" t="s">
        <v>639</v>
      </c>
      <c r="Q404" t="s">
        <v>603</v>
      </c>
      <c r="R404" t="s">
        <v>604</v>
      </c>
      <c r="S404" t="s">
        <v>605</v>
      </c>
      <c r="T404" t="s">
        <v>145</v>
      </c>
      <c r="U404" t="s">
        <v>640</v>
      </c>
      <c r="V404" t="s">
        <v>1209</v>
      </c>
      <c r="W404" t="s">
        <v>1210</v>
      </c>
      <c r="X404" t="s">
        <v>5122</v>
      </c>
      <c r="Y404" s="19" t="str">
        <f t="shared" si="6"/>
        <v>3</v>
      </c>
      <c r="Z404" s="19" t="str">
        <f>IF(T404="","",IF(AND(T404&lt;&gt;'Tabelas auxiliares'!$B$241,T404&lt;&gt;'Tabelas auxiliares'!$B$242),"FOLHA DE PESSOAL",IF(Y404='Tabelas auxiliares'!$A$242,"CUSTEIO",IF(Y404='Tabelas auxiliares'!$A$241,"INVESTIMENTO","ERRO - VERIFICAR"))))</f>
        <v>CUSTEIO</v>
      </c>
      <c r="AA404" s="37"/>
      <c r="AB404" s="37">
        <v>3716.95</v>
      </c>
      <c r="AC404" s="37"/>
      <c r="AD404" s="37"/>
      <c r="AE404" s="37"/>
      <c r="AF404" s="37">
        <v>3716.95</v>
      </c>
      <c r="AG404" s="37"/>
    </row>
    <row r="405" spans="1:33" x14ac:dyDescent="0.25">
      <c r="A405" t="s">
        <v>591</v>
      </c>
      <c r="B405" s="36" t="s">
        <v>241</v>
      </c>
      <c r="C405" s="36" t="s">
        <v>592</v>
      </c>
      <c r="D405" t="s">
        <v>62</v>
      </c>
      <c r="E405" t="s">
        <v>100</v>
      </c>
      <c r="F405" s="19" t="str">
        <f>IFERROR(VLOOKUP(D405,'Tabelas auxiliares'!$A$3:$B$63,2,FALSE),"")</f>
        <v>PROAP - PNAES</v>
      </c>
      <c r="G405" s="19" t="str">
        <f>IFERROR(VLOOKUP($B405,'Tabelas auxiliares'!$A$67:$C$104,2,FALSE),"")</f>
        <v>SEGURANÇA E VIGILÂNCIA</v>
      </c>
      <c r="H405" s="19" t="str">
        <f>IFERROR(VLOOKUP($B405,'Tabelas auxiliares'!$A$67:$C$104,3,FALSE),"")</f>
        <v>SISTEMA DE SEGURANÇA / VIGILÂNCIA</v>
      </c>
      <c r="I405" t="s">
        <v>5123</v>
      </c>
      <c r="J405" t="s">
        <v>5118</v>
      </c>
      <c r="K405" t="s">
        <v>5124</v>
      </c>
      <c r="L405" t="s">
        <v>5120</v>
      </c>
      <c r="M405" t="s">
        <v>5121</v>
      </c>
      <c r="N405" t="s">
        <v>638</v>
      </c>
      <c r="O405" t="s">
        <v>614</v>
      </c>
      <c r="P405" t="s">
        <v>639</v>
      </c>
      <c r="Q405" t="s">
        <v>603</v>
      </c>
      <c r="R405" t="s">
        <v>604</v>
      </c>
      <c r="S405" t="s">
        <v>605</v>
      </c>
      <c r="T405" t="s">
        <v>145</v>
      </c>
      <c r="U405" t="s">
        <v>640</v>
      </c>
      <c r="V405" t="s">
        <v>1209</v>
      </c>
      <c r="W405" t="s">
        <v>1210</v>
      </c>
      <c r="X405" t="s">
        <v>5125</v>
      </c>
      <c r="Y405" s="19" t="str">
        <f t="shared" si="6"/>
        <v>3</v>
      </c>
      <c r="Z405" s="19" t="str">
        <f>IF(T405="","",IF(AND(T405&lt;&gt;'Tabelas auxiliares'!$B$241,T405&lt;&gt;'Tabelas auxiliares'!$B$242),"FOLHA DE PESSOAL",IF(Y405='Tabelas auxiliares'!$A$242,"CUSTEIO",IF(Y405='Tabelas auxiliares'!$A$241,"INVESTIMENTO","ERRO - VERIFICAR"))))</f>
        <v>CUSTEIO</v>
      </c>
      <c r="AA405" s="37"/>
      <c r="AB405" s="37">
        <v>99509.57</v>
      </c>
      <c r="AC405" s="37"/>
      <c r="AD405" s="37"/>
      <c r="AE405" s="37"/>
      <c r="AF405" s="37">
        <v>99509.57</v>
      </c>
      <c r="AG405" s="37"/>
    </row>
    <row r="406" spans="1:33" x14ac:dyDescent="0.25">
      <c r="A406" t="s">
        <v>591</v>
      </c>
      <c r="B406" s="36" t="s">
        <v>241</v>
      </c>
      <c r="C406" s="36" t="s">
        <v>592</v>
      </c>
      <c r="D406" t="s">
        <v>62</v>
      </c>
      <c r="E406" t="s">
        <v>100</v>
      </c>
      <c r="F406" s="19" t="str">
        <f>IFERROR(VLOOKUP(D406,'Tabelas auxiliares'!$A$3:$B$63,2,FALSE),"")</f>
        <v>PROAP - PNAES</v>
      </c>
      <c r="G406" s="19" t="str">
        <f>IFERROR(VLOOKUP($B406,'Tabelas auxiliares'!$A$67:$C$104,2,FALSE),"")</f>
        <v>SEGURANÇA E VIGILÂNCIA</v>
      </c>
      <c r="H406" s="19" t="str">
        <f>IFERROR(VLOOKUP($B406,'Tabelas auxiliares'!$A$67:$C$104,3,FALSE),"")</f>
        <v>SISTEMA DE SEGURANÇA / VIGILÂNCIA</v>
      </c>
      <c r="I406" t="s">
        <v>5126</v>
      </c>
      <c r="J406" t="s">
        <v>5118</v>
      </c>
      <c r="K406" t="s">
        <v>5127</v>
      </c>
      <c r="L406" t="s">
        <v>5120</v>
      </c>
      <c r="M406" t="s">
        <v>5121</v>
      </c>
      <c r="N406" t="s">
        <v>638</v>
      </c>
      <c r="O406" t="s">
        <v>614</v>
      </c>
      <c r="P406" t="s">
        <v>639</v>
      </c>
      <c r="Q406" t="s">
        <v>603</v>
      </c>
      <c r="R406" t="s">
        <v>604</v>
      </c>
      <c r="S406" t="s">
        <v>605</v>
      </c>
      <c r="T406" t="s">
        <v>145</v>
      </c>
      <c r="U406" t="s">
        <v>640</v>
      </c>
      <c r="V406" t="s">
        <v>1209</v>
      </c>
      <c r="W406" t="s">
        <v>1210</v>
      </c>
      <c r="X406" t="s">
        <v>5128</v>
      </c>
      <c r="Y406" s="19" t="str">
        <f t="shared" si="6"/>
        <v>3</v>
      </c>
      <c r="Z406" s="19" t="str">
        <f>IF(T406="","",IF(AND(T406&lt;&gt;'Tabelas auxiliares'!$B$241,T406&lt;&gt;'Tabelas auxiliares'!$B$242),"FOLHA DE PESSOAL",IF(Y406='Tabelas auxiliares'!$A$242,"CUSTEIO",IF(Y406='Tabelas auxiliares'!$A$241,"INVESTIMENTO","ERRO - VERIFICAR"))))</f>
        <v>CUSTEIO</v>
      </c>
      <c r="AA406" s="37">
        <v>148865.38</v>
      </c>
      <c r="AB406" s="37">
        <v>77442.94</v>
      </c>
      <c r="AC406" s="37">
        <v>148865.38</v>
      </c>
      <c r="AD406" s="37"/>
      <c r="AE406" s="37"/>
      <c r="AF406" s="37">
        <v>77442.94</v>
      </c>
      <c r="AG406" s="37"/>
    </row>
    <row r="407" spans="1:33" x14ac:dyDescent="0.25">
      <c r="A407" t="s">
        <v>591</v>
      </c>
      <c r="B407" s="36" t="s">
        <v>241</v>
      </c>
      <c r="C407" s="36" t="s">
        <v>592</v>
      </c>
      <c r="D407" t="s">
        <v>60</v>
      </c>
      <c r="E407" t="s">
        <v>100</v>
      </c>
      <c r="F407" s="19" t="str">
        <f>IFERROR(VLOOKUP(D407,'Tabelas auxiliares'!$A$3:$B$63,2,FALSE),"")</f>
        <v>PROAP - PRÓ-REITORIA DE POLÍTICAS AFIRMATIVAS</v>
      </c>
      <c r="G407" s="19" t="str">
        <f>IFERROR(VLOOKUP($B407,'Tabelas auxiliares'!$A$67:$C$104,2,FALSE),"")</f>
        <v>SEGURANÇA E VIGILÂNCIA</v>
      </c>
      <c r="H407" s="19" t="str">
        <f>IFERROR(VLOOKUP($B407,'Tabelas auxiliares'!$A$67:$C$104,3,FALSE),"")</f>
        <v>SISTEMA DE SEGURANÇA / VIGILÂNCIA</v>
      </c>
      <c r="I407" t="s">
        <v>724</v>
      </c>
      <c r="J407" t="s">
        <v>1211</v>
      </c>
      <c r="K407" t="s">
        <v>1212</v>
      </c>
      <c r="L407" t="s">
        <v>1213</v>
      </c>
      <c r="M407" t="s">
        <v>1214</v>
      </c>
      <c r="N407" t="s">
        <v>638</v>
      </c>
      <c r="O407" t="s">
        <v>614</v>
      </c>
      <c r="P407" t="s">
        <v>639</v>
      </c>
      <c r="Q407" t="s">
        <v>603</v>
      </c>
      <c r="R407" t="s">
        <v>604</v>
      </c>
      <c r="S407" t="s">
        <v>605</v>
      </c>
      <c r="T407" t="s">
        <v>145</v>
      </c>
      <c r="U407" t="s">
        <v>640</v>
      </c>
      <c r="V407" t="s">
        <v>1209</v>
      </c>
      <c r="W407" t="s">
        <v>1210</v>
      </c>
      <c r="X407" t="s">
        <v>1215</v>
      </c>
      <c r="Y407" s="19" t="str">
        <f t="shared" si="6"/>
        <v>3</v>
      </c>
      <c r="Z407" s="19" t="str">
        <f>IF(T407="","",IF(AND(T407&lt;&gt;'Tabelas auxiliares'!$B$241,T407&lt;&gt;'Tabelas auxiliares'!$B$242),"FOLHA DE PESSOAL",IF(Y407='Tabelas auxiliares'!$A$242,"CUSTEIO",IF(Y407='Tabelas auxiliares'!$A$241,"INVESTIMENTO","ERRO - VERIFICAR"))))</f>
        <v>CUSTEIO</v>
      </c>
      <c r="AA407" s="37">
        <v>103.94</v>
      </c>
      <c r="AB407" s="37">
        <v>4872.24</v>
      </c>
      <c r="AC407" s="37">
        <v>103.94</v>
      </c>
      <c r="AD407" s="37"/>
      <c r="AE407" s="37"/>
      <c r="AF407" s="37">
        <v>4872.24</v>
      </c>
      <c r="AG407" s="37"/>
    </row>
    <row r="408" spans="1:33" x14ac:dyDescent="0.25">
      <c r="A408" t="s">
        <v>591</v>
      </c>
      <c r="B408" s="36" t="s">
        <v>243</v>
      </c>
      <c r="C408" s="36" t="s">
        <v>592</v>
      </c>
      <c r="D408" t="s">
        <v>20</v>
      </c>
      <c r="E408" t="s">
        <v>100</v>
      </c>
      <c r="F408" s="19" t="str">
        <f>IFERROR(VLOOKUP(D408,'Tabelas auxiliares'!$A$3:$B$63,2,FALSE),"")</f>
        <v>ACI - ASSESSORIA DE COMUNICAÇÃO E IMPRENSA</v>
      </c>
      <c r="G408" s="19" t="str">
        <f>IFERROR(VLOOKUP($B408,'Tabelas auxiliares'!$A$67:$C$104,2,FALSE),"")</f>
        <v>TECNOLOGIA DA INFORMAÇÃO E COMUNICAÇÃO</v>
      </c>
      <c r="H408" s="19" t="str">
        <f>IFERROR(VLOOKUP($B408,'Tabelas auxiliares'!$A$67:$C$104,3,FALSE),"")</f>
        <v>TELEFONIA / TI</v>
      </c>
      <c r="I408" t="s">
        <v>4970</v>
      </c>
      <c r="J408" t="s">
        <v>5129</v>
      </c>
      <c r="K408" t="s">
        <v>5130</v>
      </c>
      <c r="L408" t="s">
        <v>5131</v>
      </c>
      <c r="M408" t="s">
        <v>5132</v>
      </c>
      <c r="N408" t="s">
        <v>638</v>
      </c>
      <c r="O408" t="s">
        <v>614</v>
      </c>
      <c r="P408" t="s">
        <v>1357</v>
      </c>
      <c r="Q408" t="s">
        <v>603</v>
      </c>
      <c r="R408" t="s">
        <v>604</v>
      </c>
      <c r="S408" t="s">
        <v>605</v>
      </c>
      <c r="T408" t="s">
        <v>145</v>
      </c>
      <c r="U408" t="s">
        <v>1358</v>
      </c>
      <c r="V408" t="s">
        <v>1219</v>
      </c>
      <c r="W408" t="s">
        <v>1220</v>
      </c>
      <c r="X408" t="s">
        <v>5133</v>
      </c>
      <c r="Y408" s="19" t="str">
        <f t="shared" si="6"/>
        <v>3</v>
      </c>
      <c r="Z408" s="19" t="str">
        <f>IF(T408="","",IF(AND(T408&lt;&gt;'Tabelas auxiliares'!$B$241,T408&lt;&gt;'Tabelas auxiliares'!$B$242),"FOLHA DE PESSOAL",IF(Y408='Tabelas auxiliares'!$A$242,"CUSTEIO",IF(Y408='Tabelas auxiliares'!$A$241,"INVESTIMENTO","ERRO - VERIFICAR"))))</f>
        <v>CUSTEIO</v>
      </c>
      <c r="AA408" s="37">
        <v>4860</v>
      </c>
      <c r="AB408" s="37"/>
      <c r="AC408" s="37">
        <v>4860</v>
      </c>
      <c r="AD408" s="37"/>
      <c r="AE408" s="37"/>
      <c r="AF408" s="37"/>
      <c r="AG408" s="37"/>
    </row>
    <row r="409" spans="1:33" x14ac:dyDescent="0.25">
      <c r="A409" t="s">
        <v>591</v>
      </c>
      <c r="B409" t="s">
        <v>243</v>
      </c>
      <c r="C409" t="s">
        <v>592</v>
      </c>
      <c r="D409" t="s">
        <v>34</v>
      </c>
      <c r="E409" t="s">
        <v>100</v>
      </c>
      <c r="F409" s="19" t="str">
        <f>IFERROR(VLOOKUP(D409,'Tabelas auxiliares'!$A$3:$B$63,2,FALSE),"")</f>
        <v>CECS - CENTRO DE ENG., MODELAGEM E CIÊNCIAS SOCIAIS APLICADAS</v>
      </c>
      <c r="G409" s="19" t="str">
        <f>IFERROR(VLOOKUP($B409,'Tabelas auxiliares'!$A$67:$C$104,2,FALSE),"")</f>
        <v>TECNOLOGIA DA INFORMAÇÃO E COMUNICAÇÃO</v>
      </c>
      <c r="H409" s="19" t="str">
        <f>IFERROR(VLOOKUP($B409,'Tabelas auxiliares'!$A$67:$C$104,3,FALSE),"")</f>
        <v>TELEFONIA / TI</v>
      </c>
      <c r="I409" t="s">
        <v>5134</v>
      </c>
      <c r="J409" t="s">
        <v>5135</v>
      </c>
      <c r="K409" t="s">
        <v>5136</v>
      </c>
      <c r="L409" t="s">
        <v>5137</v>
      </c>
      <c r="M409" t="s">
        <v>5138</v>
      </c>
      <c r="N409" t="s">
        <v>638</v>
      </c>
      <c r="O409" t="s">
        <v>614</v>
      </c>
      <c r="P409" t="s">
        <v>1357</v>
      </c>
      <c r="Q409" t="s">
        <v>603</v>
      </c>
      <c r="R409" t="s">
        <v>604</v>
      </c>
      <c r="S409" t="s">
        <v>4010</v>
      </c>
      <c r="T409" t="s">
        <v>145</v>
      </c>
      <c r="U409" t="s">
        <v>1358</v>
      </c>
      <c r="V409" t="s">
        <v>1155</v>
      </c>
      <c r="W409" t="s">
        <v>1156</v>
      </c>
      <c r="X409" t="s">
        <v>5139</v>
      </c>
      <c r="Y409" s="19" t="str">
        <f t="shared" si="6"/>
        <v>3</v>
      </c>
      <c r="Z409" s="19" t="str">
        <f>IF(T409="","",IF(AND(T409&lt;&gt;'Tabelas auxiliares'!$B$241,T409&lt;&gt;'Tabelas auxiliares'!$B$242),"FOLHA DE PESSOAL",IF(Y409='Tabelas auxiliares'!$A$242,"CUSTEIO",IF(Y409='Tabelas auxiliares'!$A$241,"INVESTIMENTO","ERRO - VERIFICAR"))))</f>
        <v>CUSTEIO</v>
      </c>
      <c r="AA409" s="37">
        <v>5060.38</v>
      </c>
      <c r="AB409" s="37"/>
      <c r="AC409" s="37"/>
      <c r="AD409" s="37"/>
      <c r="AE409" s="37">
        <v>5060.38</v>
      </c>
      <c r="AF409" s="37"/>
      <c r="AG409" s="37"/>
    </row>
    <row r="410" spans="1:33" x14ac:dyDescent="0.25">
      <c r="A410" t="s">
        <v>591</v>
      </c>
      <c r="B410" t="s">
        <v>243</v>
      </c>
      <c r="C410" t="s">
        <v>592</v>
      </c>
      <c r="D410" t="s">
        <v>54</v>
      </c>
      <c r="E410" t="s">
        <v>100</v>
      </c>
      <c r="F410" s="19" t="str">
        <f>IFERROR(VLOOKUP(D410,'Tabelas auxiliares'!$A$3:$B$63,2,FALSE),"")</f>
        <v>PROAD - PRÓ-REITORIA DE ADMINISTRAÇÃO</v>
      </c>
      <c r="G410" s="19" t="str">
        <f>IFERROR(VLOOKUP($B410,'Tabelas auxiliares'!$A$67:$C$104,2,FALSE),"")</f>
        <v>TECNOLOGIA DA INFORMAÇÃO E COMUNICAÇÃO</v>
      </c>
      <c r="H410" s="19" t="str">
        <f>IFERROR(VLOOKUP($B410,'Tabelas auxiliares'!$A$67:$C$104,3,FALSE),"")</f>
        <v>TELEFONIA / TI</v>
      </c>
      <c r="I410" t="s">
        <v>890</v>
      </c>
      <c r="J410" t="s">
        <v>1221</v>
      </c>
      <c r="K410" t="s">
        <v>1222</v>
      </c>
      <c r="L410" t="s">
        <v>1223</v>
      </c>
      <c r="M410" t="s">
        <v>1224</v>
      </c>
      <c r="N410" t="s">
        <v>638</v>
      </c>
      <c r="O410" t="s">
        <v>614</v>
      </c>
      <c r="P410" t="s">
        <v>639</v>
      </c>
      <c r="Q410" t="s">
        <v>603</v>
      </c>
      <c r="R410" t="s">
        <v>604</v>
      </c>
      <c r="S410" t="s">
        <v>605</v>
      </c>
      <c r="T410" t="s">
        <v>145</v>
      </c>
      <c r="U410" t="s">
        <v>640</v>
      </c>
      <c r="V410" t="s">
        <v>1225</v>
      </c>
      <c r="W410" t="s">
        <v>1226</v>
      </c>
      <c r="X410" t="s">
        <v>1227</v>
      </c>
      <c r="Y410" s="19" t="str">
        <f t="shared" si="6"/>
        <v>3</v>
      </c>
      <c r="Z410" s="19" t="str">
        <f>IF(T410="","",IF(AND(T410&lt;&gt;'Tabelas auxiliares'!$B$241,T410&lt;&gt;'Tabelas auxiliares'!$B$242),"FOLHA DE PESSOAL",IF(Y410='Tabelas auxiliares'!$A$242,"CUSTEIO",IF(Y410='Tabelas auxiliares'!$A$241,"INVESTIMENTO","ERRO - VERIFICAR"))))</f>
        <v>CUSTEIO</v>
      </c>
      <c r="AA410" s="37">
        <v>170.92</v>
      </c>
      <c r="AB410" s="37"/>
      <c r="AC410" s="37"/>
      <c r="AD410" s="37"/>
      <c r="AE410" s="37">
        <v>170.92</v>
      </c>
      <c r="AF410" s="37"/>
      <c r="AG410" s="37"/>
    </row>
    <row r="411" spans="1:33" x14ac:dyDescent="0.25">
      <c r="A411" t="s">
        <v>591</v>
      </c>
      <c r="B411" t="s">
        <v>243</v>
      </c>
      <c r="C411" t="s">
        <v>592</v>
      </c>
      <c r="D411" t="s">
        <v>54</v>
      </c>
      <c r="E411" t="s">
        <v>100</v>
      </c>
      <c r="F411" s="19" t="str">
        <f>IFERROR(VLOOKUP(D411,'Tabelas auxiliares'!$A$3:$B$63,2,FALSE),"")</f>
        <v>PROAD - PRÓ-REITORIA DE ADMINISTRAÇÃO</v>
      </c>
      <c r="G411" s="19" t="str">
        <f>IFERROR(VLOOKUP($B411,'Tabelas auxiliares'!$A$67:$C$104,2,FALSE),"")</f>
        <v>TECNOLOGIA DA INFORMAÇÃO E COMUNICAÇÃO</v>
      </c>
      <c r="H411" s="19" t="str">
        <f>IFERROR(VLOOKUP($B411,'Tabelas auxiliares'!$A$67:$C$104,3,FALSE),"")</f>
        <v>TELEFONIA / TI</v>
      </c>
      <c r="I411" t="s">
        <v>713</v>
      </c>
      <c r="J411" t="s">
        <v>1221</v>
      </c>
      <c r="K411" t="s">
        <v>5140</v>
      </c>
      <c r="L411" t="s">
        <v>5141</v>
      </c>
      <c r="M411" t="s">
        <v>1224</v>
      </c>
      <c r="N411" t="s">
        <v>638</v>
      </c>
      <c r="O411" t="s">
        <v>614</v>
      </c>
      <c r="P411" t="s">
        <v>639</v>
      </c>
      <c r="Q411" t="s">
        <v>603</v>
      </c>
      <c r="R411" t="s">
        <v>604</v>
      </c>
      <c r="S411" t="s">
        <v>605</v>
      </c>
      <c r="T411" t="s">
        <v>145</v>
      </c>
      <c r="U411" t="s">
        <v>640</v>
      </c>
      <c r="V411" t="s">
        <v>1225</v>
      </c>
      <c r="W411" t="s">
        <v>1226</v>
      </c>
      <c r="X411" t="s">
        <v>5142</v>
      </c>
      <c r="Y411" s="19" t="str">
        <f t="shared" si="6"/>
        <v>3</v>
      </c>
      <c r="Z411" s="19" t="str">
        <f>IF(T411="","",IF(AND(T411&lt;&gt;'Tabelas auxiliares'!$B$241,T411&lt;&gt;'Tabelas auxiliares'!$B$242),"FOLHA DE PESSOAL",IF(Y411='Tabelas auxiliares'!$A$242,"CUSTEIO",IF(Y411='Tabelas auxiliares'!$A$241,"INVESTIMENTO","ERRO - VERIFICAR"))))</f>
        <v>CUSTEIO</v>
      </c>
      <c r="AA411" s="37">
        <v>219.95</v>
      </c>
      <c r="AB411" s="37"/>
      <c r="AC411" s="37"/>
      <c r="AD411" s="37"/>
      <c r="AE411" s="37">
        <v>219.95</v>
      </c>
      <c r="AF411" s="37"/>
      <c r="AG411" s="37"/>
    </row>
    <row r="412" spans="1:33" x14ac:dyDescent="0.25">
      <c r="A412" t="s">
        <v>591</v>
      </c>
      <c r="B412" t="s">
        <v>243</v>
      </c>
      <c r="C412" t="s">
        <v>592</v>
      </c>
      <c r="D412" t="s">
        <v>54</v>
      </c>
      <c r="E412" t="s">
        <v>100</v>
      </c>
      <c r="F412" s="19" t="str">
        <f>IFERROR(VLOOKUP(D412,'Tabelas auxiliares'!$A$3:$B$63,2,FALSE),"")</f>
        <v>PROAD - PRÓ-REITORIA DE ADMINISTRAÇÃO</v>
      </c>
      <c r="G412" s="19" t="str">
        <f>IFERROR(VLOOKUP($B412,'Tabelas auxiliares'!$A$67:$C$104,2,FALSE),"")</f>
        <v>TECNOLOGIA DA INFORMAÇÃO E COMUNICAÇÃO</v>
      </c>
      <c r="H412" s="19" t="str">
        <f>IFERROR(VLOOKUP($B412,'Tabelas auxiliares'!$A$67:$C$104,3,FALSE),"")</f>
        <v>TELEFONIA / TI</v>
      </c>
      <c r="I412" t="s">
        <v>5143</v>
      </c>
      <c r="J412" t="s">
        <v>5144</v>
      </c>
      <c r="K412" t="s">
        <v>5145</v>
      </c>
      <c r="L412" t="s">
        <v>5146</v>
      </c>
      <c r="M412" t="s">
        <v>5147</v>
      </c>
      <c r="N412" t="s">
        <v>638</v>
      </c>
      <c r="O412" t="s">
        <v>614</v>
      </c>
      <c r="P412" t="s">
        <v>1357</v>
      </c>
      <c r="Q412" t="s">
        <v>603</v>
      </c>
      <c r="R412" t="s">
        <v>604</v>
      </c>
      <c r="S412" t="s">
        <v>605</v>
      </c>
      <c r="T412" t="s">
        <v>145</v>
      </c>
      <c r="U412" t="s">
        <v>1358</v>
      </c>
      <c r="V412" t="s">
        <v>1225</v>
      </c>
      <c r="W412" t="s">
        <v>1226</v>
      </c>
      <c r="X412" t="s">
        <v>5148</v>
      </c>
      <c r="Y412" s="19" t="str">
        <f t="shared" si="6"/>
        <v>3</v>
      </c>
      <c r="Z412" s="19" t="str">
        <f>IF(T412="","",IF(AND(T412&lt;&gt;'Tabelas auxiliares'!$B$241,T412&lt;&gt;'Tabelas auxiliares'!$B$242),"FOLHA DE PESSOAL",IF(Y412='Tabelas auxiliares'!$A$242,"CUSTEIO",IF(Y412='Tabelas auxiliares'!$A$241,"INVESTIMENTO","ERRO - VERIFICAR"))))</f>
        <v>CUSTEIO</v>
      </c>
      <c r="AA412" s="37">
        <v>675</v>
      </c>
      <c r="AB412" s="37"/>
      <c r="AC412" s="37">
        <v>105</v>
      </c>
      <c r="AD412" s="37"/>
      <c r="AE412" s="37">
        <v>570</v>
      </c>
      <c r="AF412" s="37"/>
      <c r="AG412" s="37"/>
    </row>
    <row r="413" spans="1:33" x14ac:dyDescent="0.25">
      <c r="A413" t="s">
        <v>591</v>
      </c>
      <c r="B413" t="s">
        <v>243</v>
      </c>
      <c r="C413" t="s">
        <v>592</v>
      </c>
      <c r="D413" t="s">
        <v>54</v>
      </c>
      <c r="E413" t="s">
        <v>100</v>
      </c>
      <c r="F413" s="19" t="str">
        <f>IFERROR(VLOOKUP(D413,'Tabelas auxiliares'!$A$3:$B$63,2,FALSE),"")</f>
        <v>PROAD - PRÓ-REITORIA DE ADMINISTRAÇÃO</v>
      </c>
      <c r="G413" s="19" t="str">
        <f>IFERROR(VLOOKUP($B413,'Tabelas auxiliares'!$A$67:$C$104,2,FALSE),"")</f>
        <v>TECNOLOGIA DA INFORMAÇÃO E COMUNICAÇÃO</v>
      </c>
      <c r="H413" s="19" t="str">
        <f>IFERROR(VLOOKUP($B413,'Tabelas auxiliares'!$A$67:$C$104,3,FALSE),"")</f>
        <v>TELEFONIA / TI</v>
      </c>
      <c r="I413" t="s">
        <v>5149</v>
      </c>
      <c r="J413" t="s">
        <v>5150</v>
      </c>
      <c r="K413" t="s">
        <v>5151</v>
      </c>
      <c r="L413" t="s">
        <v>5152</v>
      </c>
      <c r="M413" t="s">
        <v>5153</v>
      </c>
      <c r="N413" t="s">
        <v>638</v>
      </c>
      <c r="O413" t="s">
        <v>614</v>
      </c>
      <c r="P413" t="s">
        <v>1357</v>
      </c>
      <c r="Q413" t="s">
        <v>603</v>
      </c>
      <c r="R413" t="s">
        <v>604</v>
      </c>
      <c r="S413" t="s">
        <v>605</v>
      </c>
      <c r="T413" t="s">
        <v>145</v>
      </c>
      <c r="U413" t="s">
        <v>1358</v>
      </c>
      <c r="V413" t="s">
        <v>1225</v>
      </c>
      <c r="W413" t="s">
        <v>1226</v>
      </c>
      <c r="X413" t="s">
        <v>5154</v>
      </c>
      <c r="Y413" s="19" t="str">
        <f t="shared" si="6"/>
        <v>3</v>
      </c>
      <c r="Z413" s="19" t="str">
        <f>IF(T413="","",IF(AND(T413&lt;&gt;'Tabelas auxiliares'!$B$241,T413&lt;&gt;'Tabelas auxiliares'!$B$242),"FOLHA DE PESSOAL",IF(Y413='Tabelas auxiliares'!$A$242,"CUSTEIO",IF(Y413='Tabelas auxiliares'!$A$241,"INVESTIMENTO","ERRO - VERIFICAR"))))</f>
        <v>CUSTEIO</v>
      </c>
      <c r="AA413" s="37">
        <v>3058.3</v>
      </c>
      <c r="AB413" s="37"/>
      <c r="AC413" s="37">
        <v>1978.9</v>
      </c>
      <c r="AD413" s="37"/>
      <c r="AE413" s="37">
        <v>1079.4000000000001</v>
      </c>
      <c r="AF413" s="37"/>
      <c r="AG413" s="37"/>
    </row>
    <row r="414" spans="1:33" x14ac:dyDescent="0.25">
      <c r="A414" t="s">
        <v>591</v>
      </c>
      <c r="B414" t="s">
        <v>243</v>
      </c>
      <c r="C414" t="s">
        <v>592</v>
      </c>
      <c r="D414" t="s">
        <v>54</v>
      </c>
      <c r="E414" t="s">
        <v>100</v>
      </c>
      <c r="F414" s="19" t="str">
        <f>IFERROR(VLOOKUP(D414,'Tabelas auxiliares'!$A$3:$B$63,2,FALSE),"")</f>
        <v>PROAD - PRÓ-REITORIA DE ADMINISTRAÇÃO</v>
      </c>
      <c r="G414" s="19" t="str">
        <f>IFERROR(VLOOKUP($B414,'Tabelas auxiliares'!$A$67:$C$104,2,FALSE),"")</f>
        <v>TECNOLOGIA DA INFORMAÇÃO E COMUNICAÇÃO</v>
      </c>
      <c r="H414" s="19" t="str">
        <f>IFERROR(VLOOKUP($B414,'Tabelas auxiliares'!$A$67:$C$104,3,FALSE),"")</f>
        <v>TELEFONIA / TI</v>
      </c>
      <c r="I414" t="s">
        <v>3922</v>
      </c>
      <c r="J414" t="s">
        <v>5144</v>
      </c>
      <c r="K414" t="s">
        <v>5155</v>
      </c>
      <c r="L414" t="s">
        <v>5156</v>
      </c>
      <c r="M414" t="s">
        <v>5147</v>
      </c>
      <c r="N414" t="s">
        <v>638</v>
      </c>
      <c r="O414" t="s">
        <v>614</v>
      </c>
      <c r="P414" t="s">
        <v>1357</v>
      </c>
      <c r="Q414" t="s">
        <v>603</v>
      </c>
      <c r="R414" t="s">
        <v>604</v>
      </c>
      <c r="S414" t="s">
        <v>676</v>
      </c>
      <c r="T414" t="s">
        <v>145</v>
      </c>
      <c r="U414" t="s">
        <v>1358</v>
      </c>
      <c r="V414" t="s">
        <v>1225</v>
      </c>
      <c r="W414" t="s">
        <v>1226</v>
      </c>
      <c r="X414" t="s">
        <v>5157</v>
      </c>
      <c r="Y414" s="19" t="str">
        <f t="shared" si="6"/>
        <v>3</v>
      </c>
      <c r="Z414" s="19" t="str">
        <f>IF(T414="","",IF(AND(T414&lt;&gt;'Tabelas auxiliares'!$B$241,T414&lt;&gt;'Tabelas auxiliares'!$B$242),"FOLHA DE PESSOAL",IF(Y414='Tabelas auxiliares'!$A$242,"CUSTEIO",IF(Y414='Tabelas auxiliares'!$A$241,"INVESTIMENTO","ERRO - VERIFICAR"))))</f>
        <v>CUSTEIO</v>
      </c>
      <c r="AA414" s="37">
        <v>1150</v>
      </c>
      <c r="AB414" s="37"/>
      <c r="AC414" s="37">
        <v>890</v>
      </c>
      <c r="AD414" s="37"/>
      <c r="AE414" s="37">
        <v>260</v>
      </c>
      <c r="AF414" s="37"/>
      <c r="AG414" s="37"/>
    </row>
    <row r="415" spans="1:33" x14ac:dyDescent="0.25">
      <c r="A415" t="s">
        <v>591</v>
      </c>
      <c r="B415" t="s">
        <v>243</v>
      </c>
      <c r="C415" t="s">
        <v>592</v>
      </c>
      <c r="D415" t="s">
        <v>70</v>
      </c>
      <c r="E415" t="s">
        <v>100</v>
      </c>
      <c r="F415" s="19" t="str">
        <f>IFERROR(VLOOKUP(D415,'Tabelas auxiliares'!$A$3:$B$63,2,FALSE),"")</f>
        <v>NTI - DESPESAS APENAS DO NTI (CUSTEIO/INVESTIMENTO)</v>
      </c>
      <c r="G415" s="19" t="str">
        <f>IFERROR(VLOOKUP($B415,'Tabelas auxiliares'!$A$67:$C$104,2,FALSE),"")</f>
        <v>TECNOLOGIA DA INFORMAÇÃO E COMUNICAÇÃO</v>
      </c>
      <c r="H415" s="19" t="str">
        <f>IFERROR(VLOOKUP($B415,'Tabelas auxiliares'!$A$67:$C$104,3,FALSE),"")</f>
        <v>TELEFONIA / TI</v>
      </c>
      <c r="I415" t="s">
        <v>5158</v>
      </c>
      <c r="J415" t="s">
        <v>3520</v>
      </c>
      <c r="K415" t="s">
        <v>5159</v>
      </c>
      <c r="L415" t="s">
        <v>3522</v>
      </c>
      <c r="M415" t="s">
        <v>5160</v>
      </c>
      <c r="N415" t="s">
        <v>638</v>
      </c>
      <c r="O415" t="s">
        <v>614</v>
      </c>
      <c r="P415" t="s">
        <v>639</v>
      </c>
      <c r="Q415" t="s">
        <v>603</v>
      </c>
      <c r="R415" t="s">
        <v>604</v>
      </c>
      <c r="S415" t="s">
        <v>605</v>
      </c>
      <c r="T415" t="s">
        <v>179</v>
      </c>
      <c r="U415" t="s">
        <v>5161</v>
      </c>
      <c r="V415" t="s">
        <v>1234</v>
      </c>
      <c r="W415" t="s">
        <v>1235</v>
      </c>
      <c r="X415" t="s">
        <v>5162</v>
      </c>
      <c r="Y415" s="19" t="str">
        <f t="shared" si="6"/>
        <v>3</v>
      </c>
      <c r="Z415" s="19" t="str">
        <f>IF(T415="","",IF(AND(T415&lt;&gt;'Tabelas auxiliares'!$B$241,T415&lt;&gt;'Tabelas auxiliares'!$B$242),"FOLHA DE PESSOAL",IF(Y415='Tabelas auxiliares'!$A$242,"CUSTEIO",IF(Y415='Tabelas auxiliares'!$A$241,"INVESTIMENTO","ERRO - VERIFICAR"))))</f>
        <v>CUSTEIO</v>
      </c>
      <c r="AA415" s="37">
        <v>7434.08</v>
      </c>
      <c r="AB415" s="37"/>
      <c r="AC415" s="37">
        <v>7434.08</v>
      </c>
      <c r="AD415" s="37"/>
      <c r="AE415" s="37"/>
      <c r="AF415" s="37"/>
      <c r="AG415" s="37"/>
    </row>
    <row r="416" spans="1:33" x14ac:dyDescent="0.25">
      <c r="A416" t="s">
        <v>591</v>
      </c>
      <c r="B416" t="s">
        <v>243</v>
      </c>
      <c r="C416" t="s">
        <v>592</v>
      </c>
      <c r="D416" t="s">
        <v>70</v>
      </c>
      <c r="E416" t="s">
        <v>100</v>
      </c>
      <c r="F416" s="19" t="str">
        <f>IFERROR(VLOOKUP(D416,'Tabelas auxiliares'!$A$3:$B$63,2,FALSE),"")</f>
        <v>NTI - DESPESAS APENAS DO NTI (CUSTEIO/INVESTIMENTO)</v>
      </c>
      <c r="G416" s="19" t="str">
        <f>IFERROR(VLOOKUP($B416,'Tabelas auxiliares'!$A$67:$C$104,2,FALSE),"")</f>
        <v>TECNOLOGIA DA INFORMAÇÃO E COMUNICAÇÃO</v>
      </c>
      <c r="H416" s="19" t="str">
        <f>IFERROR(VLOOKUP($B416,'Tabelas auxiliares'!$A$67:$C$104,3,FALSE),"")</f>
        <v>TELEFONIA / TI</v>
      </c>
      <c r="I416" t="s">
        <v>647</v>
      </c>
      <c r="J416" t="s">
        <v>3476</v>
      </c>
      <c r="K416" t="s">
        <v>5163</v>
      </c>
      <c r="L416" t="s">
        <v>3478</v>
      </c>
      <c r="M416" t="s">
        <v>3479</v>
      </c>
      <c r="N416" t="s">
        <v>638</v>
      </c>
      <c r="O416" t="s">
        <v>614</v>
      </c>
      <c r="P416" t="s">
        <v>639</v>
      </c>
      <c r="Q416" t="s">
        <v>603</v>
      </c>
      <c r="R416" t="s">
        <v>604</v>
      </c>
      <c r="S416" t="s">
        <v>605</v>
      </c>
      <c r="T416" t="s">
        <v>179</v>
      </c>
      <c r="U416" t="s">
        <v>5164</v>
      </c>
      <c r="V416" t="s">
        <v>3480</v>
      </c>
      <c r="W416" t="s">
        <v>3481</v>
      </c>
      <c r="X416" t="s">
        <v>5165</v>
      </c>
      <c r="Y416" s="19" t="str">
        <f t="shared" si="6"/>
        <v>3</v>
      </c>
      <c r="Z416" s="19" t="str">
        <f>IF(T416="","",IF(AND(T416&lt;&gt;'Tabelas auxiliares'!$B$241,T416&lt;&gt;'Tabelas auxiliares'!$B$242),"FOLHA DE PESSOAL",IF(Y416='Tabelas auxiliares'!$A$242,"CUSTEIO",IF(Y416='Tabelas auxiliares'!$A$241,"INVESTIMENTO","ERRO - VERIFICAR"))))</f>
        <v>CUSTEIO</v>
      </c>
      <c r="AA416" s="37">
        <v>21187.86</v>
      </c>
      <c r="AB416" s="37"/>
      <c r="AC416" s="37">
        <v>21187.86</v>
      </c>
      <c r="AD416" s="37"/>
      <c r="AE416" s="37"/>
      <c r="AF416" s="37"/>
      <c r="AG416" s="37"/>
    </row>
    <row r="417" spans="1:33" x14ac:dyDescent="0.25">
      <c r="A417" t="s">
        <v>591</v>
      </c>
      <c r="B417" t="s">
        <v>243</v>
      </c>
      <c r="C417" t="s">
        <v>592</v>
      </c>
      <c r="D417" t="s">
        <v>70</v>
      </c>
      <c r="E417" t="s">
        <v>100</v>
      </c>
      <c r="F417" s="19" t="str">
        <f>IFERROR(VLOOKUP(D417,'Tabelas auxiliares'!$A$3:$B$63,2,FALSE),"")</f>
        <v>NTI - DESPESAS APENAS DO NTI (CUSTEIO/INVESTIMENTO)</v>
      </c>
      <c r="G417" s="19" t="str">
        <f>IFERROR(VLOOKUP($B417,'Tabelas auxiliares'!$A$67:$C$104,2,FALSE),"")</f>
        <v>TECNOLOGIA DA INFORMAÇÃO E COMUNICAÇÃO</v>
      </c>
      <c r="H417" s="19" t="str">
        <f>IFERROR(VLOOKUP($B417,'Tabelas auxiliares'!$A$67:$C$104,3,FALSE),"")</f>
        <v>TELEFONIA / TI</v>
      </c>
      <c r="I417" t="s">
        <v>5166</v>
      </c>
      <c r="J417" t="s">
        <v>5167</v>
      </c>
      <c r="K417" t="s">
        <v>5168</v>
      </c>
      <c r="L417" t="s">
        <v>5169</v>
      </c>
      <c r="M417" t="s">
        <v>5170</v>
      </c>
      <c r="N417" t="s">
        <v>638</v>
      </c>
      <c r="O417" t="s">
        <v>614</v>
      </c>
      <c r="P417" t="s">
        <v>1357</v>
      </c>
      <c r="Q417" t="s">
        <v>603</v>
      </c>
      <c r="R417" t="s">
        <v>604</v>
      </c>
      <c r="S417" t="s">
        <v>605</v>
      </c>
      <c r="T417" t="s">
        <v>145</v>
      </c>
      <c r="U417" t="s">
        <v>1358</v>
      </c>
      <c r="V417" t="s">
        <v>1229</v>
      </c>
      <c r="W417" t="s">
        <v>1230</v>
      </c>
      <c r="X417" t="s">
        <v>5171</v>
      </c>
      <c r="Y417" s="19" t="str">
        <f t="shared" si="6"/>
        <v>3</v>
      </c>
      <c r="Z417" s="19" t="str">
        <f>IF(T417="","",IF(AND(T417&lt;&gt;'Tabelas auxiliares'!$B$241,T417&lt;&gt;'Tabelas auxiliares'!$B$242),"FOLHA DE PESSOAL",IF(Y417='Tabelas auxiliares'!$A$242,"CUSTEIO",IF(Y417='Tabelas auxiliares'!$A$241,"INVESTIMENTO","ERRO - VERIFICAR"))))</f>
        <v>CUSTEIO</v>
      </c>
      <c r="AA417" s="37">
        <v>1183.55</v>
      </c>
      <c r="AB417" s="37"/>
      <c r="AC417" s="37"/>
      <c r="AD417" s="37"/>
      <c r="AE417" s="37">
        <v>1183.55</v>
      </c>
      <c r="AF417" s="37"/>
      <c r="AG417" s="37"/>
    </row>
    <row r="418" spans="1:33" x14ac:dyDescent="0.25">
      <c r="A418" t="s">
        <v>591</v>
      </c>
      <c r="B418" t="s">
        <v>243</v>
      </c>
      <c r="C418" t="s">
        <v>592</v>
      </c>
      <c r="D418" t="s">
        <v>70</v>
      </c>
      <c r="E418" t="s">
        <v>100</v>
      </c>
      <c r="F418" s="19" t="str">
        <f>IFERROR(VLOOKUP(D418,'Tabelas auxiliares'!$A$3:$B$63,2,FALSE),"")</f>
        <v>NTI - DESPESAS APENAS DO NTI (CUSTEIO/INVESTIMENTO)</v>
      </c>
      <c r="G418" s="19" t="str">
        <f>IFERROR(VLOOKUP($B418,'Tabelas auxiliares'!$A$67:$C$104,2,FALSE),"")</f>
        <v>TECNOLOGIA DA INFORMAÇÃO E COMUNICAÇÃO</v>
      </c>
      <c r="H418" s="19" t="str">
        <f>IFERROR(VLOOKUP($B418,'Tabelas auxiliares'!$A$67:$C$104,3,FALSE),"")</f>
        <v>TELEFONIA / TI</v>
      </c>
      <c r="I418" t="s">
        <v>4687</v>
      </c>
      <c r="J418" t="s">
        <v>1243</v>
      </c>
      <c r="K418" t="s">
        <v>5172</v>
      </c>
      <c r="L418" t="s">
        <v>3491</v>
      </c>
      <c r="M418" t="s">
        <v>1245</v>
      </c>
      <c r="N418" t="s">
        <v>638</v>
      </c>
      <c r="O418" t="s">
        <v>614</v>
      </c>
      <c r="P418" t="s">
        <v>1357</v>
      </c>
      <c r="Q418" t="s">
        <v>603</v>
      </c>
      <c r="R418" t="s">
        <v>604</v>
      </c>
      <c r="S418" t="s">
        <v>605</v>
      </c>
      <c r="T418" t="s">
        <v>145</v>
      </c>
      <c r="U418" t="s">
        <v>1358</v>
      </c>
      <c r="V418" t="s">
        <v>1229</v>
      </c>
      <c r="W418" t="s">
        <v>1230</v>
      </c>
      <c r="X418" t="s">
        <v>5173</v>
      </c>
      <c r="Y418" s="19" t="str">
        <f t="shared" si="6"/>
        <v>3</v>
      </c>
      <c r="Z418" s="19" t="str">
        <f>IF(T418="","",IF(AND(T418&lt;&gt;'Tabelas auxiliares'!$B$241,T418&lt;&gt;'Tabelas auxiliares'!$B$242),"FOLHA DE PESSOAL",IF(Y418='Tabelas auxiliares'!$A$242,"CUSTEIO",IF(Y418='Tabelas auxiliares'!$A$241,"INVESTIMENTO","ERRO - VERIFICAR"))))</f>
        <v>CUSTEIO</v>
      </c>
      <c r="AA418" s="37">
        <v>47521.05</v>
      </c>
      <c r="AB418" s="37"/>
      <c r="AC418" s="37"/>
      <c r="AD418" s="37"/>
      <c r="AE418" s="37">
        <v>47521.05</v>
      </c>
      <c r="AF418" s="37"/>
      <c r="AG418" s="37"/>
    </row>
    <row r="419" spans="1:33" x14ac:dyDescent="0.25">
      <c r="A419" t="s">
        <v>591</v>
      </c>
      <c r="B419" t="s">
        <v>243</v>
      </c>
      <c r="C419" t="s">
        <v>592</v>
      </c>
      <c r="D419" t="s">
        <v>70</v>
      </c>
      <c r="E419" t="s">
        <v>100</v>
      </c>
      <c r="F419" s="19" t="str">
        <f>IFERROR(VLOOKUP(D419,'Tabelas auxiliares'!$A$3:$B$63,2,FALSE),"")</f>
        <v>NTI - DESPESAS APENAS DO NTI (CUSTEIO/INVESTIMENTO)</v>
      </c>
      <c r="G419" s="19" t="str">
        <f>IFERROR(VLOOKUP($B419,'Tabelas auxiliares'!$A$67:$C$104,2,FALSE),"")</f>
        <v>TECNOLOGIA DA INFORMAÇÃO E COMUNICAÇÃO</v>
      </c>
      <c r="H419" s="19" t="str">
        <f>IFERROR(VLOOKUP($B419,'Tabelas auxiliares'!$A$67:$C$104,3,FALSE),"")</f>
        <v>TELEFONIA / TI</v>
      </c>
      <c r="I419" t="s">
        <v>5174</v>
      </c>
      <c r="J419" t="s">
        <v>1231</v>
      </c>
      <c r="K419" t="s">
        <v>5175</v>
      </c>
      <c r="L419" t="s">
        <v>5176</v>
      </c>
      <c r="M419" t="s">
        <v>1233</v>
      </c>
      <c r="N419" t="s">
        <v>638</v>
      </c>
      <c r="O419" t="s">
        <v>614</v>
      </c>
      <c r="P419" t="s">
        <v>1357</v>
      </c>
      <c r="Q419" t="s">
        <v>603</v>
      </c>
      <c r="R419" t="s">
        <v>604</v>
      </c>
      <c r="S419" t="s">
        <v>605</v>
      </c>
      <c r="T419" t="s">
        <v>145</v>
      </c>
      <c r="U419" t="s">
        <v>1358</v>
      </c>
      <c r="V419" t="s">
        <v>1234</v>
      </c>
      <c r="W419" t="s">
        <v>1235</v>
      </c>
      <c r="X419" t="s">
        <v>5177</v>
      </c>
      <c r="Y419" s="19" t="str">
        <f t="shared" si="6"/>
        <v>3</v>
      </c>
      <c r="Z419" s="19" t="str">
        <f>IF(T419="","",IF(AND(T419&lt;&gt;'Tabelas auxiliares'!$B$241,T419&lt;&gt;'Tabelas auxiliares'!$B$242),"FOLHA DE PESSOAL",IF(Y419='Tabelas auxiliares'!$A$242,"CUSTEIO",IF(Y419='Tabelas auxiliares'!$A$241,"INVESTIMENTO","ERRO - VERIFICAR"))))</f>
        <v>CUSTEIO</v>
      </c>
      <c r="AA419" s="37">
        <v>13245.56</v>
      </c>
      <c r="AB419" s="37"/>
      <c r="AC419" s="37">
        <v>309.56</v>
      </c>
      <c r="AD419" s="37"/>
      <c r="AE419" s="37">
        <v>12936</v>
      </c>
      <c r="AF419" s="37"/>
      <c r="AG419" s="37"/>
    </row>
    <row r="420" spans="1:33" x14ac:dyDescent="0.25">
      <c r="A420" t="s">
        <v>591</v>
      </c>
      <c r="B420" t="s">
        <v>243</v>
      </c>
      <c r="C420" t="s">
        <v>592</v>
      </c>
      <c r="D420" t="s">
        <v>70</v>
      </c>
      <c r="E420" t="s">
        <v>100</v>
      </c>
      <c r="F420" s="19" t="str">
        <f>IFERROR(VLOOKUP(D420,'Tabelas auxiliares'!$A$3:$B$63,2,FALSE),"")</f>
        <v>NTI - DESPESAS APENAS DO NTI (CUSTEIO/INVESTIMENTO)</v>
      </c>
      <c r="G420" s="19" t="str">
        <f>IFERROR(VLOOKUP($B420,'Tabelas auxiliares'!$A$67:$C$104,2,FALSE),"")</f>
        <v>TECNOLOGIA DA INFORMAÇÃO E COMUNICAÇÃO</v>
      </c>
      <c r="H420" s="19" t="str">
        <f>IFERROR(VLOOKUP($B420,'Tabelas auxiliares'!$A$67:$C$104,3,FALSE),"")</f>
        <v>TELEFONIA / TI</v>
      </c>
      <c r="I420" t="s">
        <v>5178</v>
      </c>
      <c r="J420" t="s">
        <v>1236</v>
      </c>
      <c r="K420" t="s">
        <v>5179</v>
      </c>
      <c r="L420" t="s">
        <v>1237</v>
      </c>
      <c r="M420" t="s">
        <v>1238</v>
      </c>
      <c r="N420" t="s">
        <v>638</v>
      </c>
      <c r="O420" t="s">
        <v>614</v>
      </c>
      <c r="P420" t="s">
        <v>1357</v>
      </c>
      <c r="Q420" t="s">
        <v>603</v>
      </c>
      <c r="R420" t="s">
        <v>604</v>
      </c>
      <c r="S420" t="s">
        <v>605</v>
      </c>
      <c r="T420" t="s">
        <v>145</v>
      </c>
      <c r="U420" t="s">
        <v>1358</v>
      </c>
      <c r="V420" t="s">
        <v>1241</v>
      </c>
      <c r="W420" t="s">
        <v>1242</v>
      </c>
      <c r="X420" t="s">
        <v>5180</v>
      </c>
      <c r="Y420" s="19" t="str">
        <f t="shared" si="6"/>
        <v>3</v>
      </c>
      <c r="Z420" s="19" t="str">
        <f>IF(T420="","",IF(AND(T420&lt;&gt;'Tabelas auxiliares'!$B$241,T420&lt;&gt;'Tabelas auxiliares'!$B$242),"FOLHA DE PESSOAL",IF(Y420='Tabelas auxiliares'!$A$242,"CUSTEIO",IF(Y420='Tabelas auxiliares'!$A$241,"INVESTIMENTO","ERRO - VERIFICAR"))))</f>
        <v>CUSTEIO</v>
      </c>
      <c r="AA420" s="37">
        <v>3835.05</v>
      </c>
      <c r="AB420" s="37"/>
      <c r="AC420" s="37">
        <v>829.91</v>
      </c>
      <c r="AD420" s="37"/>
      <c r="AE420" s="37">
        <v>3005.14</v>
      </c>
      <c r="AF420" s="37"/>
      <c r="AG420" s="37"/>
    </row>
    <row r="421" spans="1:33" x14ac:dyDescent="0.25">
      <c r="A421" t="s">
        <v>591</v>
      </c>
      <c r="B421" t="s">
        <v>243</v>
      </c>
      <c r="C421" t="s">
        <v>592</v>
      </c>
      <c r="D421" t="s">
        <v>70</v>
      </c>
      <c r="E421" t="s">
        <v>100</v>
      </c>
      <c r="F421" s="19" t="str">
        <f>IFERROR(VLOOKUP(D421,'Tabelas auxiliares'!$A$3:$B$63,2,FALSE),"")</f>
        <v>NTI - DESPESAS APENAS DO NTI (CUSTEIO/INVESTIMENTO)</v>
      </c>
      <c r="G421" s="19" t="str">
        <f>IFERROR(VLOOKUP($B421,'Tabelas auxiliares'!$A$67:$C$104,2,FALSE),"")</f>
        <v>TECNOLOGIA DA INFORMAÇÃO E COMUNICAÇÃO</v>
      </c>
      <c r="H421" s="19" t="str">
        <f>IFERROR(VLOOKUP($B421,'Tabelas auxiliares'!$A$67:$C$104,3,FALSE),"")</f>
        <v>TELEFONIA / TI</v>
      </c>
      <c r="I421" t="s">
        <v>5178</v>
      </c>
      <c r="J421" t="s">
        <v>1236</v>
      </c>
      <c r="K421" t="s">
        <v>5181</v>
      </c>
      <c r="L421" t="s">
        <v>1237</v>
      </c>
      <c r="M421" t="s">
        <v>1238</v>
      </c>
      <c r="N421" t="s">
        <v>638</v>
      </c>
      <c r="O421" t="s">
        <v>614</v>
      </c>
      <c r="P421" t="s">
        <v>1357</v>
      </c>
      <c r="Q421" t="s">
        <v>603</v>
      </c>
      <c r="R421" t="s">
        <v>604</v>
      </c>
      <c r="S421" t="s">
        <v>605</v>
      </c>
      <c r="T421" t="s">
        <v>145</v>
      </c>
      <c r="U421" t="s">
        <v>1358</v>
      </c>
      <c r="V421" t="s">
        <v>1239</v>
      </c>
      <c r="W421" t="s">
        <v>1240</v>
      </c>
      <c r="X421" t="s">
        <v>5182</v>
      </c>
      <c r="Y421" s="19" t="str">
        <f t="shared" si="6"/>
        <v>3</v>
      </c>
      <c r="Z421" s="19" t="str">
        <f>IF(T421="","",IF(AND(T421&lt;&gt;'Tabelas auxiliares'!$B$241,T421&lt;&gt;'Tabelas auxiliares'!$B$242),"FOLHA DE PESSOAL",IF(Y421='Tabelas auxiliares'!$A$242,"CUSTEIO",IF(Y421='Tabelas auxiliares'!$A$241,"INVESTIMENTO","ERRO - VERIFICAR"))))</f>
        <v>CUSTEIO</v>
      </c>
      <c r="AA421" s="37">
        <v>95.46</v>
      </c>
      <c r="AB421" s="37"/>
      <c r="AC421" s="37">
        <v>29.46</v>
      </c>
      <c r="AD421" s="37"/>
      <c r="AE421" s="37">
        <v>66</v>
      </c>
      <c r="AF421" s="37"/>
      <c r="AG421" s="37"/>
    </row>
    <row r="422" spans="1:33" x14ac:dyDescent="0.25">
      <c r="A422" t="s">
        <v>591</v>
      </c>
      <c r="B422" t="s">
        <v>243</v>
      </c>
      <c r="C422" t="s">
        <v>592</v>
      </c>
      <c r="D422" t="s">
        <v>70</v>
      </c>
      <c r="E422" t="s">
        <v>100</v>
      </c>
      <c r="F422" s="19" t="str">
        <f>IFERROR(VLOOKUP(D422,'Tabelas auxiliares'!$A$3:$B$63,2,FALSE),"")</f>
        <v>NTI - DESPESAS APENAS DO NTI (CUSTEIO/INVESTIMENTO)</v>
      </c>
      <c r="G422" s="19" t="str">
        <f>IFERROR(VLOOKUP($B422,'Tabelas auxiliares'!$A$67:$C$104,2,FALSE),"")</f>
        <v>TECNOLOGIA DA INFORMAÇÃO E COMUNICAÇÃO</v>
      </c>
      <c r="H422" s="19" t="str">
        <f>IFERROR(VLOOKUP($B422,'Tabelas auxiliares'!$A$67:$C$104,3,FALSE),"")</f>
        <v>TELEFONIA / TI</v>
      </c>
      <c r="I422" t="s">
        <v>5183</v>
      </c>
      <c r="J422" t="s">
        <v>3483</v>
      </c>
      <c r="K422" t="s">
        <v>5184</v>
      </c>
      <c r="L422" t="s">
        <v>3485</v>
      </c>
      <c r="M422" t="s">
        <v>5185</v>
      </c>
      <c r="N422" t="s">
        <v>638</v>
      </c>
      <c r="O422" t="s">
        <v>614</v>
      </c>
      <c r="P422" t="s">
        <v>1357</v>
      </c>
      <c r="Q422" t="s">
        <v>603</v>
      </c>
      <c r="R422" t="s">
        <v>604</v>
      </c>
      <c r="S422" t="s">
        <v>605</v>
      </c>
      <c r="T422" t="s">
        <v>145</v>
      </c>
      <c r="U422" t="s">
        <v>1358</v>
      </c>
      <c r="V422" t="s">
        <v>1234</v>
      </c>
      <c r="W422" t="s">
        <v>1235</v>
      </c>
      <c r="X422" t="s">
        <v>5186</v>
      </c>
      <c r="Y422" s="19" t="str">
        <f t="shared" si="6"/>
        <v>3</v>
      </c>
      <c r="Z422" s="19" t="str">
        <f>IF(T422="","",IF(AND(T422&lt;&gt;'Tabelas auxiliares'!$B$241,T422&lt;&gt;'Tabelas auxiliares'!$B$242),"FOLHA DE PESSOAL",IF(Y422='Tabelas auxiliares'!$A$242,"CUSTEIO",IF(Y422='Tabelas auxiliares'!$A$241,"INVESTIMENTO","ERRO - VERIFICAR"))))</f>
        <v>CUSTEIO</v>
      </c>
      <c r="AA422" s="37">
        <v>2110.3000000000002</v>
      </c>
      <c r="AB422" s="37"/>
      <c r="AC422" s="37"/>
      <c r="AD422" s="37"/>
      <c r="AE422" s="37">
        <v>2110.3000000000002</v>
      </c>
      <c r="AF422" s="37"/>
      <c r="AG422" s="37"/>
    </row>
    <row r="423" spans="1:33" x14ac:dyDescent="0.25">
      <c r="A423" t="s">
        <v>591</v>
      </c>
      <c r="B423" t="s">
        <v>243</v>
      </c>
      <c r="C423" t="s">
        <v>592</v>
      </c>
      <c r="D423" t="s">
        <v>70</v>
      </c>
      <c r="E423" t="s">
        <v>100</v>
      </c>
      <c r="F423" s="19" t="str">
        <f>IFERROR(VLOOKUP(D423,'Tabelas auxiliares'!$A$3:$B$63,2,FALSE),"")</f>
        <v>NTI - DESPESAS APENAS DO NTI (CUSTEIO/INVESTIMENTO)</v>
      </c>
      <c r="G423" s="19" t="str">
        <f>IFERROR(VLOOKUP($B423,'Tabelas auxiliares'!$A$67:$C$104,2,FALSE),"")</f>
        <v>TECNOLOGIA DA INFORMAÇÃO E COMUNICAÇÃO</v>
      </c>
      <c r="H423" s="19" t="str">
        <f>IFERROR(VLOOKUP($B423,'Tabelas auxiliares'!$A$67:$C$104,3,FALSE),"")</f>
        <v>TELEFONIA / TI</v>
      </c>
      <c r="I423" t="s">
        <v>5143</v>
      </c>
      <c r="J423" t="s">
        <v>5187</v>
      </c>
      <c r="K423" t="s">
        <v>5188</v>
      </c>
      <c r="L423" t="s">
        <v>5189</v>
      </c>
      <c r="M423" t="s">
        <v>5190</v>
      </c>
      <c r="N423" t="s">
        <v>638</v>
      </c>
      <c r="O423" t="s">
        <v>614</v>
      </c>
      <c r="P423" t="s">
        <v>1357</v>
      </c>
      <c r="Q423" t="s">
        <v>603</v>
      </c>
      <c r="R423" t="s">
        <v>604</v>
      </c>
      <c r="S423" t="s">
        <v>605</v>
      </c>
      <c r="T423" t="s">
        <v>145</v>
      </c>
      <c r="U423" t="s">
        <v>1358</v>
      </c>
      <c r="V423" t="s">
        <v>1241</v>
      </c>
      <c r="W423" t="s">
        <v>1242</v>
      </c>
      <c r="X423" t="s">
        <v>5191</v>
      </c>
      <c r="Y423" s="19" t="str">
        <f t="shared" si="6"/>
        <v>3</v>
      </c>
      <c r="Z423" s="19" t="str">
        <f>IF(T423="","",IF(AND(T423&lt;&gt;'Tabelas auxiliares'!$B$241,T423&lt;&gt;'Tabelas auxiliares'!$B$242),"FOLHA DE PESSOAL",IF(Y423='Tabelas auxiliares'!$A$242,"CUSTEIO",IF(Y423='Tabelas auxiliares'!$A$241,"INVESTIMENTO","ERRO - VERIFICAR"))))</f>
        <v>CUSTEIO</v>
      </c>
      <c r="AA423" s="37">
        <v>9244.44</v>
      </c>
      <c r="AB423" s="37"/>
      <c r="AC423" s="37">
        <v>3951.23</v>
      </c>
      <c r="AD423" s="37">
        <v>143.86000000000001</v>
      </c>
      <c r="AE423" s="37">
        <v>5149.3500000000004</v>
      </c>
      <c r="AF423" s="37"/>
      <c r="AG423" s="37"/>
    </row>
    <row r="424" spans="1:33" x14ac:dyDescent="0.25">
      <c r="A424" t="s">
        <v>591</v>
      </c>
      <c r="B424" t="s">
        <v>243</v>
      </c>
      <c r="C424" t="s">
        <v>592</v>
      </c>
      <c r="D424" t="s">
        <v>70</v>
      </c>
      <c r="E424" t="s">
        <v>100</v>
      </c>
      <c r="F424" s="19" t="str">
        <f>IFERROR(VLOOKUP(D424,'Tabelas auxiliares'!$A$3:$B$63,2,FALSE),"")</f>
        <v>NTI - DESPESAS APENAS DO NTI (CUSTEIO/INVESTIMENTO)</v>
      </c>
      <c r="G424" s="19" t="str">
        <f>IFERROR(VLOOKUP($B424,'Tabelas auxiliares'!$A$67:$C$104,2,FALSE),"")</f>
        <v>TECNOLOGIA DA INFORMAÇÃO E COMUNICAÇÃO</v>
      </c>
      <c r="H424" s="19" t="str">
        <f>IFERROR(VLOOKUP($B424,'Tabelas auxiliares'!$A$67:$C$104,3,FALSE),"")</f>
        <v>TELEFONIA / TI</v>
      </c>
      <c r="I424" t="s">
        <v>5192</v>
      </c>
      <c r="J424" t="s">
        <v>5193</v>
      </c>
      <c r="K424" t="s">
        <v>5194</v>
      </c>
      <c r="L424" t="s">
        <v>5195</v>
      </c>
      <c r="M424" t="s">
        <v>5196</v>
      </c>
      <c r="N424" t="s">
        <v>642</v>
      </c>
      <c r="O424" t="s">
        <v>614</v>
      </c>
      <c r="P424" t="s">
        <v>1380</v>
      </c>
      <c r="Q424" t="s">
        <v>603</v>
      </c>
      <c r="R424" t="s">
        <v>604</v>
      </c>
      <c r="S424" t="s">
        <v>605</v>
      </c>
      <c r="T424" t="s">
        <v>145</v>
      </c>
      <c r="U424" t="s">
        <v>1381</v>
      </c>
      <c r="V424" t="s">
        <v>5197</v>
      </c>
      <c r="W424" t="s">
        <v>5198</v>
      </c>
      <c r="X424" t="s">
        <v>5199</v>
      </c>
      <c r="Y424" s="19" t="str">
        <f t="shared" si="6"/>
        <v>4</v>
      </c>
      <c r="Z424" s="19" t="str">
        <f>IF(T424="","",IF(AND(T424&lt;&gt;'Tabelas auxiliares'!$B$241,T424&lt;&gt;'Tabelas auxiliares'!$B$242),"FOLHA DE PESSOAL",IF(Y424='Tabelas auxiliares'!$A$242,"CUSTEIO",IF(Y424='Tabelas auxiliares'!$A$241,"INVESTIMENTO","ERRO - VERIFICAR"))))</f>
        <v>INVESTIMENTO</v>
      </c>
      <c r="AA424" s="37">
        <v>6490</v>
      </c>
      <c r="AB424" s="37"/>
      <c r="AC424" s="37"/>
      <c r="AD424" s="37"/>
      <c r="AE424" s="37">
        <v>6490</v>
      </c>
      <c r="AF424" s="37"/>
      <c r="AG424" s="37"/>
    </row>
    <row r="425" spans="1:33" x14ac:dyDescent="0.25">
      <c r="A425" t="s">
        <v>591</v>
      </c>
      <c r="B425" t="s">
        <v>243</v>
      </c>
      <c r="C425" t="s">
        <v>592</v>
      </c>
      <c r="D425" t="s">
        <v>70</v>
      </c>
      <c r="E425" t="s">
        <v>100</v>
      </c>
      <c r="F425" s="19" t="str">
        <f>IFERROR(VLOOKUP(D425,'Tabelas auxiliares'!$A$3:$B$63,2,FALSE),"")</f>
        <v>NTI - DESPESAS APENAS DO NTI (CUSTEIO/INVESTIMENTO)</v>
      </c>
      <c r="G425" s="19" t="str">
        <f>IFERROR(VLOOKUP($B425,'Tabelas auxiliares'!$A$67:$C$104,2,FALSE),"")</f>
        <v>TECNOLOGIA DA INFORMAÇÃO E COMUNICAÇÃO</v>
      </c>
      <c r="H425" s="19" t="str">
        <f>IFERROR(VLOOKUP($B425,'Tabelas auxiliares'!$A$67:$C$104,3,FALSE),"")</f>
        <v>TELEFONIA / TI</v>
      </c>
      <c r="I425" t="s">
        <v>4419</v>
      </c>
      <c r="J425" t="s">
        <v>3520</v>
      </c>
      <c r="K425" t="s">
        <v>5200</v>
      </c>
      <c r="L425" t="s">
        <v>3522</v>
      </c>
      <c r="M425" t="s">
        <v>3486</v>
      </c>
      <c r="N425" t="s">
        <v>638</v>
      </c>
      <c r="O425" t="s">
        <v>614</v>
      </c>
      <c r="P425" t="s">
        <v>1357</v>
      </c>
      <c r="Q425" t="s">
        <v>603</v>
      </c>
      <c r="R425" t="s">
        <v>604</v>
      </c>
      <c r="S425" t="s">
        <v>605</v>
      </c>
      <c r="T425" t="s">
        <v>145</v>
      </c>
      <c r="U425" t="s">
        <v>1358</v>
      </c>
      <c r="V425" t="s">
        <v>1234</v>
      </c>
      <c r="W425" t="s">
        <v>1235</v>
      </c>
      <c r="X425" t="s">
        <v>5201</v>
      </c>
      <c r="Y425" s="19" t="str">
        <f t="shared" si="6"/>
        <v>3</v>
      </c>
      <c r="Z425" s="19" t="str">
        <f>IF(T425="","",IF(AND(T425&lt;&gt;'Tabelas auxiliares'!$B$241,T425&lt;&gt;'Tabelas auxiliares'!$B$242),"FOLHA DE PESSOAL",IF(Y425='Tabelas auxiliares'!$A$242,"CUSTEIO",IF(Y425='Tabelas auxiliares'!$A$241,"INVESTIMENTO","ERRO - VERIFICAR"))))</f>
        <v>CUSTEIO</v>
      </c>
      <c r="AA425" s="37">
        <v>3172.47</v>
      </c>
      <c r="AB425" s="37"/>
      <c r="AC425" s="37"/>
      <c r="AD425" s="37"/>
      <c r="AE425" s="37">
        <v>3172.47</v>
      </c>
      <c r="AF425" s="37"/>
      <c r="AG425" s="37"/>
    </row>
    <row r="426" spans="1:33" x14ac:dyDescent="0.25">
      <c r="A426" t="s">
        <v>591</v>
      </c>
      <c r="B426" t="s">
        <v>243</v>
      </c>
      <c r="C426" t="s">
        <v>592</v>
      </c>
      <c r="D426" t="s">
        <v>70</v>
      </c>
      <c r="E426" t="s">
        <v>100</v>
      </c>
      <c r="F426" s="19" t="str">
        <f>IFERROR(VLOOKUP(D426,'Tabelas auxiliares'!$A$3:$B$63,2,FALSE),"")</f>
        <v>NTI - DESPESAS APENAS DO NTI (CUSTEIO/INVESTIMENTO)</v>
      </c>
      <c r="G426" s="19" t="str">
        <f>IFERROR(VLOOKUP($B426,'Tabelas auxiliares'!$A$67:$C$104,2,FALSE),"")</f>
        <v>TECNOLOGIA DA INFORMAÇÃO E COMUNICAÇÃO</v>
      </c>
      <c r="H426" s="19" t="str">
        <f>IFERROR(VLOOKUP($B426,'Tabelas auxiliares'!$A$67:$C$104,3,FALSE),"")</f>
        <v>TELEFONIA / TI</v>
      </c>
      <c r="I426" t="s">
        <v>4275</v>
      </c>
      <c r="J426" t="s">
        <v>3476</v>
      </c>
      <c r="K426" t="s">
        <v>5202</v>
      </c>
      <c r="L426" t="s">
        <v>3478</v>
      </c>
      <c r="M426" t="s">
        <v>3479</v>
      </c>
      <c r="N426" t="s">
        <v>638</v>
      </c>
      <c r="O426" t="s">
        <v>614</v>
      </c>
      <c r="P426" t="s">
        <v>1357</v>
      </c>
      <c r="Q426" t="s">
        <v>603</v>
      </c>
      <c r="R426" t="s">
        <v>604</v>
      </c>
      <c r="S426" t="s">
        <v>605</v>
      </c>
      <c r="T426" t="s">
        <v>145</v>
      </c>
      <c r="U426" t="s">
        <v>1358</v>
      </c>
      <c r="V426" t="s">
        <v>3480</v>
      </c>
      <c r="W426" t="s">
        <v>3481</v>
      </c>
      <c r="X426" t="s">
        <v>5203</v>
      </c>
      <c r="Y426" s="19" t="str">
        <f t="shared" si="6"/>
        <v>3</v>
      </c>
      <c r="Z426" s="19" t="str">
        <f>IF(T426="","",IF(AND(T426&lt;&gt;'Tabelas auxiliares'!$B$241,T426&lt;&gt;'Tabelas auxiliares'!$B$242),"FOLHA DE PESSOAL",IF(Y426='Tabelas auxiliares'!$A$242,"CUSTEIO",IF(Y426='Tabelas auxiliares'!$A$241,"INVESTIMENTO","ERRO - VERIFICAR"))))</f>
        <v>CUSTEIO</v>
      </c>
      <c r="AA426" s="37">
        <v>16854.310000000001</v>
      </c>
      <c r="AB426" s="37"/>
      <c r="AC426" s="37"/>
      <c r="AD426" s="37"/>
      <c r="AE426" s="37">
        <v>16854.310000000001</v>
      </c>
      <c r="AF426" s="37"/>
      <c r="AG426" s="37"/>
    </row>
    <row r="427" spans="1:33" x14ac:dyDescent="0.25">
      <c r="A427" t="s">
        <v>591</v>
      </c>
      <c r="B427" t="s">
        <v>243</v>
      </c>
      <c r="C427" t="s">
        <v>592</v>
      </c>
      <c r="D427" t="s">
        <v>70</v>
      </c>
      <c r="E427" t="s">
        <v>100</v>
      </c>
      <c r="F427" s="19" t="str">
        <f>IFERROR(VLOOKUP(D427,'Tabelas auxiliares'!$A$3:$B$63,2,FALSE),"")</f>
        <v>NTI - DESPESAS APENAS DO NTI (CUSTEIO/INVESTIMENTO)</v>
      </c>
      <c r="G427" s="19" t="str">
        <f>IFERROR(VLOOKUP($B427,'Tabelas auxiliares'!$A$67:$C$104,2,FALSE),"")</f>
        <v>TECNOLOGIA DA INFORMAÇÃO E COMUNICAÇÃO</v>
      </c>
      <c r="H427" s="19" t="str">
        <f>IFERROR(VLOOKUP($B427,'Tabelas auxiliares'!$A$67:$C$104,3,FALSE),"")</f>
        <v>TELEFONIA / TI</v>
      </c>
      <c r="I427" t="s">
        <v>4903</v>
      </c>
      <c r="J427" t="s">
        <v>5167</v>
      </c>
      <c r="K427" t="s">
        <v>5204</v>
      </c>
      <c r="L427" t="s">
        <v>5169</v>
      </c>
      <c r="M427" t="s">
        <v>5170</v>
      </c>
      <c r="N427" t="s">
        <v>638</v>
      </c>
      <c r="O427" t="s">
        <v>614</v>
      </c>
      <c r="P427" t="s">
        <v>1357</v>
      </c>
      <c r="Q427" t="s">
        <v>603</v>
      </c>
      <c r="R427" t="s">
        <v>604</v>
      </c>
      <c r="S427" t="s">
        <v>605</v>
      </c>
      <c r="T427" t="s">
        <v>145</v>
      </c>
      <c r="U427" t="s">
        <v>1358</v>
      </c>
      <c r="V427" t="s">
        <v>1229</v>
      </c>
      <c r="W427" t="s">
        <v>1230</v>
      </c>
      <c r="X427" t="s">
        <v>5205</v>
      </c>
      <c r="Y427" s="19" t="str">
        <f t="shared" si="6"/>
        <v>3</v>
      </c>
      <c r="Z427" s="19" t="str">
        <f>IF(T427="","",IF(AND(T427&lt;&gt;'Tabelas auxiliares'!$B$241,T427&lt;&gt;'Tabelas auxiliares'!$B$242),"FOLHA DE PESSOAL",IF(Y427='Tabelas auxiliares'!$A$242,"CUSTEIO",IF(Y427='Tabelas auxiliares'!$A$241,"INVESTIMENTO","ERRO - VERIFICAR"))))</f>
        <v>CUSTEIO</v>
      </c>
      <c r="AA427" s="37">
        <v>27742.799999999999</v>
      </c>
      <c r="AB427" s="37"/>
      <c r="AC427" s="37">
        <v>11600.73</v>
      </c>
      <c r="AD427" s="37">
        <v>230.68</v>
      </c>
      <c r="AE427" s="37">
        <v>15911.39</v>
      </c>
      <c r="AF427" s="37"/>
      <c r="AG427" s="37"/>
    </row>
    <row r="428" spans="1:33" x14ac:dyDescent="0.25">
      <c r="A428" t="s">
        <v>591</v>
      </c>
      <c r="B428" t="s">
        <v>243</v>
      </c>
      <c r="C428" t="s">
        <v>592</v>
      </c>
      <c r="D428" t="s">
        <v>70</v>
      </c>
      <c r="E428" t="s">
        <v>100</v>
      </c>
      <c r="F428" s="19" t="str">
        <f>IFERROR(VLOOKUP(D428,'Tabelas auxiliares'!$A$3:$B$63,2,FALSE),"")</f>
        <v>NTI - DESPESAS APENAS DO NTI (CUSTEIO/INVESTIMENTO)</v>
      </c>
      <c r="G428" s="19" t="str">
        <f>IFERROR(VLOOKUP($B428,'Tabelas auxiliares'!$A$67:$C$104,2,FALSE),"")</f>
        <v>TECNOLOGIA DA INFORMAÇÃO E COMUNICAÇÃO</v>
      </c>
      <c r="H428" s="19" t="str">
        <f>IFERROR(VLOOKUP($B428,'Tabelas auxiliares'!$A$67:$C$104,3,FALSE),"")</f>
        <v>TELEFONIA / TI</v>
      </c>
      <c r="I428" t="s">
        <v>5206</v>
      </c>
      <c r="J428" t="s">
        <v>5207</v>
      </c>
      <c r="K428" t="s">
        <v>5208</v>
      </c>
      <c r="L428" t="s">
        <v>5209</v>
      </c>
      <c r="M428" t="s">
        <v>1228</v>
      </c>
      <c r="N428" t="s">
        <v>1374</v>
      </c>
      <c r="O428" t="s">
        <v>614</v>
      </c>
      <c r="P428" t="s">
        <v>1375</v>
      </c>
      <c r="Q428" t="s">
        <v>603</v>
      </c>
      <c r="R428" t="s">
        <v>604</v>
      </c>
      <c r="S428" t="s">
        <v>605</v>
      </c>
      <c r="T428" t="s">
        <v>145</v>
      </c>
      <c r="U428" t="s">
        <v>1376</v>
      </c>
      <c r="V428" t="s">
        <v>3509</v>
      </c>
      <c r="W428" t="s">
        <v>3510</v>
      </c>
      <c r="X428" t="s">
        <v>5210</v>
      </c>
      <c r="Y428" s="19" t="str">
        <f t="shared" si="6"/>
        <v>4</v>
      </c>
      <c r="Z428" s="19" t="str">
        <f>IF(T428="","",IF(AND(T428&lt;&gt;'Tabelas auxiliares'!$B$241,T428&lt;&gt;'Tabelas auxiliares'!$B$242),"FOLHA DE PESSOAL",IF(Y428='Tabelas auxiliares'!$A$242,"CUSTEIO",IF(Y428='Tabelas auxiliares'!$A$241,"INVESTIMENTO","ERRO - VERIFICAR"))))</f>
        <v>INVESTIMENTO</v>
      </c>
      <c r="AA428" s="37">
        <v>94500</v>
      </c>
      <c r="AB428" s="37"/>
      <c r="AC428" s="37"/>
      <c r="AD428" s="37"/>
      <c r="AE428" s="37">
        <v>94500</v>
      </c>
      <c r="AF428" s="37"/>
      <c r="AG428" s="37"/>
    </row>
    <row r="429" spans="1:33" x14ac:dyDescent="0.25">
      <c r="A429" t="s">
        <v>591</v>
      </c>
      <c r="B429" t="s">
        <v>243</v>
      </c>
      <c r="C429" t="s">
        <v>592</v>
      </c>
      <c r="D429" t="s">
        <v>70</v>
      </c>
      <c r="E429" t="s">
        <v>100</v>
      </c>
      <c r="F429" s="19" t="str">
        <f>IFERROR(VLOOKUP(D429,'Tabelas auxiliares'!$A$3:$B$63,2,FALSE),"")</f>
        <v>NTI - DESPESAS APENAS DO NTI (CUSTEIO/INVESTIMENTO)</v>
      </c>
      <c r="G429" s="19" t="str">
        <f>IFERROR(VLOOKUP($B429,'Tabelas auxiliares'!$A$67:$C$104,2,FALSE),"")</f>
        <v>TECNOLOGIA DA INFORMAÇÃO E COMUNICAÇÃO</v>
      </c>
      <c r="H429" s="19" t="str">
        <f>IFERROR(VLOOKUP($B429,'Tabelas auxiliares'!$A$67:$C$104,3,FALSE),"")</f>
        <v>TELEFONIA / TI</v>
      </c>
      <c r="I429" t="s">
        <v>3931</v>
      </c>
      <c r="J429" t="s">
        <v>5211</v>
      </c>
      <c r="K429" t="s">
        <v>5212</v>
      </c>
      <c r="L429" t="s">
        <v>5213</v>
      </c>
      <c r="M429" t="s">
        <v>5214</v>
      </c>
      <c r="N429" t="s">
        <v>642</v>
      </c>
      <c r="O429" t="s">
        <v>614</v>
      </c>
      <c r="P429" t="s">
        <v>1380</v>
      </c>
      <c r="Q429" t="s">
        <v>603</v>
      </c>
      <c r="R429" t="s">
        <v>604</v>
      </c>
      <c r="S429" t="s">
        <v>676</v>
      </c>
      <c r="T429" t="s">
        <v>145</v>
      </c>
      <c r="U429" t="s">
        <v>1381</v>
      </c>
      <c r="V429" t="s">
        <v>3509</v>
      </c>
      <c r="W429" t="s">
        <v>3510</v>
      </c>
      <c r="X429" t="s">
        <v>5215</v>
      </c>
      <c r="Y429" s="19" t="str">
        <f t="shared" si="6"/>
        <v>4</v>
      </c>
      <c r="Z429" s="19" t="str">
        <f>IF(T429="","",IF(AND(T429&lt;&gt;'Tabelas auxiliares'!$B$241,T429&lt;&gt;'Tabelas auxiliares'!$B$242),"FOLHA DE PESSOAL",IF(Y429='Tabelas auxiliares'!$A$242,"CUSTEIO",IF(Y429='Tabelas auxiliares'!$A$241,"INVESTIMENTO","ERRO - VERIFICAR"))))</f>
        <v>INVESTIMENTO</v>
      </c>
      <c r="AA429" s="37">
        <v>307179.09999999998</v>
      </c>
      <c r="AB429" s="37"/>
      <c r="AC429" s="37"/>
      <c r="AD429" s="37"/>
      <c r="AE429" s="37">
        <v>307179.09999999998</v>
      </c>
      <c r="AF429" s="37"/>
      <c r="AG429" s="37"/>
    </row>
    <row r="430" spans="1:33" x14ac:dyDescent="0.25">
      <c r="A430" t="s">
        <v>591</v>
      </c>
      <c r="B430" t="s">
        <v>243</v>
      </c>
      <c r="C430" t="s">
        <v>592</v>
      </c>
      <c r="D430" t="s">
        <v>70</v>
      </c>
      <c r="E430" t="s">
        <v>100</v>
      </c>
      <c r="F430" s="19" t="str">
        <f>IFERROR(VLOOKUP(D430,'Tabelas auxiliares'!$A$3:$B$63,2,FALSE),"")</f>
        <v>NTI - DESPESAS APENAS DO NTI (CUSTEIO/INVESTIMENTO)</v>
      </c>
      <c r="G430" s="19" t="str">
        <f>IFERROR(VLOOKUP($B430,'Tabelas auxiliares'!$A$67:$C$104,2,FALSE),"")</f>
        <v>TECNOLOGIA DA INFORMAÇÃO E COMUNICAÇÃO</v>
      </c>
      <c r="H430" s="19" t="str">
        <f>IFERROR(VLOOKUP($B430,'Tabelas auxiliares'!$A$67:$C$104,3,FALSE),"")</f>
        <v>TELEFONIA / TI</v>
      </c>
      <c r="I430" t="s">
        <v>3922</v>
      </c>
      <c r="J430" t="s">
        <v>5207</v>
      </c>
      <c r="K430" t="s">
        <v>5216</v>
      </c>
      <c r="L430" t="s">
        <v>5209</v>
      </c>
      <c r="M430" t="s">
        <v>1228</v>
      </c>
      <c r="N430" t="s">
        <v>1374</v>
      </c>
      <c r="O430" t="s">
        <v>614</v>
      </c>
      <c r="P430" t="s">
        <v>1375</v>
      </c>
      <c r="Q430" t="s">
        <v>603</v>
      </c>
      <c r="R430" t="s">
        <v>604</v>
      </c>
      <c r="S430" t="s">
        <v>605</v>
      </c>
      <c r="T430" t="s">
        <v>145</v>
      </c>
      <c r="U430" t="s">
        <v>1376</v>
      </c>
      <c r="V430" t="s">
        <v>3509</v>
      </c>
      <c r="W430" t="s">
        <v>3510</v>
      </c>
      <c r="X430" t="s">
        <v>5217</v>
      </c>
      <c r="Y430" s="19" t="str">
        <f t="shared" si="6"/>
        <v>4</v>
      </c>
      <c r="Z430" s="19" t="str">
        <f>IF(T430="","",IF(AND(T430&lt;&gt;'Tabelas auxiliares'!$B$241,T430&lt;&gt;'Tabelas auxiliares'!$B$242),"FOLHA DE PESSOAL",IF(Y430='Tabelas auxiliares'!$A$242,"CUSTEIO",IF(Y430='Tabelas auxiliares'!$A$241,"INVESTIMENTO","ERRO - VERIFICAR"))))</f>
        <v>INVESTIMENTO</v>
      </c>
      <c r="AA430" s="37">
        <v>250000</v>
      </c>
      <c r="AB430" s="37"/>
      <c r="AC430" s="37"/>
      <c r="AD430" s="37"/>
      <c r="AE430" s="37">
        <v>250000</v>
      </c>
      <c r="AF430" s="37"/>
      <c r="AG430" s="37"/>
    </row>
    <row r="431" spans="1:33" x14ac:dyDescent="0.25">
      <c r="A431" t="s">
        <v>591</v>
      </c>
      <c r="B431" t="s">
        <v>243</v>
      </c>
      <c r="C431" t="s">
        <v>592</v>
      </c>
      <c r="D431" t="s">
        <v>70</v>
      </c>
      <c r="E431" t="s">
        <v>100</v>
      </c>
      <c r="F431" s="19" t="str">
        <f>IFERROR(VLOOKUP(D431,'Tabelas auxiliares'!$A$3:$B$63,2,FALSE),"")</f>
        <v>NTI - DESPESAS APENAS DO NTI (CUSTEIO/INVESTIMENTO)</v>
      </c>
      <c r="G431" s="19" t="str">
        <f>IFERROR(VLOOKUP($B431,'Tabelas auxiliares'!$A$67:$C$104,2,FALSE),"")</f>
        <v>TECNOLOGIA DA INFORMAÇÃO E COMUNICAÇÃO</v>
      </c>
      <c r="H431" s="19" t="str">
        <f>IFERROR(VLOOKUP($B431,'Tabelas auxiliares'!$A$67:$C$104,3,FALSE),"")</f>
        <v>TELEFONIA / TI</v>
      </c>
      <c r="I431" t="s">
        <v>4004</v>
      </c>
      <c r="J431" t="s">
        <v>5167</v>
      </c>
      <c r="K431" t="s">
        <v>5218</v>
      </c>
      <c r="L431" t="s">
        <v>5169</v>
      </c>
      <c r="M431" t="s">
        <v>5170</v>
      </c>
      <c r="N431" t="s">
        <v>638</v>
      </c>
      <c r="O431" t="s">
        <v>614</v>
      </c>
      <c r="P431" t="s">
        <v>1357</v>
      </c>
      <c r="Q431" t="s">
        <v>603</v>
      </c>
      <c r="R431" t="s">
        <v>604</v>
      </c>
      <c r="S431" t="s">
        <v>676</v>
      </c>
      <c r="T431" t="s">
        <v>145</v>
      </c>
      <c r="U431" t="s">
        <v>1358</v>
      </c>
      <c r="V431" t="s">
        <v>1229</v>
      </c>
      <c r="W431" t="s">
        <v>1230</v>
      </c>
      <c r="X431" t="s">
        <v>5219</v>
      </c>
      <c r="Y431" s="19" t="str">
        <f t="shared" si="6"/>
        <v>3</v>
      </c>
      <c r="Z431" s="19" t="str">
        <f>IF(T431="","",IF(AND(T431&lt;&gt;'Tabelas auxiliares'!$B$241,T431&lt;&gt;'Tabelas auxiliares'!$B$242),"FOLHA DE PESSOAL",IF(Y431='Tabelas auxiliares'!$A$242,"CUSTEIO",IF(Y431='Tabelas auxiliares'!$A$241,"INVESTIMENTO","ERRO - VERIFICAR"))))</f>
        <v>CUSTEIO</v>
      </c>
      <c r="AA431" s="37">
        <v>1758.36</v>
      </c>
      <c r="AB431" s="37"/>
      <c r="AC431" s="37">
        <v>1758.36</v>
      </c>
      <c r="AD431" s="37"/>
      <c r="AE431" s="37"/>
      <c r="AF431" s="37"/>
      <c r="AG431" s="37"/>
    </row>
    <row r="432" spans="1:33" x14ac:dyDescent="0.25">
      <c r="A432" t="s">
        <v>591</v>
      </c>
      <c r="B432" t="s">
        <v>243</v>
      </c>
      <c r="C432" t="s">
        <v>592</v>
      </c>
      <c r="D432" t="s">
        <v>132</v>
      </c>
      <c r="E432" t="s">
        <v>100</v>
      </c>
      <c r="F432" s="19" t="str">
        <f>IFERROR(VLOOKUP(D432,'Tabelas auxiliares'!$A$3:$B$63,2,FALSE),"")</f>
        <v>NTI - TIC   D.U.C. (CUTEIO/INVESTIMENTO)</v>
      </c>
      <c r="G432" s="19" t="str">
        <f>IFERROR(VLOOKUP($B432,'Tabelas auxiliares'!$A$67:$C$104,2,FALSE),"")</f>
        <v>TECNOLOGIA DA INFORMAÇÃO E COMUNICAÇÃO</v>
      </c>
      <c r="H432" s="19" t="str">
        <f>IFERROR(VLOOKUP($B432,'Tabelas auxiliares'!$A$67:$C$104,3,FALSE),"")</f>
        <v>TELEFONIA / TI</v>
      </c>
      <c r="I432" t="s">
        <v>5206</v>
      </c>
      <c r="J432" t="s">
        <v>5220</v>
      </c>
      <c r="K432" t="s">
        <v>5221</v>
      </c>
      <c r="L432" t="s">
        <v>5222</v>
      </c>
      <c r="M432" t="s">
        <v>5223</v>
      </c>
      <c r="N432" t="s">
        <v>638</v>
      </c>
      <c r="O432" t="s">
        <v>614</v>
      </c>
      <c r="P432" t="s">
        <v>1357</v>
      </c>
      <c r="Q432" t="s">
        <v>603</v>
      </c>
      <c r="R432" t="s">
        <v>604</v>
      </c>
      <c r="S432" t="s">
        <v>605</v>
      </c>
      <c r="T432" t="s">
        <v>179</v>
      </c>
      <c r="U432" t="s">
        <v>4558</v>
      </c>
      <c r="V432" t="s">
        <v>5197</v>
      </c>
      <c r="W432" t="s">
        <v>5198</v>
      </c>
      <c r="X432" t="s">
        <v>5224</v>
      </c>
      <c r="Y432" s="19" t="str">
        <f t="shared" si="6"/>
        <v>4</v>
      </c>
      <c r="Z432" s="19" t="str">
        <f>IF(T432="","",IF(AND(T432&lt;&gt;'Tabelas auxiliares'!$B$241,T432&lt;&gt;'Tabelas auxiliares'!$B$242),"FOLHA DE PESSOAL",IF(Y432='Tabelas auxiliares'!$A$242,"CUSTEIO",IF(Y432='Tabelas auxiliares'!$A$241,"INVESTIMENTO","ERRO - VERIFICAR"))))</f>
        <v>INVESTIMENTO</v>
      </c>
      <c r="AA432" s="37">
        <v>23400</v>
      </c>
      <c r="AB432" s="37"/>
      <c r="AC432" s="37">
        <v>23400</v>
      </c>
      <c r="AD432" s="37"/>
      <c r="AE432" s="37"/>
      <c r="AF432" s="37"/>
      <c r="AG432" s="37"/>
    </row>
    <row r="433" spans="1:33" x14ac:dyDescent="0.25">
      <c r="A433" t="s">
        <v>591</v>
      </c>
      <c r="B433" t="s">
        <v>243</v>
      </c>
      <c r="C433" t="s">
        <v>592</v>
      </c>
      <c r="D433" t="s">
        <v>132</v>
      </c>
      <c r="E433" t="s">
        <v>100</v>
      </c>
      <c r="F433" s="19" t="str">
        <f>IFERROR(VLOOKUP(D433,'Tabelas auxiliares'!$A$3:$B$63,2,FALSE),"")</f>
        <v>NTI - TIC   D.U.C. (CUTEIO/INVESTIMENTO)</v>
      </c>
      <c r="G433" s="19" t="str">
        <f>IFERROR(VLOOKUP($B433,'Tabelas auxiliares'!$A$67:$C$104,2,FALSE),"")</f>
        <v>TECNOLOGIA DA INFORMAÇÃO E COMUNICAÇÃO</v>
      </c>
      <c r="H433" s="19" t="str">
        <f>IFERROR(VLOOKUP($B433,'Tabelas auxiliares'!$A$67:$C$104,3,FALSE),"")</f>
        <v>TELEFONIA / TI</v>
      </c>
      <c r="I433" t="s">
        <v>3931</v>
      </c>
      <c r="J433" t="s">
        <v>5225</v>
      </c>
      <c r="K433" t="s">
        <v>5226</v>
      </c>
      <c r="L433" t="s">
        <v>5227</v>
      </c>
      <c r="M433" t="s">
        <v>5228</v>
      </c>
      <c r="N433" t="s">
        <v>638</v>
      </c>
      <c r="O433" t="s">
        <v>614</v>
      </c>
      <c r="P433" t="s">
        <v>1357</v>
      </c>
      <c r="Q433" t="s">
        <v>603</v>
      </c>
      <c r="R433" t="s">
        <v>604</v>
      </c>
      <c r="S433" t="s">
        <v>676</v>
      </c>
      <c r="T433" t="s">
        <v>145</v>
      </c>
      <c r="U433" t="s">
        <v>1358</v>
      </c>
      <c r="V433" t="s">
        <v>1219</v>
      </c>
      <c r="W433" t="s">
        <v>1220</v>
      </c>
      <c r="X433" t="s">
        <v>5229</v>
      </c>
      <c r="Y433" s="19" t="str">
        <f t="shared" si="6"/>
        <v>3</v>
      </c>
      <c r="Z433" s="19" t="str">
        <f>IF(T433="","",IF(AND(T433&lt;&gt;'Tabelas auxiliares'!$B$241,T433&lt;&gt;'Tabelas auxiliares'!$B$242),"FOLHA DE PESSOAL",IF(Y433='Tabelas auxiliares'!$A$242,"CUSTEIO",IF(Y433='Tabelas auxiliares'!$A$241,"INVESTIMENTO","ERRO - VERIFICAR"))))</f>
        <v>CUSTEIO</v>
      </c>
      <c r="AA433" s="37">
        <v>61535</v>
      </c>
      <c r="AB433" s="37"/>
      <c r="AC433" s="37"/>
      <c r="AD433" s="37"/>
      <c r="AE433" s="37">
        <v>61535</v>
      </c>
      <c r="AF433" s="37"/>
      <c r="AG433" s="37"/>
    </row>
    <row r="434" spans="1:33" x14ac:dyDescent="0.25">
      <c r="A434" t="s">
        <v>591</v>
      </c>
      <c r="B434" t="s">
        <v>243</v>
      </c>
      <c r="C434" t="s">
        <v>592</v>
      </c>
      <c r="D434" t="s">
        <v>132</v>
      </c>
      <c r="E434" t="s">
        <v>100</v>
      </c>
      <c r="F434" s="19" t="str">
        <f>IFERROR(VLOOKUP(D434,'Tabelas auxiliares'!$A$3:$B$63,2,FALSE),"")</f>
        <v>NTI - TIC   D.U.C. (CUTEIO/INVESTIMENTO)</v>
      </c>
      <c r="G434" s="19" t="str">
        <f>IFERROR(VLOOKUP($B434,'Tabelas auxiliares'!$A$67:$C$104,2,FALSE),"")</f>
        <v>TECNOLOGIA DA INFORMAÇÃO E COMUNICAÇÃO</v>
      </c>
      <c r="H434" s="19" t="str">
        <f>IFERROR(VLOOKUP($B434,'Tabelas auxiliares'!$A$67:$C$104,3,FALSE),"")</f>
        <v>TELEFONIA / TI</v>
      </c>
      <c r="I434" t="s">
        <v>4157</v>
      </c>
      <c r="J434" t="s">
        <v>5230</v>
      </c>
      <c r="K434" t="s">
        <v>5231</v>
      </c>
      <c r="L434" t="s">
        <v>5232</v>
      </c>
      <c r="M434" t="s">
        <v>5233</v>
      </c>
      <c r="N434" t="s">
        <v>642</v>
      </c>
      <c r="O434" t="s">
        <v>614</v>
      </c>
      <c r="P434" t="s">
        <v>1380</v>
      </c>
      <c r="Q434" t="s">
        <v>603</v>
      </c>
      <c r="R434" t="s">
        <v>604</v>
      </c>
      <c r="S434" t="s">
        <v>605</v>
      </c>
      <c r="T434" t="s">
        <v>145</v>
      </c>
      <c r="U434" t="s">
        <v>1381</v>
      </c>
      <c r="V434" t="s">
        <v>913</v>
      </c>
      <c r="W434" t="s">
        <v>914</v>
      </c>
      <c r="X434" t="s">
        <v>5234</v>
      </c>
      <c r="Y434" s="19" t="str">
        <f t="shared" si="6"/>
        <v>4</v>
      </c>
      <c r="Z434" s="19" t="str">
        <f>IF(T434="","",IF(AND(T434&lt;&gt;'Tabelas auxiliares'!$B$241,T434&lt;&gt;'Tabelas auxiliares'!$B$242),"FOLHA DE PESSOAL",IF(Y434='Tabelas auxiliares'!$A$242,"CUSTEIO",IF(Y434='Tabelas auxiliares'!$A$241,"INVESTIMENTO","ERRO - VERIFICAR"))))</f>
        <v>INVESTIMENTO</v>
      </c>
      <c r="AA434" s="37">
        <v>27148.67</v>
      </c>
      <c r="AB434" s="37"/>
      <c r="AC434" s="37"/>
      <c r="AD434" s="37"/>
      <c r="AE434" s="37">
        <v>27148.67</v>
      </c>
      <c r="AF434" s="37"/>
      <c r="AG434" s="37"/>
    </row>
    <row r="435" spans="1:33" x14ac:dyDescent="0.25">
      <c r="A435" t="s">
        <v>591</v>
      </c>
      <c r="B435" t="s">
        <v>243</v>
      </c>
      <c r="C435" t="s">
        <v>592</v>
      </c>
      <c r="D435" t="s">
        <v>132</v>
      </c>
      <c r="E435" t="s">
        <v>100</v>
      </c>
      <c r="F435" s="19" t="str">
        <f>IFERROR(VLOOKUP(D435,'Tabelas auxiliares'!$A$3:$B$63,2,FALSE),"")</f>
        <v>NTI - TIC   D.U.C. (CUTEIO/INVESTIMENTO)</v>
      </c>
      <c r="G435" s="19" t="str">
        <f>IFERROR(VLOOKUP($B435,'Tabelas auxiliares'!$A$67:$C$104,2,FALSE),"")</f>
        <v>TECNOLOGIA DA INFORMAÇÃO E COMUNICAÇÃO</v>
      </c>
      <c r="H435" s="19" t="str">
        <f>IFERROR(VLOOKUP($B435,'Tabelas auxiliares'!$A$67:$C$104,3,FALSE),"")</f>
        <v>TELEFONIA / TI</v>
      </c>
      <c r="I435" t="s">
        <v>4157</v>
      </c>
      <c r="J435" t="s">
        <v>5230</v>
      </c>
      <c r="K435" t="s">
        <v>5235</v>
      </c>
      <c r="L435" t="s">
        <v>5232</v>
      </c>
      <c r="M435" t="s">
        <v>5233</v>
      </c>
      <c r="N435" t="s">
        <v>642</v>
      </c>
      <c r="O435" t="s">
        <v>614</v>
      </c>
      <c r="P435" t="s">
        <v>1380</v>
      </c>
      <c r="Q435" t="s">
        <v>603</v>
      </c>
      <c r="R435" t="s">
        <v>604</v>
      </c>
      <c r="S435" t="s">
        <v>676</v>
      </c>
      <c r="T435" t="s">
        <v>145</v>
      </c>
      <c r="U435" t="s">
        <v>1381</v>
      </c>
      <c r="V435" t="s">
        <v>913</v>
      </c>
      <c r="W435" t="s">
        <v>914</v>
      </c>
      <c r="X435" t="s">
        <v>5236</v>
      </c>
      <c r="Y435" s="19" t="str">
        <f t="shared" si="6"/>
        <v>4</v>
      </c>
      <c r="Z435" s="19" t="str">
        <f>IF(T435="","",IF(AND(T435&lt;&gt;'Tabelas auxiliares'!$B$241,T435&lt;&gt;'Tabelas auxiliares'!$B$242),"FOLHA DE PESSOAL",IF(Y435='Tabelas auxiliares'!$A$242,"CUSTEIO",IF(Y435='Tabelas auxiliares'!$A$241,"INVESTIMENTO","ERRO - VERIFICAR"))))</f>
        <v>INVESTIMENTO</v>
      </c>
      <c r="AA435" s="37">
        <v>116840.77</v>
      </c>
      <c r="AB435" s="37"/>
      <c r="AC435" s="37"/>
      <c r="AD435" s="37"/>
      <c r="AE435" s="37">
        <v>116840.77</v>
      </c>
      <c r="AF435" s="37"/>
      <c r="AG435" s="37"/>
    </row>
    <row r="436" spans="1:33" x14ac:dyDescent="0.25">
      <c r="A436" t="s">
        <v>591</v>
      </c>
      <c r="B436" t="s">
        <v>243</v>
      </c>
      <c r="C436" t="s">
        <v>592</v>
      </c>
      <c r="D436" t="s">
        <v>132</v>
      </c>
      <c r="E436" t="s">
        <v>100</v>
      </c>
      <c r="F436" s="19" t="str">
        <f>IFERROR(VLOOKUP(D436,'Tabelas auxiliares'!$A$3:$B$63,2,FALSE),"")</f>
        <v>NTI - TIC   D.U.C. (CUTEIO/INVESTIMENTO)</v>
      </c>
      <c r="G436" s="19" t="str">
        <f>IFERROR(VLOOKUP($B436,'Tabelas auxiliares'!$A$67:$C$104,2,FALSE),"")</f>
        <v>TECNOLOGIA DA INFORMAÇÃO E COMUNICAÇÃO</v>
      </c>
      <c r="H436" s="19" t="str">
        <f>IFERROR(VLOOKUP($B436,'Tabelas auxiliares'!$A$67:$C$104,3,FALSE),"")</f>
        <v>TELEFONIA / TI</v>
      </c>
      <c r="I436" t="s">
        <v>4157</v>
      </c>
      <c r="J436" t="s">
        <v>5230</v>
      </c>
      <c r="K436" t="s">
        <v>5237</v>
      </c>
      <c r="L436" t="s">
        <v>5232</v>
      </c>
      <c r="M436" t="s">
        <v>5233</v>
      </c>
      <c r="N436" t="s">
        <v>1374</v>
      </c>
      <c r="O436" t="s">
        <v>614</v>
      </c>
      <c r="P436" t="s">
        <v>1375</v>
      </c>
      <c r="Q436" t="s">
        <v>603</v>
      </c>
      <c r="R436" t="s">
        <v>604</v>
      </c>
      <c r="S436" t="s">
        <v>605</v>
      </c>
      <c r="T436" t="s">
        <v>145</v>
      </c>
      <c r="U436" t="s">
        <v>1376</v>
      </c>
      <c r="V436" t="s">
        <v>913</v>
      </c>
      <c r="W436" t="s">
        <v>914</v>
      </c>
      <c r="X436" t="s">
        <v>5238</v>
      </c>
      <c r="Y436" s="19" t="str">
        <f t="shared" si="6"/>
        <v>4</v>
      </c>
      <c r="Z436" s="19" t="str">
        <f>IF(T436="","",IF(AND(T436&lt;&gt;'Tabelas auxiliares'!$B$241,T436&lt;&gt;'Tabelas auxiliares'!$B$242),"FOLHA DE PESSOAL",IF(Y436='Tabelas auxiliares'!$A$242,"CUSTEIO",IF(Y436='Tabelas auxiliares'!$A$241,"INVESTIMENTO","ERRO - VERIFICAR"))))</f>
        <v>INVESTIMENTO</v>
      </c>
      <c r="AA436" s="37">
        <v>1010.56</v>
      </c>
      <c r="AB436" s="37"/>
      <c r="AC436" s="37"/>
      <c r="AD436" s="37"/>
      <c r="AE436" s="37">
        <v>1010.56</v>
      </c>
      <c r="AF436" s="37"/>
      <c r="AG436" s="37"/>
    </row>
    <row r="437" spans="1:33" x14ac:dyDescent="0.25">
      <c r="A437" t="s">
        <v>591</v>
      </c>
      <c r="B437" t="s">
        <v>245</v>
      </c>
      <c r="C437" t="s">
        <v>592</v>
      </c>
      <c r="D437" t="s">
        <v>28</v>
      </c>
      <c r="E437" t="s">
        <v>100</v>
      </c>
      <c r="F437" s="19" t="str">
        <f>IFERROR(VLOOKUP(D437,'Tabelas auxiliares'!$A$3:$B$63,2,FALSE),"")</f>
        <v>PU - PREFEITURA UNIVERSITÁRIA</v>
      </c>
      <c r="G437" s="19" t="str">
        <f>IFERROR(VLOOKUP($B437,'Tabelas auxiliares'!$A$67:$C$104,2,FALSE),"")</f>
        <v/>
      </c>
      <c r="H437" s="19" t="str">
        <f>IFERROR(VLOOKUP($B437,'Tabelas auxiliares'!$A$67:$C$104,3,FALSE),"")</f>
        <v/>
      </c>
      <c r="I437" t="s">
        <v>5239</v>
      </c>
      <c r="J437" t="s">
        <v>1250</v>
      </c>
      <c r="K437" t="s">
        <v>5240</v>
      </c>
      <c r="L437" t="s">
        <v>1251</v>
      </c>
      <c r="M437" t="s">
        <v>1252</v>
      </c>
      <c r="N437" t="s">
        <v>638</v>
      </c>
      <c r="O437" t="s">
        <v>614</v>
      </c>
      <c r="P437" t="s">
        <v>639</v>
      </c>
      <c r="Q437" t="s">
        <v>603</v>
      </c>
      <c r="R437" t="s">
        <v>604</v>
      </c>
      <c r="S437" t="s">
        <v>641</v>
      </c>
      <c r="T437" t="s">
        <v>145</v>
      </c>
      <c r="U437" t="s">
        <v>640</v>
      </c>
      <c r="V437" t="s">
        <v>1253</v>
      </c>
      <c r="W437" t="s">
        <v>1254</v>
      </c>
      <c r="X437" t="s">
        <v>5241</v>
      </c>
      <c r="Y437" s="19" t="str">
        <f t="shared" si="6"/>
        <v>3</v>
      </c>
      <c r="Z437" s="19" t="str">
        <f>IF(T437="","",IF(AND(T437&lt;&gt;'Tabelas auxiliares'!$B$241,T437&lt;&gt;'Tabelas auxiliares'!$B$242),"FOLHA DE PESSOAL",IF(Y437='Tabelas auxiliares'!$A$242,"CUSTEIO",IF(Y437='Tabelas auxiliares'!$A$241,"INVESTIMENTO","ERRO - VERIFICAR"))))</f>
        <v>CUSTEIO</v>
      </c>
      <c r="AA437" s="37">
        <v>51.26</v>
      </c>
      <c r="AB437" s="37"/>
      <c r="AC437" s="37">
        <v>51.26</v>
      </c>
      <c r="AD437" s="37"/>
      <c r="AE437" s="37"/>
      <c r="AF437" s="37"/>
      <c r="AG437" s="37"/>
    </row>
    <row r="438" spans="1:33" x14ac:dyDescent="0.25">
      <c r="A438" t="s">
        <v>591</v>
      </c>
      <c r="B438" t="s">
        <v>245</v>
      </c>
      <c r="C438" t="s">
        <v>592</v>
      </c>
      <c r="D438" t="s">
        <v>28</v>
      </c>
      <c r="E438" t="s">
        <v>100</v>
      </c>
      <c r="F438" s="19" t="str">
        <f>IFERROR(VLOOKUP(D438,'Tabelas auxiliares'!$A$3:$B$63,2,FALSE),"")</f>
        <v>PU - PREFEITURA UNIVERSITÁRIA</v>
      </c>
      <c r="G438" s="19" t="str">
        <f>IFERROR(VLOOKUP($B438,'Tabelas auxiliares'!$A$67:$C$104,2,FALSE),"")</f>
        <v/>
      </c>
      <c r="H438" s="19" t="str">
        <f>IFERROR(VLOOKUP($B438,'Tabelas auxiliares'!$A$67:$C$104,3,FALSE),"")</f>
        <v/>
      </c>
      <c r="I438" t="s">
        <v>4258</v>
      </c>
      <c r="J438" t="s">
        <v>1250</v>
      </c>
      <c r="K438" t="s">
        <v>5242</v>
      </c>
      <c r="L438" t="s">
        <v>1251</v>
      </c>
      <c r="M438" t="s">
        <v>1252</v>
      </c>
      <c r="N438" t="s">
        <v>638</v>
      </c>
      <c r="O438" t="s">
        <v>614</v>
      </c>
      <c r="P438" t="s">
        <v>1357</v>
      </c>
      <c r="Q438" t="s">
        <v>603</v>
      </c>
      <c r="R438" t="s">
        <v>604</v>
      </c>
      <c r="S438" t="s">
        <v>605</v>
      </c>
      <c r="T438" t="s">
        <v>145</v>
      </c>
      <c r="U438" t="s">
        <v>1358</v>
      </c>
      <c r="V438" t="s">
        <v>1253</v>
      </c>
      <c r="W438" t="s">
        <v>1254</v>
      </c>
      <c r="X438" t="s">
        <v>5243</v>
      </c>
      <c r="Y438" s="19" t="str">
        <f t="shared" si="6"/>
        <v>3</v>
      </c>
      <c r="Z438" s="19" t="str">
        <f>IF(T438="","",IF(AND(T438&lt;&gt;'Tabelas auxiliares'!$B$241,T438&lt;&gt;'Tabelas auxiliares'!$B$242),"FOLHA DE PESSOAL",IF(Y438='Tabelas auxiliares'!$A$242,"CUSTEIO",IF(Y438='Tabelas auxiliares'!$A$241,"INVESTIMENTO","ERRO - VERIFICAR"))))</f>
        <v>CUSTEIO</v>
      </c>
      <c r="AA438" s="37">
        <v>398.12</v>
      </c>
      <c r="AB438" s="37"/>
      <c r="AC438" s="37">
        <v>398.12</v>
      </c>
      <c r="AD438" s="37"/>
      <c r="AE438" s="37"/>
      <c r="AF438" s="37"/>
      <c r="AG438" s="37"/>
    </row>
    <row r="439" spans="1:33" x14ac:dyDescent="0.25">
      <c r="A439" t="s">
        <v>591</v>
      </c>
      <c r="B439" t="s">
        <v>245</v>
      </c>
      <c r="C439" t="s">
        <v>592</v>
      </c>
      <c r="D439" t="s">
        <v>46</v>
      </c>
      <c r="E439" t="s">
        <v>100</v>
      </c>
      <c r="F439" s="19" t="str">
        <f>IFERROR(VLOOKUP(D439,'Tabelas auxiliares'!$A$3:$B$63,2,FALSE),"")</f>
        <v>PROGRAD - PRÓ-REITORIA DE GRADUAÇÃO</v>
      </c>
      <c r="G439" s="19" t="str">
        <f>IFERROR(VLOOKUP($B439,'Tabelas auxiliares'!$A$67:$C$104,2,FALSE),"")</f>
        <v/>
      </c>
      <c r="H439" s="19" t="str">
        <f>IFERROR(VLOOKUP($B439,'Tabelas auxiliares'!$A$67:$C$104,3,FALSE),"")</f>
        <v/>
      </c>
      <c r="I439" t="s">
        <v>706</v>
      </c>
      <c r="J439" t="s">
        <v>1255</v>
      </c>
      <c r="K439" t="s">
        <v>1256</v>
      </c>
      <c r="L439" t="s">
        <v>1257</v>
      </c>
      <c r="M439" t="s">
        <v>1258</v>
      </c>
      <c r="N439" t="s">
        <v>638</v>
      </c>
      <c r="O439" t="s">
        <v>614</v>
      </c>
      <c r="P439" t="s">
        <v>639</v>
      </c>
      <c r="Q439" t="s">
        <v>603</v>
      </c>
      <c r="R439" t="s">
        <v>604</v>
      </c>
      <c r="S439" t="s">
        <v>605</v>
      </c>
      <c r="T439" t="s">
        <v>145</v>
      </c>
      <c r="U439" t="s">
        <v>640</v>
      </c>
      <c r="V439" t="s">
        <v>1253</v>
      </c>
      <c r="W439" t="s">
        <v>1254</v>
      </c>
      <c r="X439" t="s">
        <v>1259</v>
      </c>
      <c r="Y439" s="19" t="str">
        <f t="shared" si="6"/>
        <v>3</v>
      </c>
      <c r="Z439" s="19" t="str">
        <f>IF(T439="","",IF(AND(T439&lt;&gt;'Tabelas auxiliares'!$B$241,T439&lt;&gt;'Tabelas auxiliares'!$B$242),"FOLHA DE PESSOAL",IF(Y439='Tabelas auxiliares'!$A$242,"CUSTEIO",IF(Y439='Tabelas auxiliares'!$A$241,"INVESTIMENTO","ERRO - VERIFICAR"))))</f>
        <v>CUSTEIO</v>
      </c>
      <c r="AA439" s="37">
        <v>1083.75</v>
      </c>
      <c r="AB439" s="37"/>
      <c r="AC439" s="37">
        <v>1083.75</v>
      </c>
      <c r="AD439" s="37"/>
      <c r="AE439" s="37"/>
      <c r="AF439" s="37"/>
      <c r="AG439" s="37"/>
    </row>
    <row r="440" spans="1:33" x14ac:dyDescent="0.25">
      <c r="A440" t="s">
        <v>591</v>
      </c>
      <c r="B440" t="s">
        <v>245</v>
      </c>
      <c r="C440" t="s">
        <v>592</v>
      </c>
      <c r="D440" t="s">
        <v>46</v>
      </c>
      <c r="E440" t="s">
        <v>100</v>
      </c>
      <c r="F440" s="19" t="str">
        <f>IFERROR(VLOOKUP(D440,'Tabelas auxiliares'!$A$3:$B$63,2,FALSE),"")</f>
        <v>PROGRAD - PRÓ-REITORIA DE GRADUAÇÃO</v>
      </c>
      <c r="G440" s="19" t="str">
        <f>IFERROR(VLOOKUP($B440,'Tabelas auxiliares'!$A$67:$C$104,2,FALSE),"")</f>
        <v/>
      </c>
      <c r="H440" s="19" t="str">
        <f>IFERROR(VLOOKUP($B440,'Tabelas auxiliares'!$A$67:$C$104,3,FALSE),"")</f>
        <v/>
      </c>
      <c r="I440" t="s">
        <v>5244</v>
      </c>
      <c r="J440" t="s">
        <v>5245</v>
      </c>
      <c r="K440" t="s">
        <v>5246</v>
      </c>
      <c r="L440" t="s">
        <v>5247</v>
      </c>
      <c r="M440" t="s">
        <v>1258</v>
      </c>
      <c r="N440" t="s">
        <v>638</v>
      </c>
      <c r="O440" t="s">
        <v>614</v>
      </c>
      <c r="P440" t="s">
        <v>1357</v>
      </c>
      <c r="Q440" t="s">
        <v>603</v>
      </c>
      <c r="R440" t="s">
        <v>604</v>
      </c>
      <c r="S440" t="s">
        <v>605</v>
      </c>
      <c r="T440" t="s">
        <v>145</v>
      </c>
      <c r="U440" t="s">
        <v>1358</v>
      </c>
      <c r="V440" t="s">
        <v>1253</v>
      </c>
      <c r="W440" t="s">
        <v>1254</v>
      </c>
      <c r="X440" t="s">
        <v>5248</v>
      </c>
      <c r="Y440" s="19" t="str">
        <f t="shared" si="6"/>
        <v>3</v>
      </c>
      <c r="Z440" s="19" t="str">
        <f>IF(T440="","",IF(AND(T440&lt;&gt;'Tabelas auxiliares'!$B$241,T440&lt;&gt;'Tabelas auxiliares'!$B$242),"FOLHA DE PESSOAL",IF(Y440='Tabelas auxiliares'!$A$242,"CUSTEIO",IF(Y440='Tabelas auxiliares'!$A$241,"INVESTIMENTO","ERRO - VERIFICAR"))))</f>
        <v>CUSTEIO</v>
      </c>
      <c r="AA440" s="37">
        <v>1200</v>
      </c>
      <c r="AB440" s="37"/>
      <c r="AC440" s="37">
        <v>1103.4000000000001</v>
      </c>
      <c r="AD440" s="37">
        <v>10.1</v>
      </c>
      <c r="AE440" s="37">
        <v>86.5</v>
      </c>
      <c r="AF440" s="37"/>
      <c r="AG440" s="37"/>
    </row>
    <row r="441" spans="1:33" x14ac:dyDescent="0.25">
      <c r="A441" t="s">
        <v>591</v>
      </c>
      <c r="B441" t="s">
        <v>245</v>
      </c>
      <c r="C441" t="s">
        <v>592</v>
      </c>
      <c r="D441" t="s">
        <v>54</v>
      </c>
      <c r="E441" t="s">
        <v>100</v>
      </c>
      <c r="F441" s="19" t="str">
        <f>IFERROR(VLOOKUP(D441,'Tabelas auxiliares'!$A$3:$B$63,2,FALSE),"")</f>
        <v>PROAD - PRÓ-REITORIA DE ADMINISTRAÇÃO</v>
      </c>
      <c r="G441" s="19" t="str">
        <f>IFERROR(VLOOKUP($B441,'Tabelas auxiliares'!$A$67:$C$104,2,FALSE),"")</f>
        <v/>
      </c>
      <c r="H441" s="19" t="str">
        <f>IFERROR(VLOOKUP($B441,'Tabelas auxiliares'!$A$67:$C$104,3,FALSE),"")</f>
        <v/>
      </c>
      <c r="I441" t="s">
        <v>5249</v>
      </c>
      <c r="J441" t="s">
        <v>1211</v>
      </c>
      <c r="K441" t="s">
        <v>5250</v>
      </c>
      <c r="L441" t="s">
        <v>5251</v>
      </c>
      <c r="M441" t="s">
        <v>1098</v>
      </c>
      <c r="N441" t="s">
        <v>638</v>
      </c>
      <c r="O441" t="s">
        <v>614</v>
      </c>
      <c r="P441" t="s">
        <v>1357</v>
      </c>
      <c r="Q441" t="s">
        <v>603</v>
      </c>
      <c r="R441" t="s">
        <v>604</v>
      </c>
      <c r="S441" t="s">
        <v>605</v>
      </c>
      <c r="T441" t="s">
        <v>145</v>
      </c>
      <c r="U441" t="s">
        <v>1358</v>
      </c>
      <c r="V441" t="s">
        <v>1266</v>
      </c>
      <c r="W441" t="s">
        <v>812</v>
      </c>
      <c r="X441" t="s">
        <v>5252</v>
      </c>
      <c r="Y441" s="19" t="str">
        <f t="shared" si="6"/>
        <v>3</v>
      </c>
      <c r="Z441" s="19" t="str">
        <f>IF(T441="","",IF(AND(T441&lt;&gt;'Tabelas auxiliares'!$B$241,T441&lt;&gt;'Tabelas auxiliares'!$B$242),"FOLHA DE PESSOAL",IF(Y441='Tabelas auxiliares'!$A$242,"CUSTEIO",IF(Y441='Tabelas auxiliares'!$A$241,"INVESTIMENTO","ERRO - VERIFICAR"))))</f>
        <v>CUSTEIO</v>
      </c>
      <c r="AA441" s="37">
        <v>73.09</v>
      </c>
      <c r="AB441" s="37"/>
      <c r="AC441" s="37">
        <v>73.09</v>
      </c>
      <c r="AD441" s="37"/>
      <c r="AE441" s="37"/>
      <c r="AF441" s="37"/>
      <c r="AG441" s="37"/>
    </row>
    <row r="442" spans="1:33" x14ac:dyDescent="0.25">
      <c r="A442" t="s">
        <v>591</v>
      </c>
      <c r="B442" t="s">
        <v>245</v>
      </c>
      <c r="C442" t="s">
        <v>592</v>
      </c>
      <c r="D442" t="s">
        <v>54</v>
      </c>
      <c r="E442" t="s">
        <v>100</v>
      </c>
      <c r="F442" s="19" t="str">
        <f>IFERROR(VLOOKUP(D442,'Tabelas auxiliares'!$A$3:$B$63,2,FALSE),"")</f>
        <v>PROAD - PRÓ-REITORIA DE ADMINISTRAÇÃO</v>
      </c>
      <c r="G442" s="19" t="str">
        <f>IFERROR(VLOOKUP($B442,'Tabelas auxiliares'!$A$67:$C$104,2,FALSE),"")</f>
        <v/>
      </c>
      <c r="H442" s="19" t="str">
        <f>IFERROR(VLOOKUP($B442,'Tabelas auxiliares'!$A$67:$C$104,3,FALSE),"")</f>
        <v/>
      </c>
      <c r="I442" t="s">
        <v>5249</v>
      </c>
      <c r="J442" t="s">
        <v>1200</v>
      </c>
      <c r="K442" t="s">
        <v>5253</v>
      </c>
      <c r="L442" t="s">
        <v>5254</v>
      </c>
      <c r="M442" t="s">
        <v>1098</v>
      </c>
      <c r="N442" t="s">
        <v>638</v>
      </c>
      <c r="O442" t="s">
        <v>614</v>
      </c>
      <c r="P442" t="s">
        <v>1357</v>
      </c>
      <c r="Q442" t="s">
        <v>603</v>
      </c>
      <c r="R442" t="s">
        <v>604</v>
      </c>
      <c r="S442" t="s">
        <v>605</v>
      </c>
      <c r="T442" t="s">
        <v>145</v>
      </c>
      <c r="U442" t="s">
        <v>1358</v>
      </c>
      <c r="V442" t="s">
        <v>1266</v>
      </c>
      <c r="W442" t="s">
        <v>812</v>
      </c>
      <c r="X442" t="s">
        <v>5255</v>
      </c>
      <c r="Y442" s="19" t="str">
        <f t="shared" si="6"/>
        <v>3</v>
      </c>
      <c r="Z442" s="19" t="str">
        <f>IF(T442="","",IF(AND(T442&lt;&gt;'Tabelas auxiliares'!$B$241,T442&lt;&gt;'Tabelas auxiliares'!$B$242),"FOLHA DE PESSOAL",IF(Y442='Tabelas auxiliares'!$A$242,"CUSTEIO",IF(Y442='Tabelas auxiliares'!$A$241,"INVESTIMENTO","ERRO - VERIFICAR"))))</f>
        <v>CUSTEIO</v>
      </c>
      <c r="AA442" s="37">
        <v>10.9</v>
      </c>
      <c r="AB442" s="37"/>
      <c r="AC442" s="37">
        <v>10.9</v>
      </c>
      <c r="AD442" s="37"/>
      <c r="AE442" s="37"/>
      <c r="AF442" s="37"/>
      <c r="AG442" s="37"/>
    </row>
    <row r="443" spans="1:33" x14ac:dyDescent="0.25">
      <c r="A443" t="s">
        <v>591</v>
      </c>
      <c r="B443" t="s">
        <v>245</v>
      </c>
      <c r="C443" t="s">
        <v>592</v>
      </c>
      <c r="D443" t="s">
        <v>54</v>
      </c>
      <c r="E443" t="s">
        <v>100</v>
      </c>
      <c r="F443" s="19" t="str">
        <f>IFERROR(VLOOKUP(D443,'Tabelas auxiliares'!$A$3:$B$63,2,FALSE),"")</f>
        <v>PROAD - PRÓ-REITORIA DE ADMINISTRAÇÃO</v>
      </c>
      <c r="G443" s="19" t="str">
        <f>IFERROR(VLOOKUP($B443,'Tabelas auxiliares'!$A$67:$C$104,2,FALSE),"")</f>
        <v/>
      </c>
      <c r="H443" s="19" t="str">
        <f>IFERROR(VLOOKUP($B443,'Tabelas auxiliares'!$A$67:$C$104,3,FALSE),"")</f>
        <v/>
      </c>
      <c r="I443" t="s">
        <v>5249</v>
      </c>
      <c r="J443" t="s">
        <v>1204</v>
      </c>
      <c r="K443" t="s">
        <v>5256</v>
      </c>
      <c r="L443" t="s">
        <v>5257</v>
      </c>
      <c r="M443" t="s">
        <v>1098</v>
      </c>
      <c r="N443" t="s">
        <v>638</v>
      </c>
      <c r="O443" t="s">
        <v>614</v>
      </c>
      <c r="P443" t="s">
        <v>1357</v>
      </c>
      <c r="Q443" t="s">
        <v>603</v>
      </c>
      <c r="R443" t="s">
        <v>604</v>
      </c>
      <c r="S443" t="s">
        <v>605</v>
      </c>
      <c r="T443" t="s">
        <v>145</v>
      </c>
      <c r="U443" t="s">
        <v>1358</v>
      </c>
      <c r="V443" t="s">
        <v>1266</v>
      </c>
      <c r="W443" t="s">
        <v>812</v>
      </c>
      <c r="X443" t="s">
        <v>5258</v>
      </c>
      <c r="Y443" s="19" t="str">
        <f t="shared" si="6"/>
        <v>3</v>
      </c>
      <c r="Z443" s="19" t="str">
        <f>IF(T443="","",IF(AND(T443&lt;&gt;'Tabelas auxiliares'!$B$241,T443&lt;&gt;'Tabelas auxiliares'!$B$242),"FOLHA DE PESSOAL",IF(Y443='Tabelas auxiliares'!$A$242,"CUSTEIO",IF(Y443='Tabelas auxiliares'!$A$241,"INVESTIMENTO","ERRO - VERIFICAR"))))</f>
        <v>CUSTEIO</v>
      </c>
      <c r="AA443" s="37">
        <v>34.64</v>
      </c>
      <c r="AB443" s="37"/>
      <c r="AC443" s="37">
        <v>34.64</v>
      </c>
      <c r="AD443" s="37"/>
      <c r="AE443" s="37"/>
      <c r="AF443" s="37"/>
      <c r="AG443" s="37"/>
    </row>
    <row r="444" spans="1:33" x14ac:dyDescent="0.25">
      <c r="A444" t="s">
        <v>591</v>
      </c>
      <c r="B444" t="s">
        <v>245</v>
      </c>
      <c r="C444" t="s">
        <v>592</v>
      </c>
      <c r="D444" t="s">
        <v>54</v>
      </c>
      <c r="E444" t="s">
        <v>100</v>
      </c>
      <c r="F444" s="19" t="str">
        <f>IFERROR(VLOOKUP(D444,'Tabelas auxiliares'!$A$3:$B$63,2,FALSE),"")</f>
        <v>PROAD - PRÓ-REITORIA DE ADMINISTRAÇÃO</v>
      </c>
      <c r="G444" s="19" t="str">
        <f>IFERROR(VLOOKUP($B444,'Tabelas auxiliares'!$A$67:$C$104,2,FALSE),"")</f>
        <v/>
      </c>
      <c r="H444" s="19" t="str">
        <f>IFERROR(VLOOKUP($B444,'Tabelas auxiliares'!$A$67:$C$104,3,FALSE),"")</f>
        <v/>
      </c>
      <c r="I444" t="s">
        <v>5259</v>
      </c>
      <c r="J444" t="s">
        <v>1260</v>
      </c>
      <c r="K444" t="s">
        <v>5260</v>
      </c>
      <c r="L444" t="s">
        <v>1261</v>
      </c>
      <c r="M444" t="s">
        <v>1262</v>
      </c>
      <c r="N444" t="s">
        <v>638</v>
      </c>
      <c r="O444" t="s">
        <v>614</v>
      </c>
      <c r="P444" t="s">
        <v>1357</v>
      </c>
      <c r="Q444" t="s">
        <v>603</v>
      </c>
      <c r="R444" t="s">
        <v>604</v>
      </c>
      <c r="S444" t="s">
        <v>605</v>
      </c>
      <c r="T444" t="s">
        <v>145</v>
      </c>
      <c r="U444" t="s">
        <v>1358</v>
      </c>
      <c r="V444" t="s">
        <v>1253</v>
      </c>
      <c r="W444" t="s">
        <v>1254</v>
      </c>
      <c r="X444" t="s">
        <v>5261</v>
      </c>
      <c r="Y444" s="19" t="str">
        <f t="shared" si="6"/>
        <v>3</v>
      </c>
      <c r="Z444" s="19" t="str">
        <f>IF(T444="","",IF(AND(T444&lt;&gt;'Tabelas auxiliares'!$B$241,T444&lt;&gt;'Tabelas auxiliares'!$B$242),"FOLHA DE PESSOAL",IF(Y444='Tabelas auxiliares'!$A$242,"CUSTEIO",IF(Y444='Tabelas auxiliares'!$A$241,"INVESTIMENTO","ERRO - VERIFICAR"))))</f>
        <v>CUSTEIO</v>
      </c>
      <c r="AA444" s="37">
        <v>9277.84</v>
      </c>
      <c r="AB444" s="37"/>
      <c r="AC444" s="37">
        <v>9277.84</v>
      </c>
      <c r="AD444" s="37"/>
      <c r="AE444" s="37"/>
      <c r="AF444" s="37"/>
      <c r="AG444" s="37"/>
    </row>
    <row r="445" spans="1:33" x14ac:dyDescent="0.25">
      <c r="A445" t="s">
        <v>591</v>
      </c>
      <c r="B445" t="s">
        <v>245</v>
      </c>
      <c r="C445" t="s">
        <v>592</v>
      </c>
      <c r="D445" t="s">
        <v>54</v>
      </c>
      <c r="E445" t="s">
        <v>100</v>
      </c>
      <c r="F445" s="19" t="str">
        <f>IFERROR(VLOOKUP(D445,'Tabelas auxiliares'!$A$3:$B$63,2,FALSE),"")</f>
        <v>PROAD - PRÓ-REITORIA DE ADMINISTRAÇÃO</v>
      </c>
      <c r="G445" s="19" t="str">
        <f>IFERROR(VLOOKUP($B445,'Tabelas auxiliares'!$A$67:$C$104,2,FALSE),"")</f>
        <v/>
      </c>
      <c r="H445" s="19" t="str">
        <f>IFERROR(VLOOKUP($B445,'Tabelas auxiliares'!$A$67:$C$104,3,FALSE),"")</f>
        <v/>
      </c>
      <c r="I445" t="s">
        <v>4012</v>
      </c>
      <c r="J445" t="s">
        <v>1101</v>
      </c>
      <c r="K445" t="s">
        <v>5262</v>
      </c>
      <c r="L445" t="s">
        <v>1102</v>
      </c>
      <c r="M445" t="s">
        <v>1098</v>
      </c>
      <c r="N445" t="s">
        <v>638</v>
      </c>
      <c r="O445" t="s">
        <v>614</v>
      </c>
      <c r="P445" t="s">
        <v>1357</v>
      </c>
      <c r="Q445" t="s">
        <v>603</v>
      </c>
      <c r="R445" t="s">
        <v>604</v>
      </c>
      <c r="S445" t="s">
        <v>676</v>
      </c>
      <c r="T445" t="s">
        <v>145</v>
      </c>
      <c r="U445" t="s">
        <v>1358</v>
      </c>
      <c r="V445" t="s">
        <v>1266</v>
      </c>
      <c r="W445" t="s">
        <v>812</v>
      </c>
      <c r="X445" t="s">
        <v>5263</v>
      </c>
      <c r="Y445" s="19" t="str">
        <f t="shared" si="6"/>
        <v>3</v>
      </c>
      <c r="Z445" s="19" t="str">
        <f>IF(T445="","",IF(AND(T445&lt;&gt;'Tabelas auxiliares'!$B$241,T445&lt;&gt;'Tabelas auxiliares'!$B$242),"FOLHA DE PESSOAL",IF(Y445='Tabelas auxiliares'!$A$242,"CUSTEIO",IF(Y445='Tabelas auxiliares'!$A$241,"INVESTIMENTO","ERRO - VERIFICAR"))))</f>
        <v>CUSTEIO</v>
      </c>
      <c r="AA445" s="37">
        <v>6.96</v>
      </c>
      <c r="AB445" s="37"/>
      <c r="AC445" s="37">
        <v>6.96</v>
      </c>
      <c r="AD445" s="37"/>
      <c r="AE445" s="37"/>
      <c r="AF445" s="37"/>
      <c r="AG445" s="37"/>
    </row>
    <row r="446" spans="1:33" x14ac:dyDescent="0.25">
      <c r="A446" t="s">
        <v>591</v>
      </c>
      <c r="B446" t="s">
        <v>245</v>
      </c>
      <c r="C446" t="s">
        <v>592</v>
      </c>
      <c r="D446" t="s">
        <v>81</v>
      </c>
      <c r="E446" t="s">
        <v>100</v>
      </c>
      <c r="F446" s="19" t="str">
        <f>IFERROR(VLOOKUP(D446,'Tabelas auxiliares'!$A$3:$B$63,2,FALSE),"")</f>
        <v>SUGEPE - SUPERINTENDÊNCIA DE GESTÃO DE PESSOAS</v>
      </c>
      <c r="G446" s="19" t="str">
        <f>IFERROR(VLOOKUP($B446,'Tabelas auxiliares'!$A$67:$C$104,2,FALSE),"")</f>
        <v/>
      </c>
      <c r="H446" s="19" t="str">
        <f>IFERROR(VLOOKUP($B446,'Tabelas auxiliares'!$A$67:$C$104,3,FALSE),"")</f>
        <v/>
      </c>
      <c r="I446" t="s">
        <v>668</v>
      </c>
      <c r="J446" t="s">
        <v>1271</v>
      </c>
      <c r="K446" t="s">
        <v>1272</v>
      </c>
      <c r="L446" t="s">
        <v>1273</v>
      </c>
      <c r="M446" t="s">
        <v>1258</v>
      </c>
      <c r="N446" t="s">
        <v>638</v>
      </c>
      <c r="O446" t="s">
        <v>614</v>
      </c>
      <c r="P446" t="s">
        <v>639</v>
      </c>
      <c r="Q446" t="s">
        <v>603</v>
      </c>
      <c r="R446" t="s">
        <v>604</v>
      </c>
      <c r="S446" t="s">
        <v>605</v>
      </c>
      <c r="T446" t="s">
        <v>145</v>
      </c>
      <c r="U446" t="s">
        <v>640</v>
      </c>
      <c r="V446" t="s">
        <v>1253</v>
      </c>
      <c r="W446" t="s">
        <v>1254</v>
      </c>
      <c r="X446" t="s">
        <v>1274</v>
      </c>
      <c r="Y446" s="19" t="str">
        <f t="shared" si="6"/>
        <v>3</v>
      </c>
      <c r="Z446" s="19" t="str">
        <f>IF(T446="","",IF(AND(T446&lt;&gt;'Tabelas auxiliares'!$B$241,T446&lt;&gt;'Tabelas auxiliares'!$B$242),"FOLHA DE PESSOAL",IF(Y446='Tabelas auxiliares'!$A$242,"CUSTEIO",IF(Y446='Tabelas auxiliares'!$A$241,"INVESTIMENTO","ERRO - VERIFICAR"))))</f>
        <v>CUSTEIO</v>
      </c>
      <c r="AA446" s="37">
        <v>2587.89</v>
      </c>
      <c r="AB446" s="37"/>
      <c r="AC446" s="37">
        <v>2587.89</v>
      </c>
      <c r="AD446" s="37"/>
      <c r="AE446" s="37"/>
      <c r="AF446" s="37"/>
      <c r="AG446" s="37"/>
    </row>
    <row r="447" spans="1:33" x14ac:dyDescent="0.25">
      <c r="A447" t="s">
        <v>591</v>
      </c>
      <c r="B447" t="s">
        <v>245</v>
      </c>
      <c r="C447" t="s">
        <v>592</v>
      </c>
      <c r="D447" t="s">
        <v>81</v>
      </c>
      <c r="E447" t="s">
        <v>100</v>
      </c>
      <c r="F447" s="19" t="str">
        <f>IFERROR(VLOOKUP(D447,'Tabelas auxiliares'!$A$3:$B$63,2,FALSE),"")</f>
        <v>SUGEPE - SUPERINTENDÊNCIA DE GESTÃO DE PESSOAS</v>
      </c>
      <c r="G447" s="19" t="str">
        <f>IFERROR(VLOOKUP($B447,'Tabelas auxiliares'!$A$67:$C$104,2,FALSE),"")</f>
        <v/>
      </c>
      <c r="H447" s="19" t="str">
        <f>IFERROR(VLOOKUP($B447,'Tabelas auxiliares'!$A$67:$C$104,3,FALSE),"")</f>
        <v/>
      </c>
      <c r="I447" t="s">
        <v>5264</v>
      </c>
      <c r="J447" t="s">
        <v>3605</v>
      </c>
      <c r="K447" t="s">
        <v>5265</v>
      </c>
      <c r="L447" t="s">
        <v>3607</v>
      </c>
      <c r="M447" t="s">
        <v>1258</v>
      </c>
      <c r="N447" t="s">
        <v>638</v>
      </c>
      <c r="O447" t="s">
        <v>614</v>
      </c>
      <c r="P447" t="s">
        <v>1357</v>
      </c>
      <c r="Q447" t="s">
        <v>603</v>
      </c>
      <c r="R447" t="s">
        <v>604</v>
      </c>
      <c r="S447" t="s">
        <v>605</v>
      </c>
      <c r="T447" t="s">
        <v>145</v>
      </c>
      <c r="U447" t="s">
        <v>1358</v>
      </c>
      <c r="V447" t="s">
        <v>1253</v>
      </c>
      <c r="W447" t="s">
        <v>1254</v>
      </c>
      <c r="X447" t="s">
        <v>5266</v>
      </c>
      <c r="Y447" s="19" t="str">
        <f t="shared" si="6"/>
        <v>3</v>
      </c>
      <c r="Z447" s="19" t="str">
        <f>IF(T447="","",IF(AND(T447&lt;&gt;'Tabelas auxiliares'!$B$241,T447&lt;&gt;'Tabelas auxiliares'!$B$242),"FOLHA DE PESSOAL",IF(Y447='Tabelas auxiliares'!$A$242,"CUSTEIO",IF(Y447='Tabelas auxiliares'!$A$241,"INVESTIMENTO","ERRO - VERIFICAR"))))</f>
        <v>CUSTEIO</v>
      </c>
      <c r="AA447" s="37">
        <v>625.97</v>
      </c>
      <c r="AB447" s="37"/>
      <c r="AC447" s="37">
        <v>559.65</v>
      </c>
      <c r="AD447" s="37"/>
      <c r="AE447" s="37">
        <v>66.319999999999993</v>
      </c>
      <c r="AF447" s="37"/>
      <c r="AG447" s="37"/>
    </row>
    <row r="448" spans="1:33" x14ac:dyDescent="0.25">
      <c r="A448" t="s">
        <v>591</v>
      </c>
      <c r="B448" t="s">
        <v>247</v>
      </c>
      <c r="C448" t="s">
        <v>592</v>
      </c>
      <c r="D448" t="s">
        <v>28</v>
      </c>
      <c r="E448" t="s">
        <v>100</v>
      </c>
      <c r="F448" s="19" t="str">
        <f>IFERROR(VLOOKUP(D448,'Tabelas auxiliares'!$A$3:$B$63,2,FALSE),"")</f>
        <v>PU - PREFEITURA UNIVERSITÁRIA</v>
      </c>
      <c r="G448" s="19" t="str">
        <f>IFERROR(VLOOKUP($B448,'Tabelas auxiliares'!$A$67:$C$104,2,FALSE),"")</f>
        <v/>
      </c>
      <c r="H448" s="19" t="str">
        <f>IFERROR(VLOOKUP($B448,'Tabelas auxiliares'!$A$67:$C$104,3,FALSE),"")</f>
        <v/>
      </c>
      <c r="I448" t="s">
        <v>5267</v>
      </c>
      <c r="J448" t="s">
        <v>1268</v>
      </c>
      <c r="K448" t="s">
        <v>5268</v>
      </c>
      <c r="L448" t="s">
        <v>1280</v>
      </c>
      <c r="M448" t="s">
        <v>1281</v>
      </c>
      <c r="N448" t="s">
        <v>638</v>
      </c>
      <c r="O448" t="s">
        <v>614</v>
      </c>
      <c r="P448" t="s">
        <v>1357</v>
      </c>
      <c r="Q448" t="s">
        <v>603</v>
      </c>
      <c r="R448" t="s">
        <v>604</v>
      </c>
      <c r="S448" t="s">
        <v>605</v>
      </c>
      <c r="T448" t="s">
        <v>145</v>
      </c>
      <c r="U448" t="s">
        <v>1358</v>
      </c>
      <c r="V448" t="s">
        <v>1282</v>
      </c>
      <c r="W448" t="s">
        <v>1283</v>
      </c>
      <c r="X448" t="s">
        <v>5269</v>
      </c>
      <c r="Y448" s="19" t="str">
        <f t="shared" si="6"/>
        <v>3</v>
      </c>
      <c r="Z448" s="19" t="str">
        <f>IF(T448="","",IF(AND(T448&lt;&gt;'Tabelas auxiliares'!$B$241,T448&lt;&gt;'Tabelas auxiliares'!$B$242),"FOLHA DE PESSOAL",IF(Y448='Tabelas auxiliares'!$A$242,"CUSTEIO",IF(Y448='Tabelas auxiliares'!$A$241,"INVESTIMENTO","ERRO - VERIFICAR"))))</f>
        <v>CUSTEIO</v>
      </c>
      <c r="AA448" s="37">
        <v>45555.82</v>
      </c>
      <c r="AB448" s="37"/>
      <c r="AC448" s="37"/>
      <c r="AD448" s="37"/>
      <c r="AE448" s="37">
        <v>45555.82</v>
      </c>
      <c r="AF448" s="37"/>
      <c r="AG448" s="37"/>
    </row>
    <row r="449" spans="1:33" x14ac:dyDescent="0.25">
      <c r="A449" t="s">
        <v>591</v>
      </c>
      <c r="B449" t="s">
        <v>247</v>
      </c>
      <c r="C449" t="s">
        <v>592</v>
      </c>
      <c r="D449" t="s">
        <v>28</v>
      </c>
      <c r="E449" t="s">
        <v>100</v>
      </c>
      <c r="F449" s="19" t="str">
        <f>IFERROR(VLOOKUP(D449,'Tabelas auxiliares'!$A$3:$B$63,2,FALSE),"")</f>
        <v>PU - PREFEITURA UNIVERSITÁRIA</v>
      </c>
      <c r="G449" s="19" t="str">
        <f>IFERROR(VLOOKUP($B449,'Tabelas auxiliares'!$A$67:$C$104,2,FALSE),"")</f>
        <v/>
      </c>
      <c r="H449" s="19" t="str">
        <f>IFERROR(VLOOKUP($B449,'Tabelas auxiliares'!$A$67:$C$104,3,FALSE),"")</f>
        <v/>
      </c>
      <c r="I449" t="s">
        <v>5267</v>
      </c>
      <c r="J449" t="s">
        <v>1268</v>
      </c>
      <c r="K449" t="s">
        <v>5268</v>
      </c>
      <c r="L449" t="s">
        <v>1280</v>
      </c>
      <c r="M449" t="s">
        <v>1281</v>
      </c>
      <c r="N449" t="s">
        <v>638</v>
      </c>
      <c r="O449" t="s">
        <v>614</v>
      </c>
      <c r="P449" t="s">
        <v>1357</v>
      </c>
      <c r="Q449" t="s">
        <v>603</v>
      </c>
      <c r="R449" t="s">
        <v>604</v>
      </c>
      <c r="S449" t="s">
        <v>605</v>
      </c>
      <c r="T449" t="s">
        <v>145</v>
      </c>
      <c r="U449" t="s">
        <v>1358</v>
      </c>
      <c r="V449" t="s">
        <v>808</v>
      </c>
      <c r="W449" t="s">
        <v>809</v>
      </c>
      <c r="X449" t="s">
        <v>5270</v>
      </c>
      <c r="Y449" s="19" t="str">
        <f t="shared" si="6"/>
        <v>3</v>
      </c>
      <c r="Z449" s="19" t="str">
        <f>IF(T449="","",IF(AND(T449&lt;&gt;'Tabelas auxiliares'!$B$241,T449&lt;&gt;'Tabelas auxiliares'!$B$242),"FOLHA DE PESSOAL",IF(Y449='Tabelas auxiliares'!$A$242,"CUSTEIO",IF(Y449='Tabelas auxiliares'!$A$241,"INVESTIMENTO","ERRO - VERIFICAR"))))</f>
        <v>CUSTEIO</v>
      </c>
      <c r="AA449" s="37">
        <v>2655.99</v>
      </c>
      <c r="AB449" s="37"/>
      <c r="AC449" s="37">
        <v>258.49</v>
      </c>
      <c r="AD449" s="37"/>
      <c r="AE449" s="37">
        <v>2397.5</v>
      </c>
      <c r="AF449" s="37"/>
      <c r="AG449" s="37"/>
    </row>
    <row r="450" spans="1:33" x14ac:dyDescent="0.25">
      <c r="A450" t="s">
        <v>591</v>
      </c>
      <c r="B450" t="s">
        <v>247</v>
      </c>
      <c r="C450" t="s">
        <v>592</v>
      </c>
      <c r="D450" t="s">
        <v>28</v>
      </c>
      <c r="E450" t="s">
        <v>100</v>
      </c>
      <c r="F450" s="19" t="str">
        <f>IFERROR(VLOOKUP(D450,'Tabelas auxiliares'!$A$3:$B$63,2,FALSE),"")</f>
        <v>PU - PREFEITURA UNIVERSITÁRIA</v>
      </c>
      <c r="G450" s="19" t="str">
        <f>IFERROR(VLOOKUP($B450,'Tabelas auxiliares'!$A$67:$C$104,2,FALSE),"")</f>
        <v/>
      </c>
      <c r="H450" s="19" t="str">
        <f>IFERROR(VLOOKUP($B450,'Tabelas auxiliares'!$A$67:$C$104,3,FALSE),"")</f>
        <v/>
      </c>
      <c r="I450" t="s">
        <v>5267</v>
      </c>
      <c r="J450" t="s">
        <v>1268</v>
      </c>
      <c r="K450" t="s">
        <v>5268</v>
      </c>
      <c r="L450" t="s">
        <v>1280</v>
      </c>
      <c r="M450" t="s">
        <v>1281</v>
      </c>
      <c r="N450" t="s">
        <v>638</v>
      </c>
      <c r="O450" t="s">
        <v>614</v>
      </c>
      <c r="P450" t="s">
        <v>1357</v>
      </c>
      <c r="Q450" t="s">
        <v>603</v>
      </c>
      <c r="R450" t="s">
        <v>604</v>
      </c>
      <c r="S450" t="s">
        <v>605</v>
      </c>
      <c r="T450" t="s">
        <v>145</v>
      </c>
      <c r="U450" t="s">
        <v>1358</v>
      </c>
      <c r="V450" t="s">
        <v>1286</v>
      </c>
      <c r="W450" t="s">
        <v>1287</v>
      </c>
      <c r="X450" t="s">
        <v>5271</v>
      </c>
      <c r="Y450" s="19" t="str">
        <f t="shared" si="6"/>
        <v>3</v>
      </c>
      <c r="Z450" s="19" t="str">
        <f>IF(T450="","",IF(AND(T450&lt;&gt;'Tabelas auxiliares'!$B$241,T450&lt;&gt;'Tabelas auxiliares'!$B$242),"FOLHA DE PESSOAL",IF(Y450='Tabelas auxiliares'!$A$242,"CUSTEIO",IF(Y450='Tabelas auxiliares'!$A$241,"INVESTIMENTO","ERRO - VERIFICAR"))))</f>
        <v>CUSTEIO</v>
      </c>
      <c r="AA450" s="37">
        <v>33108.85</v>
      </c>
      <c r="AB450" s="37"/>
      <c r="AC450" s="37"/>
      <c r="AD450" s="37"/>
      <c r="AE450" s="37">
        <v>33108.85</v>
      </c>
      <c r="AF450" s="37"/>
      <c r="AG450" s="37"/>
    </row>
    <row r="451" spans="1:33" x14ac:dyDescent="0.25">
      <c r="A451" t="s">
        <v>591</v>
      </c>
      <c r="B451" t="s">
        <v>247</v>
      </c>
      <c r="C451" t="s">
        <v>592</v>
      </c>
      <c r="D451" t="s">
        <v>28</v>
      </c>
      <c r="E451" t="s">
        <v>100</v>
      </c>
      <c r="F451" s="19" t="str">
        <f>IFERROR(VLOOKUP(D451,'Tabelas auxiliares'!$A$3:$B$63,2,FALSE),"")</f>
        <v>PU - PREFEITURA UNIVERSITÁRIA</v>
      </c>
      <c r="G451" s="19" t="str">
        <f>IFERROR(VLOOKUP($B451,'Tabelas auxiliares'!$A$67:$C$104,2,FALSE),"")</f>
        <v/>
      </c>
      <c r="H451" s="19" t="str">
        <f>IFERROR(VLOOKUP($B451,'Tabelas auxiliares'!$A$67:$C$104,3,FALSE),"")</f>
        <v/>
      </c>
      <c r="I451" t="s">
        <v>4891</v>
      </c>
      <c r="J451" t="s">
        <v>1284</v>
      </c>
      <c r="K451" t="s">
        <v>5272</v>
      </c>
      <c r="L451" t="s">
        <v>5273</v>
      </c>
      <c r="M451" t="s">
        <v>1285</v>
      </c>
      <c r="N451" t="s">
        <v>638</v>
      </c>
      <c r="O451" t="s">
        <v>614</v>
      </c>
      <c r="P451" t="s">
        <v>1357</v>
      </c>
      <c r="Q451" t="s">
        <v>603</v>
      </c>
      <c r="R451" t="s">
        <v>604</v>
      </c>
      <c r="S451" t="s">
        <v>605</v>
      </c>
      <c r="T451" t="s">
        <v>145</v>
      </c>
      <c r="U451" t="s">
        <v>1358</v>
      </c>
      <c r="V451" t="s">
        <v>1183</v>
      </c>
      <c r="W451" t="s">
        <v>1184</v>
      </c>
      <c r="X451" t="s">
        <v>5274</v>
      </c>
      <c r="Y451" s="19" t="str">
        <f t="shared" si="6"/>
        <v>3</v>
      </c>
      <c r="Z451" s="19" t="str">
        <f>IF(T451="","",IF(AND(T451&lt;&gt;'Tabelas auxiliares'!$B$241,T451&lt;&gt;'Tabelas auxiliares'!$B$242),"FOLHA DE PESSOAL",IF(Y451='Tabelas auxiliares'!$A$242,"CUSTEIO",IF(Y451='Tabelas auxiliares'!$A$241,"INVESTIMENTO","ERRO - VERIFICAR"))))</f>
        <v>CUSTEIO</v>
      </c>
      <c r="AA451" s="37">
        <v>60929.98</v>
      </c>
      <c r="AB451" s="37"/>
      <c r="AC451" s="37">
        <v>60929.98</v>
      </c>
      <c r="AD451" s="37"/>
      <c r="AE451" s="37"/>
      <c r="AF451" s="37"/>
      <c r="AG451" s="37"/>
    </row>
    <row r="452" spans="1:33" x14ac:dyDescent="0.25">
      <c r="A452" t="s">
        <v>591</v>
      </c>
      <c r="B452" t="s">
        <v>247</v>
      </c>
      <c r="C452" t="s">
        <v>592</v>
      </c>
      <c r="D452" t="s">
        <v>28</v>
      </c>
      <c r="E452" t="s">
        <v>100</v>
      </c>
      <c r="F452" s="19" t="str">
        <f>IFERROR(VLOOKUP(D452,'Tabelas auxiliares'!$A$3:$B$63,2,FALSE),"")</f>
        <v>PU - PREFEITURA UNIVERSITÁRIA</v>
      </c>
      <c r="G452" s="19" t="str">
        <f>IFERROR(VLOOKUP($B452,'Tabelas auxiliares'!$A$67:$C$104,2,FALSE),"")</f>
        <v/>
      </c>
      <c r="H452" s="19" t="str">
        <f>IFERROR(VLOOKUP($B452,'Tabelas auxiliares'!$A$67:$C$104,3,FALSE),"")</f>
        <v/>
      </c>
      <c r="I452" t="s">
        <v>4282</v>
      </c>
      <c r="J452" t="s">
        <v>1275</v>
      </c>
      <c r="K452" t="s">
        <v>5275</v>
      </c>
      <c r="L452" t="s">
        <v>5276</v>
      </c>
      <c r="M452" t="s">
        <v>1277</v>
      </c>
      <c r="N452" t="s">
        <v>638</v>
      </c>
      <c r="O452" t="s">
        <v>614</v>
      </c>
      <c r="P452" t="s">
        <v>1357</v>
      </c>
      <c r="Q452" t="s">
        <v>603</v>
      </c>
      <c r="R452" t="s">
        <v>604</v>
      </c>
      <c r="S452" t="s">
        <v>605</v>
      </c>
      <c r="T452" t="s">
        <v>179</v>
      </c>
      <c r="U452" t="s">
        <v>4708</v>
      </c>
      <c r="V452" t="s">
        <v>1278</v>
      </c>
      <c r="W452" t="s">
        <v>1279</v>
      </c>
      <c r="X452" t="s">
        <v>5277</v>
      </c>
      <c r="Y452" s="19" t="str">
        <f t="shared" ref="Y452:Y515" si="7">LEFT(V452,1)</f>
        <v>3</v>
      </c>
      <c r="Z452" s="19" t="str">
        <f>IF(T452="","",IF(AND(T452&lt;&gt;'Tabelas auxiliares'!$B$241,T452&lt;&gt;'Tabelas auxiliares'!$B$242),"FOLHA DE PESSOAL",IF(Y452='Tabelas auxiliares'!$A$242,"CUSTEIO",IF(Y452='Tabelas auxiliares'!$A$241,"INVESTIMENTO","ERRO - VERIFICAR"))))</f>
        <v>CUSTEIO</v>
      </c>
      <c r="AA452" s="37">
        <v>660762.68000000005</v>
      </c>
      <c r="AB452" s="37"/>
      <c r="AC452" s="37"/>
      <c r="AD452" s="37"/>
      <c r="AE452" s="37">
        <v>660762.68000000005</v>
      </c>
      <c r="AF452" s="37"/>
      <c r="AG452" s="37"/>
    </row>
    <row r="453" spans="1:33" x14ac:dyDescent="0.25">
      <c r="A453" t="s">
        <v>591</v>
      </c>
      <c r="B453" t="s">
        <v>247</v>
      </c>
      <c r="C453" t="s">
        <v>592</v>
      </c>
      <c r="D453" t="s">
        <v>28</v>
      </c>
      <c r="E453" t="s">
        <v>100</v>
      </c>
      <c r="F453" s="19" t="str">
        <f>IFERROR(VLOOKUP(D453,'Tabelas auxiliares'!$A$3:$B$63,2,FALSE),"")</f>
        <v>PU - PREFEITURA UNIVERSITÁRIA</v>
      </c>
      <c r="G453" s="19" t="str">
        <f>IFERROR(VLOOKUP($B453,'Tabelas auxiliares'!$A$67:$C$104,2,FALSE),"")</f>
        <v/>
      </c>
      <c r="H453" s="19" t="str">
        <f>IFERROR(VLOOKUP($B453,'Tabelas auxiliares'!$A$67:$C$104,3,FALSE),"")</f>
        <v/>
      </c>
      <c r="I453" t="s">
        <v>5278</v>
      </c>
      <c r="J453" t="s">
        <v>3611</v>
      </c>
      <c r="K453" t="s">
        <v>5279</v>
      </c>
      <c r="L453" t="s">
        <v>5280</v>
      </c>
      <c r="M453" t="s">
        <v>3614</v>
      </c>
      <c r="N453" t="s">
        <v>638</v>
      </c>
      <c r="O453" t="s">
        <v>614</v>
      </c>
      <c r="P453" t="s">
        <v>1357</v>
      </c>
      <c r="Q453" t="s">
        <v>603</v>
      </c>
      <c r="R453" t="s">
        <v>604</v>
      </c>
      <c r="S453" t="s">
        <v>605</v>
      </c>
      <c r="T453" t="s">
        <v>145</v>
      </c>
      <c r="U453" t="s">
        <v>1358</v>
      </c>
      <c r="V453" t="s">
        <v>1183</v>
      </c>
      <c r="W453" t="s">
        <v>1184</v>
      </c>
      <c r="X453" t="s">
        <v>5281</v>
      </c>
      <c r="Y453" s="19" t="str">
        <f t="shared" si="7"/>
        <v>3</v>
      </c>
      <c r="Z453" s="19" t="str">
        <f>IF(T453="","",IF(AND(T453&lt;&gt;'Tabelas auxiliares'!$B$241,T453&lt;&gt;'Tabelas auxiliares'!$B$242),"FOLHA DE PESSOAL",IF(Y453='Tabelas auxiliares'!$A$242,"CUSTEIO",IF(Y453='Tabelas auxiliares'!$A$241,"INVESTIMENTO","ERRO - VERIFICAR"))))</f>
        <v>CUSTEIO</v>
      </c>
      <c r="AA453" s="37">
        <v>101519.85</v>
      </c>
      <c r="AB453" s="37">
        <v>5973.94</v>
      </c>
      <c r="AC453" s="37"/>
      <c r="AD453" s="37"/>
      <c r="AE453" s="37">
        <v>101519.85</v>
      </c>
      <c r="AF453" s="37"/>
      <c r="AG453" s="37">
        <v>5973.94</v>
      </c>
    </row>
    <row r="454" spans="1:33" x14ac:dyDescent="0.25">
      <c r="A454" t="s">
        <v>591</v>
      </c>
      <c r="B454" t="s">
        <v>247</v>
      </c>
      <c r="C454" t="s">
        <v>592</v>
      </c>
      <c r="D454" t="s">
        <v>28</v>
      </c>
      <c r="E454" t="s">
        <v>100</v>
      </c>
      <c r="F454" s="19" t="str">
        <f>IFERROR(VLOOKUP(D454,'Tabelas auxiliares'!$A$3:$B$63,2,FALSE),"")</f>
        <v>PU - PREFEITURA UNIVERSITÁRIA</v>
      </c>
      <c r="G454" s="19" t="str">
        <f>IFERROR(VLOOKUP($B454,'Tabelas auxiliares'!$A$67:$C$104,2,FALSE),"")</f>
        <v/>
      </c>
      <c r="H454" s="19" t="str">
        <f>IFERROR(VLOOKUP($B454,'Tabelas auxiliares'!$A$67:$C$104,3,FALSE),"")</f>
        <v/>
      </c>
      <c r="I454" t="s">
        <v>3931</v>
      </c>
      <c r="J454" t="s">
        <v>1275</v>
      </c>
      <c r="K454" t="s">
        <v>5282</v>
      </c>
      <c r="L454" t="s">
        <v>1276</v>
      </c>
      <c r="M454" t="s">
        <v>1277</v>
      </c>
      <c r="N454" t="s">
        <v>638</v>
      </c>
      <c r="O454" t="s">
        <v>614</v>
      </c>
      <c r="P454" t="s">
        <v>1357</v>
      </c>
      <c r="Q454" t="s">
        <v>603</v>
      </c>
      <c r="R454" t="s">
        <v>604</v>
      </c>
      <c r="S454" t="s">
        <v>676</v>
      </c>
      <c r="T454" t="s">
        <v>145</v>
      </c>
      <c r="U454" t="s">
        <v>1358</v>
      </c>
      <c r="V454" t="s">
        <v>1278</v>
      </c>
      <c r="W454" t="s">
        <v>1279</v>
      </c>
      <c r="X454" t="s">
        <v>5283</v>
      </c>
      <c r="Y454" s="19" t="str">
        <f t="shared" si="7"/>
        <v>3</v>
      </c>
      <c r="Z454" s="19" t="str">
        <f>IF(T454="","",IF(AND(T454&lt;&gt;'Tabelas auxiliares'!$B$241,T454&lt;&gt;'Tabelas auxiliares'!$B$242),"FOLHA DE PESSOAL",IF(Y454='Tabelas auxiliares'!$A$242,"CUSTEIO",IF(Y454='Tabelas auxiliares'!$A$241,"INVESTIMENTO","ERRO - VERIFICAR"))))</f>
        <v>CUSTEIO</v>
      </c>
      <c r="AA454" s="37">
        <v>89599.66</v>
      </c>
      <c r="AB454" s="37"/>
      <c r="AC454" s="37"/>
      <c r="AD454" s="37"/>
      <c r="AE454" s="37">
        <v>89599.66</v>
      </c>
      <c r="AF454" s="37"/>
      <c r="AG454" s="37"/>
    </row>
    <row r="455" spans="1:33" x14ac:dyDescent="0.25">
      <c r="A455" t="s">
        <v>591</v>
      </c>
      <c r="B455" t="s">
        <v>247</v>
      </c>
      <c r="C455" t="s">
        <v>592</v>
      </c>
      <c r="D455" t="s">
        <v>32</v>
      </c>
      <c r="E455" t="s">
        <v>100</v>
      </c>
      <c r="F455" s="19" t="str">
        <f>IFERROR(VLOOKUP(D455,'Tabelas auxiliares'!$A$3:$B$63,2,FALSE),"")</f>
        <v>PU - LOCAÇÃO DE VEÍCULOS * D.U.C</v>
      </c>
      <c r="G455" s="19" t="str">
        <f>IFERROR(VLOOKUP($B455,'Tabelas auxiliares'!$A$67:$C$104,2,FALSE),"")</f>
        <v/>
      </c>
      <c r="H455" s="19" t="str">
        <f>IFERROR(VLOOKUP($B455,'Tabelas auxiliares'!$A$67:$C$104,3,FALSE),"")</f>
        <v/>
      </c>
      <c r="I455" t="s">
        <v>5284</v>
      </c>
      <c r="J455" t="s">
        <v>1288</v>
      </c>
      <c r="K455" t="s">
        <v>5285</v>
      </c>
      <c r="L455" t="s">
        <v>1290</v>
      </c>
      <c r="M455" t="s">
        <v>1299</v>
      </c>
      <c r="N455" t="s">
        <v>638</v>
      </c>
      <c r="O455" t="s">
        <v>614</v>
      </c>
      <c r="P455" t="s">
        <v>639</v>
      </c>
      <c r="Q455" t="s">
        <v>603</v>
      </c>
      <c r="R455" t="s">
        <v>604</v>
      </c>
      <c r="S455" t="s">
        <v>605</v>
      </c>
      <c r="T455" t="s">
        <v>145</v>
      </c>
      <c r="U455" t="s">
        <v>640</v>
      </c>
      <c r="V455" t="s">
        <v>1292</v>
      </c>
      <c r="W455" t="s">
        <v>1293</v>
      </c>
      <c r="X455" t="s">
        <v>5286</v>
      </c>
      <c r="Y455" s="19" t="str">
        <f t="shared" si="7"/>
        <v>3</v>
      </c>
      <c r="Z455" s="19" t="str">
        <f>IF(T455="","",IF(AND(T455&lt;&gt;'Tabelas auxiliares'!$B$241,T455&lt;&gt;'Tabelas auxiliares'!$B$242),"FOLHA DE PESSOAL",IF(Y455='Tabelas auxiliares'!$A$242,"CUSTEIO",IF(Y455='Tabelas auxiliares'!$A$241,"INVESTIMENTO","ERRO - VERIFICAR"))))</f>
        <v>CUSTEIO</v>
      </c>
      <c r="AA455" s="37">
        <v>44</v>
      </c>
      <c r="AB455" s="37"/>
      <c r="AC455" s="37">
        <v>44</v>
      </c>
      <c r="AD455" s="37"/>
      <c r="AE455" s="37"/>
      <c r="AF455" s="37"/>
      <c r="AG455" s="37"/>
    </row>
    <row r="456" spans="1:33" x14ac:dyDescent="0.25">
      <c r="A456" t="s">
        <v>591</v>
      </c>
      <c r="B456" t="s">
        <v>247</v>
      </c>
      <c r="C456" t="s">
        <v>592</v>
      </c>
      <c r="D456" t="s">
        <v>32</v>
      </c>
      <c r="E456" t="s">
        <v>100</v>
      </c>
      <c r="F456" s="19" t="str">
        <f>IFERROR(VLOOKUP(D456,'Tabelas auxiliares'!$A$3:$B$63,2,FALSE),"")</f>
        <v>PU - LOCAÇÃO DE VEÍCULOS * D.U.C</v>
      </c>
      <c r="G456" s="19" t="str">
        <f>IFERROR(VLOOKUP($B456,'Tabelas auxiliares'!$A$67:$C$104,2,FALSE),"")</f>
        <v/>
      </c>
      <c r="H456" s="19" t="str">
        <f>IFERROR(VLOOKUP($B456,'Tabelas auxiliares'!$A$67:$C$104,3,FALSE),"")</f>
        <v/>
      </c>
      <c r="I456" t="s">
        <v>5284</v>
      </c>
      <c r="J456" t="s">
        <v>1288</v>
      </c>
      <c r="K456" t="s">
        <v>5287</v>
      </c>
      <c r="L456" t="s">
        <v>1290</v>
      </c>
      <c r="M456" t="s">
        <v>1291</v>
      </c>
      <c r="N456" t="s">
        <v>638</v>
      </c>
      <c r="O456" t="s">
        <v>614</v>
      </c>
      <c r="P456" t="s">
        <v>639</v>
      </c>
      <c r="Q456" t="s">
        <v>603</v>
      </c>
      <c r="R456" t="s">
        <v>604</v>
      </c>
      <c r="S456" t="s">
        <v>605</v>
      </c>
      <c r="T456" t="s">
        <v>145</v>
      </c>
      <c r="U456" t="s">
        <v>640</v>
      </c>
      <c r="V456" t="s">
        <v>1292</v>
      </c>
      <c r="W456" t="s">
        <v>1293</v>
      </c>
      <c r="X456" t="s">
        <v>5288</v>
      </c>
      <c r="Y456" s="19" t="str">
        <f t="shared" si="7"/>
        <v>3</v>
      </c>
      <c r="Z456" s="19" t="str">
        <f>IF(T456="","",IF(AND(T456&lt;&gt;'Tabelas auxiliares'!$B$241,T456&lt;&gt;'Tabelas auxiliares'!$B$242),"FOLHA DE PESSOAL",IF(Y456='Tabelas auxiliares'!$A$242,"CUSTEIO",IF(Y456='Tabelas auxiliares'!$A$241,"INVESTIMENTO","ERRO - VERIFICAR"))))</f>
        <v>CUSTEIO</v>
      </c>
      <c r="AA456" s="37">
        <v>1633.4</v>
      </c>
      <c r="AB456" s="37"/>
      <c r="AC456" s="37">
        <v>1633.4</v>
      </c>
      <c r="AD456" s="37"/>
      <c r="AE456" s="37"/>
      <c r="AF456" s="37"/>
      <c r="AG456" s="37"/>
    </row>
    <row r="457" spans="1:33" x14ac:dyDescent="0.25">
      <c r="A457" t="s">
        <v>591</v>
      </c>
      <c r="B457" t="s">
        <v>247</v>
      </c>
      <c r="C457" t="s">
        <v>592</v>
      </c>
      <c r="D457" t="s">
        <v>32</v>
      </c>
      <c r="E457" t="s">
        <v>100</v>
      </c>
      <c r="F457" s="19" t="str">
        <f>IFERROR(VLOOKUP(D457,'Tabelas auxiliares'!$A$3:$B$63,2,FALSE),"")</f>
        <v>PU - LOCAÇÃO DE VEÍCULOS * D.U.C</v>
      </c>
      <c r="G457" s="19" t="str">
        <f>IFERROR(VLOOKUP($B457,'Tabelas auxiliares'!$A$67:$C$104,2,FALSE),"")</f>
        <v/>
      </c>
      <c r="H457" s="19" t="str">
        <f>IFERROR(VLOOKUP($B457,'Tabelas auxiliares'!$A$67:$C$104,3,FALSE),"")</f>
        <v/>
      </c>
      <c r="I457" t="s">
        <v>910</v>
      </c>
      <c r="J457" t="s">
        <v>1288</v>
      </c>
      <c r="K457" t="s">
        <v>1289</v>
      </c>
      <c r="L457" t="s">
        <v>1290</v>
      </c>
      <c r="M457" t="s">
        <v>1291</v>
      </c>
      <c r="N457" t="s">
        <v>638</v>
      </c>
      <c r="O457" t="s">
        <v>614</v>
      </c>
      <c r="P457" t="s">
        <v>639</v>
      </c>
      <c r="Q457" t="s">
        <v>603</v>
      </c>
      <c r="R457" t="s">
        <v>604</v>
      </c>
      <c r="S457" t="s">
        <v>605</v>
      </c>
      <c r="T457" t="s">
        <v>145</v>
      </c>
      <c r="U457" t="s">
        <v>640</v>
      </c>
      <c r="V457" t="s">
        <v>1292</v>
      </c>
      <c r="W457" t="s">
        <v>1293</v>
      </c>
      <c r="X457" t="s">
        <v>1294</v>
      </c>
      <c r="Y457" s="19" t="str">
        <f t="shared" si="7"/>
        <v>3</v>
      </c>
      <c r="Z457" s="19" t="str">
        <f>IF(T457="","",IF(AND(T457&lt;&gt;'Tabelas auxiliares'!$B$241,T457&lt;&gt;'Tabelas auxiliares'!$B$242),"FOLHA DE PESSOAL",IF(Y457='Tabelas auxiliares'!$A$242,"CUSTEIO",IF(Y457='Tabelas auxiliares'!$A$241,"INVESTIMENTO","ERRO - VERIFICAR"))))</f>
        <v>CUSTEIO</v>
      </c>
      <c r="AA457" s="37">
        <v>171.91</v>
      </c>
      <c r="AB457" s="37"/>
      <c r="AC457" s="37">
        <v>171.91</v>
      </c>
      <c r="AD457" s="37"/>
      <c r="AE457" s="37"/>
      <c r="AF457" s="37"/>
      <c r="AG457" s="37"/>
    </row>
    <row r="458" spans="1:33" x14ac:dyDescent="0.25">
      <c r="A458" t="s">
        <v>591</v>
      </c>
      <c r="B458" t="s">
        <v>247</v>
      </c>
      <c r="C458" t="s">
        <v>592</v>
      </c>
      <c r="D458" t="s">
        <v>32</v>
      </c>
      <c r="E458" t="s">
        <v>100</v>
      </c>
      <c r="F458" s="19" t="str">
        <f>IFERROR(VLOOKUP(D458,'Tabelas auxiliares'!$A$3:$B$63,2,FALSE),"")</f>
        <v>PU - LOCAÇÃO DE VEÍCULOS * D.U.C</v>
      </c>
      <c r="G458" s="19" t="str">
        <f>IFERROR(VLOOKUP($B458,'Tabelas auxiliares'!$A$67:$C$104,2,FALSE),"")</f>
        <v/>
      </c>
      <c r="H458" s="19" t="str">
        <f>IFERROR(VLOOKUP($B458,'Tabelas auxiliares'!$A$67:$C$104,3,FALSE),"")</f>
        <v/>
      </c>
      <c r="I458" t="s">
        <v>1022</v>
      </c>
      <c r="J458" t="s">
        <v>1288</v>
      </c>
      <c r="K458" t="s">
        <v>1295</v>
      </c>
      <c r="L458" t="s">
        <v>1296</v>
      </c>
      <c r="M458" t="s">
        <v>1291</v>
      </c>
      <c r="N458" t="s">
        <v>638</v>
      </c>
      <c r="O458" t="s">
        <v>614</v>
      </c>
      <c r="P458" t="s">
        <v>639</v>
      </c>
      <c r="Q458" t="s">
        <v>603</v>
      </c>
      <c r="R458" t="s">
        <v>604</v>
      </c>
      <c r="S458" t="s">
        <v>605</v>
      </c>
      <c r="T458" t="s">
        <v>145</v>
      </c>
      <c r="U458" t="s">
        <v>640</v>
      </c>
      <c r="V458" t="s">
        <v>1292</v>
      </c>
      <c r="W458" t="s">
        <v>1293</v>
      </c>
      <c r="X458" t="s">
        <v>1297</v>
      </c>
      <c r="Y458" s="19" t="str">
        <f t="shared" si="7"/>
        <v>3</v>
      </c>
      <c r="Z458" s="19" t="str">
        <f>IF(T458="","",IF(AND(T458&lt;&gt;'Tabelas auxiliares'!$B$241,T458&lt;&gt;'Tabelas auxiliares'!$B$242),"FOLHA DE PESSOAL",IF(Y458='Tabelas auxiliares'!$A$242,"CUSTEIO",IF(Y458='Tabelas auxiliares'!$A$241,"INVESTIMENTO","ERRO - VERIFICAR"))))</f>
        <v>CUSTEIO</v>
      </c>
      <c r="AA458" s="37">
        <v>4455</v>
      </c>
      <c r="AB458" s="37"/>
      <c r="AC458" s="37">
        <v>4455</v>
      </c>
      <c r="AD458" s="37"/>
      <c r="AE458" s="37"/>
      <c r="AF458" s="37"/>
      <c r="AG458" s="37"/>
    </row>
    <row r="459" spans="1:33" x14ac:dyDescent="0.25">
      <c r="A459" t="s">
        <v>591</v>
      </c>
      <c r="B459" t="s">
        <v>247</v>
      </c>
      <c r="C459" t="s">
        <v>592</v>
      </c>
      <c r="D459" t="s">
        <v>32</v>
      </c>
      <c r="E459" t="s">
        <v>100</v>
      </c>
      <c r="F459" s="19" t="str">
        <f>IFERROR(VLOOKUP(D459,'Tabelas auxiliares'!$A$3:$B$63,2,FALSE),"")</f>
        <v>PU - LOCAÇÃO DE VEÍCULOS * D.U.C</v>
      </c>
      <c r="G459" s="19" t="str">
        <f>IFERROR(VLOOKUP($B459,'Tabelas auxiliares'!$A$67:$C$104,2,FALSE),"")</f>
        <v/>
      </c>
      <c r="H459" s="19" t="str">
        <f>IFERROR(VLOOKUP($B459,'Tabelas auxiliares'!$A$67:$C$104,3,FALSE),"")</f>
        <v/>
      </c>
      <c r="I459" t="s">
        <v>1022</v>
      </c>
      <c r="J459" t="s">
        <v>1288</v>
      </c>
      <c r="K459" t="s">
        <v>1298</v>
      </c>
      <c r="L459" t="s">
        <v>1296</v>
      </c>
      <c r="M459" t="s">
        <v>1299</v>
      </c>
      <c r="N459" t="s">
        <v>638</v>
      </c>
      <c r="O459" t="s">
        <v>614</v>
      </c>
      <c r="P459" t="s">
        <v>639</v>
      </c>
      <c r="Q459" t="s">
        <v>603</v>
      </c>
      <c r="R459" t="s">
        <v>604</v>
      </c>
      <c r="S459" t="s">
        <v>605</v>
      </c>
      <c r="T459" t="s">
        <v>145</v>
      </c>
      <c r="U459" t="s">
        <v>640</v>
      </c>
      <c r="V459" t="s">
        <v>1292</v>
      </c>
      <c r="W459" t="s">
        <v>1293</v>
      </c>
      <c r="X459" t="s">
        <v>1300</v>
      </c>
      <c r="Y459" s="19" t="str">
        <f t="shared" si="7"/>
        <v>3</v>
      </c>
      <c r="Z459" s="19" t="str">
        <f>IF(T459="","",IF(AND(T459&lt;&gt;'Tabelas auxiliares'!$B$241,T459&lt;&gt;'Tabelas auxiliares'!$B$242),"FOLHA DE PESSOAL",IF(Y459='Tabelas auxiliares'!$A$242,"CUSTEIO",IF(Y459='Tabelas auxiliares'!$A$241,"INVESTIMENTO","ERRO - VERIFICAR"))))</f>
        <v>CUSTEIO</v>
      </c>
      <c r="AA459" s="37">
        <v>22</v>
      </c>
      <c r="AB459" s="37"/>
      <c r="AC459" s="37">
        <v>22</v>
      </c>
      <c r="AD459" s="37"/>
      <c r="AE459" s="37"/>
      <c r="AF459" s="37"/>
      <c r="AG459" s="37"/>
    </row>
    <row r="460" spans="1:33" x14ac:dyDescent="0.25">
      <c r="A460" t="s">
        <v>591</v>
      </c>
      <c r="B460" t="s">
        <v>247</v>
      </c>
      <c r="C460" t="s">
        <v>592</v>
      </c>
      <c r="D460" t="s">
        <v>32</v>
      </c>
      <c r="E460" t="s">
        <v>100</v>
      </c>
      <c r="F460" s="19" t="str">
        <f>IFERROR(VLOOKUP(D460,'Tabelas auxiliares'!$A$3:$B$63,2,FALSE),"")</f>
        <v>PU - LOCAÇÃO DE VEÍCULOS * D.U.C</v>
      </c>
      <c r="G460" s="19" t="str">
        <f>IFERROR(VLOOKUP($B460,'Tabelas auxiliares'!$A$67:$C$104,2,FALSE),"")</f>
        <v/>
      </c>
      <c r="H460" s="19" t="str">
        <f>IFERROR(VLOOKUP($B460,'Tabelas auxiliares'!$A$67:$C$104,3,FALSE),"")</f>
        <v/>
      </c>
      <c r="I460" t="s">
        <v>890</v>
      </c>
      <c r="J460" t="s">
        <v>1288</v>
      </c>
      <c r="K460" t="s">
        <v>1301</v>
      </c>
      <c r="L460" t="s">
        <v>1296</v>
      </c>
      <c r="M460" t="s">
        <v>1299</v>
      </c>
      <c r="N460" t="s">
        <v>638</v>
      </c>
      <c r="O460" t="s">
        <v>614</v>
      </c>
      <c r="P460" t="s">
        <v>639</v>
      </c>
      <c r="Q460" t="s">
        <v>603</v>
      </c>
      <c r="R460" t="s">
        <v>604</v>
      </c>
      <c r="S460" t="s">
        <v>605</v>
      </c>
      <c r="T460" t="s">
        <v>145</v>
      </c>
      <c r="U460" t="s">
        <v>640</v>
      </c>
      <c r="V460" t="s">
        <v>1292</v>
      </c>
      <c r="W460" t="s">
        <v>1293</v>
      </c>
      <c r="X460" t="s">
        <v>1302</v>
      </c>
      <c r="Y460" s="19" t="str">
        <f t="shared" si="7"/>
        <v>3</v>
      </c>
      <c r="Z460" s="19" t="str">
        <f>IF(T460="","",IF(AND(T460&lt;&gt;'Tabelas auxiliares'!$B$241,T460&lt;&gt;'Tabelas auxiliares'!$B$242),"FOLHA DE PESSOAL",IF(Y460='Tabelas auxiliares'!$A$242,"CUSTEIO",IF(Y460='Tabelas auxiliares'!$A$241,"INVESTIMENTO","ERRO - VERIFICAR"))))</f>
        <v>CUSTEIO</v>
      </c>
      <c r="AA460" s="37">
        <v>18713.2</v>
      </c>
      <c r="AB460" s="37"/>
      <c r="AC460" s="37">
        <v>18713.2</v>
      </c>
      <c r="AD460" s="37"/>
      <c r="AE460" s="37"/>
      <c r="AF460" s="37"/>
      <c r="AG460" s="37"/>
    </row>
    <row r="461" spans="1:33" x14ac:dyDescent="0.25">
      <c r="A461" t="s">
        <v>591</v>
      </c>
      <c r="B461" t="s">
        <v>247</v>
      </c>
      <c r="C461" t="s">
        <v>592</v>
      </c>
      <c r="D461" t="s">
        <v>32</v>
      </c>
      <c r="E461" t="s">
        <v>100</v>
      </c>
      <c r="F461" s="19" t="str">
        <f>IFERROR(VLOOKUP(D461,'Tabelas auxiliares'!$A$3:$B$63,2,FALSE),"")</f>
        <v>PU - LOCAÇÃO DE VEÍCULOS * D.U.C</v>
      </c>
      <c r="G461" s="19" t="str">
        <f>IFERROR(VLOOKUP($B461,'Tabelas auxiliares'!$A$67:$C$104,2,FALSE),"")</f>
        <v/>
      </c>
      <c r="H461" s="19" t="str">
        <f>IFERROR(VLOOKUP($B461,'Tabelas auxiliares'!$A$67:$C$104,3,FALSE),"")</f>
        <v/>
      </c>
      <c r="I461" t="s">
        <v>702</v>
      </c>
      <c r="J461" t="s">
        <v>1288</v>
      </c>
      <c r="K461" t="s">
        <v>1303</v>
      </c>
      <c r="L461" t="s">
        <v>1290</v>
      </c>
      <c r="M461" t="s">
        <v>1299</v>
      </c>
      <c r="N461" t="s">
        <v>638</v>
      </c>
      <c r="O461" t="s">
        <v>614</v>
      </c>
      <c r="P461" t="s">
        <v>639</v>
      </c>
      <c r="Q461" t="s">
        <v>603</v>
      </c>
      <c r="R461" t="s">
        <v>604</v>
      </c>
      <c r="S461" t="s">
        <v>605</v>
      </c>
      <c r="T461" t="s">
        <v>145</v>
      </c>
      <c r="U461" t="s">
        <v>640</v>
      </c>
      <c r="V461" t="s">
        <v>1292</v>
      </c>
      <c r="W461" t="s">
        <v>1293</v>
      </c>
      <c r="X461" t="s">
        <v>1304</v>
      </c>
      <c r="Y461" s="19" t="str">
        <f t="shared" si="7"/>
        <v>3</v>
      </c>
      <c r="Z461" s="19" t="str">
        <f>IF(T461="","",IF(AND(T461&lt;&gt;'Tabelas auxiliares'!$B$241,T461&lt;&gt;'Tabelas auxiliares'!$B$242),"FOLHA DE PESSOAL",IF(Y461='Tabelas auxiliares'!$A$242,"CUSTEIO",IF(Y461='Tabelas auxiliares'!$A$241,"INVESTIMENTO","ERRO - VERIFICAR"))))</f>
        <v>CUSTEIO</v>
      </c>
      <c r="AA461" s="37">
        <v>6900</v>
      </c>
      <c r="AB461" s="37"/>
      <c r="AC461" s="37">
        <v>6900</v>
      </c>
      <c r="AD461" s="37"/>
      <c r="AE461" s="37"/>
      <c r="AF461" s="37"/>
      <c r="AG461" s="37"/>
    </row>
    <row r="462" spans="1:33" x14ac:dyDescent="0.25">
      <c r="A462" t="s">
        <v>591</v>
      </c>
      <c r="B462" t="s">
        <v>247</v>
      </c>
      <c r="C462" t="s">
        <v>592</v>
      </c>
      <c r="D462" t="s">
        <v>32</v>
      </c>
      <c r="E462" t="s">
        <v>100</v>
      </c>
      <c r="F462" s="19" t="str">
        <f>IFERROR(VLOOKUP(D462,'Tabelas auxiliares'!$A$3:$B$63,2,FALSE),"")</f>
        <v>PU - LOCAÇÃO DE VEÍCULOS * D.U.C</v>
      </c>
      <c r="G462" s="19" t="str">
        <f>IFERROR(VLOOKUP($B462,'Tabelas auxiliares'!$A$67:$C$104,2,FALSE),"")</f>
        <v/>
      </c>
      <c r="H462" s="19" t="str">
        <f>IFERROR(VLOOKUP($B462,'Tabelas auxiliares'!$A$67:$C$104,3,FALSE),"")</f>
        <v/>
      </c>
      <c r="I462" t="s">
        <v>702</v>
      </c>
      <c r="J462" t="s">
        <v>1288</v>
      </c>
      <c r="K462" t="s">
        <v>1305</v>
      </c>
      <c r="L462" t="s">
        <v>1290</v>
      </c>
      <c r="M462" t="s">
        <v>1291</v>
      </c>
      <c r="N462" t="s">
        <v>638</v>
      </c>
      <c r="O462" t="s">
        <v>614</v>
      </c>
      <c r="P462" t="s">
        <v>639</v>
      </c>
      <c r="Q462" t="s">
        <v>603</v>
      </c>
      <c r="R462" t="s">
        <v>604</v>
      </c>
      <c r="S462" t="s">
        <v>605</v>
      </c>
      <c r="T462" t="s">
        <v>145</v>
      </c>
      <c r="U462" t="s">
        <v>640</v>
      </c>
      <c r="V462" t="s">
        <v>1292</v>
      </c>
      <c r="W462" t="s">
        <v>1293</v>
      </c>
      <c r="X462" t="s">
        <v>1306</v>
      </c>
      <c r="Y462" s="19" t="str">
        <f t="shared" si="7"/>
        <v>3</v>
      </c>
      <c r="Z462" s="19" t="str">
        <f>IF(T462="","",IF(AND(T462&lt;&gt;'Tabelas auxiliares'!$B$241,T462&lt;&gt;'Tabelas auxiliares'!$B$242),"FOLHA DE PESSOAL",IF(Y462='Tabelas auxiliares'!$A$242,"CUSTEIO",IF(Y462='Tabelas auxiliares'!$A$241,"INVESTIMENTO","ERRO - VERIFICAR"))))</f>
        <v>CUSTEIO</v>
      </c>
      <c r="AA462" s="37">
        <v>45157.78</v>
      </c>
      <c r="AB462" s="37"/>
      <c r="AC462" s="37">
        <v>45157.78</v>
      </c>
      <c r="AD462" s="37"/>
      <c r="AE462" s="37"/>
      <c r="AF462" s="37"/>
      <c r="AG462" s="37"/>
    </row>
    <row r="463" spans="1:33" x14ac:dyDescent="0.25">
      <c r="A463" t="s">
        <v>591</v>
      </c>
      <c r="B463" t="s">
        <v>247</v>
      </c>
      <c r="C463" t="s">
        <v>592</v>
      </c>
      <c r="D463" t="s">
        <v>32</v>
      </c>
      <c r="E463" t="s">
        <v>100</v>
      </c>
      <c r="F463" s="19" t="str">
        <f>IFERROR(VLOOKUP(D463,'Tabelas auxiliares'!$A$3:$B$63,2,FALSE),"")</f>
        <v>PU - LOCAÇÃO DE VEÍCULOS * D.U.C</v>
      </c>
      <c r="G463" s="19" t="str">
        <f>IFERROR(VLOOKUP($B463,'Tabelas auxiliares'!$A$67:$C$104,2,FALSE),"")</f>
        <v/>
      </c>
      <c r="H463" s="19" t="str">
        <f>IFERROR(VLOOKUP($B463,'Tabelas auxiliares'!$A$67:$C$104,3,FALSE),"")</f>
        <v/>
      </c>
      <c r="I463" t="s">
        <v>679</v>
      </c>
      <c r="J463" t="s">
        <v>1270</v>
      </c>
      <c r="K463" t="s">
        <v>1310</v>
      </c>
      <c r="L463" t="s">
        <v>1307</v>
      </c>
      <c r="M463" t="s">
        <v>1311</v>
      </c>
      <c r="N463" t="s">
        <v>648</v>
      </c>
      <c r="O463" t="s">
        <v>614</v>
      </c>
      <c r="P463" t="s">
        <v>1308</v>
      </c>
      <c r="Q463" t="s">
        <v>603</v>
      </c>
      <c r="R463" t="s">
        <v>604</v>
      </c>
      <c r="S463" t="s">
        <v>605</v>
      </c>
      <c r="T463" t="s">
        <v>179</v>
      </c>
      <c r="U463" t="s">
        <v>1309</v>
      </c>
      <c r="V463" t="s">
        <v>1292</v>
      </c>
      <c r="W463" t="s">
        <v>1293</v>
      </c>
      <c r="X463" t="s">
        <v>1312</v>
      </c>
      <c r="Y463" s="19" t="str">
        <f t="shared" si="7"/>
        <v>3</v>
      </c>
      <c r="Z463" s="19" t="str">
        <f>IF(T463="","",IF(AND(T463&lt;&gt;'Tabelas auxiliares'!$B$241,T463&lt;&gt;'Tabelas auxiliares'!$B$242),"FOLHA DE PESSOAL",IF(Y463='Tabelas auxiliares'!$A$242,"CUSTEIO",IF(Y463='Tabelas auxiliares'!$A$241,"INVESTIMENTO","ERRO - VERIFICAR"))))</f>
        <v>CUSTEIO</v>
      </c>
      <c r="AA463" s="37"/>
      <c r="AB463" s="37">
        <v>21.37</v>
      </c>
      <c r="AC463" s="37"/>
      <c r="AD463" s="37"/>
      <c r="AE463" s="37"/>
      <c r="AF463" s="37"/>
      <c r="AG463" s="37"/>
    </row>
    <row r="464" spans="1:33" x14ac:dyDescent="0.25">
      <c r="A464" t="s">
        <v>591</v>
      </c>
      <c r="B464" t="s">
        <v>247</v>
      </c>
      <c r="C464" t="s">
        <v>592</v>
      </c>
      <c r="D464" t="s">
        <v>32</v>
      </c>
      <c r="E464" t="s">
        <v>100</v>
      </c>
      <c r="F464" s="19" t="str">
        <f>IFERROR(VLOOKUP(D464,'Tabelas auxiliares'!$A$3:$B$63,2,FALSE),"")</f>
        <v>PU - LOCAÇÃO DE VEÍCULOS * D.U.C</v>
      </c>
      <c r="G464" s="19" t="str">
        <f>IFERROR(VLOOKUP($B464,'Tabelas auxiliares'!$A$67:$C$104,2,FALSE),"")</f>
        <v/>
      </c>
      <c r="H464" s="19" t="str">
        <f>IFERROR(VLOOKUP($B464,'Tabelas auxiliares'!$A$67:$C$104,3,FALSE),"")</f>
        <v/>
      </c>
      <c r="I464" t="s">
        <v>4495</v>
      </c>
      <c r="J464" t="s">
        <v>3572</v>
      </c>
      <c r="K464" t="s">
        <v>5289</v>
      </c>
      <c r="L464" t="s">
        <v>3637</v>
      </c>
      <c r="M464" t="s">
        <v>1311</v>
      </c>
      <c r="N464" t="s">
        <v>638</v>
      </c>
      <c r="O464" t="s">
        <v>614</v>
      </c>
      <c r="P464" t="s">
        <v>1357</v>
      </c>
      <c r="Q464" t="s">
        <v>603</v>
      </c>
      <c r="R464" t="s">
        <v>604</v>
      </c>
      <c r="S464" t="s">
        <v>605</v>
      </c>
      <c r="T464" t="s">
        <v>145</v>
      </c>
      <c r="U464" t="s">
        <v>1358</v>
      </c>
      <c r="V464" t="s">
        <v>1278</v>
      </c>
      <c r="W464" t="s">
        <v>1279</v>
      </c>
      <c r="X464" t="s">
        <v>5290</v>
      </c>
      <c r="Y464" s="19" t="str">
        <f t="shared" si="7"/>
        <v>3</v>
      </c>
      <c r="Z464" s="19" t="str">
        <f>IF(T464="","",IF(AND(T464&lt;&gt;'Tabelas auxiliares'!$B$241,T464&lt;&gt;'Tabelas auxiliares'!$B$242),"FOLHA DE PESSOAL",IF(Y464='Tabelas auxiliares'!$A$242,"CUSTEIO",IF(Y464='Tabelas auxiliares'!$A$241,"INVESTIMENTO","ERRO - VERIFICAR"))))</f>
        <v>CUSTEIO</v>
      </c>
      <c r="AA464" s="37">
        <v>20260.54</v>
      </c>
      <c r="AB464" s="37"/>
      <c r="AC464" s="37">
        <v>6749.3</v>
      </c>
      <c r="AD464" s="37"/>
      <c r="AE464" s="37">
        <v>13511.24</v>
      </c>
      <c r="AF464" s="37"/>
      <c r="AG464" s="37"/>
    </row>
    <row r="465" spans="1:33" x14ac:dyDescent="0.25">
      <c r="A465" t="s">
        <v>591</v>
      </c>
      <c r="B465" t="s">
        <v>247</v>
      </c>
      <c r="C465" t="s">
        <v>592</v>
      </c>
      <c r="D465" t="s">
        <v>32</v>
      </c>
      <c r="E465" t="s">
        <v>100</v>
      </c>
      <c r="F465" s="19" t="str">
        <f>IFERROR(VLOOKUP(D465,'Tabelas auxiliares'!$A$3:$B$63,2,FALSE),"")</f>
        <v>PU - LOCAÇÃO DE VEÍCULOS * D.U.C</v>
      </c>
      <c r="G465" s="19" t="str">
        <f>IFERROR(VLOOKUP($B465,'Tabelas auxiliares'!$A$67:$C$104,2,FALSE),"")</f>
        <v/>
      </c>
      <c r="H465" s="19" t="str">
        <f>IFERROR(VLOOKUP($B465,'Tabelas auxiliares'!$A$67:$C$104,3,FALSE),"")</f>
        <v/>
      </c>
      <c r="I465" t="s">
        <v>5291</v>
      </c>
      <c r="J465" t="s">
        <v>3572</v>
      </c>
      <c r="K465" t="s">
        <v>5292</v>
      </c>
      <c r="L465" t="s">
        <v>5293</v>
      </c>
      <c r="M465" t="s">
        <v>1311</v>
      </c>
      <c r="N465" t="s">
        <v>638</v>
      </c>
      <c r="O465" t="s">
        <v>614</v>
      </c>
      <c r="P465" t="s">
        <v>1357</v>
      </c>
      <c r="Q465" t="s">
        <v>603</v>
      </c>
      <c r="R465" t="s">
        <v>604</v>
      </c>
      <c r="S465" t="s">
        <v>605</v>
      </c>
      <c r="T465" t="s">
        <v>145</v>
      </c>
      <c r="U465" t="s">
        <v>1358</v>
      </c>
      <c r="V465" t="s">
        <v>1278</v>
      </c>
      <c r="W465" t="s">
        <v>1279</v>
      </c>
      <c r="X465" t="s">
        <v>5294</v>
      </c>
      <c r="Y465" s="19" t="str">
        <f t="shared" si="7"/>
        <v>3</v>
      </c>
      <c r="Z465" s="19" t="str">
        <f>IF(T465="","",IF(AND(T465&lt;&gt;'Tabelas auxiliares'!$B$241,T465&lt;&gt;'Tabelas auxiliares'!$B$242),"FOLHA DE PESSOAL",IF(Y465='Tabelas auxiliares'!$A$242,"CUSTEIO",IF(Y465='Tabelas auxiliares'!$A$241,"INVESTIMENTO","ERRO - VERIFICAR"))))</f>
        <v>CUSTEIO</v>
      </c>
      <c r="AA465" s="37">
        <v>57798.27</v>
      </c>
      <c r="AB465" s="37"/>
      <c r="AC465" s="37">
        <v>7556.18</v>
      </c>
      <c r="AD465" s="37"/>
      <c r="AE465" s="37">
        <v>50242.09</v>
      </c>
      <c r="AF465" s="37"/>
      <c r="AG465" s="37"/>
    </row>
    <row r="466" spans="1:33" x14ac:dyDescent="0.25">
      <c r="A466" t="s">
        <v>591</v>
      </c>
      <c r="B466" t="s">
        <v>247</v>
      </c>
      <c r="C466" t="s">
        <v>592</v>
      </c>
      <c r="D466" t="s">
        <v>32</v>
      </c>
      <c r="E466" t="s">
        <v>100</v>
      </c>
      <c r="F466" s="19" t="str">
        <f>IFERROR(VLOOKUP(D466,'Tabelas auxiliares'!$A$3:$B$63,2,FALSE),"")</f>
        <v>PU - LOCAÇÃO DE VEÍCULOS * D.U.C</v>
      </c>
      <c r="G466" s="19" t="str">
        <f>IFERROR(VLOOKUP($B466,'Tabelas auxiliares'!$A$67:$C$104,2,FALSE),"")</f>
        <v/>
      </c>
      <c r="H466" s="19" t="str">
        <f>IFERROR(VLOOKUP($B466,'Tabelas auxiliares'!$A$67:$C$104,3,FALSE),"")</f>
        <v/>
      </c>
      <c r="I466" t="s">
        <v>4162</v>
      </c>
      <c r="J466" t="s">
        <v>3572</v>
      </c>
      <c r="K466" t="s">
        <v>5295</v>
      </c>
      <c r="L466" t="s">
        <v>3637</v>
      </c>
      <c r="M466" t="s">
        <v>1311</v>
      </c>
      <c r="N466" t="s">
        <v>638</v>
      </c>
      <c r="O466" t="s">
        <v>614</v>
      </c>
      <c r="P466" t="s">
        <v>1357</v>
      </c>
      <c r="Q466" t="s">
        <v>603</v>
      </c>
      <c r="R466" t="s">
        <v>604</v>
      </c>
      <c r="S466" t="s">
        <v>605</v>
      </c>
      <c r="T466" t="s">
        <v>145</v>
      </c>
      <c r="U466" t="s">
        <v>1358</v>
      </c>
      <c r="V466" t="s">
        <v>1278</v>
      </c>
      <c r="W466" t="s">
        <v>1279</v>
      </c>
      <c r="X466" t="s">
        <v>5296</v>
      </c>
      <c r="Y466" s="19" t="str">
        <f t="shared" si="7"/>
        <v>3</v>
      </c>
      <c r="Z466" s="19" t="str">
        <f>IF(T466="","",IF(AND(T466&lt;&gt;'Tabelas auxiliares'!$B$241,T466&lt;&gt;'Tabelas auxiliares'!$B$242),"FOLHA DE PESSOAL",IF(Y466='Tabelas auxiliares'!$A$242,"CUSTEIO",IF(Y466='Tabelas auxiliares'!$A$241,"INVESTIMENTO","ERRO - VERIFICAR"))))</f>
        <v>CUSTEIO</v>
      </c>
      <c r="AA466" s="37">
        <v>44901.35</v>
      </c>
      <c r="AB466" s="37"/>
      <c r="AC466" s="37">
        <v>123.28</v>
      </c>
      <c r="AD466" s="37">
        <v>51.36</v>
      </c>
      <c r="AE466" s="37">
        <v>44726.71</v>
      </c>
      <c r="AF466" s="37"/>
      <c r="AG466" s="37"/>
    </row>
    <row r="467" spans="1:33" x14ac:dyDescent="0.25">
      <c r="A467" t="s">
        <v>591</v>
      </c>
      <c r="B467" t="s">
        <v>249</v>
      </c>
      <c r="C467" t="s">
        <v>592</v>
      </c>
      <c r="D467" t="s">
        <v>10</v>
      </c>
      <c r="E467" t="s">
        <v>100</v>
      </c>
      <c r="F467" s="19" t="str">
        <f>IFERROR(VLOOKUP(D467,'Tabelas auxiliares'!$A$3:$B$63,2,FALSE),"")</f>
        <v>GABINETE REITORIA</v>
      </c>
      <c r="G467" s="19" t="str">
        <f>IFERROR(VLOOKUP($B467,'Tabelas auxiliares'!$A$67:$C$104,2,FALSE),"")</f>
        <v/>
      </c>
      <c r="H467" s="19" t="str">
        <f>IFERROR(VLOOKUP($B467,'Tabelas auxiliares'!$A$67:$C$104,3,FALSE),"")</f>
        <v/>
      </c>
      <c r="I467" t="s">
        <v>1317</v>
      </c>
      <c r="J467" t="s">
        <v>1318</v>
      </c>
      <c r="K467" t="s">
        <v>1319</v>
      </c>
      <c r="L467" t="s">
        <v>1320</v>
      </c>
      <c r="M467" t="s">
        <v>604</v>
      </c>
      <c r="N467" t="s">
        <v>638</v>
      </c>
      <c r="O467" t="s">
        <v>614</v>
      </c>
      <c r="P467" t="s">
        <v>639</v>
      </c>
      <c r="Q467" t="s">
        <v>603</v>
      </c>
      <c r="R467" t="s">
        <v>604</v>
      </c>
      <c r="S467" t="s">
        <v>605</v>
      </c>
      <c r="T467" t="s">
        <v>145</v>
      </c>
      <c r="U467" t="s">
        <v>640</v>
      </c>
      <c r="V467" t="s">
        <v>1313</v>
      </c>
      <c r="W467" t="s">
        <v>1314</v>
      </c>
      <c r="X467" t="s">
        <v>1321</v>
      </c>
      <c r="Y467" s="19" t="str">
        <f t="shared" si="7"/>
        <v>3</v>
      </c>
      <c r="Z467" s="19" t="str">
        <f>IF(T467="","",IF(AND(T467&lt;&gt;'Tabelas auxiliares'!$B$241,T467&lt;&gt;'Tabelas auxiliares'!$B$242),"FOLHA DE PESSOAL",IF(Y467='Tabelas auxiliares'!$A$242,"CUSTEIO",IF(Y467='Tabelas auxiliares'!$A$241,"INVESTIMENTO","ERRO - VERIFICAR"))))</f>
        <v>CUSTEIO</v>
      </c>
      <c r="AA467" s="37">
        <v>5</v>
      </c>
      <c r="AB467" s="37"/>
      <c r="AC467" s="37">
        <v>5</v>
      </c>
      <c r="AD467" s="37"/>
      <c r="AE467" s="37"/>
      <c r="AF467" s="37"/>
      <c r="AG467" s="37"/>
    </row>
    <row r="468" spans="1:33" x14ac:dyDescent="0.25">
      <c r="A468" t="s">
        <v>591</v>
      </c>
      <c r="B468" t="s">
        <v>249</v>
      </c>
      <c r="C468" t="s">
        <v>592</v>
      </c>
      <c r="D468" t="s">
        <v>42</v>
      </c>
      <c r="E468" t="s">
        <v>100</v>
      </c>
      <c r="F468" s="19" t="str">
        <f>IFERROR(VLOOKUP(D468,'Tabelas auxiliares'!$A$3:$B$63,2,FALSE),"")</f>
        <v>CCNH - CENTRO DE CIÊNCIAS NATURAIS E HUMANAS</v>
      </c>
      <c r="G468" s="19" t="str">
        <f>IFERROR(VLOOKUP($B468,'Tabelas auxiliares'!$A$67:$C$104,2,FALSE),"")</f>
        <v/>
      </c>
      <c r="H468" s="19" t="str">
        <f>IFERROR(VLOOKUP($B468,'Tabelas auxiliares'!$A$67:$C$104,3,FALSE),"")</f>
        <v/>
      </c>
      <c r="I468" t="s">
        <v>819</v>
      </c>
      <c r="J468" t="s">
        <v>1322</v>
      </c>
      <c r="K468" t="s">
        <v>1323</v>
      </c>
      <c r="L468" t="s">
        <v>1324</v>
      </c>
      <c r="M468" t="s">
        <v>604</v>
      </c>
      <c r="N468" t="s">
        <v>638</v>
      </c>
      <c r="O468" t="s">
        <v>614</v>
      </c>
      <c r="P468" t="s">
        <v>639</v>
      </c>
      <c r="Q468" t="s">
        <v>603</v>
      </c>
      <c r="R468" t="s">
        <v>604</v>
      </c>
      <c r="S468" t="s">
        <v>605</v>
      </c>
      <c r="T468" t="s">
        <v>145</v>
      </c>
      <c r="U468" t="s">
        <v>640</v>
      </c>
      <c r="V468" t="s">
        <v>1313</v>
      </c>
      <c r="W468" t="s">
        <v>1314</v>
      </c>
      <c r="X468" t="s">
        <v>1325</v>
      </c>
      <c r="Y468" s="19" t="str">
        <f t="shared" si="7"/>
        <v>3</v>
      </c>
      <c r="Z468" s="19" t="str">
        <f>IF(T468="","",IF(AND(T468&lt;&gt;'Tabelas auxiliares'!$B$241,T468&lt;&gt;'Tabelas auxiliares'!$B$242),"FOLHA DE PESSOAL",IF(Y468='Tabelas auxiliares'!$A$242,"CUSTEIO",IF(Y468='Tabelas auxiliares'!$A$241,"INVESTIMENTO","ERRO - VERIFICAR"))))</f>
        <v>CUSTEIO</v>
      </c>
      <c r="AA468" s="37">
        <v>311.11</v>
      </c>
      <c r="AB468" s="37"/>
      <c r="AC468" s="37">
        <v>311.11</v>
      </c>
      <c r="AD468" s="37"/>
      <c r="AE468" s="37"/>
      <c r="AF468" s="37"/>
      <c r="AG468" s="37"/>
    </row>
    <row r="469" spans="1:33" x14ac:dyDescent="0.25">
      <c r="A469" t="s">
        <v>591</v>
      </c>
      <c r="B469" t="s">
        <v>249</v>
      </c>
      <c r="C469" t="s">
        <v>592</v>
      </c>
      <c r="D469" t="s">
        <v>56</v>
      </c>
      <c r="E469" t="s">
        <v>100</v>
      </c>
      <c r="F469" s="19" t="str">
        <f>IFERROR(VLOOKUP(D469,'Tabelas auxiliares'!$A$3:$B$63,2,FALSE),"")</f>
        <v>PROAD - PASSAGENS * D.U.C</v>
      </c>
      <c r="G469" s="19" t="str">
        <f>IFERROR(VLOOKUP($B469,'Tabelas auxiliares'!$A$67:$C$104,2,FALSE),"")</f>
        <v/>
      </c>
      <c r="H469" s="19" t="str">
        <f>IFERROR(VLOOKUP($B469,'Tabelas auxiliares'!$A$67:$C$104,3,FALSE),"")</f>
        <v/>
      </c>
      <c r="I469" t="s">
        <v>663</v>
      </c>
      <c r="J469" t="s">
        <v>1332</v>
      </c>
      <c r="K469" t="s">
        <v>1333</v>
      </c>
      <c r="L469" t="s">
        <v>1334</v>
      </c>
      <c r="M469" t="s">
        <v>604</v>
      </c>
      <c r="N469" t="s">
        <v>638</v>
      </c>
      <c r="O469" t="s">
        <v>614</v>
      </c>
      <c r="P469" t="s">
        <v>639</v>
      </c>
      <c r="Q469" t="s">
        <v>603</v>
      </c>
      <c r="R469" t="s">
        <v>604</v>
      </c>
      <c r="S469" t="s">
        <v>605</v>
      </c>
      <c r="T469" t="s">
        <v>145</v>
      </c>
      <c r="U469" t="s">
        <v>640</v>
      </c>
      <c r="V469" t="s">
        <v>1335</v>
      </c>
      <c r="W469" t="s">
        <v>1336</v>
      </c>
      <c r="X469" t="s">
        <v>1337</v>
      </c>
      <c r="Y469" s="19" t="str">
        <f t="shared" si="7"/>
        <v>3</v>
      </c>
      <c r="Z469" s="19" t="str">
        <f>IF(T469="","",IF(AND(T469&lt;&gt;'Tabelas auxiliares'!$B$241,T469&lt;&gt;'Tabelas auxiliares'!$B$242),"FOLHA DE PESSOAL",IF(Y469='Tabelas auxiliares'!$A$242,"CUSTEIO",IF(Y469='Tabelas auxiliares'!$A$241,"INVESTIMENTO","ERRO - VERIFICAR"))))</f>
        <v>CUSTEIO</v>
      </c>
      <c r="AA469" s="37">
        <v>459.11</v>
      </c>
      <c r="AB469" s="37"/>
      <c r="AC469" s="37"/>
      <c r="AD469" s="37"/>
      <c r="AE469" s="37"/>
      <c r="AF469" s="37"/>
      <c r="AG469" s="37"/>
    </row>
    <row r="470" spans="1:33" x14ac:dyDescent="0.25">
      <c r="A470" t="s">
        <v>591</v>
      </c>
      <c r="B470" t="s">
        <v>249</v>
      </c>
      <c r="C470" t="s">
        <v>592</v>
      </c>
      <c r="D470" t="s">
        <v>56</v>
      </c>
      <c r="E470" t="s">
        <v>100</v>
      </c>
      <c r="F470" s="19" t="str">
        <f>IFERROR(VLOOKUP(D470,'Tabelas auxiliares'!$A$3:$B$63,2,FALSE),"")</f>
        <v>PROAD - PASSAGENS * D.U.C</v>
      </c>
      <c r="G470" s="19" t="str">
        <f>IFERROR(VLOOKUP($B470,'Tabelas auxiliares'!$A$67:$C$104,2,FALSE),"")</f>
        <v/>
      </c>
      <c r="H470" s="19" t="str">
        <f>IFERROR(VLOOKUP($B470,'Tabelas auxiliares'!$A$67:$C$104,3,FALSE),"")</f>
        <v/>
      </c>
      <c r="I470" t="s">
        <v>663</v>
      </c>
      <c r="J470" t="s">
        <v>1338</v>
      </c>
      <c r="K470" t="s">
        <v>1339</v>
      </c>
      <c r="L470" t="s">
        <v>1340</v>
      </c>
      <c r="M470" t="s">
        <v>604</v>
      </c>
      <c r="N470" t="s">
        <v>638</v>
      </c>
      <c r="O470" t="s">
        <v>614</v>
      </c>
      <c r="P470" t="s">
        <v>639</v>
      </c>
      <c r="Q470" t="s">
        <v>603</v>
      </c>
      <c r="R470" t="s">
        <v>604</v>
      </c>
      <c r="S470" t="s">
        <v>605</v>
      </c>
      <c r="T470" t="s">
        <v>145</v>
      </c>
      <c r="U470" t="s">
        <v>640</v>
      </c>
      <c r="V470" t="s">
        <v>1335</v>
      </c>
      <c r="W470" t="s">
        <v>1336</v>
      </c>
      <c r="X470" t="s">
        <v>1341</v>
      </c>
      <c r="Y470" s="19" t="str">
        <f t="shared" si="7"/>
        <v>3</v>
      </c>
      <c r="Z470" s="19" t="str">
        <f>IF(T470="","",IF(AND(T470&lt;&gt;'Tabelas auxiliares'!$B$241,T470&lt;&gt;'Tabelas auxiliares'!$B$242),"FOLHA DE PESSOAL",IF(Y470='Tabelas auxiliares'!$A$242,"CUSTEIO",IF(Y470='Tabelas auxiliares'!$A$241,"INVESTIMENTO","ERRO - VERIFICAR"))))</f>
        <v>CUSTEIO</v>
      </c>
      <c r="AA470" s="37">
        <v>1248.42</v>
      </c>
      <c r="AB470" s="37"/>
      <c r="AC470" s="37"/>
      <c r="AD470" s="37"/>
      <c r="AE470" s="37"/>
      <c r="AF470" s="37"/>
      <c r="AG470" s="37"/>
    </row>
    <row r="471" spans="1:33" x14ac:dyDescent="0.25">
      <c r="A471" t="s">
        <v>591</v>
      </c>
      <c r="B471" t="s">
        <v>249</v>
      </c>
      <c r="C471" t="s">
        <v>592</v>
      </c>
      <c r="D471" t="s">
        <v>56</v>
      </c>
      <c r="E471" t="s">
        <v>100</v>
      </c>
      <c r="F471" s="19" t="str">
        <f>IFERROR(VLOOKUP(D471,'Tabelas auxiliares'!$A$3:$B$63,2,FALSE),"")</f>
        <v>PROAD - PASSAGENS * D.U.C</v>
      </c>
      <c r="G471" s="19" t="str">
        <f>IFERROR(VLOOKUP($B471,'Tabelas auxiliares'!$A$67:$C$104,2,FALSE),"")</f>
        <v/>
      </c>
      <c r="H471" s="19" t="str">
        <f>IFERROR(VLOOKUP($B471,'Tabelas auxiliares'!$A$67:$C$104,3,FALSE),"")</f>
        <v/>
      </c>
      <c r="I471" t="s">
        <v>949</v>
      </c>
      <c r="J471" t="s">
        <v>1332</v>
      </c>
      <c r="K471" t="s">
        <v>1342</v>
      </c>
      <c r="L471" t="s">
        <v>1334</v>
      </c>
      <c r="M471" t="s">
        <v>604</v>
      </c>
      <c r="N471" t="s">
        <v>638</v>
      </c>
      <c r="O471" t="s">
        <v>614</v>
      </c>
      <c r="P471" t="s">
        <v>639</v>
      </c>
      <c r="Q471" t="s">
        <v>603</v>
      </c>
      <c r="R471" t="s">
        <v>604</v>
      </c>
      <c r="S471" t="s">
        <v>641</v>
      </c>
      <c r="T471" t="s">
        <v>145</v>
      </c>
      <c r="U471" t="s">
        <v>640</v>
      </c>
      <c r="V471" t="s">
        <v>1335</v>
      </c>
      <c r="W471" t="s">
        <v>1336</v>
      </c>
      <c r="X471" t="s">
        <v>1343</v>
      </c>
      <c r="Y471" s="19" t="str">
        <f t="shared" si="7"/>
        <v>3</v>
      </c>
      <c r="Z471" s="19" t="str">
        <f>IF(T471="","",IF(AND(T471&lt;&gt;'Tabelas auxiliares'!$B$241,T471&lt;&gt;'Tabelas auxiliares'!$B$242),"FOLHA DE PESSOAL",IF(Y471='Tabelas auxiliares'!$A$242,"CUSTEIO",IF(Y471='Tabelas auxiliares'!$A$241,"INVESTIMENTO","ERRO - VERIFICAR"))))</f>
        <v>CUSTEIO</v>
      </c>
      <c r="AA471" s="37">
        <v>1905</v>
      </c>
      <c r="AB471" s="37"/>
      <c r="AC471" s="37"/>
      <c r="AD471" s="37"/>
      <c r="AE471" s="37"/>
      <c r="AF471" s="37"/>
      <c r="AG471" s="37"/>
    </row>
    <row r="472" spans="1:33" x14ac:dyDescent="0.25">
      <c r="A472" t="s">
        <v>591</v>
      </c>
      <c r="B472" t="s">
        <v>249</v>
      </c>
      <c r="C472" t="s">
        <v>592</v>
      </c>
      <c r="D472" t="s">
        <v>56</v>
      </c>
      <c r="E472" t="s">
        <v>100</v>
      </c>
      <c r="F472" s="19" t="str">
        <f>IFERROR(VLOOKUP(D472,'Tabelas auxiliares'!$A$3:$B$63,2,FALSE),"")</f>
        <v>PROAD - PASSAGENS * D.U.C</v>
      </c>
      <c r="G472" s="19" t="str">
        <f>IFERROR(VLOOKUP($B472,'Tabelas auxiliares'!$A$67:$C$104,2,FALSE),"")</f>
        <v/>
      </c>
      <c r="H472" s="19" t="str">
        <f>IFERROR(VLOOKUP($B472,'Tabelas auxiliares'!$A$67:$C$104,3,FALSE),"")</f>
        <v/>
      </c>
      <c r="I472" t="s">
        <v>4282</v>
      </c>
      <c r="J472" t="s">
        <v>1938</v>
      </c>
      <c r="K472" t="s">
        <v>5297</v>
      </c>
      <c r="L472" t="s">
        <v>1940</v>
      </c>
      <c r="M472" t="s">
        <v>1941</v>
      </c>
      <c r="N472" t="s">
        <v>638</v>
      </c>
      <c r="O472" t="s">
        <v>614</v>
      </c>
      <c r="P472" t="s">
        <v>1357</v>
      </c>
      <c r="Q472" t="s">
        <v>603</v>
      </c>
      <c r="R472" t="s">
        <v>604</v>
      </c>
      <c r="S472" t="s">
        <v>605</v>
      </c>
      <c r="T472" t="s">
        <v>145</v>
      </c>
      <c r="U472" t="s">
        <v>1358</v>
      </c>
      <c r="V472" t="s">
        <v>1328</v>
      </c>
      <c r="W472" t="s">
        <v>1329</v>
      </c>
      <c r="X472" t="s">
        <v>5298</v>
      </c>
      <c r="Y472" s="19" t="str">
        <f t="shared" si="7"/>
        <v>3</v>
      </c>
      <c r="Z472" s="19" t="str">
        <f>IF(T472="","",IF(AND(T472&lt;&gt;'Tabelas auxiliares'!$B$241,T472&lt;&gt;'Tabelas auxiliares'!$B$242),"FOLHA DE PESSOAL",IF(Y472='Tabelas auxiliares'!$A$242,"CUSTEIO",IF(Y472='Tabelas auxiliares'!$A$241,"INVESTIMENTO","ERRO - VERIFICAR"))))</f>
        <v>CUSTEIO</v>
      </c>
      <c r="AA472" s="37">
        <v>56658.05</v>
      </c>
      <c r="AB472" s="37"/>
      <c r="AC472" s="37"/>
      <c r="AD472" s="37"/>
      <c r="AE472" s="37">
        <v>56658.05</v>
      </c>
      <c r="AF472" s="37"/>
      <c r="AG472" s="37"/>
    </row>
    <row r="473" spans="1:33" x14ac:dyDescent="0.25">
      <c r="F473" s="19" t="str">
        <f>IFERROR(VLOOKUP(D473,'Tabelas auxiliares'!$A$3:$B$63,2,FALSE),"")</f>
        <v/>
      </c>
      <c r="G473" s="19" t="str">
        <f>IFERROR(VLOOKUP($B473,'Tabelas auxiliares'!$A$67:$C$104,2,FALSE),"")</f>
        <v/>
      </c>
      <c r="H473" s="19" t="str">
        <f>IFERROR(VLOOKUP($B473,'Tabelas auxiliares'!$A$67:$C$104,3,FALSE),"")</f>
        <v/>
      </c>
      <c r="Y473" s="19" t="str">
        <f t="shared" si="7"/>
        <v/>
      </c>
      <c r="Z473" s="19" t="str">
        <f>IF(T473="","",IF(AND(T473&lt;&gt;'Tabelas auxiliares'!$B$241,T473&lt;&gt;'Tabelas auxiliares'!$B$242),"FOLHA DE PESSOAL",IF(Y473='Tabelas auxiliares'!$A$242,"CUSTEIO",IF(Y473='Tabelas auxiliares'!$A$241,"INVESTIMENTO","ERRO - VERIFICAR"))))</f>
        <v/>
      </c>
      <c r="AA473" s="37"/>
      <c r="AB473" s="37"/>
      <c r="AC473" s="37"/>
      <c r="AD473" s="37"/>
      <c r="AE473" s="37"/>
      <c r="AF473" s="37"/>
      <c r="AG473" s="37"/>
    </row>
    <row r="474" spans="1:33" x14ac:dyDescent="0.25">
      <c r="F474" s="19" t="str">
        <f>IFERROR(VLOOKUP(D474,'Tabelas auxiliares'!$A$3:$B$63,2,FALSE),"")</f>
        <v/>
      </c>
      <c r="G474" s="19" t="str">
        <f>IFERROR(VLOOKUP($B474,'Tabelas auxiliares'!$A$67:$C$104,2,FALSE),"")</f>
        <v/>
      </c>
      <c r="H474" s="19" t="str">
        <f>IFERROR(VLOOKUP($B474,'Tabelas auxiliares'!$A$67:$C$104,3,FALSE),"")</f>
        <v/>
      </c>
      <c r="Y474" s="19" t="str">
        <f t="shared" si="7"/>
        <v/>
      </c>
      <c r="Z474" s="19" t="str">
        <f>IF(T474="","",IF(AND(T474&lt;&gt;'Tabelas auxiliares'!$B$241,T474&lt;&gt;'Tabelas auxiliares'!$B$242),"FOLHA DE PESSOAL",IF(Y474='Tabelas auxiliares'!$A$242,"CUSTEIO",IF(Y474='Tabelas auxiliares'!$A$241,"INVESTIMENTO","ERRO - VERIFICAR"))))</f>
        <v/>
      </c>
      <c r="AA474" s="37"/>
      <c r="AB474" s="37"/>
      <c r="AC474" s="37"/>
      <c r="AD474" s="37"/>
      <c r="AE474" s="37"/>
      <c r="AF474" s="37"/>
      <c r="AG474" s="37"/>
    </row>
    <row r="475" spans="1:33" x14ac:dyDescent="0.25">
      <c r="F475" s="19" t="str">
        <f>IFERROR(VLOOKUP(D475,'Tabelas auxiliares'!$A$3:$B$63,2,FALSE),"")</f>
        <v/>
      </c>
      <c r="G475" s="19" t="str">
        <f>IFERROR(VLOOKUP($B475,'Tabelas auxiliares'!$A$67:$C$104,2,FALSE),"")</f>
        <v/>
      </c>
      <c r="H475" s="19" t="str">
        <f>IFERROR(VLOOKUP($B475,'Tabelas auxiliares'!$A$67:$C$104,3,FALSE),"")</f>
        <v/>
      </c>
      <c r="Y475" s="19" t="str">
        <f t="shared" si="7"/>
        <v/>
      </c>
      <c r="Z475" s="19" t="str">
        <f>IF(T475="","",IF(AND(T475&lt;&gt;'Tabelas auxiliares'!$B$241,T475&lt;&gt;'Tabelas auxiliares'!$B$242),"FOLHA DE PESSOAL",IF(Y475='Tabelas auxiliares'!$A$242,"CUSTEIO",IF(Y475='Tabelas auxiliares'!$A$241,"INVESTIMENTO","ERRO - VERIFICAR"))))</f>
        <v/>
      </c>
      <c r="AA475" s="37"/>
      <c r="AB475" s="37"/>
      <c r="AC475" s="37"/>
      <c r="AD475" s="37"/>
      <c r="AE475" s="37"/>
      <c r="AF475" s="37"/>
      <c r="AG475" s="37"/>
    </row>
    <row r="476" spans="1:33" x14ac:dyDescent="0.25">
      <c r="F476" s="19" t="str">
        <f>IFERROR(VLOOKUP(D476,'Tabelas auxiliares'!$A$3:$B$63,2,FALSE),"")</f>
        <v/>
      </c>
      <c r="G476" s="19" t="str">
        <f>IFERROR(VLOOKUP($B476,'Tabelas auxiliares'!$A$67:$C$104,2,FALSE),"")</f>
        <v/>
      </c>
      <c r="H476" s="19" t="str">
        <f>IFERROR(VLOOKUP($B476,'Tabelas auxiliares'!$A$67:$C$104,3,FALSE),"")</f>
        <v/>
      </c>
      <c r="Y476" s="19" t="str">
        <f t="shared" si="7"/>
        <v/>
      </c>
      <c r="Z476" s="19" t="str">
        <f>IF(T476="","",IF(AND(T476&lt;&gt;'Tabelas auxiliares'!$B$241,T476&lt;&gt;'Tabelas auxiliares'!$B$242),"FOLHA DE PESSOAL",IF(Y476='Tabelas auxiliares'!$A$242,"CUSTEIO",IF(Y476='Tabelas auxiliares'!$A$241,"INVESTIMENTO","ERRO - VERIFICAR"))))</f>
        <v/>
      </c>
      <c r="AA476" s="37"/>
      <c r="AB476" s="37"/>
      <c r="AC476" s="37"/>
      <c r="AD476" s="37"/>
      <c r="AE476" s="37"/>
      <c r="AF476" s="37"/>
      <c r="AG476" s="37"/>
    </row>
    <row r="477" spans="1:33" x14ac:dyDescent="0.25">
      <c r="F477" s="19" t="str">
        <f>IFERROR(VLOOKUP(D477,'Tabelas auxiliares'!$A$3:$B$63,2,FALSE),"")</f>
        <v/>
      </c>
      <c r="G477" s="19" t="str">
        <f>IFERROR(VLOOKUP($B477,'Tabelas auxiliares'!$A$67:$C$104,2,FALSE),"")</f>
        <v/>
      </c>
      <c r="H477" s="19" t="str">
        <f>IFERROR(VLOOKUP($B477,'Tabelas auxiliares'!$A$67:$C$104,3,FALSE),"")</f>
        <v/>
      </c>
      <c r="Y477" s="19" t="str">
        <f t="shared" si="7"/>
        <v/>
      </c>
      <c r="Z477" s="19" t="str">
        <f>IF(T477="","",IF(AND(T477&lt;&gt;'Tabelas auxiliares'!$B$241,T477&lt;&gt;'Tabelas auxiliares'!$B$242),"FOLHA DE PESSOAL",IF(Y477='Tabelas auxiliares'!$A$242,"CUSTEIO",IF(Y477='Tabelas auxiliares'!$A$241,"INVESTIMENTO","ERRO - VERIFICAR"))))</f>
        <v/>
      </c>
      <c r="AA477" s="37"/>
      <c r="AB477" s="37"/>
      <c r="AC477" s="37"/>
      <c r="AD477" s="37"/>
      <c r="AE477" s="37"/>
      <c r="AF477" s="37"/>
      <c r="AG477" s="37"/>
    </row>
    <row r="478" spans="1:33" x14ac:dyDescent="0.25">
      <c r="F478" s="19" t="str">
        <f>IFERROR(VLOOKUP(D478,'Tabelas auxiliares'!$A$3:$B$63,2,FALSE),"")</f>
        <v/>
      </c>
      <c r="G478" s="19" t="str">
        <f>IFERROR(VLOOKUP($B478,'Tabelas auxiliares'!$A$67:$C$104,2,FALSE),"")</f>
        <v/>
      </c>
      <c r="H478" s="19" t="str">
        <f>IFERROR(VLOOKUP($B478,'Tabelas auxiliares'!$A$67:$C$104,3,FALSE),"")</f>
        <v/>
      </c>
      <c r="Y478" s="19" t="str">
        <f t="shared" si="7"/>
        <v/>
      </c>
      <c r="Z478" s="19" t="str">
        <f>IF(T478="","",IF(AND(T478&lt;&gt;'Tabelas auxiliares'!$B$241,T478&lt;&gt;'Tabelas auxiliares'!$B$242),"FOLHA DE PESSOAL",IF(Y478='Tabelas auxiliares'!$A$242,"CUSTEIO",IF(Y478='Tabelas auxiliares'!$A$241,"INVESTIMENTO","ERRO - VERIFICAR"))))</f>
        <v/>
      </c>
      <c r="AA478" s="37"/>
      <c r="AB478" s="37"/>
      <c r="AC478" s="37"/>
      <c r="AD478" s="37"/>
      <c r="AE478" s="37"/>
      <c r="AF478" s="37"/>
      <c r="AG478" s="37"/>
    </row>
    <row r="479" spans="1:33" x14ac:dyDescent="0.25">
      <c r="F479" s="19" t="str">
        <f>IFERROR(VLOOKUP(D479,'Tabelas auxiliares'!$A$3:$B$63,2,FALSE),"")</f>
        <v/>
      </c>
      <c r="G479" s="19" t="str">
        <f>IFERROR(VLOOKUP($B479,'Tabelas auxiliares'!$A$67:$C$104,2,FALSE),"")</f>
        <v/>
      </c>
      <c r="H479" s="19" t="str">
        <f>IFERROR(VLOOKUP($B479,'Tabelas auxiliares'!$A$67:$C$104,3,FALSE),"")</f>
        <v/>
      </c>
      <c r="Y479" s="19" t="str">
        <f t="shared" si="7"/>
        <v/>
      </c>
      <c r="Z479" s="19" t="str">
        <f>IF(T479="","",IF(AND(T479&lt;&gt;'Tabelas auxiliares'!$B$241,T479&lt;&gt;'Tabelas auxiliares'!$B$242),"FOLHA DE PESSOAL",IF(Y479='Tabelas auxiliares'!$A$242,"CUSTEIO",IF(Y479='Tabelas auxiliares'!$A$241,"INVESTIMENTO","ERRO - VERIFICAR"))))</f>
        <v/>
      </c>
      <c r="AA479" s="37"/>
      <c r="AB479" s="37"/>
      <c r="AC479" s="37"/>
      <c r="AD479" s="37"/>
      <c r="AE479" s="37"/>
      <c r="AF479" s="37"/>
      <c r="AG479" s="37"/>
    </row>
    <row r="480" spans="1:33" x14ac:dyDescent="0.25">
      <c r="F480" s="19" t="str">
        <f>IFERROR(VLOOKUP(D480,'Tabelas auxiliares'!$A$3:$B$63,2,FALSE),"")</f>
        <v/>
      </c>
      <c r="G480" s="19" t="str">
        <f>IFERROR(VLOOKUP($B480,'Tabelas auxiliares'!$A$67:$C$104,2,FALSE),"")</f>
        <v/>
      </c>
      <c r="H480" s="19" t="str">
        <f>IFERROR(VLOOKUP($B480,'Tabelas auxiliares'!$A$67:$C$104,3,FALSE),"")</f>
        <v/>
      </c>
      <c r="Y480" s="19" t="str">
        <f t="shared" si="7"/>
        <v/>
      </c>
      <c r="Z480" s="19" t="str">
        <f>IF(T480="","",IF(AND(T480&lt;&gt;'Tabelas auxiliares'!$B$241,T480&lt;&gt;'Tabelas auxiliares'!$B$242),"FOLHA DE PESSOAL",IF(Y480='Tabelas auxiliares'!$A$242,"CUSTEIO",IF(Y480='Tabelas auxiliares'!$A$241,"INVESTIMENTO","ERRO - VERIFICAR"))))</f>
        <v/>
      </c>
      <c r="AA480" s="37"/>
      <c r="AB480" s="37"/>
      <c r="AC480" s="37"/>
      <c r="AD480" s="37"/>
      <c r="AE480" s="37"/>
      <c r="AF480" s="37"/>
      <c r="AG480" s="37"/>
    </row>
    <row r="481" spans="6:33" x14ac:dyDescent="0.25">
      <c r="F481" s="19" t="str">
        <f>IFERROR(VLOOKUP(D481,'Tabelas auxiliares'!$A$3:$B$63,2,FALSE),"")</f>
        <v/>
      </c>
      <c r="G481" s="19" t="str">
        <f>IFERROR(VLOOKUP($B481,'Tabelas auxiliares'!$A$67:$C$104,2,FALSE),"")</f>
        <v/>
      </c>
      <c r="H481" s="19" t="str">
        <f>IFERROR(VLOOKUP($B481,'Tabelas auxiliares'!$A$67:$C$104,3,FALSE),"")</f>
        <v/>
      </c>
      <c r="Y481" s="19" t="str">
        <f t="shared" si="7"/>
        <v/>
      </c>
      <c r="Z481" s="19" t="str">
        <f>IF(T481="","",IF(AND(T481&lt;&gt;'Tabelas auxiliares'!$B$241,T481&lt;&gt;'Tabelas auxiliares'!$B$242),"FOLHA DE PESSOAL",IF(Y481='Tabelas auxiliares'!$A$242,"CUSTEIO",IF(Y481='Tabelas auxiliares'!$A$241,"INVESTIMENTO","ERRO - VERIFICAR"))))</f>
        <v/>
      </c>
      <c r="AA481" s="37"/>
      <c r="AB481" s="37"/>
      <c r="AC481" s="37"/>
      <c r="AD481" s="37"/>
      <c r="AE481" s="37"/>
      <c r="AF481" s="37"/>
      <c r="AG481" s="37"/>
    </row>
    <row r="482" spans="6:33" x14ac:dyDescent="0.25">
      <c r="F482" s="19" t="str">
        <f>IFERROR(VLOOKUP(D482,'Tabelas auxiliares'!$A$3:$B$63,2,FALSE),"")</f>
        <v/>
      </c>
      <c r="G482" s="19" t="str">
        <f>IFERROR(VLOOKUP($B482,'Tabelas auxiliares'!$A$67:$C$104,2,FALSE),"")</f>
        <v/>
      </c>
      <c r="H482" s="19" t="str">
        <f>IFERROR(VLOOKUP($B482,'Tabelas auxiliares'!$A$67:$C$104,3,FALSE),"")</f>
        <v/>
      </c>
      <c r="Y482" s="19" t="str">
        <f t="shared" si="7"/>
        <v/>
      </c>
      <c r="Z482" s="19" t="str">
        <f>IF(T482="","",IF(AND(T482&lt;&gt;'Tabelas auxiliares'!$B$241,T482&lt;&gt;'Tabelas auxiliares'!$B$242),"FOLHA DE PESSOAL",IF(Y482='Tabelas auxiliares'!$A$242,"CUSTEIO",IF(Y482='Tabelas auxiliares'!$A$241,"INVESTIMENTO","ERRO - VERIFICAR"))))</f>
        <v/>
      </c>
      <c r="AA482" s="37"/>
      <c r="AB482" s="37"/>
      <c r="AC482" s="37"/>
      <c r="AD482" s="37"/>
      <c r="AE482" s="37"/>
      <c r="AF482" s="37"/>
      <c r="AG482" s="37"/>
    </row>
    <row r="483" spans="6:33" x14ac:dyDescent="0.25">
      <c r="F483" s="19" t="str">
        <f>IFERROR(VLOOKUP(D483,'Tabelas auxiliares'!$A$3:$B$63,2,FALSE),"")</f>
        <v/>
      </c>
      <c r="G483" s="19" t="str">
        <f>IFERROR(VLOOKUP($B483,'Tabelas auxiliares'!$A$67:$C$104,2,FALSE),"")</f>
        <v/>
      </c>
      <c r="H483" s="19" t="str">
        <f>IFERROR(VLOOKUP($B483,'Tabelas auxiliares'!$A$67:$C$104,3,FALSE),"")</f>
        <v/>
      </c>
      <c r="Y483" s="19" t="str">
        <f t="shared" si="7"/>
        <v/>
      </c>
      <c r="Z483" s="19" t="str">
        <f>IF(T483="","",IF(AND(T483&lt;&gt;'Tabelas auxiliares'!$B$241,T483&lt;&gt;'Tabelas auxiliares'!$B$242),"FOLHA DE PESSOAL",IF(Y483='Tabelas auxiliares'!$A$242,"CUSTEIO",IF(Y483='Tabelas auxiliares'!$A$241,"INVESTIMENTO","ERRO - VERIFICAR"))))</f>
        <v/>
      </c>
      <c r="AA483" s="37"/>
      <c r="AB483" s="37"/>
      <c r="AC483" s="37"/>
      <c r="AD483" s="37"/>
      <c r="AE483" s="37"/>
      <c r="AF483" s="37"/>
      <c r="AG483" s="37"/>
    </row>
    <row r="484" spans="6:33" x14ac:dyDescent="0.25">
      <c r="F484" s="19" t="str">
        <f>IFERROR(VLOOKUP(D484,'Tabelas auxiliares'!$A$3:$B$63,2,FALSE),"")</f>
        <v/>
      </c>
      <c r="G484" s="19" t="str">
        <f>IFERROR(VLOOKUP($B484,'Tabelas auxiliares'!$A$67:$C$104,2,FALSE),"")</f>
        <v/>
      </c>
      <c r="H484" s="19" t="str">
        <f>IFERROR(VLOOKUP($B484,'Tabelas auxiliares'!$A$67:$C$104,3,FALSE),"")</f>
        <v/>
      </c>
      <c r="Y484" s="19" t="str">
        <f t="shared" si="7"/>
        <v/>
      </c>
      <c r="Z484" s="19" t="str">
        <f>IF(T484="","",IF(AND(T484&lt;&gt;'Tabelas auxiliares'!$B$241,T484&lt;&gt;'Tabelas auxiliares'!$B$242),"FOLHA DE PESSOAL",IF(Y484='Tabelas auxiliares'!$A$242,"CUSTEIO",IF(Y484='Tabelas auxiliares'!$A$241,"INVESTIMENTO","ERRO - VERIFICAR"))))</f>
        <v/>
      </c>
      <c r="AA484" s="37"/>
      <c r="AB484" s="37"/>
      <c r="AC484" s="37"/>
      <c r="AD484" s="37"/>
      <c r="AE484" s="37"/>
      <c r="AF484" s="37"/>
      <c r="AG484" s="37"/>
    </row>
    <row r="485" spans="6:33" x14ac:dyDescent="0.25">
      <c r="F485" s="19" t="str">
        <f>IFERROR(VLOOKUP(D485,'Tabelas auxiliares'!$A$3:$B$63,2,FALSE),"")</f>
        <v/>
      </c>
      <c r="G485" s="19" t="str">
        <f>IFERROR(VLOOKUP($B485,'Tabelas auxiliares'!$A$67:$C$104,2,FALSE),"")</f>
        <v/>
      </c>
      <c r="H485" s="19" t="str">
        <f>IFERROR(VLOOKUP($B485,'Tabelas auxiliares'!$A$67:$C$104,3,FALSE),"")</f>
        <v/>
      </c>
      <c r="Y485" s="19" t="str">
        <f t="shared" si="7"/>
        <v/>
      </c>
      <c r="Z485" s="19" t="str">
        <f>IF(T485="","",IF(AND(T485&lt;&gt;'Tabelas auxiliares'!$B$241,T485&lt;&gt;'Tabelas auxiliares'!$B$242),"FOLHA DE PESSOAL",IF(Y485='Tabelas auxiliares'!$A$242,"CUSTEIO",IF(Y485='Tabelas auxiliares'!$A$241,"INVESTIMENTO","ERRO - VERIFICAR"))))</f>
        <v/>
      </c>
      <c r="AA485" s="37"/>
      <c r="AB485" s="37"/>
      <c r="AC485" s="37"/>
      <c r="AD485" s="37"/>
      <c r="AE485" s="37"/>
      <c r="AF485" s="37"/>
      <c r="AG485" s="37"/>
    </row>
    <row r="486" spans="6:33" x14ac:dyDescent="0.25">
      <c r="F486" s="19" t="str">
        <f>IFERROR(VLOOKUP(D486,'Tabelas auxiliares'!$A$3:$B$63,2,FALSE),"")</f>
        <v/>
      </c>
      <c r="G486" s="19" t="str">
        <f>IFERROR(VLOOKUP($B486,'Tabelas auxiliares'!$A$67:$C$104,2,FALSE),"")</f>
        <v/>
      </c>
      <c r="H486" s="19" t="str">
        <f>IFERROR(VLOOKUP($B486,'Tabelas auxiliares'!$A$67:$C$104,3,FALSE),"")</f>
        <v/>
      </c>
      <c r="Y486" s="19" t="str">
        <f t="shared" si="7"/>
        <v/>
      </c>
      <c r="Z486" s="19" t="str">
        <f>IF(T486="","",IF(AND(T486&lt;&gt;'Tabelas auxiliares'!$B$241,T486&lt;&gt;'Tabelas auxiliares'!$B$242),"FOLHA DE PESSOAL",IF(Y486='Tabelas auxiliares'!$A$242,"CUSTEIO",IF(Y486='Tabelas auxiliares'!$A$241,"INVESTIMENTO","ERRO - VERIFICAR"))))</f>
        <v/>
      </c>
      <c r="AA486" s="37"/>
      <c r="AB486" s="37"/>
      <c r="AC486" s="37"/>
      <c r="AD486" s="37"/>
      <c r="AE486" s="37"/>
      <c r="AF486" s="37"/>
      <c r="AG486" s="37"/>
    </row>
    <row r="487" spans="6:33" x14ac:dyDescent="0.25">
      <c r="F487" s="19" t="str">
        <f>IFERROR(VLOOKUP(D487,'Tabelas auxiliares'!$A$3:$B$63,2,FALSE),"")</f>
        <v/>
      </c>
      <c r="G487" s="19" t="str">
        <f>IFERROR(VLOOKUP($B487,'Tabelas auxiliares'!$A$67:$C$104,2,FALSE),"")</f>
        <v/>
      </c>
      <c r="H487" s="19" t="str">
        <f>IFERROR(VLOOKUP($B487,'Tabelas auxiliares'!$A$67:$C$104,3,FALSE),"")</f>
        <v/>
      </c>
      <c r="Y487" s="19" t="str">
        <f t="shared" si="7"/>
        <v/>
      </c>
      <c r="Z487" s="19" t="str">
        <f>IF(T487="","",IF(AND(T487&lt;&gt;'Tabelas auxiliares'!$B$241,T487&lt;&gt;'Tabelas auxiliares'!$B$242),"FOLHA DE PESSOAL",IF(Y487='Tabelas auxiliares'!$A$242,"CUSTEIO",IF(Y487='Tabelas auxiliares'!$A$241,"INVESTIMENTO","ERRO - VERIFICAR"))))</f>
        <v/>
      </c>
      <c r="AA487" s="37"/>
      <c r="AB487" s="37"/>
      <c r="AC487" s="37"/>
      <c r="AD487" s="37"/>
      <c r="AE487" s="37"/>
      <c r="AF487" s="37"/>
      <c r="AG487" s="37"/>
    </row>
    <row r="488" spans="6:33" x14ac:dyDescent="0.25">
      <c r="F488" s="19" t="str">
        <f>IFERROR(VLOOKUP(D488,'Tabelas auxiliares'!$A$3:$B$63,2,FALSE),"")</f>
        <v/>
      </c>
      <c r="G488" s="19" t="str">
        <f>IFERROR(VLOOKUP($B488,'Tabelas auxiliares'!$A$67:$C$104,2,FALSE),"")</f>
        <v/>
      </c>
      <c r="H488" s="19" t="str">
        <f>IFERROR(VLOOKUP($B488,'Tabelas auxiliares'!$A$67:$C$104,3,FALSE),"")</f>
        <v/>
      </c>
      <c r="Y488" s="19" t="str">
        <f t="shared" si="7"/>
        <v/>
      </c>
      <c r="Z488" s="19" t="str">
        <f>IF(T488="","",IF(AND(T488&lt;&gt;'Tabelas auxiliares'!$B$241,T488&lt;&gt;'Tabelas auxiliares'!$B$242),"FOLHA DE PESSOAL",IF(Y488='Tabelas auxiliares'!$A$242,"CUSTEIO",IF(Y488='Tabelas auxiliares'!$A$241,"INVESTIMENTO","ERRO - VERIFICAR"))))</f>
        <v/>
      </c>
      <c r="AA488" s="37"/>
      <c r="AB488" s="37"/>
      <c r="AC488" s="37"/>
      <c r="AD488" s="37"/>
      <c r="AE488" s="37"/>
      <c r="AF488" s="37"/>
      <c r="AG488" s="37"/>
    </row>
    <row r="489" spans="6:33" x14ac:dyDescent="0.25">
      <c r="F489" s="19" t="str">
        <f>IFERROR(VLOOKUP(D489,'Tabelas auxiliares'!$A$3:$B$63,2,FALSE),"")</f>
        <v/>
      </c>
      <c r="G489" s="19" t="str">
        <f>IFERROR(VLOOKUP($B489,'Tabelas auxiliares'!$A$67:$C$104,2,FALSE),"")</f>
        <v/>
      </c>
      <c r="H489" s="19" t="str">
        <f>IFERROR(VLOOKUP($B489,'Tabelas auxiliares'!$A$67:$C$104,3,FALSE),"")</f>
        <v/>
      </c>
      <c r="Y489" s="19" t="str">
        <f t="shared" si="7"/>
        <v/>
      </c>
      <c r="Z489" s="19" t="str">
        <f>IF(T489="","",IF(AND(T489&lt;&gt;'Tabelas auxiliares'!$B$241,T489&lt;&gt;'Tabelas auxiliares'!$B$242),"FOLHA DE PESSOAL",IF(Y489='Tabelas auxiliares'!$A$242,"CUSTEIO",IF(Y489='Tabelas auxiliares'!$A$241,"INVESTIMENTO","ERRO - VERIFICAR"))))</f>
        <v/>
      </c>
      <c r="AA489" s="37"/>
      <c r="AB489" s="37"/>
      <c r="AC489" s="37"/>
      <c r="AD489" s="37"/>
      <c r="AE489" s="37"/>
      <c r="AF489" s="37"/>
      <c r="AG489" s="37"/>
    </row>
    <row r="490" spans="6:33" x14ac:dyDescent="0.25">
      <c r="F490" s="19" t="str">
        <f>IFERROR(VLOOKUP(D490,'Tabelas auxiliares'!$A$3:$B$63,2,FALSE),"")</f>
        <v/>
      </c>
      <c r="G490" s="19" t="str">
        <f>IFERROR(VLOOKUP($B490,'Tabelas auxiliares'!$A$67:$C$104,2,FALSE),"")</f>
        <v/>
      </c>
      <c r="H490" s="19" t="str">
        <f>IFERROR(VLOOKUP($B490,'Tabelas auxiliares'!$A$67:$C$104,3,FALSE),"")</f>
        <v/>
      </c>
      <c r="Y490" s="19" t="str">
        <f t="shared" si="7"/>
        <v/>
      </c>
      <c r="Z490" s="19" t="str">
        <f>IF(T490="","",IF(AND(T490&lt;&gt;'Tabelas auxiliares'!$B$241,T490&lt;&gt;'Tabelas auxiliares'!$B$242),"FOLHA DE PESSOAL",IF(Y490='Tabelas auxiliares'!$A$242,"CUSTEIO",IF(Y490='Tabelas auxiliares'!$A$241,"INVESTIMENTO","ERRO - VERIFICAR"))))</f>
        <v/>
      </c>
      <c r="AA490" s="37"/>
      <c r="AB490" s="37"/>
      <c r="AC490" s="37"/>
      <c r="AD490" s="37"/>
      <c r="AE490" s="37"/>
      <c r="AF490" s="37"/>
      <c r="AG490" s="37"/>
    </row>
    <row r="491" spans="6:33" x14ac:dyDescent="0.25">
      <c r="F491" s="19" t="str">
        <f>IFERROR(VLOOKUP(D491,'Tabelas auxiliares'!$A$3:$B$63,2,FALSE),"")</f>
        <v/>
      </c>
      <c r="G491" s="19" t="str">
        <f>IFERROR(VLOOKUP($B491,'Tabelas auxiliares'!$A$67:$C$104,2,FALSE),"")</f>
        <v/>
      </c>
      <c r="H491" s="19" t="str">
        <f>IFERROR(VLOOKUP($B491,'Tabelas auxiliares'!$A$67:$C$104,3,FALSE),"")</f>
        <v/>
      </c>
      <c r="Y491" s="19" t="str">
        <f t="shared" si="7"/>
        <v/>
      </c>
      <c r="Z491" s="19" t="str">
        <f>IF(T491="","",IF(AND(T491&lt;&gt;'Tabelas auxiliares'!$B$241,T491&lt;&gt;'Tabelas auxiliares'!$B$242),"FOLHA DE PESSOAL",IF(Y491='Tabelas auxiliares'!$A$242,"CUSTEIO",IF(Y491='Tabelas auxiliares'!$A$241,"INVESTIMENTO","ERRO - VERIFICAR"))))</f>
        <v/>
      </c>
      <c r="AA491" s="37"/>
      <c r="AB491" s="37"/>
      <c r="AC491" s="37"/>
      <c r="AD491" s="37"/>
      <c r="AE491" s="37"/>
      <c r="AF491" s="37"/>
      <c r="AG491" s="37"/>
    </row>
    <row r="492" spans="6:33" x14ac:dyDescent="0.25">
      <c r="F492" s="19" t="str">
        <f>IFERROR(VLOOKUP(D492,'Tabelas auxiliares'!$A$3:$B$63,2,FALSE),"")</f>
        <v/>
      </c>
      <c r="G492" s="19" t="str">
        <f>IFERROR(VLOOKUP($B492,'Tabelas auxiliares'!$A$67:$C$104,2,FALSE),"")</f>
        <v/>
      </c>
      <c r="H492" s="19" t="str">
        <f>IFERROR(VLOOKUP($B492,'Tabelas auxiliares'!$A$67:$C$104,3,FALSE),"")</f>
        <v/>
      </c>
      <c r="Y492" s="19" t="str">
        <f t="shared" si="7"/>
        <v/>
      </c>
      <c r="Z492" s="19" t="str">
        <f>IF(T492="","",IF(AND(T492&lt;&gt;'Tabelas auxiliares'!$B$241,T492&lt;&gt;'Tabelas auxiliares'!$B$242),"FOLHA DE PESSOAL",IF(Y492='Tabelas auxiliares'!$A$242,"CUSTEIO",IF(Y492='Tabelas auxiliares'!$A$241,"INVESTIMENTO","ERRO - VERIFICAR"))))</f>
        <v/>
      </c>
      <c r="AA492" s="37"/>
      <c r="AB492" s="37"/>
      <c r="AC492" s="37"/>
      <c r="AD492" s="37"/>
      <c r="AE492" s="37"/>
      <c r="AF492" s="37"/>
      <c r="AG492" s="37"/>
    </row>
    <row r="493" spans="6:33" x14ac:dyDescent="0.25">
      <c r="F493" s="19" t="str">
        <f>IFERROR(VLOOKUP(D493,'Tabelas auxiliares'!$A$3:$B$63,2,FALSE),"")</f>
        <v/>
      </c>
      <c r="G493" s="19" t="str">
        <f>IFERROR(VLOOKUP($B493,'Tabelas auxiliares'!$A$67:$C$104,2,FALSE),"")</f>
        <v/>
      </c>
      <c r="H493" s="19" t="str">
        <f>IFERROR(VLOOKUP($B493,'Tabelas auxiliares'!$A$67:$C$104,3,FALSE),"")</f>
        <v/>
      </c>
      <c r="Y493" s="19" t="str">
        <f t="shared" si="7"/>
        <v/>
      </c>
      <c r="Z493" s="19" t="str">
        <f>IF(T493="","",IF(AND(T493&lt;&gt;'Tabelas auxiliares'!$B$241,T493&lt;&gt;'Tabelas auxiliares'!$B$242),"FOLHA DE PESSOAL",IF(Y493='Tabelas auxiliares'!$A$242,"CUSTEIO",IF(Y493='Tabelas auxiliares'!$A$241,"INVESTIMENTO","ERRO - VERIFICAR"))))</f>
        <v/>
      </c>
      <c r="AA493" s="37"/>
      <c r="AB493" s="37"/>
      <c r="AC493" s="37"/>
      <c r="AD493" s="37"/>
      <c r="AE493" s="37"/>
      <c r="AF493" s="37"/>
      <c r="AG493" s="37"/>
    </row>
    <row r="494" spans="6:33" x14ac:dyDescent="0.25">
      <c r="F494" s="19" t="str">
        <f>IFERROR(VLOOKUP(D494,'Tabelas auxiliares'!$A$3:$B$63,2,FALSE),"")</f>
        <v/>
      </c>
      <c r="G494" s="19" t="str">
        <f>IFERROR(VLOOKUP($B494,'Tabelas auxiliares'!$A$67:$C$104,2,FALSE),"")</f>
        <v/>
      </c>
      <c r="H494" s="19" t="str">
        <f>IFERROR(VLOOKUP($B494,'Tabelas auxiliares'!$A$67:$C$104,3,FALSE),"")</f>
        <v/>
      </c>
      <c r="Y494" s="19" t="str">
        <f t="shared" si="7"/>
        <v/>
      </c>
      <c r="Z494" s="19" t="str">
        <f>IF(T494="","",IF(AND(T494&lt;&gt;'Tabelas auxiliares'!$B$241,T494&lt;&gt;'Tabelas auxiliares'!$B$242),"FOLHA DE PESSOAL",IF(Y494='Tabelas auxiliares'!$A$242,"CUSTEIO",IF(Y494='Tabelas auxiliares'!$A$241,"INVESTIMENTO","ERRO - VERIFICAR"))))</f>
        <v/>
      </c>
      <c r="AA494" s="37"/>
      <c r="AB494" s="37"/>
      <c r="AC494" s="37"/>
      <c r="AD494" s="37"/>
      <c r="AE494" s="37"/>
      <c r="AF494" s="37"/>
      <c r="AG494" s="37"/>
    </row>
    <row r="495" spans="6:33" x14ac:dyDescent="0.25">
      <c r="F495" s="19" t="str">
        <f>IFERROR(VLOOKUP(D495,'Tabelas auxiliares'!$A$3:$B$63,2,FALSE),"")</f>
        <v/>
      </c>
      <c r="G495" s="19" t="str">
        <f>IFERROR(VLOOKUP($B495,'Tabelas auxiliares'!$A$67:$C$104,2,FALSE),"")</f>
        <v/>
      </c>
      <c r="H495" s="19" t="str">
        <f>IFERROR(VLOOKUP($B495,'Tabelas auxiliares'!$A$67:$C$104,3,FALSE),"")</f>
        <v/>
      </c>
      <c r="Y495" s="19" t="str">
        <f t="shared" si="7"/>
        <v/>
      </c>
      <c r="Z495" s="19" t="str">
        <f>IF(T495="","",IF(AND(T495&lt;&gt;'Tabelas auxiliares'!$B$241,T495&lt;&gt;'Tabelas auxiliares'!$B$242),"FOLHA DE PESSOAL",IF(Y495='Tabelas auxiliares'!$A$242,"CUSTEIO",IF(Y495='Tabelas auxiliares'!$A$241,"INVESTIMENTO","ERRO - VERIFICAR"))))</f>
        <v/>
      </c>
      <c r="AA495" s="37"/>
      <c r="AB495" s="37"/>
      <c r="AC495" s="37"/>
      <c r="AD495" s="37"/>
      <c r="AE495" s="37"/>
      <c r="AF495" s="37"/>
      <c r="AG495" s="37"/>
    </row>
    <row r="496" spans="6:33" x14ac:dyDescent="0.25">
      <c r="F496" s="19" t="str">
        <f>IFERROR(VLOOKUP(D496,'Tabelas auxiliares'!$A$3:$B$63,2,FALSE),"")</f>
        <v/>
      </c>
      <c r="G496" s="19" t="str">
        <f>IFERROR(VLOOKUP($B496,'Tabelas auxiliares'!$A$67:$C$104,2,FALSE),"")</f>
        <v/>
      </c>
      <c r="H496" s="19" t="str">
        <f>IFERROR(VLOOKUP($B496,'Tabelas auxiliares'!$A$67:$C$104,3,FALSE),"")</f>
        <v/>
      </c>
      <c r="Y496" s="19" t="str">
        <f t="shared" si="7"/>
        <v/>
      </c>
      <c r="Z496" s="19" t="str">
        <f>IF(T496="","",IF(AND(T496&lt;&gt;'Tabelas auxiliares'!$B$241,T496&lt;&gt;'Tabelas auxiliares'!$B$242),"FOLHA DE PESSOAL",IF(Y496='Tabelas auxiliares'!$A$242,"CUSTEIO",IF(Y496='Tabelas auxiliares'!$A$241,"INVESTIMENTO","ERRO - VERIFICAR"))))</f>
        <v/>
      </c>
      <c r="AA496" s="37"/>
      <c r="AB496" s="37"/>
      <c r="AC496" s="37"/>
      <c r="AD496" s="37"/>
      <c r="AE496" s="37"/>
      <c r="AF496" s="37"/>
      <c r="AG496" s="37"/>
    </row>
    <row r="497" spans="6:33" x14ac:dyDescent="0.25">
      <c r="F497" s="19" t="str">
        <f>IFERROR(VLOOKUP(D497,'Tabelas auxiliares'!$A$3:$B$63,2,FALSE),"")</f>
        <v/>
      </c>
      <c r="G497" s="19" t="str">
        <f>IFERROR(VLOOKUP($B497,'Tabelas auxiliares'!$A$67:$C$104,2,FALSE),"")</f>
        <v/>
      </c>
      <c r="H497" s="19" t="str">
        <f>IFERROR(VLOOKUP($B497,'Tabelas auxiliares'!$A$67:$C$104,3,FALSE),"")</f>
        <v/>
      </c>
      <c r="Y497" s="19" t="str">
        <f t="shared" si="7"/>
        <v/>
      </c>
      <c r="Z497" s="19" t="str">
        <f>IF(T497="","",IF(AND(T497&lt;&gt;'Tabelas auxiliares'!$B$241,T497&lt;&gt;'Tabelas auxiliares'!$B$242),"FOLHA DE PESSOAL",IF(Y497='Tabelas auxiliares'!$A$242,"CUSTEIO",IF(Y497='Tabelas auxiliares'!$A$241,"INVESTIMENTO","ERRO - VERIFICAR"))))</f>
        <v/>
      </c>
      <c r="AA497" s="37"/>
      <c r="AB497" s="37"/>
      <c r="AC497" s="37"/>
      <c r="AD497" s="37"/>
      <c r="AE497" s="37"/>
      <c r="AF497" s="37"/>
      <c r="AG497" s="37"/>
    </row>
    <row r="498" spans="6:33" x14ac:dyDescent="0.25">
      <c r="F498" s="19" t="str">
        <f>IFERROR(VLOOKUP(D498,'Tabelas auxiliares'!$A$3:$B$63,2,FALSE),"")</f>
        <v/>
      </c>
      <c r="G498" s="19" t="str">
        <f>IFERROR(VLOOKUP($B498,'Tabelas auxiliares'!$A$67:$C$104,2,FALSE),"")</f>
        <v/>
      </c>
      <c r="H498" s="19" t="str">
        <f>IFERROR(VLOOKUP($B498,'Tabelas auxiliares'!$A$67:$C$104,3,FALSE),"")</f>
        <v/>
      </c>
      <c r="Y498" s="19" t="str">
        <f t="shared" si="7"/>
        <v/>
      </c>
      <c r="Z498" s="19" t="str">
        <f>IF(T498="","",IF(AND(T498&lt;&gt;'Tabelas auxiliares'!$B$241,T498&lt;&gt;'Tabelas auxiliares'!$B$242),"FOLHA DE PESSOAL",IF(Y498='Tabelas auxiliares'!$A$242,"CUSTEIO",IF(Y498='Tabelas auxiliares'!$A$241,"INVESTIMENTO","ERRO - VERIFICAR"))))</f>
        <v/>
      </c>
      <c r="AA498" s="37"/>
      <c r="AB498" s="37"/>
      <c r="AC498" s="37"/>
      <c r="AD498" s="37"/>
      <c r="AE498" s="37"/>
      <c r="AF498" s="37"/>
      <c r="AG498" s="37"/>
    </row>
    <row r="499" spans="6:33" x14ac:dyDescent="0.25">
      <c r="F499" s="19" t="str">
        <f>IFERROR(VLOOKUP(D499,'Tabelas auxiliares'!$A$3:$B$63,2,FALSE),"")</f>
        <v/>
      </c>
      <c r="G499" s="19" t="str">
        <f>IFERROR(VLOOKUP($B499,'Tabelas auxiliares'!$A$67:$C$104,2,FALSE),"")</f>
        <v/>
      </c>
      <c r="H499" s="19" t="str">
        <f>IFERROR(VLOOKUP($B499,'Tabelas auxiliares'!$A$67:$C$104,3,FALSE),"")</f>
        <v/>
      </c>
      <c r="Y499" s="19" t="str">
        <f t="shared" si="7"/>
        <v/>
      </c>
      <c r="Z499" s="19" t="str">
        <f>IF(T499="","",IF(AND(T499&lt;&gt;'Tabelas auxiliares'!$B$241,T499&lt;&gt;'Tabelas auxiliares'!$B$242),"FOLHA DE PESSOAL",IF(Y499='Tabelas auxiliares'!$A$242,"CUSTEIO",IF(Y499='Tabelas auxiliares'!$A$241,"INVESTIMENTO","ERRO - VERIFICAR"))))</f>
        <v/>
      </c>
      <c r="AA499" s="37"/>
      <c r="AB499" s="37"/>
      <c r="AC499" s="37"/>
      <c r="AD499" s="37"/>
      <c r="AE499" s="37"/>
      <c r="AF499" s="37"/>
      <c r="AG499" s="37"/>
    </row>
    <row r="500" spans="6:33" x14ac:dyDescent="0.25">
      <c r="F500" s="19" t="str">
        <f>IFERROR(VLOOKUP(D500,'Tabelas auxiliares'!$A$3:$B$63,2,FALSE),"")</f>
        <v/>
      </c>
      <c r="G500" s="19" t="str">
        <f>IFERROR(VLOOKUP($B500,'Tabelas auxiliares'!$A$67:$C$104,2,FALSE),"")</f>
        <v/>
      </c>
      <c r="H500" s="19" t="str">
        <f>IFERROR(VLOOKUP($B500,'Tabelas auxiliares'!$A$67:$C$104,3,FALSE),"")</f>
        <v/>
      </c>
      <c r="Y500" s="19" t="str">
        <f t="shared" si="7"/>
        <v/>
      </c>
      <c r="Z500" s="19" t="str">
        <f>IF(T500="","",IF(AND(T500&lt;&gt;'Tabelas auxiliares'!$B$241,T500&lt;&gt;'Tabelas auxiliares'!$B$242),"FOLHA DE PESSOAL",IF(Y500='Tabelas auxiliares'!$A$242,"CUSTEIO",IF(Y500='Tabelas auxiliares'!$A$241,"INVESTIMENTO","ERRO - VERIFICAR"))))</f>
        <v/>
      </c>
      <c r="AA500" s="37"/>
      <c r="AB500" s="37"/>
      <c r="AC500" s="37"/>
      <c r="AD500" s="37"/>
      <c r="AE500" s="37"/>
      <c r="AF500" s="37"/>
      <c r="AG500" s="37"/>
    </row>
    <row r="501" spans="6:33" x14ac:dyDescent="0.25">
      <c r="F501" s="19" t="str">
        <f>IFERROR(VLOOKUP(D501,'Tabelas auxiliares'!$A$3:$B$63,2,FALSE),"")</f>
        <v/>
      </c>
      <c r="G501" s="19" t="str">
        <f>IFERROR(VLOOKUP($B501,'Tabelas auxiliares'!$A$67:$C$104,2,FALSE),"")</f>
        <v/>
      </c>
      <c r="H501" s="19" t="str">
        <f>IFERROR(VLOOKUP($B501,'Tabelas auxiliares'!$A$67:$C$104,3,FALSE),"")</f>
        <v/>
      </c>
      <c r="Y501" s="19" t="str">
        <f t="shared" si="7"/>
        <v/>
      </c>
      <c r="Z501" s="19" t="str">
        <f>IF(T501="","",IF(AND(T501&lt;&gt;'Tabelas auxiliares'!$B$241,T501&lt;&gt;'Tabelas auxiliares'!$B$242),"FOLHA DE PESSOAL",IF(Y501='Tabelas auxiliares'!$A$242,"CUSTEIO",IF(Y501='Tabelas auxiliares'!$A$241,"INVESTIMENTO","ERRO - VERIFICAR"))))</f>
        <v/>
      </c>
      <c r="AA501" s="37"/>
      <c r="AB501" s="37"/>
      <c r="AC501" s="37"/>
      <c r="AD501" s="37"/>
      <c r="AE501" s="37"/>
      <c r="AF501" s="37"/>
      <c r="AG501" s="37"/>
    </row>
    <row r="502" spans="6:33" x14ac:dyDescent="0.25">
      <c r="F502" s="19" t="str">
        <f>IFERROR(VLOOKUP(D502,'Tabelas auxiliares'!$A$3:$B$63,2,FALSE),"")</f>
        <v/>
      </c>
      <c r="G502" s="19" t="str">
        <f>IFERROR(VLOOKUP($B502,'Tabelas auxiliares'!$A$67:$C$104,2,FALSE),"")</f>
        <v/>
      </c>
      <c r="H502" s="19" t="str">
        <f>IFERROR(VLOOKUP($B502,'Tabelas auxiliares'!$A$67:$C$104,3,FALSE),"")</f>
        <v/>
      </c>
      <c r="Y502" s="19" t="str">
        <f t="shared" si="7"/>
        <v/>
      </c>
      <c r="Z502" s="19" t="str">
        <f>IF(T502="","",IF(AND(T502&lt;&gt;'Tabelas auxiliares'!$B$241,T502&lt;&gt;'Tabelas auxiliares'!$B$242),"FOLHA DE PESSOAL",IF(Y502='Tabelas auxiliares'!$A$242,"CUSTEIO",IF(Y502='Tabelas auxiliares'!$A$241,"INVESTIMENTO","ERRO - VERIFICAR"))))</f>
        <v/>
      </c>
      <c r="AA502" s="37"/>
      <c r="AB502" s="37"/>
      <c r="AC502" s="37"/>
      <c r="AD502" s="37"/>
      <c r="AE502" s="37"/>
      <c r="AF502" s="37"/>
      <c r="AG502" s="37"/>
    </row>
    <row r="503" spans="6:33" x14ac:dyDescent="0.25">
      <c r="F503" s="19" t="str">
        <f>IFERROR(VLOOKUP(D503,'Tabelas auxiliares'!$A$3:$B$63,2,FALSE),"")</f>
        <v/>
      </c>
      <c r="G503" s="19" t="str">
        <f>IFERROR(VLOOKUP($B503,'Tabelas auxiliares'!$A$67:$C$104,2,FALSE),"")</f>
        <v/>
      </c>
      <c r="H503" s="19" t="str">
        <f>IFERROR(VLOOKUP($B503,'Tabelas auxiliares'!$A$67:$C$104,3,FALSE),"")</f>
        <v/>
      </c>
      <c r="Y503" s="19" t="str">
        <f t="shared" si="7"/>
        <v/>
      </c>
      <c r="Z503" s="19" t="str">
        <f>IF(T503="","",IF(AND(T503&lt;&gt;'Tabelas auxiliares'!$B$241,T503&lt;&gt;'Tabelas auxiliares'!$B$242),"FOLHA DE PESSOAL",IF(Y503='Tabelas auxiliares'!$A$242,"CUSTEIO",IF(Y503='Tabelas auxiliares'!$A$241,"INVESTIMENTO","ERRO - VERIFICAR"))))</f>
        <v/>
      </c>
      <c r="AA503" s="37"/>
      <c r="AB503" s="37"/>
      <c r="AC503" s="37"/>
      <c r="AD503" s="37"/>
      <c r="AE503" s="37"/>
      <c r="AF503" s="37"/>
      <c r="AG503" s="37"/>
    </row>
    <row r="504" spans="6:33" x14ac:dyDescent="0.25">
      <c r="F504" s="19" t="str">
        <f>IFERROR(VLOOKUP(D504,'Tabelas auxiliares'!$A$3:$B$63,2,FALSE),"")</f>
        <v/>
      </c>
      <c r="G504" s="19" t="str">
        <f>IFERROR(VLOOKUP($B504,'Tabelas auxiliares'!$A$67:$C$104,2,FALSE),"")</f>
        <v/>
      </c>
      <c r="H504" s="19" t="str">
        <f>IFERROR(VLOOKUP($B504,'Tabelas auxiliares'!$A$67:$C$104,3,FALSE),"")</f>
        <v/>
      </c>
      <c r="Y504" s="19" t="str">
        <f t="shared" si="7"/>
        <v/>
      </c>
      <c r="Z504" s="19" t="str">
        <f>IF(T504="","",IF(AND(T504&lt;&gt;'Tabelas auxiliares'!$B$241,T504&lt;&gt;'Tabelas auxiliares'!$B$242),"FOLHA DE PESSOAL",IF(Y504='Tabelas auxiliares'!$A$242,"CUSTEIO",IF(Y504='Tabelas auxiliares'!$A$241,"INVESTIMENTO","ERRO - VERIFICAR"))))</f>
        <v/>
      </c>
      <c r="AA504" s="37"/>
      <c r="AB504" s="37"/>
      <c r="AC504" s="37"/>
      <c r="AD504" s="37"/>
      <c r="AE504" s="37"/>
      <c r="AF504" s="37"/>
      <c r="AG504" s="37"/>
    </row>
    <row r="505" spans="6:33" x14ac:dyDescent="0.25">
      <c r="F505" s="19" t="str">
        <f>IFERROR(VLOOKUP(D505,'Tabelas auxiliares'!$A$3:$B$63,2,FALSE),"")</f>
        <v/>
      </c>
      <c r="G505" s="19" t="str">
        <f>IFERROR(VLOOKUP($B505,'Tabelas auxiliares'!$A$67:$C$104,2,FALSE),"")</f>
        <v/>
      </c>
      <c r="H505" s="19" t="str">
        <f>IFERROR(VLOOKUP($B505,'Tabelas auxiliares'!$A$67:$C$104,3,FALSE),"")</f>
        <v/>
      </c>
      <c r="Y505" s="19" t="str">
        <f t="shared" si="7"/>
        <v/>
      </c>
      <c r="Z505" s="19" t="str">
        <f>IF(T505="","",IF(AND(T505&lt;&gt;'Tabelas auxiliares'!$B$241,T505&lt;&gt;'Tabelas auxiliares'!$B$242),"FOLHA DE PESSOAL",IF(Y505='Tabelas auxiliares'!$A$242,"CUSTEIO",IF(Y505='Tabelas auxiliares'!$A$241,"INVESTIMENTO","ERRO - VERIFICAR"))))</f>
        <v/>
      </c>
      <c r="AA505" s="37"/>
      <c r="AB505" s="37"/>
      <c r="AC505" s="37"/>
      <c r="AD505" s="37"/>
      <c r="AE505" s="37"/>
      <c r="AF505" s="37"/>
      <c r="AG505" s="37"/>
    </row>
    <row r="506" spans="6:33" x14ac:dyDescent="0.25">
      <c r="F506" s="19" t="str">
        <f>IFERROR(VLOOKUP(D506,'Tabelas auxiliares'!$A$3:$B$63,2,FALSE),"")</f>
        <v/>
      </c>
      <c r="G506" s="19" t="str">
        <f>IFERROR(VLOOKUP($B506,'Tabelas auxiliares'!$A$67:$C$104,2,FALSE),"")</f>
        <v/>
      </c>
      <c r="H506" s="19" t="str">
        <f>IFERROR(VLOOKUP($B506,'Tabelas auxiliares'!$A$67:$C$104,3,FALSE),"")</f>
        <v/>
      </c>
      <c r="Y506" s="19" t="str">
        <f t="shared" si="7"/>
        <v/>
      </c>
      <c r="Z506" s="19" t="str">
        <f>IF(T506="","",IF(AND(T506&lt;&gt;'Tabelas auxiliares'!$B$241,T506&lt;&gt;'Tabelas auxiliares'!$B$242),"FOLHA DE PESSOAL",IF(Y506='Tabelas auxiliares'!$A$242,"CUSTEIO",IF(Y506='Tabelas auxiliares'!$A$241,"INVESTIMENTO","ERRO - VERIFICAR"))))</f>
        <v/>
      </c>
      <c r="AA506" s="37"/>
      <c r="AB506" s="37"/>
      <c r="AC506" s="37"/>
      <c r="AD506" s="37"/>
      <c r="AE506" s="37"/>
      <c r="AF506" s="37"/>
      <c r="AG506" s="37"/>
    </row>
    <row r="507" spans="6:33" x14ac:dyDescent="0.25">
      <c r="F507" s="19" t="str">
        <f>IFERROR(VLOOKUP(D507,'Tabelas auxiliares'!$A$3:$B$63,2,FALSE),"")</f>
        <v/>
      </c>
      <c r="G507" s="19" t="str">
        <f>IFERROR(VLOOKUP($B507,'Tabelas auxiliares'!$A$67:$C$104,2,FALSE),"")</f>
        <v/>
      </c>
      <c r="H507" s="19" t="str">
        <f>IFERROR(VLOOKUP($B507,'Tabelas auxiliares'!$A$67:$C$104,3,FALSE),"")</f>
        <v/>
      </c>
      <c r="Y507" s="19" t="str">
        <f t="shared" si="7"/>
        <v/>
      </c>
      <c r="Z507" s="19" t="str">
        <f>IF(T507="","",IF(AND(T507&lt;&gt;'Tabelas auxiliares'!$B$241,T507&lt;&gt;'Tabelas auxiliares'!$B$242),"FOLHA DE PESSOAL",IF(Y507='Tabelas auxiliares'!$A$242,"CUSTEIO",IF(Y507='Tabelas auxiliares'!$A$241,"INVESTIMENTO","ERRO - VERIFICAR"))))</f>
        <v/>
      </c>
      <c r="AA507" s="37"/>
      <c r="AB507" s="37"/>
      <c r="AC507" s="37"/>
      <c r="AD507" s="37"/>
      <c r="AE507" s="37"/>
      <c r="AF507" s="37"/>
      <c r="AG507" s="37"/>
    </row>
    <row r="508" spans="6:33" x14ac:dyDescent="0.25">
      <c r="F508" s="19" t="str">
        <f>IFERROR(VLOOKUP(D508,'Tabelas auxiliares'!$A$3:$B$63,2,FALSE),"")</f>
        <v/>
      </c>
      <c r="G508" s="19" t="str">
        <f>IFERROR(VLOOKUP($B508,'Tabelas auxiliares'!$A$67:$C$104,2,FALSE),"")</f>
        <v/>
      </c>
      <c r="H508" s="19" t="str">
        <f>IFERROR(VLOOKUP($B508,'Tabelas auxiliares'!$A$67:$C$104,3,FALSE),"")</f>
        <v/>
      </c>
      <c r="Y508" s="19" t="str">
        <f t="shared" si="7"/>
        <v/>
      </c>
      <c r="Z508" s="19" t="str">
        <f>IF(T508="","",IF(AND(T508&lt;&gt;'Tabelas auxiliares'!$B$241,T508&lt;&gt;'Tabelas auxiliares'!$B$242),"FOLHA DE PESSOAL",IF(Y508='Tabelas auxiliares'!$A$242,"CUSTEIO",IF(Y508='Tabelas auxiliares'!$A$241,"INVESTIMENTO","ERRO - VERIFICAR"))))</f>
        <v/>
      </c>
      <c r="AA508" s="37"/>
      <c r="AB508" s="37"/>
      <c r="AC508" s="37"/>
      <c r="AD508" s="37"/>
      <c r="AE508" s="37"/>
      <c r="AF508" s="37"/>
      <c r="AG508" s="37"/>
    </row>
    <row r="509" spans="6:33" x14ac:dyDescent="0.25">
      <c r="F509" s="19" t="str">
        <f>IFERROR(VLOOKUP(D509,'Tabelas auxiliares'!$A$3:$B$63,2,FALSE),"")</f>
        <v/>
      </c>
      <c r="G509" s="19" t="str">
        <f>IFERROR(VLOOKUP($B509,'Tabelas auxiliares'!$A$67:$C$104,2,FALSE),"")</f>
        <v/>
      </c>
      <c r="H509" s="19" t="str">
        <f>IFERROR(VLOOKUP($B509,'Tabelas auxiliares'!$A$67:$C$104,3,FALSE),"")</f>
        <v/>
      </c>
      <c r="Y509" s="19" t="str">
        <f t="shared" si="7"/>
        <v/>
      </c>
      <c r="Z509" s="19" t="str">
        <f>IF(T509="","",IF(AND(T509&lt;&gt;'Tabelas auxiliares'!$B$241,T509&lt;&gt;'Tabelas auxiliares'!$B$242),"FOLHA DE PESSOAL",IF(Y509='Tabelas auxiliares'!$A$242,"CUSTEIO",IF(Y509='Tabelas auxiliares'!$A$241,"INVESTIMENTO","ERRO - VERIFICAR"))))</f>
        <v/>
      </c>
      <c r="AA509" s="37"/>
      <c r="AB509" s="37"/>
      <c r="AC509" s="37"/>
      <c r="AD509" s="37"/>
      <c r="AE509" s="37"/>
      <c r="AF509" s="37"/>
      <c r="AG509" s="37"/>
    </row>
    <row r="510" spans="6:33" x14ac:dyDescent="0.25">
      <c r="F510" s="19" t="str">
        <f>IFERROR(VLOOKUP(D510,'Tabelas auxiliares'!$A$3:$B$63,2,FALSE),"")</f>
        <v/>
      </c>
      <c r="G510" s="19" t="str">
        <f>IFERROR(VLOOKUP($B510,'Tabelas auxiliares'!$A$67:$C$104,2,FALSE),"")</f>
        <v/>
      </c>
      <c r="H510" s="19" t="str">
        <f>IFERROR(VLOOKUP($B510,'Tabelas auxiliares'!$A$67:$C$104,3,FALSE),"")</f>
        <v/>
      </c>
      <c r="Y510" s="19" t="str">
        <f t="shared" si="7"/>
        <v/>
      </c>
      <c r="Z510" s="19" t="str">
        <f>IF(T510="","",IF(AND(T510&lt;&gt;'Tabelas auxiliares'!$B$241,T510&lt;&gt;'Tabelas auxiliares'!$B$242),"FOLHA DE PESSOAL",IF(Y510='Tabelas auxiliares'!$A$242,"CUSTEIO",IF(Y510='Tabelas auxiliares'!$A$241,"INVESTIMENTO","ERRO - VERIFICAR"))))</f>
        <v/>
      </c>
      <c r="AA510" s="37"/>
      <c r="AB510" s="37"/>
      <c r="AC510" s="37"/>
      <c r="AD510" s="37"/>
      <c r="AE510" s="37"/>
      <c r="AF510" s="37"/>
      <c r="AG510" s="37"/>
    </row>
    <row r="511" spans="6:33" x14ac:dyDescent="0.25">
      <c r="F511" s="19" t="str">
        <f>IFERROR(VLOOKUP(D511,'Tabelas auxiliares'!$A$3:$B$63,2,FALSE),"")</f>
        <v/>
      </c>
      <c r="G511" s="19" t="str">
        <f>IFERROR(VLOOKUP($B511,'Tabelas auxiliares'!$A$67:$C$104,2,FALSE),"")</f>
        <v/>
      </c>
      <c r="H511" s="19" t="str">
        <f>IFERROR(VLOOKUP($B511,'Tabelas auxiliares'!$A$67:$C$104,3,FALSE),"")</f>
        <v/>
      </c>
      <c r="Y511" s="19" t="str">
        <f t="shared" si="7"/>
        <v/>
      </c>
      <c r="Z511" s="19" t="str">
        <f>IF(T511="","",IF(AND(T511&lt;&gt;'Tabelas auxiliares'!$B$241,T511&lt;&gt;'Tabelas auxiliares'!$B$242),"FOLHA DE PESSOAL",IF(Y511='Tabelas auxiliares'!$A$242,"CUSTEIO",IF(Y511='Tabelas auxiliares'!$A$241,"INVESTIMENTO","ERRO - VERIFICAR"))))</f>
        <v/>
      </c>
      <c r="AA511" s="37"/>
      <c r="AB511" s="37"/>
      <c r="AC511" s="37"/>
      <c r="AD511" s="37"/>
      <c r="AE511" s="37"/>
      <c r="AF511" s="37"/>
      <c r="AG511" s="37"/>
    </row>
    <row r="512" spans="6:33" x14ac:dyDescent="0.25">
      <c r="F512" s="19" t="str">
        <f>IFERROR(VLOOKUP(D512,'Tabelas auxiliares'!$A$3:$B$63,2,FALSE),"")</f>
        <v/>
      </c>
      <c r="G512" s="19" t="str">
        <f>IFERROR(VLOOKUP($B512,'Tabelas auxiliares'!$A$67:$C$104,2,FALSE),"")</f>
        <v/>
      </c>
      <c r="H512" s="19" t="str">
        <f>IFERROR(VLOOKUP($B512,'Tabelas auxiliares'!$A$67:$C$104,3,FALSE),"")</f>
        <v/>
      </c>
      <c r="Y512" s="19" t="str">
        <f t="shared" si="7"/>
        <v/>
      </c>
      <c r="Z512" s="19" t="str">
        <f>IF(T512="","",IF(AND(T512&lt;&gt;'Tabelas auxiliares'!$B$241,T512&lt;&gt;'Tabelas auxiliares'!$B$242),"FOLHA DE PESSOAL",IF(Y512='Tabelas auxiliares'!$A$242,"CUSTEIO",IF(Y512='Tabelas auxiliares'!$A$241,"INVESTIMENTO","ERRO - VERIFICAR"))))</f>
        <v/>
      </c>
      <c r="AA512" s="37"/>
      <c r="AB512" s="37"/>
      <c r="AC512" s="37"/>
      <c r="AD512" s="37"/>
      <c r="AE512" s="37"/>
      <c r="AF512" s="37"/>
      <c r="AG512" s="37"/>
    </row>
    <row r="513" spans="6:33" x14ac:dyDescent="0.25">
      <c r="F513" s="19" t="str">
        <f>IFERROR(VLOOKUP(D513,'Tabelas auxiliares'!$A$3:$B$63,2,FALSE),"")</f>
        <v/>
      </c>
      <c r="G513" s="19" t="str">
        <f>IFERROR(VLOOKUP($B513,'Tabelas auxiliares'!$A$67:$C$104,2,FALSE),"")</f>
        <v/>
      </c>
      <c r="H513" s="19" t="str">
        <f>IFERROR(VLOOKUP($B513,'Tabelas auxiliares'!$A$67:$C$104,3,FALSE),"")</f>
        <v/>
      </c>
      <c r="Y513" s="19" t="str">
        <f t="shared" si="7"/>
        <v/>
      </c>
      <c r="Z513" s="19" t="str">
        <f>IF(T513="","",IF(AND(T513&lt;&gt;'Tabelas auxiliares'!$B$241,T513&lt;&gt;'Tabelas auxiliares'!$B$242),"FOLHA DE PESSOAL",IF(Y513='Tabelas auxiliares'!$A$242,"CUSTEIO",IF(Y513='Tabelas auxiliares'!$A$241,"INVESTIMENTO","ERRO - VERIFICAR"))))</f>
        <v/>
      </c>
      <c r="AA513" s="37"/>
      <c r="AB513" s="37"/>
      <c r="AC513" s="37"/>
      <c r="AD513" s="37"/>
      <c r="AE513" s="37"/>
      <c r="AF513" s="37"/>
      <c r="AG513" s="37"/>
    </row>
    <row r="514" spans="6:33" x14ac:dyDescent="0.25">
      <c r="F514" s="19" t="str">
        <f>IFERROR(VLOOKUP(D514,'Tabelas auxiliares'!$A$3:$B$63,2,FALSE),"")</f>
        <v/>
      </c>
      <c r="G514" s="19" t="str">
        <f>IFERROR(VLOOKUP($B514,'Tabelas auxiliares'!$A$67:$C$104,2,FALSE),"")</f>
        <v/>
      </c>
      <c r="H514" s="19" t="str">
        <f>IFERROR(VLOOKUP($B514,'Tabelas auxiliares'!$A$67:$C$104,3,FALSE),"")</f>
        <v/>
      </c>
      <c r="Y514" s="19" t="str">
        <f t="shared" si="7"/>
        <v/>
      </c>
      <c r="Z514" s="19" t="str">
        <f>IF(T514="","",IF(AND(T514&lt;&gt;'Tabelas auxiliares'!$B$241,T514&lt;&gt;'Tabelas auxiliares'!$B$242),"FOLHA DE PESSOAL",IF(Y514='Tabelas auxiliares'!$A$242,"CUSTEIO",IF(Y514='Tabelas auxiliares'!$A$241,"INVESTIMENTO","ERRO - VERIFICAR"))))</f>
        <v/>
      </c>
      <c r="AA514" s="37"/>
      <c r="AB514" s="37"/>
      <c r="AC514" s="37"/>
      <c r="AD514" s="37"/>
      <c r="AE514" s="37"/>
      <c r="AF514" s="37"/>
      <c r="AG514" s="37"/>
    </row>
    <row r="515" spans="6:33" x14ac:dyDescent="0.25">
      <c r="F515" s="19" t="str">
        <f>IFERROR(VLOOKUP(D515,'Tabelas auxiliares'!$A$3:$B$63,2,FALSE),"")</f>
        <v/>
      </c>
      <c r="G515" s="19" t="str">
        <f>IFERROR(VLOOKUP($B515,'Tabelas auxiliares'!$A$67:$C$104,2,FALSE),"")</f>
        <v/>
      </c>
      <c r="H515" s="19" t="str">
        <f>IFERROR(VLOOKUP($B515,'Tabelas auxiliares'!$A$67:$C$104,3,FALSE),"")</f>
        <v/>
      </c>
      <c r="Y515" s="19" t="str">
        <f t="shared" si="7"/>
        <v/>
      </c>
      <c r="Z515" s="19" t="str">
        <f>IF(T515="","",IF(AND(T515&lt;&gt;'Tabelas auxiliares'!$B$241,T515&lt;&gt;'Tabelas auxiliares'!$B$242),"FOLHA DE PESSOAL",IF(Y515='Tabelas auxiliares'!$A$242,"CUSTEIO",IF(Y515='Tabelas auxiliares'!$A$241,"INVESTIMENTO","ERRO - VERIFICAR"))))</f>
        <v/>
      </c>
      <c r="AA515" s="37"/>
      <c r="AB515" s="37"/>
      <c r="AC515" s="37"/>
      <c r="AD515" s="37"/>
      <c r="AE515" s="37"/>
      <c r="AF515" s="37"/>
      <c r="AG515" s="37"/>
    </row>
    <row r="516" spans="6:33" x14ac:dyDescent="0.25">
      <c r="F516" s="19" t="str">
        <f>IFERROR(VLOOKUP(D516,'Tabelas auxiliares'!$A$3:$B$63,2,FALSE),"")</f>
        <v/>
      </c>
      <c r="G516" s="19" t="str">
        <f>IFERROR(VLOOKUP($B516,'Tabelas auxiliares'!$A$67:$C$104,2,FALSE),"")</f>
        <v/>
      </c>
      <c r="H516" s="19" t="str">
        <f>IFERROR(VLOOKUP($B516,'Tabelas auxiliares'!$A$67:$C$104,3,FALSE),"")</f>
        <v/>
      </c>
      <c r="Y516" s="19" t="str">
        <f t="shared" ref="Y516:Y579" si="8">LEFT(V516,1)</f>
        <v/>
      </c>
      <c r="Z516" s="19" t="str">
        <f>IF(T516="","",IF(AND(T516&lt;&gt;'Tabelas auxiliares'!$B$241,T516&lt;&gt;'Tabelas auxiliares'!$B$242),"FOLHA DE PESSOAL",IF(Y516='Tabelas auxiliares'!$A$242,"CUSTEIO",IF(Y516='Tabelas auxiliares'!$A$241,"INVESTIMENTO","ERRO - VERIFICAR"))))</f>
        <v/>
      </c>
      <c r="AA516" s="37"/>
      <c r="AB516" s="37"/>
      <c r="AC516" s="37"/>
      <c r="AD516" s="37"/>
      <c r="AE516" s="37"/>
      <c r="AF516" s="37"/>
      <c r="AG516" s="37"/>
    </row>
    <row r="517" spans="6:33" x14ac:dyDescent="0.25">
      <c r="F517" s="19" t="str">
        <f>IFERROR(VLOOKUP(D517,'Tabelas auxiliares'!$A$3:$B$63,2,FALSE),"")</f>
        <v/>
      </c>
      <c r="G517" s="19" t="str">
        <f>IFERROR(VLOOKUP($B517,'Tabelas auxiliares'!$A$67:$C$104,2,FALSE),"")</f>
        <v/>
      </c>
      <c r="H517" s="19" t="str">
        <f>IFERROR(VLOOKUP($B517,'Tabelas auxiliares'!$A$67:$C$104,3,FALSE),"")</f>
        <v/>
      </c>
      <c r="Y517" s="19" t="str">
        <f t="shared" si="8"/>
        <v/>
      </c>
      <c r="Z517" s="19" t="str">
        <f>IF(T517="","",IF(AND(T517&lt;&gt;'Tabelas auxiliares'!$B$241,T517&lt;&gt;'Tabelas auxiliares'!$B$242),"FOLHA DE PESSOAL",IF(Y517='Tabelas auxiliares'!$A$242,"CUSTEIO",IF(Y517='Tabelas auxiliares'!$A$241,"INVESTIMENTO","ERRO - VERIFICAR"))))</f>
        <v/>
      </c>
      <c r="AA517" s="37"/>
      <c r="AB517" s="37"/>
      <c r="AC517" s="37"/>
      <c r="AD517" s="37"/>
      <c r="AE517" s="37"/>
      <c r="AF517" s="37"/>
      <c r="AG517" s="37"/>
    </row>
    <row r="518" spans="6:33" x14ac:dyDescent="0.25">
      <c r="F518" s="19" t="str">
        <f>IFERROR(VLOOKUP(D518,'Tabelas auxiliares'!$A$3:$B$63,2,FALSE),"")</f>
        <v/>
      </c>
      <c r="G518" s="19" t="str">
        <f>IFERROR(VLOOKUP($B518,'Tabelas auxiliares'!$A$67:$C$104,2,FALSE),"")</f>
        <v/>
      </c>
      <c r="H518" s="19" t="str">
        <f>IFERROR(VLOOKUP($B518,'Tabelas auxiliares'!$A$67:$C$104,3,FALSE),"")</f>
        <v/>
      </c>
      <c r="Y518" s="19" t="str">
        <f t="shared" si="8"/>
        <v/>
      </c>
      <c r="Z518" s="19" t="str">
        <f>IF(T518="","",IF(AND(T518&lt;&gt;'Tabelas auxiliares'!$B$241,T518&lt;&gt;'Tabelas auxiliares'!$B$242),"FOLHA DE PESSOAL",IF(Y518='Tabelas auxiliares'!$A$242,"CUSTEIO",IF(Y518='Tabelas auxiliares'!$A$241,"INVESTIMENTO","ERRO - VERIFICAR"))))</f>
        <v/>
      </c>
      <c r="AA518" s="37"/>
      <c r="AB518" s="37"/>
      <c r="AC518" s="37"/>
      <c r="AD518" s="37"/>
      <c r="AE518" s="37"/>
      <c r="AF518" s="37"/>
      <c r="AG518" s="37"/>
    </row>
    <row r="519" spans="6:33" x14ac:dyDescent="0.25">
      <c r="F519" s="19" t="str">
        <f>IFERROR(VLOOKUP(D519,'Tabelas auxiliares'!$A$3:$B$63,2,FALSE),"")</f>
        <v/>
      </c>
      <c r="G519" s="19" t="str">
        <f>IFERROR(VLOOKUP($B519,'Tabelas auxiliares'!$A$67:$C$104,2,FALSE),"")</f>
        <v/>
      </c>
      <c r="H519" s="19" t="str">
        <f>IFERROR(VLOOKUP($B519,'Tabelas auxiliares'!$A$67:$C$104,3,FALSE),"")</f>
        <v/>
      </c>
      <c r="Y519" s="19" t="str">
        <f t="shared" si="8"/>
        <v/>
      </c>
      <c r="Z519" s="19" t="str">
        <f>IF(T519="","",IF(AND(T519&lt;&gt;'Tabelas auxiliares'!$B$241,T519&lt;&gt;'Tabelas auxiliares'!$B$242),"FOLHA DE PESSOAL",IF(Y519='Tabelas auxiliares'!$A$242,"CUSTEIO",IF(Y519='Tabelas auxiliares'!$A$241,"INVESTIMENTO","ERRO - VERIFICAR"))))</f>
        <v/>
      </c>
      <c r="AA519" s="37"/>
      <c r="AB519" s="37"/>
      <c r="AC519" s="37"/>
      <c r="AD519" s="37"/>
      <c r="AE519" s="37"/>
      <c r="AF519" s="37"/>
      <c r="AG519" s="37"/>
    </row>
    <row r="520" spans="6:33" x14ac:dyDescent="0.25">
      <c r="F520" s="19" t="str">
        <f>IFERROR(VLOOKUP(D520,'Tabelas auxiliares'!$A$3:$B$63,2,FALSE),"")</f>
        <v/>
      </c>
      <c r="G520" s="19" t="str">
        <f>IFERROR(VLOOKUP($B520,'Tabelas auxiliares'!$A$67:$C$104,2,FALSE),"")</f>
        <v/>
      </c>
      <c r="H520" s="19" t="str">
        <f>IFERROR(VLOOKUP($B520,'Tabelas auxiliares'!$A$67:$C$104,3,FALSE),"")</f>
        <v/>
      </c>
      <c r="Y520" s="19" t="str">
        <f t="shared" si="8"/>
        <v/>
      </c>
      <c r="Z520" s="19" t="str">
        <f>IF(T520="","",IF(AND(T520&lt;&gt;'Tabelas auxiliares'!$B$241,T520&lt;&gt;'Tabelas auxiliares'!$B$242),"FOLHA DE PESSOAL",IF(Y520='Tabelas auxiliares'!$A$242,"CUSTEIO",IF(Y520='Tabelas auxiliares'!$A$241,"INVESTIMENTO","ERRO - VERIFICAR"))))</f>
        <v/>
      </c>
      <c r="AA520" s="37"/>
      <c r="AB520" s="37"/>
      <c r="AC520" s="37"/>
      <c r="AD520" s="37"/>
      <c r="AE520" s="37"/>
      <c r="AF520" s="37"/>
      <c r="AG520" s="37"/>
    </row>
    <row r="521" spans="6:33" x14ac:dyDescent="0.25">
      <c r="F521" s="19" t="str">
        <f>IFERROR(VLOOKUP(D521,'Tabelas auxiliares'!$A$3:$B$63,2,FALSE),"")</f>
        <v/>
      </c>
      <c r="G521" s="19" t="str">
        <f>IFERROR(VLOOKUP($B521,'Tabelas auxiliares'!$A$67:$C$104,2,FALSE),"")</f>
        <v/>
      </c>
      <c r="H521" s="19" t="str">
        <f>IFERROR(VLOOKUP($B521,'Tabelas auxiliares'!$A$67:$C$104,3,FALSE),"")</f>
        <v/>
      </c>
      <c r="Y521" s="19" t="str">
        <f t="shared" si="8"/>
        <v/>
      </c>
      <c r="Z521" s="19" t="str">
        <f>IF(T521="","",IF(AND(T521&lt;&gt;'Tabelas auxiliares'!$B$241,T521&lt;&gt;'Tabelas auxiliares'!$B$242),"FOLHA DE PESSOAL",IF(Y521='Tabelas auxiliares'!$A$242,"CUSTEIO",IF(Y521='Tabelas auxiliares'!$A$241,"INVESTIMENTO","ERRO - VERIFICAR"))))</f>
        <v/>
      </c>
      <c r="AA521" s="131"/>
      <c r="AB521" s="131"/>
      <c r="AC521" s="37"/>
      <c r="AD521" s="37"/>
      <c r="AE521" s="37"/>
      <c r="AF521" s="37"/>
      <c r="AG521" s="37"/>
    </row>
    <row r="522" spans="6:33" x14ac:dyDescent="0.25">
      <c r="F522" s="19" t="str">
        <f>IFERROR(VLOOKUP(D522,'Tabelas auxiliares'!$A$3:$B$63,2,FALSE),"")</f>
        <v/>
      </c>
      <c r="G522" s="19" t="str">
        <f>IFERROR(VLOOKUP($B522,'Tabelas auxiliares'!$A$67:$C$104,2,FALSE),"")</f>
        <v/>
      </c>
      <c r="H522" s="19" t="str">
        <f>IFERROR(VLOOKUP($B522,'Tabelas auxiliares'!$A$67:$C$104,3,FALSE),"")</f>
        <v/>
      </c>
      <c r="Y522" s="19" t="str">
        <f t="shared" si="8"/>
        <v/>
      </c>
      <c r="Z522" s="19" t="str">
        <f>IF(T522="","",IF(AND(T522&lt;&gt;'Tabelas auxiliares'!$B$241,T522&lt;&gt;'Tabelas auxiliares'!$B$242),"FOLHA DE PESSOAL",IF(Y522='Tabelas auxiliares'!$A$242,"CUSTEIO",IF(Y522='Tabelas auxiliares'!$A$241,"INVESTIMENTO","ERRO - VERIFICAR"))))</f>
        <v/>
      </c>
      <c r="AA522" s="131"/>
      <c r="AB522" s="131"/>
      <c r="AC522" s="37"/>
      <c r="AD522" s="37"/>
      <c r="AE522" s="37"/>
      <c r="AF522" s="37"/>
      <c r="AG522" s="37"/>
    </row>
    <row r="523" spans="6:33" x14ac:dyDescent="0.25">
      <c r="F523" s="19" t="str">
        <f>IFERROR(VLOOKUP(D523,'Tabelas auxiliares'!$A$3:$B$63,2,FALSE),"")</f>
        <v/>
      </c>
      <c r="G523" s="19" t="str">
        <f>IFERROR(VLOOKUP($B523,'Tabelas auxiliares'!$A$67:$C$104,2,FALSE),"")</f>
        <v/>
      </c>
      <c r="H523" s="19" t="str">
        <f>IFERROR(VLOOKUP($B523,'Tabelas auxiliares'!$A$67:$C$104,3,FALSE),"")</f>
        <v/>
      </c>
      <c r="Y523" s="19" t="str">
        <f t="shared" si="8"/>
        <v/>
      </c>
      <c r="Z523" s="19" t="str">
        <f>IF(T523="","",IF(AND(T523&lt;&gt;'Tabelas auxiliares'!$B$241,T523&lt;&gt;'Tabelas auxiliares'!$B$242),"FOLHA DE PESSOAL",IF(Y523='Tabelas auxiliares'!$A$242,"CUSTEIO",IF(Y523='Tabelas auxiliares'!$A$241,"INVESTIMENTO","ERRO - VERIFICAR"))))</f>
        <v/>
      </c>
      <c r="AA523" s="131"/>
      <c r="AB523" s="131"/>
      <c r="AC523" s="37"/>
      <c r="AD523" s="37"/>
      <c r="AE523" s="37"/>
      <c r="AF523" s="37"/>
      <c r="AG523" s="37"/>
    </row>
    <row r="524" spans="6:33" x14ac:dyDescent="0.25">
      <c r="F524" s="19" t="str">
        <f>IFERROR(VLOOKUP(D524,'Tabelas auxiliares'!$A$3:$B$63,2,FALSE),"")</f>
        <v/>
      </c>
      <c r="G524" s="19" t="str">
        <f>IFERROR(VLOOKUP($B524,'Tabelas auxiliares'!$A$67:$C$104,2,FALSE),"")</f>
        <v/>
      </c>
      <c r="H524" s="19" t="str">
        <f>IFERROR(VLOOKUP($B524,'Tabelas auxiliares'!$A$67:$C$104,3,FALSE),"")</f>
        <v/>
      </c>
      <c r="Y524" s="19" t="str">
        <f t="shared" si="8"/>
        <v/>
      </c>
      <c r="Z524" s="19" t="str">
        <f>IF(T524="","",IF(AND(T524&lt;&gt;'Tabelas auxiliares'!$B$241,T524&lt;&gt;'Tabelas auxiliares'!$B$242),"FOLHA DE PESSOAL",IF(Y524='Tabelas auxiliares'!$A$242,"CUSTEIO",IF(Y524='Tabelas auxiliares'!$A$241,"INVESTIMENTO","ERRO - VERIFICAR"))))</f>
        <v/>
      </c>
      <c r="AA524" s="131"/>
      <c r="AB524" s="131"/>
      <c r="AC524" s="37"/>
      <c r="AD524" s="37"/>
      <c r="AE524" s="37"/>
      <c r="AF524" s="37"/>
      <c r="AG524" s="37"/>
    </row>
    <row r="525" spans="6:33" x14ac:dyDescent="0.25">
      <c r="F525" s="19" t="str">
        <f>IFERROR(VLOOKUP(D525,'Tabelas auxiliares'!$A$3:$B$63,2,FALSE),"")</f>
        <v/>
      </c>
      <c r="G525" s="19" t="str">
        <f>IFERROR(VLOOKUP($B525,'Tabelas auxiliares'!$A$67:$C$104,2,FALSE),"")</f>
        <v/>
      </c>
      <c r="H525" s="19" t="str">
        <f>IFERROR(VLOOKUP($B525,'Tabelas auxiliares'!$A$67:$C$104,3,FALSE),"")</f>
        <v/>
      </c>
      <c r="Y525" s="19" t="str">
        <f t="shared" si="8"/>
        <v/>
      </c>
      <c r="Z525" s="19" t="str">
        <f>IF(T525="","",IF(AND(T525&lt;&gt;'Tabelas auxiliares'!$B$241,T525&lt;&gt;'Tabelas auxiliares'!$B$242),"FOLHA DE PESSOAL",IF(Y525='Tabelas auxiliares'!$A$242,"CUSTEIO",IF(Y525='Tabelas auxiliares'!$A$241,"INVESTIMENTO","ERRO - VERIFICAR"))))</f>
        <v/>
      </c>
      <c r="AA525" s="131"/>
      <c r="AB525" s="131"/>
      <c r="AC525" s="37"/>
      <c r="AD525" s="37"/>
      <c r="AE525" s="37"/>
      <c r="AF525" s="37"/>
      <c r="AG525" s="37"/>
    </row>
    <row r="526" spans="6:33" x14ac:dyDescent="0.25">
      <c r="F526" s="19" t="str">
        <f>IFERROR(VLOOKUP(D526,'Tabelas auxiliares'!$A$3:$B$63,2,FALSE),"")</f>
        <v/>
      </c>
      <c r="G526" s="19" t="str">
        <f>IFERROR(VLOOKUP($B526,'Tabelas auxiliares'!$A$67:$C$104,2,FALSE),"")</f>
        <v/>
      </c>
      <c r="H526" s="19" t="str">
        <f>IFERROR(VLOOKUP($B526,'Tabelas auxiliares'!$A$67:$C$104,3,FALSE),"")</f>
        <v/>
      </c>
      <c r="Y526" s="19" t="str">
        <f t="shared" si="8"/>
        <v/>
      </c>
      <c r="Z526" s="19" t="str">
        <f>IF(T526="","",IF(AND(T526&lt;&gt;'Tabelas auxiliares'!$B$241,T526&lt;&gt;'Tabelas auxiliares'!$B$242),"FOLHA DE PESSOAL",IF(Y526='Tabelas auxiliares'!$A$242,"CUSTEIO",IF(Y526='Tabelas auxiliares'!$A$241,"INVESTIMENTO","ERRO - VERIFICAR"))))</f>
        <v/>
      </c>
      <c r="AA526" s="131"/>
      <c r="AB526" s="131"/>
      <c r="AC526" s="37"/>
      <c r="AD526" s="37"/>
      <c r="AE526" s="37"/>
      <c r="AF526" s="37"/>
      <c r="AG526" s="37"/>
    </row>
    <row r="527" spans="6:33" x14ac:dyDescent="0.25">
      <c r="F527" s="19" t="str">
        <f>IFERROR(VLOOKUP(D527,'Tabelas auxiliares'!$A$3:$B$63,2,FALSE),"")</f>
        <v/>
      </c>
      <c r="G527" s="19" t="str">
        <f>IFERROR(VLOOKUP($B527,'Tabelas auxiliares'!$A$67:$C$104,2,FALSE),"")</f>
        <v/>
      </c>
      <c r="H527" s="19" t="str">
        <f>IFERROR(VLOOKUP($B527,'Tabelas auxiliares'!$A$67:$C$104,3,FALSE),"")</f>
        <v/>
      </c>
      <c r="Y527" s="19" t="str">
        <f t="shared" si="8"/>
        <v/>
      </c>
      <c r="Z527" s="19" t="str">
        <f>IF(T527="","",IF(AND(T527&lt;&gt;'Tabelas auxiliares'!$B$241,T527&lt;&gt;'Tabelas auxiliares'!$B$242),"FOLHA DE PESSOAL",IF(Y527='Tabelas auxiliares'!$A$242,"CUSTEIO",IF(Y527='Tabelas auxiliares'!$A$241,"INVESTIMENTO","ERRO - VERIFICAR"))))</f>
        <v/>
      </c>
      <c r="AA527" s="131"/>
      <c r="AB527" s="131"/>
      <c r="AC527" s="37"/>
      <c r="AD527" s="37"/>
      <c r="AE527" s="37"/>
      <c r="AF527" s="37"/>
      <c r="AG527" s="37"/>
    </row>
    <row r="528" spans="6:33" x14ac:dyDescent="0.25">
      <c r="F528" s="19" t="str">
        <f>IFERROR(VLOOKUP(D528,'Tabelas auxiliares'!$A$3:$B$63,2,FALSE),"")</f>
        <v/>
      </c>
      <c r="G528" s="19" t="str">
        <f>IFERROR(VLOOKUP($B528,'Tabelas auxiliares'!$A$67:$C$104,2,FALSE),"")</f>
        <v/>
      </c>
      <c r="H528" s="19" t="str">
        <f>IFERROR(VLOOKUP($B528,'Tabelas auxiliares'!$A$67:$C$104,3,FALSE),"")</f>
        <v/>
      </c>
      <c r="Y528" s="19" t="str">
        <f t="shared" si="8"/>
        <v/>
      </c>
      <c r="Z528" s="19" t="str">
        <f>IF(T528="","",IF(AND(T528&lt;&gt;'Tabelas auxiliares'!$B$241,T528&lt;&gt;'Tabelas auxiliares'!$B$242),"FOLHA DE PESSOAL",IF(Y528='Tabelas auxiliares'!$A$242,"CUSTEIO",IF(Y528='Tabelas auxiliares'!$A$241,"INVESTIMENTO","ERRO - VERIFICAR"))))</f>
        <v/>
      </c>
      <c r="AA528" s="131"/>
      <c r="AB528" s="131"/>
      <c r="AC528" s="37"/>
      <c r="AD528" s="37"/>
      <c r="AE528" s="37"/>
      <c r="AF528" s="37"/>
      <c r="AG528" s="37"/>
    </row>
    <row r="529" spans="6:33" x14ac:dyDescent="0.25">
      <c r="F529" s="19" t="str">
        <f>IFERROR(VLOOKUP(D529,'Tabelas auxiliares'!$A$3:$B$63,2,FALSE),"")</f>
        <v/>
      </c>
      <c r="G529" s="19" t="str">
        <f>IFERROR(VLOOKUP($B529,'Tabelas auxiliares'!$A$67:$C$104,2,FALSE),"")</f>
        <v/>
      </c>
      <c r="H529" s="19" t="str">
        <f>IFERROR(VLOOKUP($B529,'Tabelas auxiliares'!$A$67:$C$104,3,FALSE),"")</f>
        <v/>
      </c>
      <c r="Y529" s="19" t="str">
        <f t="shared" si="8"/>
        <v/>
      </c>
      <c r="Z529" s="19" t="str">
        <f>IF(T529="","",IF(AND(T529&lt;&gt;'Tabelas auxiliares'!$B$241,T529&lt;&gt;'Tabelas auxiliares'!$B$242),"FOLHA DE PESSOAL",IF(Y529='Tabelas auxiliares'!$A$242,"CUSTEIO",IF(Y529='Tabelas auxiliares'!$A$241,"INVESTIMENTO","ERRO - VERIFICAR"))))</f>
        <v/>
      </c>
      <c r="AA529" s="131"/>
      <c r="AB529" s="131"/>
      <c r="AC529" s="37"/>
      <c r="AD529" s="37"/>
      <c r="AE529" s="37"/>
      <c r="AF529" s="37"/>
      <c r="AG529" s="37"/>
    </row>
    <row r="530" spans="6:33" x14ac:dyDescent="0.25">
      <c r="F530" s="19" t="str">
        <f>IFERROR(VLOOKUP(D530,'Tabelas auxiliares'!$A$3:$B$63,2,FALSE),"")</f>
        <v/>
      </c>
      <c r="G530" s="19" t="str">
        <f>IFERROR(VLOOKUP($B530,'Tabelas auxiliares'!$A$67:$C$104,2,FALSE),"")</f>
        <v/>
      </c>
      <c r="H530" s="19" t="str">
        <f>IFERROR(VLOOKUP($B530,'Tabelas auxiliares'!$A$67:$C$104,3,FALSE),"")</f>
        <v/>
      </c>
      <c r="Y530" s="19" t="str">
        <f t="shared" si="8"/>
        <v/>
      </c>
      <c r="Z530" s="19" t="str">
        <f>IF(T530="","",IF(AND(T530&lt;&gt;'Tabelas auxiliares'!$B$241,T530&lt;&gt;'Tabelas auxiliares'!$B$242),"FOLHA DE PESSOAL",IF(Y530='Tabelas auxiliares'!$A$242,"CUSTEIO",IF(Y530='Tabelas auxiliares'!$A$241,"INVESTIMENTO","ERRO - VERIFICAR"))))</f>
        <v/>
      </c>
      <c r="AA530" s="131"/>
      <c r="AB530" s="131"/>
      <c r="AC530" s="37"/>
      <c r="AD530" s="37"/>
      <c r="AE530" s="37"/>
      <c r="AF530" s="37"/>
      <c r="AG530" s="37"/>
    </row>
    <row r="531" spans="6:33" x14ac:dyDescent="0.25">
      <c r="F531" s="19" t="str">
        <f>IFERROR(VLOOKUP(D531,'Tabelas auxiliares'!$A$3:$B$63,2,FALSE),"")</f>
        <v/>
      </c>
      <c r="G531" s="19" t="str">
        <f>IFERROR(VLOOKUP($B531,'Tabelas auxiliares'!$A$67:$C$104,2,FALSE),"")</f>
        <v/>
      </c>
      <c r="H531" s="19" t="str">
        <f>IFERROR(VLOOKUP($B531,'Tabelas auxiliares'!$A$67:$C$104,3,FALSE),"")</f>
        <v/>
      </c>
      <c r="Y531" s="19" t="str">
        <f t="shared" si="8"/>
        <v/>
      </c>
      <c r="Z531" s="19" t="str">
        <f>IF(T531="","",IF(AND(T531&lt;&gt;'Tabelas auxiliares'!$B$241,T531&lt;&gt;'Tabelas auxiliares'!$B$242),"FOLHA DE PESSOAL",IF(Y531='Tabelas auxiliares'!$A$242,"CUSTEIO",IF(Y531='Tabelas auxiliares'!$A$241,"INVESTIMENTO","ERRO - VERIFICAR"))))</f>
        <v/>
      </c>
      <c r="AA531" s="131"/>
      <c r="AB531" s="131"/>
      <c r="AC531" s="37"/>
      <c r="AD531" s="37"/>
      <c r="AE531" s="37"/>
      <c r="AF531" s="37"/>
      <c r="AG531" s="37"/>
    </row>
    <row r="532" spans="6:33" x14ac:dyDescent="0.25">
      <c r="F532" s="19" t="str">
        <f>IFERROR(VLOOKUP(D532,'Tabelas auxiliares'!$A$3:$B$63,2,FALSE),"")</f>
        <v/>
      </c>
      <c r="G532" s="19" t="str">
        <f>IFERROR(VLOOKUP($B532,'Tabelas auxiliares'!$A$67:$C$104,2,FALSE),"")</f>
        <v/>
      </c>
      <c r="H532" s="19" t="str">
        <f>IFERROR(VLOOKUP($B532,'Tabelas auxiliares'!$A$67:$C$104,3,FALSE),"")</f>
        <v/>
      </c>
      <c r="Y532" s="19" t="str">
        <f t="shared" si="8"/>
        <v/>
      </c>
      <c r="Z532" s="19" t="str">
        <f>IF(T532="","",IF(AND(T532&lt;&gt;'Tabelas auxiliares'!$B$241,T532&lt;&gt;'Tabelas auxiliares'!$B$242),"FOLHA DE PESSOAL",IF(Y532='Tabelas auxiliares'!$A$242,"CUSTEIO",IF(Y532='Tabelas auxiliares'!$A$241,"INVESTIMENTO","ERRO - VERIFICAR"))))</f>
        <v/>
      </c>
      <c r="AA532" s="131"/>
      <c r="AB532" s="131"/>
      <c r="AC532" s="37"/>
      <c r="AD532" s="37"/>
      <c r="AE532" s="37"/>
      <c r="AF532" s="37"/>
      <c r="AG532" s="37"/>
    </row>
    <row r="533" spans="6:33" x14ac:dyDescent="0.25">
      <c r="F533" s="19" t="str">
        <f>IFERROR(VLOOKUP(D533,'Tabelas auxiliares'!$A$3:$B$63,2,FALSE),"")</f>
        <v/>
      </c>
      <c r="G533" s="19" t="str">
        <f>IFERROR(VLOOKUP($B533,'Tabelas auxiliares'!$A$67:$C$104,2,FALSE),"")</f>
        <v/>
      </c>
      <c r="H533" s="19" t="str">
        <f>IFERROR(VLOOKUP($B533,'Tabelas auxiliares'!$A$67:$C$104,3,FALSE),"")</f>
        <v/>
      </c>
      <c r="Y533" s="19" t="str">
        <f t="shared" si="8"/>
        <v/>
      </c>
      <c r="Z533" s="19" t="str">
        <f>IF(T533="","",IF(AND(T533&lt;&gt;'Tabelas auxiliares'!$B$241,T533&lt;&gt;'Tabelas auxiliares'!$B$242),"FOLHA DE PESSOAL",IF(Y533='Tabelas auxiliares'!$A$242,"CUSTEIO",IF(Y533='Tabelas auxiliares'!$A$241,"INVESTIMENTO","ERRO - VERIFICAR"))))</f>
        <v/>
      </c>
      <c r="AA533" s="131"/>
      <c r="AB533" s="131"/>
      <c r="AC533" s="37"/>
      <c r="AD533" s="37"/>
      <c r="AE533" s="37"/>
      <c r="AF533" s="37"/>
      <c r="AG533" s="37"/>
    </row>
    <row r="534" spans="6:33" x14ac:dyDescent="0.25">
      <c r="F534" s="19" t="str">
        <f>IFERROR(VLOOKUP(D534,'Tabelas auxiliares'!$A$3:$B$63,2,FALSE),"")</f>
        <v/>
      </c>
      <c r="G534" s="19" t="str">
        <f>IFERROR(VLOOKUP($B534,'Tabelas auxiliares'!$A$67:$C$104,2,FALSE),"")</f>
        <v/>
      </c>
      <c r="H534" s="19" t="str">
        <f>IFERROR(VLOOKUP($B534,'Tabelas auxiliares'!$A$67:$C$104,3,FALSE),"")</f>
        <v/>
      </c>
      <c r="Y534" s="19" t="str">
        <f t="shared" si="8"/>
        <v/>
      </c>
      <c r="Z534" s="19" t="str">
        <f>IF(T534="","",IF(AND(T534&lt;&gt;'Tabelas auxiliares'!$B$241,T534&lt;&gt;'Tabelas auxiliares'!$B$242),"FOLHA DE PESSOAL",IF(Y534='Tabelas auxiliares'!$A$242,"CUSTEIO",IF(Y534='Tabelas auxiliares'!$A$241,"INVESTIMENTO","ERRO - VERIFICAR"))))</f>
        <v/>
      </c>
      <c r="AA534" s="131"/>
      <c r="AB534" s="131"/>
      <c r="AC534" s="37"/>
      <c r="AD534" s="37"/>
      <c r="AE534" s="37"/>
      <c r="AF534" s="37"/>
      <c r="AG534" s="37"/>
    </row>
    <row r="535" spans="6:33" x14ac:dyDescent="0.25">
      <c r="F535" s="19" t="str">
        <f>IFERROR(VLOOKUP(D535,'Tabelas auxiliares'!$A$3:$B$63,2,FALSE),"")</f>
        <v/>
      </c>
      <c r="G535" s="19" t="str">
        <f>IFERROR(VLOOKUP($B535,'Tabelas auxiliares'!$A$67:$C$104,2,FALSE),"")</f>
        <v/>
      </c>
      <c r="H535" s="19" t="str">
        <f>IFERROR(VLOOKUP($B535,'Tabelas auxiliares'!$A$67:$C$104,3,FALSE),"")</f>
        <v/>
      </c>
      <c r="Y535" s="19" t="str">
        <f t="shared" si="8"/>
        <v/>
      </c>
      <c r="Z535" s="19" t="str">
        <f>IF(T535="","",IF(AND(T535&lt;&gt;'Tabelas auxiliares'!$B$241,T535&lt;&gt;'Tabelas auxiliares'!$B$242),"FOLHA DE PESSOAL",IF(Y535='Tabelas auxiliares'!$A$242,"CUSTEIO",IF(Y535='Tabelas auxiliares'!$A$241,"INVESTIMENTO","ERRO - VERIFICAR"))))</f>
        <v/>
      </c>
      <c r="AA535" s="131"/>
      <c r="AB535" s="131"/>
      <c r="AC535" s="37"/>
      <c r="AD535" s="37"/>
      <c r="AE535" s="37"/>
      <c r="AF535" s="37"/>
      <c r="AG535" s="37"/>
    </row>
    <row r="536" spans="6:33" x14ac:dyDescent="0.25">
      <c r="F536" s="19" t="str">
        <f>IFERROR(VLOOKUP(D536,'Tabelas auxiliares'!$A$3:$B$63,2,FALSE),"")</f>
        <v/>
      </c>
      <c r="G536" s="19" t="str">
        <f>IFERROR(VLOOKUP($B536,'Tabelas auxiliares'!$A$67:$C$104,2,FALSE),"")</f>
        <v/>
      </c>
      <c r="H536" s="19" t="str">
        <f>IFERROR(VLOOKUP($B536,'Tabelas auxiliares'!$A$67:$C$104,3,FALSE),"")</f>
        <v/>
      </c>
      <c r="Y536" s="19" t="str">
        <f t="shared" si="8"/>
        <v/>
      </c>
      <c r="Z536" s="19" t="str">
        <f>IF(T536="","",IF(AND(T536&lt;&gt;'Tabelas auxiliares'!$B$241,T536&lt;&gt;'Tabelas auxiliares'!$B$242),"FOLHA DE PESSOAL",IF(Y536='Tabelas auxiliares'!$A$242,"CUSTEIO",IF(Y536='Tabelas auxiliares'!$A$241,"INVESTIMENTO","ERRO - VERIFICAR"))))</f>
        <v/>
      </c>
      <c r="AA536" s="131"/>
      <c r="AB536" s="131"/>
      <c r="AC536" s="37"/>
      <c r="AD536" s="37"/>
      <c r="AE536" s="37"/>
      <c r="AF536" s="37"/>
      <c r="AG536" s="37"/>
    </row>
    <row r="537" spans="6:33" x14ac:dyDescent="0.25">
      <c r="F537" s="19" t="str">
        <f>IFERROR(VLOOKUP(D537,'Tabelas auxiliares'!$A$3:$B$63,2,FALSE),"")</f>
        <v/>
      </c>
      <c r="G537" s="19" t="str">
        <f>IFERROR(VLOOKUP($B537,'Tabelas auxiliares'!$A$67:$C$104,2,FALSE),"")</f>
        <v/>
      </c>
      <c r="H537" s="19" t="str">
        <f>IFERROR(VLOOKUP($B537,'Tabelas auxiliares'!$A$67:$C$104,3,FALSE),"")</f>
        <v/>
      </c>
      <c r="Y537" s="19" t="str">
        <f t="shared" si="8"/>
        <v/>
      </c>
      <c r="Z537" s="19" t="str">
        <f>IF(T537="","",IF(AND(T537&lt;&gt;'Tabelas auxiliares'!$B$241,T537&lt;&gt;'Tabelas auxiliares'!$B$242),"FOLHA DE PESSOAL",IF(Y537='Tabelas auxiliares'!$A$242,"CUSTEIO",IF(Y537='Tabelas auxiliares'!$A$241,"INVESTIMENTO","ERRO - VERIFICAR"))))</f>
        <v/>
      </c>
      <c r="AA537" s="131"/>
      <c r="AB537" s="131"/>
      <c r="AC537" s="37"/>
      <c r="AD537" s="37"/>
      <c r="AE537" s="37"/>
      <c r="AF537" s="37"/>
      <c r="AG537" s="37"/>
    </row>
    <row r="538" spans="6:33" x14ac:dyDescent="0.25">
      <c r="F538" s="19" t="str">
        <f>IFERROR(VLOOKUP(D538,'Tabelas auxiliares'!$A$3:$B$63,2,FALSE),"")</f>
        <v/>
      </c>
      <c r="G538" s="19" t="str">
        <f>IFERROR(VLOOKUP($B538,'Tabelas auxiliares'!$A$67:$C$104,2,FALSE),"")</f>
        <v/>
      </c>
      <c r="H538" s="19" t="str">
        <f>IFERROR(VLOOKUP($B538,'Tabelas auxiliares'!$A$67:$C$104,3,FALSE),"")</f>
        <v/>
      </c>
      <c r="Y538" s="19" t="str">
        <f t="shared" si="8"/>
        <v/>
      </c>
      <c r="Z538" s="19" t="str">
        <f>IF(T538="","",IF(AND(T538&lt;&gt;'Tabelas auxiliares'!$B$241,T538&lt;&gt;'Tabelas auxiliares'!$B$242),"FOLHA DE PESSOAL",IF(Y538='Tabelas auxiliares'!$A$242,"CUSTEIO",IF(Y538='Tabelas auxiliares'!$A$241,"INVESTIMENTO","ERRO - VERIFICAR"))))</f>
        <v/>
      </c>
      <c r="AA538" s="131"/>
      <c r="AB538" s="131"/>
      <c r="AC538" s="37"/>
      <c r="AD538" s="37"/>
      <c r="AE538" s="37"/>
      <c r="AF538" s="37"/>
      <c r="AG538" s="37"/>
    </row>
    <row r="539" spans="6:33" x14ac:dyDescent="0.25">
      <c r="F539" s="19" t="str">
        <f>IFERROR(VLOOKUP(D539,'Tabelas auxiliares'!$A$3:$B$63,2,FALSE),"")</f>
        <v/>
      </c>
      <c r="G539" s="19" t="str">
        <f>IFERROR(VLOOKUP($B539,'Tabelas auxiliares'!$A$67:$C$104,2,FALSE),"")</f>
        <v/>
      </c>
      <c r="H539" s="19" t="str">
        <f>IFERROR(VLOOKUP($B539,'Tabelas auxiliares'!$A$67:$C$104,3,FALSE),"")</f>
        <v/>
      </c>
      <c r="Y539" s="19" t="str">
        <f t="shared" si="8"/>
        <v/>
      </c>
      <c r="Z539" s="19" t="str">
        <f>IF(T539="","",IF(AND(T539&lt;&gt;'Tabelas auxiliares'!$B$241,T539&lt;&gt;'Tabelas auxiliares'!$B$242),"FOLHA DE PESSOAL",IF(Y539='Tabelas auxiliares'!$A$242,"CUSTEIO",IF(Y539='Tabelas auxiliares'!$A$241,"INVESTIMENTO","ERRO - VERIFICAR"))))</f>
        <v/>
      </c>
      <c r="AA539" s="131"/>
      <c r="AB539" s="131"/>
      <c r="AC539" s="37"/>
      <c r="AD539" s="37"/>
      <c r="AE539" s="37"/>
      <c r="AF539" s="37"/>
      <c r="AG539" s="37"/>
    </row>
    <row r="540" spans="6:33" x14ac:dyDescent="0.25">
      <c r="F540" s="19" t="str">
        <f>IFERROR(VLOOKUP(D540,'Tabelas auxiliares'!$A$3:$B$63,2,FALSE),"")</f>
        <v/>
      </c>
      <c r="G540" s="19" t="str">
        <f>IFERROR(VLOOKUP($B540,'Tabelas auxiliares'!$A$67:$C$104,2,FALSE),"")</f>
        <v/>
      </c>
      <c r="H540" s="19" t="str">
        <f>IFERROR(VLOOKUP($B540,'Tabelas auxiliares'!$A$67:$C$104,3,FALSE),"")</f>
        <v/>
      </c>
      <c r="Y540" s="19" t="str">
        <f t="shared" si="8"/>
        <v/>
      </c>
      <c r="Z540" s="19" t="str">
        <f>IF(T540="","",IF(AND(T540&lt;&gt;'Tabelas auxiliares'!$B$241,T540&lt;&gt;'Tabelas auxiliares'!$B$242),"FOLHA DE PESSOAL",IF(Y540='Tabelas auxiliares'!$A$242,"CUSTEIO",IF(Y540='Tabelas auxiliares'!$A$241,"INVESTIMENTO","ERRO - VERIFICAR"))))</f>
        <v/>
      </c>
      <c r="AA540" s="131"/>
      <c r="AB540" s="131"/>
      <c r="AC540" s="37"/>
      <c r="AD540" s="37"/>
      <c r="AE540" s="37"/>
      <c r="AF540" s="37"/>
      <c r="AG540" s="37"/>
    </row>
    <row r="541" spans="6:33" x14ac:dyDescent="0.25">
      <c r="F541" s="19" t="str">
        <f>IFERROR(VLOOKUP(D541,'Tabelas auxiliares'!$A$3:$B$63,2,FALSE),"")</f>
        <v/>
      </c>
      <c r="G541" s="19" t="str">
        <f>IFERROR(VLOOKUP($B541,'Tabelas auxiliares'!$A$67:$C$104,2,FALSE),"")</f>
        <v/>
      </c>
      <c r="H541" s="19" t="str">
        <f>IFERROR(VLOOKUP($B541,'Tabelas auxiliares'!$A$67:$C$104,3,FALSE),"")</f>
        <v/>
      </c>
      <c r="Y541" s="19" t="str">
        <f t="shared" si="8"/>
        <v/>
      </c>
      <c r="Z541" s="19" t="str">
        <f>IF(T541="","",IF(AND(T541&lt;&gt;'Tabelas auxiliares'!$B$241,T541&lt;&gt;'Tabelas auxiliares'!$B$242),"FOLHA DE PESSOAL",IF(Y541='Tabelas auxiliares'!$A$242,"CUSTEIO",IF(Y541='Tabelas auxiliares'!$A$241,"INVESTIMENTO","ERRO - VERIFICAR"))))</f>
        <v/>
      </c>
      <c r="AA541" s="131"/>
      <c r="AB541" s="131"/>
      <c r="AC541" s="37"/>
      <c r="AD541" s="37"/>
      <c r="AE541" s="37"/>
      <c r="AF541" s="37"/>
      <c r="AG541" s="37"/>
    </row>
    <row r="542" spans="6:33" x14ac:dyDescent="0.25">
      <c r="F542" s="19" t="str">
        <f>IFERROR(VLOOKUP(D542,'Tabelas auxiliares'!$A$3:$B$63,2,FALSE),"")</f>
        <v/>
      </c>
      <c r="G542" s="19" t="str">
        <f>IFERROR(VLOOKUP($B542,'Tabelas auxiliares'!$A$67:$C$104,2,FALSE),"")</f>
        <v/>
      </c>
      <c r="H542" s="19" t="str">
        <f>IFERROR(VLOOKUP($B542,'Tabelas auxiliares'!$A$67:$C$104,3,FALSE),"")</f>
        <v/>
      </c>
      <c r="Y542" s="19" t="str">
        <f t="shared" si="8"/>
        <v/>
      </c>
      <c r="Z542" s="19" t="str">
        <f>IF(T542="","",IF(AND(T542&lt;&gt;'Tabelas auxiliares'!$B$241,T542&lt;&gt;'Tabelas auxiliares'!$B$242),"FOLHA DE PESSOAL",IF(Y542='Tabelas auxiliares'!$A$242,"CUSTEIO",IF(Y542='Tabelas auxiliares'!$A$241,"INVESTIMENTO","ERRO - VERIFICAR"))))</f>
        <v/>
      </c>
      <c r="AA542" s="131"/>
      <c r="AB542" s="131"/>
      <c r="AC542" s="37"/>
      <c r="AD542" s="37"/>
      <c r="AE542" s="37"/>
      <c r="AF542" s="37"/>
      <c r="AG542" s="37"/>
    </row>
    <row r="543" spans="6:33" x14ac:dyDescent="0.25">
      <c r="F543" s="19" t="str">
        <f>IFERROR(VLOOKUP(D543,'Tabelas auxiliares'!$A$3:$B$63,2,FALSE),"")</f>
        <v/>
      </c>
      <c r="G543" s="19" t="str">
        <f>IFERROR(VLOOKUP($B543,'Tabelas auxiliares'!$A$67:$C$104,2,FALSE),"")</f>
        <v/>
      </c>
      <c r="H543" s="19" t="str">
        <f>IFERROR(VLOOKUP($B543,'Tabelas auxiliares'!$A$67:$C$104,3,FALSE),"")</f>
        <v/>
      </c>
      <c r="Y543" s="19" t="str">
        <f t="shared" si="8"/>
        <v/>
      </c>
      <c r="Z543" s="19" t="str">
        <f>IF(T543="","",IF(AND(T543&lt;&gt;'Tabelas auxiliares'!$B$241,T543&lt;&gt;'Tabelas auxiliares'!$B$242),"FOLHA DE PESSOAL",IF(Y543='Tabelas auxiliares'!$A$242,"CUSTEIO",IF(Y543='Tabelas auxiliares'!$A$241,"INVESTIMENTO","ERRO - VERIFICAR"))))</f>
        <v/>
      </c>
      <c r="AA543" s="131"/>
      <c r="AB543" s="131"/>
      <c r="AC543" s="37"/>
      <c r="AD543" s="37"/>
      <c r="AE543" s="37"/>
      <c r="AF543" s="37"/>
      <c r="AG543" s="37"/>
    </row>
    <row r="544" spans="6:33" x14ac:dyDescent="0.25">
      <c r="F544" s="19" t="str">
        <f>IFERROR(VLOOKUP(D544,'Tabelas auxiliares'!$A$3:$B$63,2,FALSE),"")</f>
        <v/>
      </c>
      <c r="G544" s="19" t="str">
        <f>IFERROR(VLOOKUP($B544,'Tabelas auxiliares'!$A$67:$C$104,2,FALSE),"")</f>
        <v/>
      </c>
      <c r="H544" s="19" t="str">
        <f>IFERROR(VLOOKUP($B544,'Tabelas auxiliares'!$A$67:$C$104,3,FALSE),"")</f>
        <v/>
      </c>
      <c r="Y544" s="19" t="str">
        <f t="shared" si="8"/>
        <v/>
      </c>
      <c r="Z544" s="19" t="str">
        <f>IF(T544="","",IF(AND(T544&lt;&gt;'Tabelas auxiliares'!$B$241,T544&lt;&gt;'Tabelas auxiliares'!$B$242),"FOLHA DE PESSOAL",IF(Y544='Tabelas auxiliares'!$A$242,"CUSTEIO",IF(Y544='Tabelas auxiliares'!$A$241,"INVESTIMENTO","ERRO - VERIFICAR"))))</f>
        <v/>
      </c>
      <c r="AA544" s="131"/>
      <c r="AB544" s="131"/>
      <c r="AC544" s="37"/>
      <c r="AD544" s="37"/>
      <c r="AE544" s="37"/>
      <c r="AF544" s="37"/>
      <c r="AG544" s="37"/>
    </row>
    <row r="545" spans="6:33" x14ac:dyDescent="0.25">
      <c r="F545" s="19" t="str">
        <f>IFERROR(VLOOKUP(D545,'Tabelas auxiliares'!$A$3:$B$63,2,FALSE),"")</f>
        <v/>
      </c>
      <c r="G545" s="19" t="str">
        <f>IFERROR(VLOOKUP($B545,'Tabelas auxiliares'!$A$67:$C$104,2,FALSE),"")</f>
        <v/>
      </c>
      <c r="H545" s="19" t="str">
        <f>IFERROR(VLOOKUP($B545,'Tabelas auxiliares'!$A$67:$C$104,3,FALSE),"")</f>
        <v/>
      </c>
      <c r="Y545" s="19" t="str">
        <f t="shared" si="8"/>
        <v/>
      </c>
      <c r="Z545" s="19" t="str">
        <f>IF(T545="","",IF(AND(T545&lt;&gt;'Tabelas auxiliares'!$B$241,T545&lt;&gt;'Tabelas auxiliares'!$B$242),"FOLHA DE PESSOAL",IF(Y545='Tabelas auxiliares'!$A$242,"CUSTEIO",IF(Y545='Tabelas auxiliares'!$A$241,"INVESTIMENTO","ERRO - VERIFICAR"))))</f>
        <v/>
      </c>
      <c r="AA545" s="131"/>
      <c r="AB545" s="131"/>
      <c r="AC545" s="37"/>
      <c r="AD545" s="37"/>
      <c r="AE545" s="37"/>
      <c r="AF545" s="37"/>
      <c r="AG545" s="37"/>
    </row>
    <row r="546" spans="6:33" x14ac:dyDescent="0.25">
      <c r="F546" s="19" t="str">
        <f>IFERROR(VLOOKUP(D546,'Tabelas auxiliares'!$A$3:$B$63,2,FALSE),"")</f>
        <v/>
      </c>
      <c r="G546" s="19" t="str">
        <f>IFERROR(VLOOKUP($B546,'Tabelas auxiliares'!$A$67:$C$104,2,FALSE),"")</f>
        <v/>
      </c>
      <c r="H546" s="19" t="str">
        <f>IFERROR(VLOOKUP($B546,'Tabelas auxiliares'!$A$67:$C$104,3,FALSE),"")</f>
        <v/>
      </c>
      <c r="Y546" s="19" t="str">
        <f t="shared" si="8"/>
        <v/>
      </c>
      <c r="Z546" s="19" t="str">
        <f>IF(T546="","",IF(AND(T546&lt;&gt;'Tabelas auxiliares'!$B$241,T546&lt;&gt;'Tabelas auxiliares'!$B$242),"FOLHA DE PESSOAL",IF(Y546='Tabelas auxiliares'!$A$242,"CUSTEIO",IF(Y546='Tabelas auxiliares'!$A$241,"INVESTIMENTO","ERRO - VERIFICAR"))))</f>
        <v/>
      </c>
      <c r="AA546" s="131"/>
      <c r="AB546" s="131"/>
      <c r="AC546" s="37"/>
      <c r="AD546" s="37"/>
      <c r="AE546" s="37"/>
      <c r="AF546" s="37"/>
      <c r="AG546" s="37"/>
    </row>
    <row r="547" spans="6:33" x14ac:dyDescent="0.25">
      <c r="F547" s="19" t="str">
        <f>IFERROR(VLOOKUP(D547,'Tabelas auxiliares'!$A$3:$B$63,2,FALSE),"")</f>
        <v/>
      </c>
      <c r="G547" s="19" t="str">
        <f>IFERROR(VLOOKUP($B547,'Tabelas auxiliares'!$A$67:$C$104,2,FALSE),"")</f>
        <v/>
      </c>
      <c r="H547" s="19" t="str">
        <f>IFERROR(VLOOKUP($B547,'Tabelas auxiliares'!$A$67:$C$104,3,FALSE),"")</f>
        <v/>
      </c>
      <c r="Y547" s="19" t="str">
        <f t="shared" si="8"/>
        <v/>
      </c>
      <c r="Z547" s="19" t="str">
        <f>IF(T547="","",IF(AND(T547&lt;&gt;'Tabelas auxiliares'!$B$241,T547&lt;&gt;'Tabelas auxiliares'!$B$242),"FOLHA DE PESSOAL",IF(Y547='Tabelas auxiliares'!$A$242,"CUSTEIO",IF(Y547='Tabelas auxiliares'!$A$241,"INVESTIMENTO","ERRO - VERIFICAR"))))</f>
        <v/>
      </c>
      <c r="AA547" s="131"/>
      <c r="AB547" s="131"/>
      <c r="AC547" s="37"/>
      <c r="AD547" s="37"/>
      <c r="AE547" s="37"/>
      <c r="AF547" s="37"/>
      <c r="AG547" s="37"/>
    </row>
    <row r="548" spans="6:33" x14ac:dyDescent="0.25">
      <c r="F548" s="19" t="str">
        <f>IFERROR(VLOOKUP(D548,'Tabelas auxiliares'!$A$3:$B$63,2,FALSE),"")</f>
        <v/>
      </c>
      <c r="G548" s="19" t="str">
        <f>IFERROR(VLOOKUP($B548,'Tabelas auxiliares'!$A$67:$C$104,2,FALSE),"")</f>
        <v/>
      </c>
      <c r="H548" s="19" t="str">
        <f>IFERROR(VLOOKUP($B548,'Tabelas auxiliares'!$A$67:$C$104,3,FALSE),"")</f>
        <v/>
      </c>
      <c r="Y548" s="19" t="str">
        <f t="shared" si="8"/>
        <v/>
      </c>
      <c r="Z548" s="19" t="str">
        <f>IF(T548="","",IF(AND(T548&lt;&gt;'Tabelas auxiliares'!$B$241,T548&lt;&gt;'Tabelas auxiliares'!$B$242),"FOLHA DE PESSOAL",IF(Y548='Tabelas auxiliares'!$A$242,"CUSTEIO",IF(Y548='Tabelas auxiliares'!$A$241,"INVESTIMENTO","ERRO - VERIFICAR"))))</f>
        <v/>
      </c>
      <c r="AA548" s="131"/>
      <c r="AB548" s="131"/>
      <c r="AC548" s="37"/>
      <c r="AD548" s="37"/>
      <c r="AE548" s="37"/>
      <c r="AF548" s="37"/>
      <c r="AG548" s="37"/>
    </row>
    <row r="549" spans="6:33" x14ac:dyDescent="0.25">
      <c r="F549" s="19" t="str">
        <f>IFERROR(VLOOKUP(D549,'Tabelas auxiliares'!$A$3:$B$63,2,FALSE),"")</f>
        <v/>
      </c>
      <c r="G549" s="19" t="str">
        <f>IFERROR(VLOOKUP($B549,'Tabelas auxiliares'!$A$67:$C$104,2,FALSE),"")</f>
        <v/>
      </c>
      <c r="H549" s="19" t="str">
        <f>IFERROR(VLOOKUP($B549,'Tabelas auxiliares'!$A$67:$C$104,3,FALSE),"")</f>
        <v/>
      </c>
      <c r="Y549" s="19" t="str">
        <f t="shared" si="8"/>
        <v/>
      </c>
      <c r="Z549" s="19" t="str">
        <f>IF(T549="","",IF(AND(T549&lt;&gt;'Tabelas auxiliares'!$B$241,T549&lt;&gt;'Tabelas auxiliares'!$B$242),"FOLHA DE PESSOAL",IF(Y549='Tabelas auxiliares'!$A$242,"CUSTEIO",IF(Y549='Tabelas auxiliares'!$A$241,"INVESTIMENTO","ERRO - VERIFICAR"))))</f>
        <v/>
      </c>
      <c r="AA549" s="131"/>
      <c r="AB549" s="131"/>
      <c r="AC549" s="37"/>
      <c r="AD549" s="37"/>
      <c r="AE549" s="37"/>
      <c r="AF549" s="37"/>
      <c r="AG549" s="37"/>
    </row>
    <row r="550" spans="6:33" x14ac:dyDescent="0.25">
      <c r="F550" s="19" t="str">
        <f>IFERROR(VLOOKUP(D550,'Tabelas auxiliares'!$A$3:$B$63,2,FALSE),"")</f>
        <v/>
      </c>
      <c r="G550" s="19" t="str">
        <f>IFERROR(VLOOKUP($B550,'Tabelas auxiliares'!$A$67:$C$104,2,FALSE),"")</f>
        <v/>
      </c>
      <c r="H550" s="19" t="str">
        <f>IFERROR(VLOOKUP($B550,'Tabelas auxiliares'!$A$67:$C$104,3,FALSE),"")</f>
        <v/>
      </c>
      <c r="Y550" s="19" t="str">
        <f t="shared" si="8"/>
        <v/>
      </c>
      <c r="Z550" s="19" t="str">
        <f>IF(T550="","",IF(AND(T550&lt;&gt;'Tabelas auxiliares'!$B$241,T550&lt;&gt;'Tabelas auxiliares'!$B$242),"FOLHA DE PESSOAL",IF(Y550='Tabelas auxiliares'!$A$242,"CUSTEIO",IF(Y550='Tabelas auxiliares'!$A$241,"INVESTIMENTO","ERRO - VERIFICAR"))))</f>
        <v/>
      </c>
      <c r="AA550" s="131"/>
      <c r="AB550" s="131"/>
      <c r="AC550" s="37"/>
      <c r="AD550" s="37"/>
      <c r="AE550" s="37"/>
      <c r="AF550" s="37"/>
      <c r="AG550" s="37"/>
    </row>
    <row r="551" spans="6:33" x14ac:dyDescent="0.25">
      <c r="F551" s="19" t="str">
        <f>IFERROR(VLOOKUP(D551,'Tabelas auxiliares'!$A$3:$B$63,2,FALSE),"")</f>
        <v/>
      </c>
      <c r="G551" s="19" t="str">
        <f>IFERROR(VLOOKUP($B551,'Tabelas auxiliares'!$A$67:$C$104,2,FALSE),"")</f>
        <v/>
      </c>
      <c r="H551" s="19" t="str">
        <f>IFERROR(VLOOKUP($B551,'Tabelas auxiliares'!$A$67:$C$104,3,FALSE),"")</f>
        <v/>
      </c>
      <c r="Y551" s="19" t="str">
        <f t="shared" si="8"/>
        <v/>
      </c>
      <c r="Z551" s="19" t="str">
        <f>IF(T551="","",IF(AND(T551&lt;&gt;'Tabelas auxiliares'!$B$241,T551&lt;&gt;'Tabelas auxiliares'!$B$242),"FOLHA DE PESSOAL",IF(Y551='Tabelas auxiliares'!$A$242,"CUSTEIO",IF(Y551='Tabelas auxiliares'!$A$241,"INVESTIMENTO","ERRO - VERIFICAR"))))</f>
        <v/>
      </c>
      <c r="AA551" s="131"/>
      <c r="AB551" s="131"/>
      <c r="AC551" s="37"/>
      <c r="AD551" s="37"/>
      <c r="AE551" s="37"/>
      <c r="AF551" s="37"/>
      <c r="AG551" s="37"/>
    </row>
    <row r="552" spans="6:33" x14ac:dyDescent="0.25">
      <c r="F552" s="19" t="str">
        <f>IFERROR(VLOOKUP(D552,'Tabelas auxiliares'!$A$3:$B$63,2,FALSE),"")</f>
        <v/>
      </c>
      <c r="G552" s="19" t="str">
        <f>IFERROR(VLOOKUP($B552,'Tabelas auxiliares'!$A$67:$C$104,2,FALSE),"")</f>
        <v/>
      </c>
      <c r="H552" s="19" t="str">
        <f>IFERROR(VLOOKUP($B552,'Tabelas auxiliares'!$A$67:$C$104,3,FALSE),"")</f>
        <v/>
      </c>
      <c r="Y552" s="19" t="str">
        <f t="shared" si="8"/>
        <v/>
      </c>
      <c r="Z552" s="19" t="str">
        <f>IF(T552="","",IF(AND(T552&lt;&gt;'Tabelas auxiliares'!$B$241,T552&lt;&gt;'Tabelas auxiliares'!$B$242),"FOLHA DE PESSOAL",IF(Y552='Tabelas auxiliares'!$A$242,"CUSTEIO",IF(Y552='Tabelas auxiliares'!$A$241,"INVESTIMENTO","ERRO - VERIFICAR"))))</f>
        <v/>
      </c>
      <c r="AA552" s="131"/>
      <c r="AB552" s="131"/>
      <c r="AC552" s="37"/>
      <c r="AD552" s="37"/>
      <c r="AE552" s="37"/>
      <c r="AF552" s="37"/>
      <c r="AG552" s="37"/>
    </row>
    <row r="553" spans="6:33" x14ac:dyDescent="0.25">
      <c r="F553" s="19" t="str">
        <f>IFERROR(VLOOKUP(D553,'Tabelas auxiliares'!$A$3:$B$63,2,FALSE),"")</f>
        <v/>
      </c>
      <c r="G553" s="19" t="str">
        <f>IFERROR(VLOOKUP($B553,'Tabelas auxiliares'!$A$67:$C$104,2,FALSE),"")</f>
        <v/>
      </c>
      <c r="H553" s="19" t="str">
        <f>IFERROR(VLOOKUP($B553,'Tabelas auxiliares'!$A$67:$C$104,3,FALSE),"")</f>
        <v/>
      </c>
      <c r="Y553" s="19" t="str">
        <f t="shared" si="8"/>
        <v/>
      </c>
      <c r="Z553" s="19" t="str">
        <f>IF(T553="","",IF(AND(T553&lt;&gt;'Tabelas auxiliares'!$B$241,T553&lt;&gt;'Tabelas auxiliares'!$B$242),"FOLHA DE PESSOAL",IF(Y553='Tabelas auxiliares'!$A$242,"CUSTEIO",IF(Y553='Tabelas auxiliares'!$A$241,"INVESTIMENTO","ERRO - VERIFICAR"))))</f>
        <v/>
      </c>
      <c r="AA553" s="131"/>
      <c r="AB553" s="131"/>
      <c r="AC553" s="37"/>
      <c r="AD553" s="37"/>
      <c r="AE553" s="37"/>
      <c r="AF553" s="37"/>
      <c r="AG553" s="37"/>
    </row>
    <row r="554" spans="6:33" x14ac:dyDescent="0.25">
      <c r="F554" s="19" t="str">
        <f>IFERROR(VLOOKUP(D554,'Tabelas auxiliares'!$A$3:$B$63,2,FALSE),"")</f>
        <v/>
      </c>
      <c r="G554" s="19" t="str">
        <f>IFERROR(VLOOKUP($B554,'Tabelas auxiliares'!$A$67:$C$104,2,FALSE),"")</f>
        <v/>
      </c>
      <c r="H554" s="19" t="str">
        <f>IFERROR(VLOOKUP($B554,'Tabelas auxiliares'!$A$67:$C$104,3,FALSE),"")</f>
        <v/>
      </c>
      <c r="Y554" s="19" t="str">
        <f t="shared" si="8"/>
        <v/>
      </c>
      <c r="Z554" s="19" t="str">
        <f>IF(T554="","",IF(AND(T554&lt;&gt;'Tabelas auxiliares'!$B$241,T554&lt;&gt;'Tabelas auxiliares'!$B$242),"FOLHA DE PESSOAL",IF(Y554='Tabelas auxiliares'!$A$242,"CUSTEIO",IF(Y554='Tabelas auxiliares'!$A$241,"INVESTIMENTO","ERRO - VERIFICAR"))))</f>
        <v/>
      </c>
      <c r="AA554" s="131"/>
      <c r="AB554" s="131"/>
      <c r="AC554" s="37"/>
      <c r="AD554" s="37"/>
      <c r="AE554" s="37"/>
      <c r="AF554" s="37"/>
      <c r="AG554" s="37"/>
    </row>
    <row r="555" spans="6:33" x14ac:dyDescent="0.25">
      <c r="F555" s="19" t="str">
        <f>IFERROR(VLOOKUP(D555,'Tabelas auxiliares'!$A$3:$B$63,2,FALSE),"")</f>
        <v/>
      </c>
      <c r="G555" s="19" t="str">
        <f>IFERROR(VLOOKUP($B555,'Tabelas auxiliares'!$A$67:$C$104,2,FALSE),"")</f>
        <v/>
      </c>
      <c r="H555" s="19" t="str">
        <f>IFERROR(VLOOKUP($B555,'Tabelas auxiliares'!$A$67:$C$104,3,FALSE),"")</f>
        <v/>
      </c>
      <c r="Y555" s="19" t="str">
        <f t="shared" si="8"/>
        <v/>
      </c>
      <c r="Z555" s="19" t="str">
        <f>IF(T555="","",IF(AND(T555&lt;&gt;'Tabelas auxiliares'!$B$241,T555&lt;&gt;'Tabelas auxiliares'!$B$242),"FOLHA DE PESSOAL",IF(Y555='Tabelas auxiliares'!$A$242,"CUSTEIO",IF(Y555='Tabelas auxiliares'!$A$241,"INVESTIMENTO","ERRO - VERIFICAR"))))</f>
        <v/>
      </c>
      <c r="AA555" s="131"/>
      <c r="AB555" s="131"/>
      <c r="AC555" s="37"/>
      <c r="AD555" s="37"/>
      <c r="AE555" s="37"/>
      <c r="AF555" s="37"/>
      <c r="AG555" s="37"/>
    </row>
    <row r="556" spans="6:33" x14ac:dyDescent="0.25">
      <c r="F556" s="19" t="str">
        <f>IFERROR(VLOOKUP(D556,'Tabelas auxiliares'!$A$3:$B$63,2,FALSE),"")</f>
        <v/>
      </c>
      <c r="G556" s="19" t="str">
        <f>IFERROR(VLOOKUP($B556,'Tabelas auxiliares'!$A$67:$C$104,2,FALSE),"")</f>
        <v/>
      </c>
      <c r="H556" s="19" t="str">
        <f>IFERROR(VLOOKUP($B556,'Tabelas auxiliares'!$A$67:$C$104,3,FALSE),"")</f>
        <v/>
      </c>
      <c r="Y556" s="19" t="str">
        <f t="shared" si="8"/>
        <v/>
      </c>
      <c r="Z556" s="19" t="str">
        <f>IF(T556="","",IF(AND(T556&lt;&gt;'Tabelas auxiliares'!$B$241,T556&lt;&gt;'Tabelas auxiliares'!$B$242),"FOLHA DE PESSOAL",IF(Y556='Tabelas auxiliares'!$A$242,"CUSTEIO",IF(Y556='Tabelas auxiliares'!$A$241,"INVESTIMENTO","ERRO - VERIFICAR"))))</f>
        <v/>
      </c>
      <c r="AA556" s="131"/>
      <c r="AB556" s="131"/>
      <c r="AC556" s="37"/>
      <c r="AD556" s="37"/>
      <c r="AE556" s="37"/>
      <c r="AF556" s="37"/>
      <c r="AG556" s="37"/>
    </row>
    <row r="557" spans="6:33" x14ac:dyDescent="0.25">
      <c r="F557" s="19" t="str">
        <f>IFERROR(VLOOKUP(D557,'Tabelas auxiliares'!$A$3:$B$63,2,FALSE),"")</f>
        <v/>
      </c>
      <c r="G557" s="19" t="str">
        <f>IFERROR(VLOOKUP($B557,'Tabelas auxiliares'!$A$67:$C$104,2,FALSE),"")</f>
        <v/>
      </c>
      <c r="H557" s="19" t="str">
        <f>IFERROR(VLOOKUP($B557,'Tabelas auxiliares'!$A$67:$C$104,3,FALSE),"")</f>
        <v/>
      </c>
      <c r="Y557" s="19" t="str">
        <f t="shared" si="8"/>
        <v/>
      </c>
      <c r="Z557" s="19" t="str">
        <f>IF(T557="","",IF(AND(T557&lt;&gt;'Tabelas auxiliares'!$B$241,T557&lt;&gt;'Tabelas auxiliares'!$B$242),"FOLHA DE PESSOAL",IF(Y557='Tabelas auxiliares'!$A$242,"CUSTEIO",IF(Y557='Tabelas auxiliares'!$A$241,"INVESTIMENTO","ERRO - VERIFICAR"))))</f>
        <v/>
      </c>
      <c r="AA557" s="131"/>
      <c r="AB557" s="131"/>
      <c r="AC557" s="37"/>
      <c r="AD557" s="37"/>
      <c r="AE557" s="37"/>
      <c r="AF557" s="37"/>
      <c r="AG557" s="37"/>
    </row>
    <row r="558" spans="6:33" x14ac:dyDescent="0.25">
      <c r="F558" s="19" t="str">
        <f>IFERROR(VLOOKUP(D558,'Tabelas auxiliares'!$A$3:$B$63,2,FALSE),"")</f>
        <v/>
      </c>
      <c r="G558" s="19" t="str">
        <f>IFERROR(VLOOKUP($B558,'Tabelas auxiliares'!$A$67:$C$104,2,FALSE),"")</f>
        <v/>
      </c>
      <c r="H558" s="19" t="str">
        <f>IFERROR(VLOOKUP($B558,'Tabelas auxiliares'!$A$67:$C$104,3,FALSE),"")</f>
        <v/>
      </c>
      <c r="Y558" s="19" t="str">
        <f t="shared" si="8"/>
        <v/>
      </c>
      <c r="Z558" s="19" t="str">
        <f>IF(T558="","",IF(AND(T558&lt;&gt;'Tabelas auxiliares'!$B$241,T558&lt;&gt;'Tabelas auxiliares'!$B$242),"FOLHA DE PESSOAL",IF(Y558='Tabelas auxiliares'!$A$242,"CUSTEIO",IF(Y558='Tabelas auxiliares'!$A$241,"INVESTIMENTO","ERRO - VERIFICAR"))))</f>
        <v/>
      </c>
      <c r="AA558" s="131"/>
      <c r="AB558" s="131"/>
      <c r="AC558" s="37"/>
      <c r="AD558" s="37"/>
      <c r="AE558" s="37"/>
      <c r="AF558" s="37"/>
      <c r="AG558" s="37"/>
    </row>
    <row r="559" spans="6:33" x14ac:dyDescent="0.25">
      <c r="F559" s="19" t="str">
        <f>IFERROR(VLOOKUP(D559,'Tabelas auxiliares'!$A$3:$B$63,2,FALSE),"")</f>
        <v/>
      </c>
      <c r="G559" s="19" t="str">
        <f>IFERROR(VLOOKUP($B559,'Tabelas auxiliares'!$A$67:$C$104,2,FALSE),"")</f>
        <v/>
      </c>
      <c r="H559" s="19" t="str">
        <f>IFERROR(VLOOKUP($B559,'Tabelas auxiliares'!$A$67:$C$104,3,FALSE),"")</f>
        <v/>
      </c>
      <c r="Y559" s="19" t="str">
        <f t="shared" si="8"/>
        <v/>
      </c>
      <c r="Z559" s="19" t="str">
        <f>IF(T559="","",IF(AND(T559&lt;&gt;'Tabelas auxiliares'!$B$241,T559&lt;&gt;'Tabelas auxiliares'!$B$242),"FOLHA DE PESSOAL",IF(Y559='Tabelas auxiliares'!$A$242,"CUSTEIO",IF(Y559='Tabelas auxiliares'!$A$241,"INVESTIMENTO","ERRO - VERIFICAR"))))</f>
        <v/>
      </c>
      <c r="AA559" s="131"/>
      <c r="AB559" s="131"/>
      <c r="AC559" s="37"/>
      <c r="AD559" s="37"/>
      <c r="AE559" s="37"/>
      <c r="AF559" s="37"/>
      <c r="AG559" s="37"/>
    </row>
    <row r="560" spans="6:33" x14ac:dyDescent="0.25">
      <c r="F560" s="19" t="str">
        <f>IFERROR(VLOOKUP(D560,'Tabelas auxiliares'!$A$3:$B$63,2,FALSE),"")</f>
        <v/>
      </c>
      <c r="G560" s="19" t="str">
        <f>IFERROR(VLOOKUP($B560,'Tabelas auxiliares'!$A$67:$C$104,2,FALSE),"")</f>
        <v/>
      </c>
      <c r="H560" s="19" t="str">
        <f>IFERROR(VLOOKUP($B560,'Tabelas auxiliares'!$A$67:$C$104,3,FALSE),"")</f>
        <v/>
      </c>
      <c r="Y560" s="19" t="str">
        <f t="shared" si="8"/>
        <v/>
      </c>
      <c r="Z560" s="19" t="str">
        <f>IF(T560="","",IF(AND(T560&lt;&gt;'Tabelas auxiliares'!$B$241,T560&lt;&gt;'Tabelas auxiliares'!$B$242),"FOLHA DE PESSOAL",IF(Y560='Tabelas auxiliares'!$A$242,"CUSTEIO",IF(Y560='Tabelas auxiliares'!$A$241,"INVESTIMENTO","ERRO - VERIFICAR"))))</f>
        <v/>
      </c>
      <c r="AA560" s="131"/>
      <c r="AB560" s="131"/>
      <c r="AC560" s="37"/>
      <c r="AD560" s="37"/>
      <c r="AE560" s="37"/>
      <c r="AF560" s="37"/>
      <c r="AG560" s="37"/>
    </row>
    <row r="561" spans="6:33" x14ac:dyDescent="0.25">
      <c r="F561" s="19" t="str">
        <f>IFERROR(VLOOKUP(D561,'Tabelas auxiliares'!$A$3:$B$63,2,FALSE),"")</f>
        <v/>
      </c>
      <c r="G561" s="19" t="str">
        <f>IFERROR(VLOOKUP($B561,'Tabelas auxiliares'!$A$67:$C$104,2,FALSE),"")</f>
        <v/>
      </c>
      <c r="H561" s="19" t="str">
        <f>IFERROR(VLOOKUP($B561,'Tabelas auxiliares'!$A$67:$C$104,3,FALSE),"")</f>
        <v/>
      </c>
      <c r="Y561" s="19" t="str">
        <f t="shared" si="8"/>
        <v/>
      </c>
      <c r="Z561" s="19" t="str">
        <f>IF(T561="","",IF(AND(T561&lt;&gt;'Tabelas auxiliares'!$B$241,T561&lt;&gt;'Tabelas auxiliares'!$B$242),"FOLHA DE PESSOAL",IF(Y561='Tabelas auxiliares'!$A$242,"CUSTEIO",IF(Y561='Tabelas auxiliares'!$A$241,"INVESTIMENTO","ERRO - VERIFICAR"))))</f>
        <v/>
      </c>
      <c r="AA561" s="131"/>
      <c r="AB561" s="131"/>
      <c r="AC561" s="37"/>
      <c r="AD561" s="37"/>
      <c r="AE561" s="37"/>
      <c r="AF561" s="37"/>
      <c r="AG561" s="37"/>
    </row>
    <row r="562" spans="6:33" x14ac:dyDescent="0.25">
      <c r="F562" s="19" t="str">
        <f>IFERROR(VLOOKUP(D562,'Tabelas auxiliares'!$A$3:$B$63,2,FALSE),"")</f>
        <v/>
      </c>
      <c r="G562" s="19" t="str">
        <f>IFERROR(VLOOKUP($B562,'Tabelas auxiliares'!$A$67:$C$104,2,FALSE),"")</f>
        <v/>
      </c>
      <c r="H562" s="19" t="str">
        <f>IFERROR(VLOOKUP($B562,'Tabelas auxiliares'!$A$67:$C$104,3,FALSE),"")</f>
        <v/>
      </c>
      <c r="Y562" s="19" t="str">
        <f t="shared" si="8"/>
        <v/>
      </c>
      <c r="Z562" s="19" t="str">
        <f>IF(T562="","",IF(AND(T562&lt;&gt;'Tabelas auxiliares'!$B$241,T562&lt;&gt;'Tabelas auxiliares'!$B$242),"FOLHA DE PESSOAL",IF(Y562='Tabelas auxiliares'!$A$242,"CUSTEIO",IF(Y562='Tabelas auxiliares'!$A$241,"INVESTIMENTO","ERRO - VERIFICAR"))))</f>
        <v/>
      </c>
      <c r="AA562" s="131"/>
      <c r="AB562" s="131"/>
      <c r="AC562" s="37"/>
      <c r="AD562" s="37"/>
      <c r="AE562" s="37"/>
      <c r="AF562" s="37"/>
      <c r="AG562" s="37"/>
    </row>
    <row r="563" spans="6:33" x14ac:dyDescent="0.25">
      <c r="F563" s="19" t="str">
        <f>IFERROR(VLOOKUP(D563,'Tabelas auxiliares'!$A$3:$B$63,2,FALSE),"")</f>
        <v/>
      </c>
      <c r="G563" s="19" t="str">
        <f>IFERROR(VLOOKUP($B563,'Tabelas auxiliares'!$A$67:$C$104,2,FALSE),"")</f>
        <v/>
      </c>
      <c r="H563" s="19" t="str">
        <f>IFERROR(VLOOKUP($B563,'Tabelas auxiliares'!$A$67:$C$104,3,FALSE),"")</f>
        <v/>
      </c>
      <c r="Y563" s="19" t="str">
        <f t="shared" si="8"/>
        <v/>
      </c>
      <c r="Z563" s="19" t="str">
        <f>IF(T563="","",IF(AND(T563&lt;&gt;'Tabelas auxiliares'!$B$241,T563&lt;&gt;'Tabelas auxiliares'!$B$242),"FOLHA DE PESSOAL",IF(Y563='Tabelas auxiliares'!$A$242,"CUSTEIO",IF(Y563='Tabelas auxiliares'!$A$241,"INVESTIMENTO","ERRO - VERIFICAR"))))</f>
        <v/>
      </c>
      <c r="AA563" s="131"/>
      <c r="AB563" s="131"/>
      <c r="AC563" s="37"/>
      <c r="AD563" s="37"/>
      <c r="AE563" s="37"/>
      <c r="AF563" s="37"/>
      <c r="AG563" s="37"/>
    </row>
    <row r="564" spans="6:33" x14ac:dyDescent="0.25">
      <c r="F564" s="19" t="str">
        <f>IFERROR(VLOOKUP(D564,'Tabelas auxiliares'!$A$3:$B$63,2,FALSE),"")</f>
        <v/>
      </c>
      <c r="G564" s="19" t="str">
        <f>IFERROR(VLOOKUP($B564,'Tabelas auxiliares'!$A$67:$C$104,2,FALSE),"")</f>
        <v/>
      </c>
      <c r="H564" s="19" t="str">
        <f>IFERROR(VLOOKUP($B564,'Tabelas auxiliares'!$A$67:$C$104,3,FALSE),"")</f>
        <v/>
      </c>
      <c r="Y564" s="19" t="str">
        <f t="shared" si="8"/>
        <v/>
      </c>
      <c r="Z564" s="19" t="str">
        <f>IF(T564="","",IF(AND(T564&lt;&gt;'Tabelas auxiliares'!$B$241,T564&lt;&gt;'Tabelas auxiliares'!$B$242),"FOLHA DE PESSOAL",IF(Y564='Tabelas auxiliares'!$A$242,"CUSTEIO",IF(Y564='Tabelas auxiliares'!$A$241,"INVESTIMENTO","ERRO - VERIFICAR"))))</f>
        <v/>
      </c>
      <c r="AA564" s="131"/>
      <c r="AB564" s="131"/>
      <c r="AC564" s="37"/>
      <c r="AD564" s="37"/>
      <c r="AE564" s="37"/>
      <c r="AF564" s="37"/>
      <c r="AG564" s="37"/>
    </row>
    <row r="565" spans="6:33" x14ac:dyDescent="0.25">
      <c r="F565" s="19" t="str">
        <f>IFERROR(VLOOKUP(D565,'Tabelas auxiliares'!$A$3:$B$63,2,FALSE),"")</f>
        <v/>
      </c>
      <c r="G565" s="19" t="str">
        <f>IFERROR(VLOOKUP($B565,'Tabelas auxiliares'!$A$67:$C$104,2,FALSE),"")</f>
        <v/>
      </c>
      <c r="H565" s="19" t="str">
        <f>IFERROR(VLOOKUP($B565,'Tabelas auxiliares'!$A$67:$C$104,3,FALSE),"")</f>
        <v/>
      </c>
      <c r="Y565" s="19" t="str">
        <f t="shared" si="8"/>
        <v/>
      </c>
      <c r="Z565" s="19" t="str">
        <f>IF(T565="","",IF(AND(T565&lt;&gt;'Tabelas auxiliares'!$B$241,T565&lt;&gt;'Tabelas auxiliares'!$B$242),"FOLHA DE PESSOAL",IF(Y565='Tabelas auxiliares'!$A$242,"CUSTEIO",IF(Y565='Tabelas auxiliares'!$A$241,"INVESTIMENTO","ERRO - VERIFICAR"))))</f>
        <v/>
      </c>
      <c r="AA565" s="131"/>
      <c r="AB565" s="131"/>
      <c r="AC565" s="37"/>
      <c r="AD565" s="37"/>
      <c r="AE565" s="37"/>
      <c r="AF565" s="37"/>
      <c r="AG565" s="37"/>
    </row>
    <row r="566" spans="6:33" x14ac:dyDescent="0.25">
      <c r="F566" s="19" t="str">
        <f>IFERROR(VLOOKUP(D566,'Tabelas auxiliares'!$A$3:$B$63,2,FALSE),"")</f>
        <v/>
      </c>
      <c r="G566" s="19" t="str">
        <f>IFERROR(VLOOKUP($B566,'Tabelas auxiliares'!$A$67:$C$104,2,FALSE),"")</f>
        <v/>
      </c>
      <c r="H566" s="19" t="str">
        <f>IFERROR(VLOOKUP($B566,'Tabelas auxiliares'!$A$67:$C$104,3,FALSE),"")</f>
        <v/>
      </c>
      <c r="Y566" s="19" t="str">
        <f t="shared" si="8"/>
        <v/>
      </c>
      <c r="Z566" s="19" t="str">
        <f>IF(T566="","",IF(AND(T566&lt;&gt;'Tabelas auxiliares'!$B$241,T566&lt;&gt;'Tabelas auxiliares'!$B$242),"FOLHA DE PESSOAL",IF(Y566='Tabelas auxiliares'!$A$242,"CUSTEIO",IF(Y566='Tabelas auxiliares'!$A$241,"INVESTIMENTO","ERRO - VERIFICAR"))))</f>
        <v/>
      </c>
      <c r="AA566" s="131"/>
      <c r="AB566" s="131"/>
      <c r="AC566" s="37"/>
      <c r="AD566" s="37"/>
      <c r="AE566" s="37"/>
      <c r="AF566" s="37"/>
      <c r="AG566" s="37"/>
    </row>
    <row r="567" spans="6:33" x14ac:dyDescent="0.25">
      <c r="F567" s="19" t="str">
        <f>IFERROR(VLOOKUP(D567,'Tabelas auxiliares'!$A$3:$B$63,2,FALSE),"")</f>
        <v/>
      </c>
      <c r="G567" s="19" t="str">
        <f>IFERROR(VLOOKUP($B567,'Tabelas auxiliares'!$A$67:$C$104,2,FALSE),"")</f>
        <v/>
      </c>
      <c r="H567" s="19" t="str">
        <f>IFERROR(VLOOKUP($B567,'Tabelas auxiliares'!$A$67:$C$104,3,FALSE),"")</f>
        <v/>
      </c>
      <c r="Y567" s="19" t="str">
        <f t="shared" si="8"/>
        <v/>
      </c>
      <c r="Z567" s="19" t="str">
        <f>IF(T567="","",IF(AND(T567&lt;&gt;'Tabelas auxiliares'!$B$241,T567&lt;&gt;'Tabelas auxiliares'!$B$242),"FOLHA DE PESSOAL",IF(Y567='Tabelas auxiliares'!$A$242,"CUSTEIO",IF(Y567='Tabelas auxiliares'!$A$241,"INVESTIMENTO","ERRO - VERIFICAR"))))</f>
        <v/>
      </c>
      <c r="AA567" s="131"/>
      <c r="AB567" s="131"/>
      <c r="AC567" s="37"/>
      <c r="AD567" s="37"/>
      <c r="AE567" s="37"/>
      <c r="AF567" s="37"/>
      <c r="AG567" s="37"/>
    </row>
    <row r="568" spans="6:33" x14ac:dyDescent="0.25">
      <c r="F568" s="19" t="str">
        <f>IFERROR(VLOOKUP(D568,'Tabelas auxiliares'!$A$3:$B$63,2,FALSE),"")</f>
        <v/>
      </c>
      <c r="G568" s="19" t="str">
        <f>IFERROR(VLOOKUP($B568,'Tabelas auxiliares'!$A$67:$C$104,2,FALSE),"")</f>
        <v/>
      </c>
      <c r="H568" s="19" t="str">
        <f>IFERROR(VLOOKUP($B568,'Tabelas auxiliares'!$A$67:$C$104,3,FALSE),"")</f>
        <v/>
      </c>
      <c r="Y568" s="19" t="str">
        <f t="shared" si="8"/>
        <v/>
      </c>
      <c r="Z568" s="19" t="str">
        <f>IF(T568="","",IF(AND(T568&lt;&gt;'Tabelas auxiliares'!$B$241,T568&lt;&gt;'Tabelas auxiliares'!$B$242),"FOLHA DE PESSOAL",IF(Y568='Tabelas auxiliares'!$A$242,"CUSTEIO",IF(Y568='Tabelas auxiliares'!$A$241,"INVESTIMENTO","ERRO - VERIFICAR"))))</f>
        <v/>
      </c>
      <c r="AA568" s="131"/>
      <c r="AB568" s="131"/>
      <c r="AC568" s="37"/>
      <c r="AD568" s="37"/>
      <c r="AE568" s="37"/>
      <c r="AF568" s="37"/>
      <c r="AG568" s="37"/>
    </row>
    <row r="569" spans="6:33" x14ac:dyDescent="0.25">
      <c r="F569" s="19" t="str">
        <f>IFERROR(VLOOKUP(D569,'Tabelas auxiliares'!$A$3:$B$63,2,FALSE),"")</f>
        <v/>
      </c>
      <c r="G569" s="19" t="str">
        <f>IFERROR(VLOOKUP($B569,'Tabelas auxiliares'!$A$67:$C$104,2,FALSE),"")</f>
        <v/>
      </c>
      <c r="H569" s="19" t="str">
        <f>IFERROR(VLOOKUP($B569,'Tabelas auxiliares'!$A$67:$C$104,3,FALSE),"")</f>
        <v/>
      </c>
      <c r="Y569" s="19" t="str">
        <f t="shared" si="8"/>
        <v/>
      </c>
      <c r="Z569" s="19" t="str">
        <f>IF(T569="","",IF(AND(T569&lt;&gt;'Tabelas auxiliares'!$B$241,T569&lt;&gt;'Tabelas auxiliares'!$B$242),"FOLHA DE PESSOAL",IF(Y569='Tabelas auxiliares'!$A$242,"CUSTEIO",IF(Y569='Tabelas auxiliares'!$A$241,"INVESTIMENTO","ERRO - VERIFICAR"))))</f>
        <v/>
      </c>
      <c r="AA569" s="131"/>
      <c r="AB569" s="131"/>
      <c r="AC569" s="37"/>
      <c r="AD569" s="37"/>
      <c r="AE569" s="37"/>
      <c r="AF569" s="37"/>
      <c r="AG569" s="37"/>
    </row>
    <row r="570" spans="6:33" x14ac:dyDescent="0.25">
      <c r="F570" s="19" t="str">
        <f>IFERROR(VLOOKUP(D570,'Tabelas auxiliares'!$A$3:$B$63,2,FALSE),"")</f>
        <v/>
      </c>
      <c r="G570" s="19" t="str">
        <f>IFERROR(VLOOKUP($B570,'Tabelas auxiliares'!$A$67:$C$104,2,FALSE),"")</f>
        <v/>
      </c>
      <c r="H570" s="19" t="str">
        <f>IFERROR(VLOOKUP($B570,'Tabelas auxiliares'!$A$67:$C$104,3,FALSE),"")</f>
        <v/>
      </c>
      <c r="Y570" s="19" t="str">
        <f t="shared" si="8"/>
        <v/>
      </c>
      <c r="Z570" s="19" t="str">
        <f>IF(T570="","",IF(AND(T570&lt;&gt;'Tabelas auxiliares'!$B$241,T570&lt;&gt;'Tabelas auxiliares'!$B$242),"FOLHA DE PESSOAL",IF(Y570='Tabelas auxiliares'!$A$242,"CUSTEIO",IF(Y570='Tabelas auxiliares'!$A$241,"INVESTIMENTO","ERRO - VERIFICAR"))))</f>
        <v/>
      </c>
      <c r="AA570" s="131"/>
      <c r="AB570" s="131"/>
      <c r="AC570" s="37"/>
      <c r="AD570" s="37"/>
      <c r="AE570" s="37"/>
      <c r="AF570" s="37"/>
      <c r="AG570" s="37"/>
    </row>
    <row r="571" spans="6:33" x14ac:dyDescent="0.25">
      <c r="F571" s="19" t="str">
        <f>IFERROR(VLOOKUP(D571,'Tabelas auxiliares'!$A$3:$B$63,2,FALSE),"")</f>
        <v/>
      </c>
      <c r="G571" s="19" t="str">
        <f>IFERROR(VLOOKUP($B571,'Tabelas auxiliares'!$A$67:$C$104,2,FALSE),"")</f>
        <v/>
      </c>
      <c r="H571" s="19" t="str">
        <f>IFERROR(VLOOKUP($B571,'Tabelas auxiliares'!$A$67:$C$104,3,FALSE),"")</f>
        <v/>
      </c>
      <c r="Y571" s="19" t="str">
        <f t="shared" si="8"/>
        <v/>
      </c>
      <c r="Z571" s="19" t="str">
        <f>IF(T571="","",IF(AND(T571&lt;&gt;'Tabelas auxiliares'!$B$241,T571&lt;&gt;'Tabelas auxiliares'!$B$242),"FOLHA DE PESSOAL",IF(Y571='Tabelas auxiliares'!$A$242,"CUSTEIO",IF(Y571='Tabelas auxiliares'!$A$241,"INVESTIMENTO","ERRO - VERIFICAR"))))</f>
        <v/>
      </c>
      <c r="AA571" s="131"/>
      <c r="AB571" s="131"/>
      <c r="AC571" s="37"/>
      <c r="AD571" s="37"/>
      <c r="AE571" s="37"/>
      <c r="AF571" s="37"/>
      <c r="AG571" s="37"/>
    </row>
    <row r="572" spans="6:33" x14ac:dyDescent="0.25">
      <c r="F572" s="19" t="str">
        <f>IFERROR(VLOOKUP(D572,'Tabelas auxiliares'!$A$3:$B$63,2,FALSE),"")</f>
        <v/>
      </c>
      <c r="G572" s="19" t="str">
        <f>IFERROR(VLOOKUP($B572,'Tabelas auxiliares'!$A$67:$C$104,2,FALSE),"")</f>
        <v/>
      </c>
      <c r="H572" s="19" t="str">
        <f>IFERROR(VLOOKUP($B572,'Tabelas auxiliares'!$A$67:$C$104,3,FALSE),"")</f>
        <v/>
      </c>
      <c r="Y572" s="19" t="str">
        <f t="shared" si="8"/>
        <v/>
      </c>
      <c r="Z572" s="19" t="str">
        <f>IF(T572="","",IF(AND(T572&lt;&gt;'Tabelas auxiliares'!$B$241,T572&lt;&gt;'Tabelas auxiliares'!$B$242),"FOLHA DE PESSOAL",IF(Y572='Tabelas auxiliares'!$A$242,"CUSTEIO",IF(Y572='Tabelas auxiliares'!$A$241,"INVESTIMENTO","ERRO - VERIFICAR"))))</f>
        <v/>
      </c>
      <c r="AA572" s="131"/>
      <c r="AB572" s="131"/>
      <c r="AC572" s="37"/>
      <c r="AD572" s="37"/>
      <c r="AE572" s="37"/>
      <c r="AF572" s="37"/>
      <c r="AG572" s="37"/>
    </row>
    <row r="573" spans="6:33" x14ac:dyDescent="0.25">
      <c r="F573" s="19" t="str">
        <f>IFERROR(VLOOKUP(D573,'Tabelas auxiliares'!$A$3:$B$63,2,FALSE),"")</f>
        <v/>
      </c>
      <c r="G573" s="19" t="str">
        <f>IFERROR(VLOOKUP($B573,'Tabelas auxiliares'!$A$67:$C$104,2,FALSE),"")</f>
        <v/>
      </c>
      <c r="H573" s="19" t="str">
        <f>IFERROR(VLOOKUP($B573,'Tabelas auxiliares'!$A$67:$C$104,3,FALSE),"")</f>
        <v/>
      </c>
      <c r="Y573" s="19" t="str">
        <f t="shared" si="8"/>
        <v/>
      </c>
      <c r="Z573" s="19" t="str">
        <f>IF(T573="","",IF(AND(T573&lt;&gt;'Tabelas auxiliares'!$B$241,T573&lt;&gt;'Tabelas auxiliares'!$B$242),"FOLHA DE PESSOAL",IF(Y573='Tabelas auxiliares'!$A$242,"CUSTEIO",IF(Y573='Tabelas auxiliares'!$A$241,"INVESTIMENTO","ERRO - VERIFICAR"))))</f>
        <v/>
      </c>
      <c r="AA573" s="131"/>
      <c r="AB573" s="131"/>
      <c r="AC573" s="37"/>
      <c r="AD573" s="37"/>
      <c r="AE573" s="37"/>
      <c r="AF573" s="37"/>
      <c r="AG573" s="37"/>
    </row>
    <row r="574" spans="6:33" x14ac:dyDescent="0.25">
      <c r="F574" s="19" t="str">
        <f>IFERROR(VLOOKUP(D574,'Tabelas auxiliares'!$A$3:$B$63,2,FALSE),"")</f>
        <v/>
      </c>
      <c r="G574" s="19" t="str">
        <f>IFERROR(VLOOKUP($B574,'Tabelas auxiliares'!$A$67:$C$104,2,FALSE),"")</f>
        <v/>
      </c>
      <c r="H574" s="19" t="str">
        <f>IFERROR(VLOOKUP($B574,'Tabelas auxiliares'!$A$67:$C$104,3,FALSE),"")</f>
        <v/>
      </c>
      <c r="Y574" s="19" t="str">
        <f t="shared" si="8"/>
        <v/>
      </c>
      <c r="Z574" s="19" t="str">
        <f>IF(T574="","",IF(AND(T574&lt;&gt;'Tabelas auxiliares'!$B$241,T574&lt;&gt;'Tabelas auxiliares'!$B$242),"FOLHA DE PESSOAL",IF(Y574='Tabelas auxiliares'!$A$242,"CUSTEIO",IF(Y574='Tabelas auxiliares'!$A$241,"INVESTIMENTO","ERRO - VERIFICAR"))))</f>
        <v/>
      </c>
      <c r="AA574" s="131"/>
      <c r="AB574" s="131"/>
      <c r="AC574" s="37"/>
      <c r="AD574" s="37"/>
      <c r="AE574" s="37"/>
      <c r="AF574" s="37"/>
      <c r="AG574" s="37"/>
    </row>
    <row r="575" spans="6:33" x14ac:dyDescent="0.25">
      <c r="F575" s="19" t="str">
        <f>IFERROR(VLOOKUP(D575,'Tabelas auxiliares'!$A$3:$B$63,2,FALSE),"")</f>
        <v/>
      </c>
      <c r="G575" s="19" t="str">
        <f>IFERROR(VLOOKUP($B575,'Tabelas auxiliares'!$A$67:$C$104,2,FALSE),"")</f>
        <v/>
      </c>
      <c r="H575" s="19" t="str">
        <f>IFERROR(VLOOKUP($B575,'Tabelas auxiliares'!$A$67:$C$104,3,FALSE),"")</f>
        <v/>
      </c>
      <c r="Y575" s="19" t="str">
        <f t="shared" si="8"/>
        <v/>
      </c>
      <c r="Z575" s="19" t="str">
        <f>IF(T575="","",IF(AND(T575&lt;&gt;'Tabelas auxiliares'!$B$241,T575&lt;&gt;'Tabelas auxiliares'!$B$242),"FOLHA DE PESSOAL",IF(Y575='Tabelas auxiliares'!$A$242,"CUSTEIO",IF(Y575='Tabelas auxiliares'!$A$241,"INVESTIMENTO","ERRO - VERIFICAR"))))</f>
        <v/>
      </c>
      <c r="AA575" s="131"/>
      <c r="AB575" s="131"/>
      <c r="AC575" s="37"/>
      <c r="AD575" s="37"/>
      <c r="AE575" s="37"/>
      <c r="AF575" s="37"/>
      <c r="AG575" s="37"/>
    </row>
    <row r="576" spans="6:33" x14ac:dyDescent="0.25">
      <c r="F576" s="19" t="str">
        <f>IFERROR(VLOOKUP(D576,'Tabelas auxiliares'!$A$3:$B$63,2,FALSE),"")</f>
        <v/>
      </c>
      <c r="G576" s="19" t="str">
        <f>IFERROR(VLOOKUP($B576,'Tabelas auxiliares'!$A$67:$C$104,2,FALSE),"")</f>
        <v/>
      </c>
      <c r="H576" s="19" t="str">
        <f>IFERROR(VLOOKUP($B576,'Tabelas auxiliares'!$A$67:$C$104,3,FALSE),"")</f>
        <v/>
      </c>
      <c r="Y576" s="19" t="str">
        <f t="shared" si="8"/>
        <v/>
      </c>
      <c r="Z576" s="19" t="str">
        <f>IF(T576="","",IF(AND(T576&lt;&gt;'Tabelas auxiliares'!$B$241,T576&lt;&gt;'Tabelas auxiliares'!$B$242),"FOLHA DE PESSOAL",IF(Y576='Tabelas auxiliares'!$A$242,"CUSTEIO",IF(Y576='Tabelas auxiliares'!$A$241,"INVESTIMENTO","ERRO - VERIFICAR"))))</f>
        <v/>
      </c>
      <c r="AA576" s="131"/>
      <c r="AB576" s="131"/>
      <c r="AC576" s="37"/>
      <c r="AD576" s="37"/>
      <c r="AE576" s="37"/>
      <c r="AF576" s="37"/>
      <c r="AG576" s="37"/>
    </row>
    <row r="577" spans="6:33" x14ac:dyDescent="0.25">
      <c r="F577" s="19" t="str">
        <f>IFERROR(VLOOKUP(D577,'Tabelas auxiliares'!$A$3:$B$63,2,FALSE),"")</f>
        <v/>
      </c>
      <c r="G577" s="19" t="str">
        <f>IFERROR(VLOOKUP($B577,'Tabelas auxiliares'!$A$67:$C$104,2,FALSE),"")</f>
        <v/>
      </c>
      <c r="H577" s="19" t="str">
        <f>IFERROR(VLOOKUP($B577,'Tabelas auxiliares'!$A$67:$C$104,3,FALSE),"")</f>
        <v/>
      </c>
      <c r="Y577" s="19" t="str">
        <f t="shared" si="8"/>
        <v/>
      </c>
      <c r="Z577" s="19" t="str">
        <f>IF(T577="","",IF(AND(T577&lt;&gt;'Tabelas auxiliares'!$B$241,T577&lt;&gt;'Tabelas auxiliares'!$B$242),"FOLHA DE PESSOAL",IF(Y577='Tabelas auxiliares'!$A$242,"CUSTEIO",IF(Y577='Tabelas auxiliares'!$A$241,"INVESTIMENTO","ERRO - VERIFICAR"))))</f>
        <v/>
      </c>
      <c r="AA577" s="131"/>
      <c r="AB577" s="131"/>
      <c r="AC577" s="37"/>
      <c r="AD577" s="37"/>
      <c r="AE577" s="37"/>
      <c r="AF577" s="37"/>
      <c r="AG577" s="37"/>
    </row>
    <row r="578" spans="6:33" x14ac:dyDescent="0.25">
      <c r="F578" s="19" t="str">
        <f>IFERROR(VLOOKUP(D578,'Tabelas auxiliares'!$A$3:$B$63,2,FALSE),"")</f>
        <v/>
      </c>
      <c r="G578" s="19" t="str">
        <f>IFERROR(VLOOKUP($B578,'Tabelas auxiliares'!$A$67:$C$104,2,FALSE),"")</f>
        <v/>
      </c>
      <c r="H578" s="19" t="str">
        <f>IFERROR(VLOOKUP($B578,'Tabelas auxiliares'!$A$67:$C$104,3,FALSE),"")</f>
        <v/>
      </c>
      <c r="Y578" s="19" t="str">
        <f t="shared" si="8"/>
        <v/>
      </c>
      <c r="Z578" s="19" t="str">
        <f>IF(T578="","",IF(AND(T578&lt;&gt;'Tabelas auxiliares'!$B$241,T578&lt;&gt;'Tabelas auxiliares'!$B$242),"FOLHA DE PESSOAL",IF(Y578='Tabelas auxiliares'!$A$242,"CUSTEIO",IF(Y578='Tabelas auxiliares'!$A$241,"INVESTIMENTO","ERRO - VERIFICAR"))))</f>
        <v/>
      </c>
      <c r="AA578" s="131"/>
      <c r="AB578" s="131"/>
      <c r="AC578" s="37"/>
      <c r="AD578" s="37"/>
      <c r="AE578" s="37"/>
      <c r="AF578" s="37"/>
      <c r="AG578" s="37"/>
    </row>
    <row r="579" spans="6:33" x14ac:dyDescent="0.25">
      <c r="F579" s="19" t="str">
        <f>IFERROR(VLOOKUP(D579,'Tabelas auxiliares'!$A$3:$B$63,2,FALSE),"")</f>
        <v/>
      </c>
      <c r="G579" s="19" t="str">
        <f>IFERROR(VLOOKUP($B579,'Tabelas auxiliares'!$A$67:$C$104,2,FALSE),"")</f>
        <v/>
      </c>
      <c r="H579" s="19" t="str">
        <f>IFERROR(VLOOKUP($B579,'Tabelas auxiliares'!$A$67:$C$104,3,FALSE),"")</f>
        <v/>
      </c>
      <c r="Y579" s="19" t="str">
        <f t="shared" si="8"/>
        <v/>
      </c>
      <c r="Z579" s="19" t="str">
        <f>IF(T579="","",IF(AND(T579&lt;&gt;'Tabelas auxiliares'!$B$241,T579&lt;&gt;'Tabelas auxiliares'!$B$242),"FOLHA DE PESSOAL",IF(Y579='Tabelas auxiliares'!$A$242,"CUSTEIO",IF(Y579='Tabelas auxiliares'!$A$241,"INVESTIMENTO","ERRO - VERIFICAR"))))</f>
        <v/>
      </c>
      <c r="AA579" s="131"/>
      <c r="AB579" s="131"/>
      <c r="AC579" s="37"/>
      <c r="AD579" s="37"/>
      <c r="AE579" s="37"/>
      <c r="AF579" s="37"/>
      <c r="AG579" s="37"/>
    </row>
    <row r="580" spans="6:33" x14ac:dyDescent="0.25">
      <c r="F580" s="19" t="str">
        <f>IFERROR(VLOOKUP(D580,'Tabelas auxiliares'!$A$3:$B$63,2,FALSE),"")</f>
        <v/>
      </c>
      <c r="G580" s="19" t="str">
        <f>IFERROR(VLOOKUP($B580,'Tabelas auxiliares'!$A$67:$C$104,2,FALSE),"")</f>
        <v/>
      </c>
      <c r="H580" s="19" t="str">
        <f>IFERROR(VLOOKUP($B580,'Tabelas auxiliares'!$A$67:$C$104,3,FALSE),"")</f>
        <v/>
      </c>
      <c r="Y580" s="19" t="str">
        <f t="shared" ref="Y580:Y643" si="9">LEFT(V580,1)</f>
        <v/>
      </c>
      <c r="Z580" s="19" t="str">
        <f>IF(T580="","",IF(AND(T580&lt;&gt;'Tabelas auxiliares'!$B$241,T580&lt;&gt;'Tabelas auxiliares'!$B$242),"FOLHA DE PESSOAL",IF(Y580='Tabelas auxiliares'!$A$242,"CUSTEIO",IF(Y580='Tabelas auxiliares'!$A$241,"INVESTIMENTO","ERRO - VERIFICAR"))))</f>
        <v/>
      </c>
      <c r="AA580" s="131"/>
      <c r="AB580" s="131"/>
      <c r="AC580" s="37"/>
      <c r="AD580" s="37"/>
      <c r="AE580" s="37"/>
      <c r="AF580" s="37"/>
      <c r="AG580" s="37"/>
    </row>
    <row r="581" spans="6:33" x14ac:dyDescent="0.25">
      <c r="F581" s="19" t="str">
        <f>IFERROR(VLOOKUP(D581,'Tabelas auxiliares'!$A$3:$B$63,2,FALSE),"")</f>
        <v/>
      </c>
      <c r="G581" s="19" t="str">
        <f>IFERROR(VLOOKUP($B581,'Tabelas auxiliares'!$A$67:$C$104,2,FALSE),"")</f>
        <v/>
      </c>
      <c r="H581" s="19" t="str">
        <f>IFERROR(VLOOKUP($B581,'Tabelas auxiliares'!$A$67:$C$104,3,FALSE),"")</f>
        <v/>
      </c>
      <c r="Y581" s="19" t="str">
        <f t="shared" si="9"/>
        <v/>
      </c>
      <c r="Z581" s="19" t="str">
        <f>IF(T581="","",IF(AND(T581&lt;&gt;'Tabelas auxiliares'!$B$241,T581&lt;&gt;'Tabelas auxiliares'!$B$242),"FOLHA DE PESSOAL",IF(Y581='Tabelas auxiliares'!$A$242,"CUSTEIO",IF(Y581='Tabelas auxiliares'!$A$241,"INVESTIMENTO","ERRO - VERIFICAR"))))</f>
        <v/>
      </c>
      <c r="AA581" s="131"/>
      <c r="AB581" s="131"/>
      <c r="AC581" s="37"/>
      <c r="AD581" s="37"/>
      <c r="AE581" s="37"/>
      <c r="AF581" s="37"/>
      <c r="AG581" s="37"/>
    </row>
    <row r="582" spans="6:33" x14ac:dyDescent="0.25">
      <c r="F582" s="19" t="str">
        <f>IFERROR(VLOOKUP(D582,'Tabelas auxiliares'!$A$3:$B$63,2,FALSE),"")</f>
        <v/>
      </c>
      <c r="G582" s="19" t="str">
        <f>IFERROR(VLOOKUP($B582,'Tabelas auxiliares'!$A$67:$C$104,2,FALSE),"")</f>
        <v/>
      </c>
      <c r="H582" s="19" t="str">
        <f>IFERROR(VLOOKUP($B582,'Tabelas auxiliares'!$A$67:$C$104,3,FALSE),"")</f>
        <v/>
      </c>
      <c r="Y582" s="19" t="str">
        <f t="shared" si="9"/>
        <v/>
      </c>
      <c r="Z582" s="19" t="str">
        <f>IF(T582="","",IF(AND(T582&lt;&gt;'Tabelas auxiliares'!$B$241,T582&lt;&gt;'Tabelas auxiliares'!$B$242),"FOLHA DE PESSOAL",IF(Y582='Tabelas auxiliares'!$A$242,"CUSTEIO",IF(Y582='Tabelas auxiliares'!$A$241,"INVESTIMENTO","ERRO - VERIFICAR"))))</f>
        <v/>
      </c>
      <c r="AA582" s="131"/>
      <c r="AB582" s="131"/>
      <c r="AC582" s="37"/>
      <c r="AD582" s="37"/>
      <c r="AE582" s="37"/>
      <c r="AF582" s="37"/>
      <c r="AG582" s="37"/>
    </row>
    <row r="583" spans="6:33" x14ac:dyDescent="0.25">
      <c r="F583" s="19" t="str">
        <f>IFERROR(VLOOKUP(D583,'Tabelas auxiliares'!$A$3:$B$63,2,FALSE),"")</f>
        <v/>
      </c>
      <c r="G583" s="19" t="str">
        <f>IFERROR(VLOOKUP($B583,'Tabelas auxiliares'!$A$67:$C$104,2,FALSE),"")</f>
        <v/>
      </c>
      <c r="H583" s="19" t="str">
        <f>IFERROR(VLOOKUP($B583,'Tabelas auxiliares'!$A$67:$C$104,3,FALSE),"")</f>
        <v/>
      </c>
      <c r="Y583" s="19" t="str">
        <f t="shared" si="9"/>
        <v/>
      </c>
      <c r="Z583" s="19" t="str">
        <f>IF(T583="","",IF(AND(T583&lt;&gt;'Tabelas auxiliares'!$B$241,T583&lt;&gt;'Tabelas auxiliares'!$B$242),"FOLHA DE PESSOAL",IF(Y583='Tabelas auxiliares'!$A$242,"CUSTEIO",IF(Y583='Tabelas auxiliares'!$A$241,"INVESTIMENTO","ERRO - VERIFICAR"))))</f>
        <v/>
      </c>
      <c r="AA583" s="131"/>
      <c r="AB583" s="131"/>
      <c r="AC583" s="37"/>
      <c r="AD583" s="37"/>
      <c r="AE583" s="37"/>
      <c r="AF583" s="37"/>
      <c r="AG583" s="37"/>
    </row>
    <row r="584" spans="6:33" x14ac:dyDescent="0.25">
      <c r="F584" s="19" t="str">
        <f>IFERROR(VLOOKUP(D584,'Tabelas auxiliares'!$A$3:$B$63,2,FALSE),"")</f>
        <v/>
      </c>
      <c r="G584" s="19" t="str">
        <f>IFERROR(VLOOKUP($B584,'Tabelas auxiliares'!$A$67:$C$104,2,FALSE),"")</f>
        <v/>
      </c>
      <c r="H584" s="19" t="str">
        <f>IFERROR(VLOOKUP($B584,'Tabelas auxiliares'!$A$67:$C$104,3,FALSE),"")</f>
        <v/>
      </c>
      <c r="Y584" s="19" t="str">
        <f t="shared" si="9"/>
        <v/>
      </c>
      <c r="Z584" s="19" t="str">
        <f>IF(T584="","",IF(AND(T584&lt;&gt;'Tabelas auxiliares'!$B$241,T584&lt;&gt;'Tabelas auxiliares'!$B$242),"FOLHA DE PESSOAL",IF(Y584='Tabelas auxiliares'!$A$242,"CUSTEIO",IF(Y584='Tabelas auxiliares'!$A$241,"INVESTIMENTO","ERRO - VERIFICAR"))))</f>
        <v/>
      </c>
      <c r="AA584" s="131"/>
      <c r="AB584" s="131"/>
      <c r="AC584" s="37"/>
      <c r="AD584" s="37"/>
      <c r="AE584" s="37"/>
      <c r="AF584" s="37"/>
      <c r="AG584" s="37"/>
    </row>
    <row r="585" spans="6:33" x14ac:dyDescent="0.25">
      <c r="F585" s="19" t="str">
        <f>IFERROR(VLOOKUP(D585,'Tabelas auxiliares'!$A$3:$B$63,2,FALSE),"")</f>
        <v/>
      </c>
      <c r="G585" s="19" t="str">
        <f>IFERROR(VLOOKUP($B585,'Tabelas auxiliares'!$A$67:$C$104,2,FALSE),"")</f>
        <v/>
      </c>
      <c r="H585" s="19" t="str">
        <f>IFERROR(VLOOKUP($B585,'Tabelas auxiliares'!$A$67:$C$104,3,FALSE),"")</f>
        <v/>
      </c>
      <c r="Y585" s="19" t="str">
        <f t="shared" si="9"/>
        <v/>
      </c>
      <c r="Z585" s="19" t="str">
        <f>IF(T585="","",IF(AND(T585&lt;&gt;'Tabelas auxiliares'!$B$241,T585&lt;&gt;'Tabelas auxiliares'!$B$242),"FOLHA DE PESSOAL",IF(Y585='Tabelas auxiliares'!$A$242,"CUSTEIO",IF(Y585='Tabelas auxiliares'!$A$241,"INVESTIMENTO","ERRO - VERIFICAR"))))</f>
        <v/>
      </c>
      <c r="AA585" s="131"/>
      <c r="AB585" s="131"/>
      <c r="AC585" s="37"/>
      <c r="AD585" s="37"/>
      <c r="AE585" s="37"/>
      <c r="AF585" s="37"/>
      <c r="AG585" s="37"/>
    </row>
    <row r="586" spans="6:33" x14ac:dyDescent="0.25">
      <c r="F586" s="19" t="str">
        <f>IFERROR(VLOOKUP(D586,'Tabelas auxiliares'!$A$3:$B$63,2,FALSE),"")</f>
        <v/>
      </c>
      <c r="G586" s="19" t="str">
        <f>IFERROR(VLOOKUP($B586,'Tabelas auxiliares'!$A$67:$C$104,2,FALSE),"")</f>
        <v/>
      </c>
      <c r="H586" s="19" t="str">
        <f>IFERROR(VLOOKUP($B586,'Tabelas auxiliares'!$A$67:$C$104,3,FALSE),"")</f>
        <v/>
      </c>
      <c r="Y586" s="19" t="str">
        <f t="shared" si="9"/>
        <v/>
      </c>
      <c r="Z586" s="19" t="str">
        <f>IF(T586="","",IF(AND(T586&lt;&gt;'Tabelas auxiliares'!$B$241,T586&lt;&gt;'Tabelas auxiliares'!$B$242),"FOLHA DE PESSOAL",IF(Y586='Tabelas auxiliares'!$A$242,"CUSTEIO",IF(Y586='Tabelas auxiliares'!$A$241,"INVESTIMENTO","ERRO - VERIFICAR"))))</f>
        <v/>
      </c>
      <c r="AA586" s="131"/>
      <c r="AB586" s="131"/>
      <c r="AC586" s="37"/>
      <c r="AD586" s="37"/>
      <c r="AE586" s="37"/>
      <c r="AF586" s="37"/>
      <c r="AG586" s="37"/>
    </row>
    <row r="587" spans="6:33" x14ac:dyDescent="0.25">
      <c r="F587" s="19" t="str">
        <f>IFERROR(VLOOKUP(D587,'Tabelas auxiliares'!$A$3:$B$63,2,FALSE),"")</f>
        <v/>
      </c>
      <c r="G587" s="19" t="str">
        <f>IFERROR(VLOOKUP($B587,'Tabelas auxiliares'!$A$67:$C$104,2,FALSE),"")</f>
        <v/>
      </c>
      <c r="H587" s="19" t="str">
        <f>IFERROR(VLOOKUP($B587,'Tabelas auxiliares'!$A$67:$C$104,3,FALSE),"")</f>
        <v/>
      </c>
      <c r="Y587" s="19" t="str">
        <f t="shared" si="9"/>
        <v/>
      </c>
      <c r="Z587" s="19" t="str">
        <f>IF(T587="","",IF(AND(T587&lt;&gt;'Tabelas auxiliares'!$B$241,T587&lt;&gt;'Tabelas auxiliares'!$B$242),"FOLHA DE PESSOAL",IF(Y587='Tabelas auxiliares'!$A$242,"CUSTEIO",IF(Y587='Tabelas auxiliares'!$A$241,"INVESTIMENTO","ERRO - VERIFICAR"))))</f>
        <v/>
      </c>
      <c r="AA587" s="131"/>
      <c r="AB587" s="131"/>
      <c r="AC587" s="37"/>
      <c r="AD587" s="37"/>
      <c r="AE587" s="37"/>
      <c r="AF587" s="37"/>
      <c r="AG587" s="37"/>
    </row>
    <row r="588" spans="6:33" x14ac:dyDescent="0.25">
      <c r="F588" s="19" t="str">
        <f>IFERROR(VLOOKUP(D588,'Tabelas auxiliares'!$A$3:$B$63,2,FALSE),"")</f>
        <v/>
      </c>
      <c r="G588" s="19" t="str">
        <f>IFERROR(VLOOKUP($B588,'Tabelas auxiliares'!$A$67:$C$104,2,FALSE),"")</f>
        <v/>
      </c>
      <c r="H588" s="19" t="str">
        <f>IFERROR(VLOOKUP($B588,'Tabelas auxiliares'!$A$67:$C$104,3,FALSE),"")</f>
        <v/>
      </c>
      <c r="Y588" s="19" t="str">
        <f t="shared" si="9"/>
        <v/>
      </c>
      <c r="Z588" s="19" t="str">
        <f>IF(T588="","",IF(AND(T588&lt;&gt;'Tabelas auxiliares'!$B$241,T588&lt;&gt;'Tabelas auxiliares'!$B$242),"FOLHA DE PESSOAL",IF(Y588='Tabelas auxiliares'!$A$242,"CUSTEIO",IF(Y588='Tabelas auxiliares'!$A$241,"INVESTIMENTO","ERRO - VERIFICAR"))))</f>
        <v/>
      </c>
      <c r="AA588" s="131"/>
      <c r="AB588" s="131"/>
      <c r="AC588" s="37"/>
      <c r="AD588" s="37"/>
      <c r="AE588" s="37"/>
      <c r="AF588" s="37"/>
      <c r="AG588" s="37"/>
    </row>
    <row r="589" spans="6:33" x14ac:dyDescent="0.25">
      <c r="F589" s="19" t="str">
        <f>IFERROR(VLOOKUP(D589,'Tabelas auxiliares'!$A$3:$B$63,2,FALSE),"")</f>
        <v/>
      </c>
      <c r="G589" s="19" t="str">
        <f>IFERROR(VLOOKUP($B589,'Tabelas auxiliares'!$A$67:$C$104,2,FALSE),"")</f>
        <v/>
      </c>
      <c r="H589" s="19" t="str">
        <f>IFERROR(VLOOKUP($B589,'Tabelas auxiliares'!$A$67:$C$104,3,FALSE),"")</f>
        <v/>
      </c>
      <c r="Y589" s="19" t="str">
        <f t="shared" si="9"/>
        <v/>
      </c>
      <c r="Z589" s="19" t="str">
        <f>IF(T589="","",IF(AND(T589&lt;&gt;'Tabelas auxiliares'!$B$241,T589&lt;&gt;'Tabelas auxiliares'!$B$242),"FOLHA DE PESSOAL",IF(Y589='Tabelas auxiliares'!$A$242,"CUSTEIO",IF(Y589='Tabelas auxiliares'!$A$241,"INVESTIMENTO","ERRO - VERIFICAR"))))</f>
        <v/>
      </c>
      <c r="AA589" s="131"/>
      <c r="AB589" s="131"/>
      <c r="AC589" s="37"/>
      <c r="AD589" s="37"/>
      <c r="AE589" s="37"/>
      <c r="AF589" s="37"/>
      <c r="AG589" s="37"/>
    </row>
    <row r="590" spans="6:33" x14ac:dyDescent="0.25">
      <c r="F590" s="19" t="str">
        <f>IFERROR(VLOOKUP(D590,'Tabelas auxiliares'!$A$3:$B$63,2,FALSE),"")</f>
        <v/>
      </c>
      <c r="G590" s="19" t="str">
        <f>IFERROR(VLOOKUP($B590,'Tabelas auxiliares'!$A$67:$C$104,2,FALSE),"")</f>
        <v/>
      </c>
      <c r="H590" s="19" t="str">
        <f>IFERROR(VLOOKUP($B590,'Tabelas auxiliares'!$A$67:$C$104,3,FALSE),"")</f>
        <v/>
      </c>
      <c r="Y590" s="19" t="str">
        <f t="shared" si="9"/>
        <v/>
      </c>
      <c r="Z590" s="19" t="str">
        <f>IF(T590="","",IF(AND(T590&lt;&gt;'Tabelas auxiliares'!$B$241,T590&lt;&gt;'Tabelas auxiliares'!$B$242),"FOLHA DE PESSOAL",IF(Y590='Tabelas auxiliares'!$A$242,"CUSTEIO",IF(Y590='Tabelas auxiliares'!$A$241,"INVESTIMENTO","ERRO - VERIFICAR"))))</f>
        <v/>
      </c>
      <c r="AA590" s="131"/>
      <c r="AB590" s="131"/>
      <c r="AC590" s="37"/>
      <c r="AD590" s="37"/>
      <c r="AE590" s="37"/>
      <c r="AF590" s="37"/>
      <c r="AG590" s="37"/>
    </row>
    <row r="591" spans="6:33" x14ac:dyDescent="0.25">
      <c r="F591" s="19" t="str">
        <f>IFERROR(VLOOKUP(D591,'Tabelas auxiliares'!$A$3:$B$63,2,FALSE),"")</f>
        <v/>
      </c>
      <c r="G591" s="19" t="str">
        <f>IFERROR(VLOOKUP($B591,'Tabelas auxiliares'!$A$67:$C$104,2,FALSE),"")</f>
        <v/>
      </c>
      <c r="H591" s="19" t="str">
        <f>IFERROR(VLOOKUP($B591,'Tabelas auxiliares'!$A$67:$C$104,3,FALSE),"")</f>
        <v/>
      </c>
      <c r="Y591" s="19" t="str">
        <f t="shared" si="9"/>
        <v/>
      </c>
      <c r="Z591" s="19" t="str">
        <f>IF(T591="","",IF(AND(T591&lt;&gt;'Tabelas auxiliares'!$B$241,T591&lt;&gt;'Tabelas auxiliares'!$B$242),"FOLHA DE PESSOAL",IF(Y591='Tabelas auxiliares'!$A$242,"CUSTEIO",IF(Y591='Tabelas auxiliares'!$A$241,"INVESTIMENTO","ERRO - VERIFICAR"))))</f>
        <v/>
      </c>
      <c r="AA591" s="131"/>
      <c r="AB591" s="131"/>
      <c r="AC591" s="37"/>
      <c r="AD591" s="37"/>
      <c r="AE591" s="37"/>
      <c r="AF591" s="37"/>
      <c r="AG591" s="37"/>
    </row>
    <row r="592" spans="6:33" x14ac:dyDescent="0.25">
      <c r="F592" s="19" t="str">
        <f>IFERROR(VLOOKUP(D592,'Tabelas auxiliares'!$A$3:$B$63,2,FALSE),"")</f>
        <v/>
      </c>
      <c r="G592" s="19" t="str">
        <f>IFERROR(VLOOKUP($B592,'Tabelas auxiliares'!$A$67:$C$104,2,FALSE),"")</f>
        <v/>
      </c>
      <c r="H592" s="19" t="str">
        <f>IFERROR(VLOOKUP($B592,'Tabelas auxiliares'!$A$67:$C$104,3,FALSE),"")</f>
        <v/>
      </c>
      <c r="Y592" s="19" t="str">
        <f t="shared" si="9"/>
        <v/>
      </c>
      <c r="Z592" s="19" t="str">
        <f>IF(T592="","",IF(AND(T592&lt;&gt;'Tabelas auxiliares'!$B$241,T592&lt;&gt;'Tabelas auxiliares'!$B$242),"FOLHA DE PESSOAL",IF(Y592='Tabelas auxiliares'!$A$242,"CUSTEIO",IF(Y592='Tabelas auxiliares'!$A$241,"INVESTIMENTO","ERRO - VERIFICAR"))))</f>
        <v/>
      </c>
      <c r="AA592" s="131"/>
      <c r="AB592" s="131"/>
      <c r="AC592" s="37"/>
      <c r="AD592" s="37"/>
      <c r="AE592" s="37"/>
      <c r="AF592" s="37"/>
      <c r="AG592" s="37"/>
    </row>
    <row r="593" spans="6:33" x14ac:dyDescent="0.25">
      <c r="F593" s="19" t="str">
        <f>IFERROR(VLOOKUP(D593,'Tabelas auxiliares'!$A$3:$B$63,2,FALSE),"")</f>
        <v/>
      </c>
      <c r="G593" s="19" t="str">
        <f>IFERROR(VLOOKUP($B593,'Tabelas auxiliares'!$A$67:$C$104,2,FALSE),"")</f>
        <v/>
      </c>
      <c r="H593" s="19" t="str">
        <f>IFERROR(VLOOKUP($B593,'Tabelas auxiliares'!$A$67:$C$104,3,FALSE),"")</f>
        <v/>
      </c>
      <c r="Y593" s="19" t="str">
        <f t="shared" si="9"/>
        <v/>
      </c>
      <c r="Z593" s="19" t="str">
        <f>IF(T593="","",IF(AND(T593&lt;&gt;'Tabelas auxiliares'!$B$241,T593&lt;&gt;'Tabelas auxiliares'!$B$242),"FOLHA DE PESSOAL",IF(Y593='Tabelas auxiliares'!$A$242,"CUSTEIO",IF(Y593='Tabelas auxiliares'!$A$241,"INVESTIMENTO","ERRO - VERIFICAR"))))</f>
        <v/>
      </c>
      <c r="AA593" s="131"/>
      <c r="AB593" s="131"/>
      <c r="AC593" s="37"/>
      <c r="AD593" s="37"/>
      <c r="AE593" s="37"/>
      <c r="AF593" s="37"/>
      <c r="AG593" s="37"/>
    </row>
    <row r="594" spans="6:33" x14ac:dyDescent="0.25">
      <c r="F594" s="19" t="str">
        <f>IFERROR(VLOOKUP(D594,'Tabelas auxiliares'!$A$3:$B$63,2,FALSE),"")</f>
        <v/>
      </c>
      <c r="G594" s="19" t="str">
        <f>IFERROR(VLOOKUP($B594,'Tabelas auxiliares'!$A$67:$C$104,2,FALSE),"")</f>
        <v/>
      </c>
      <c r="H594" s="19" t="str">
        <f>IFERROR(VLOOKUP($B594,'Tabelas auxiliares'!$A$67:$C$104,3,FALSE),"")</f>
        <v/>
      </c>
      <c r="Y594" s="19" t="str">
        <f t="shared" si="9"/>
        <v/>
      </c>
      <c r="Z594" s="19" t="str">
        <f>IF(T594="","",IF(AND(T594&lt;&gt;'Tabelas auxiliares'!$B$241,T594&lt;&gt;'Tabelas auxiliares'!$B$242),"FOLHA DE PESSOAL",IF(Y594='Tabelas auxiliares'!$A$242,"CUSTEIO",IF(Y594='Tabelas auxiliares'!$A$241,"INVESTIMENTO","ERRO - VERIFICAR"))))</f>
        <v/>
      </c>
      <c r="AA594" s="131"/>
      <c r="AB594" s="131"/>
      <c r="AC594" s="37"/>
      <c r="AD594" s="37"/>
      <c r="AE594" s="37"/>
      <c r="AF594" s="37"/>
      <c r="AG594" s="37"/>
    </row>
    <row r="595" spans="6:33" x14ac:dyDescent="0.25">
      <c r="F595" s="19" t="str">
        <f>IFERROR(VLOOKUP(D595,'Tabelas auxiliares'!$A$3:$B$63,2,FALSE),"")</f>
        <v/>
      </c>
      <c r="G595" s="19" t="str">
        <f>IFERROR(VLOOKUP($B595,'Tabelas auxiliares'!$A$67:$C$104,2,FALSE),"")</f>
        <v/>
      </c>
      <c r="H595" s="19" t="str">
        <f>IFERROR(VLOOKUP($B595,'Tabelas auxiliares'!$A$67:$C$104,3,FALSE),"")</f>
        <v/>
      </c>
      <c r="Y595" s="19" t="str">
        <f t="shared" si="9"/>
        <v/>
      </c>
      <c r="Z595" s="19" t="str">
        <f>IF(T595="","",IF(AND(T595&lt;&gt;'Tabelas auxiliares'!$B$241,T595&lt;&gt;'Tabelas auxiliares'!$B$242),"FOLHA DE PESSOAL",IF(Y595='Tabelas auxiliares'!$A$242,"CUSTEIO",IF(Y595='Tabelas auxiliares'!$A$241,"INVESTIMENTO","ERRO - VERIFICAR"))))</f>
        <v/>
      </c>
      <c r="AA595" s="131"/>
      <c r="AB595" s="131"/>
      <c r="AC595" s="37"/>
      <c r="AD595" s="37"/>
      <c r="AE595" s="37"/>
      <c r="AF595" s="37"/>
      <c r="AG595" s="37"/>
    </row>
    <row r="596" spans="6:33" x14ac:dyDescent="0.25">
      <c r="F596" s="19" t="str">
        <f>IFERROR(VLOOKUP(D596,'Tabelas auxiliares'!$A$3:$B$63,2,FALSE),"")</f>
        <v/>
      </c>
      <c r="G596" s="19" t="str">
        <f>IFERROR(VLOOKUP($B596,'Tabelas auxiliares'!$A$67:$C$104,2,FALSE),"")</f>
        <v/>
      </c>
      <c r="H596" s="19" t="str">
        <f>IFERROR(VLOOKUP($B596,'Tabelas auxiliares'!$A$67:$C$104,3,FALSE),"")</f>
        <v/>
      </c>
      <c r="Y596" s="19" t="str">
        <f t="shared" si="9"/>
        <v/>
      </c>
      <c r="Z596" s="19" t="str">
        <f>IF(T596="","",IF(AND(T596&lt;&gt;'Tabelas auxiliares'!$B$241,T596&lt;&gt;'Tabelas auxiliares'!$B$242),"FOLHA DE PESSOAL",IF(Y596='Tabelas auxiliares'!$A$242,"CUSTEIO",IF(Y596='Tabelas auxiliares'!$A$241,"INVESTIMENTO","ERRO - VERIFICAR"))))</f>
        <v/>
      </c>
      <c r="AA596" s="131"/>
      <c r="AB596" s="131"/>
      <c r="AC596" s="37"/>
      <c r="AD596" s="37"/>
      <c r="AE596" s="37"/>
      <c r="AF596" s="37"/>
      <c r="AG596" s="37"/>
    </row>
    <row r="597" spans="6:33" x14ac:dyDescent="0.25">
      <c r="F597" s="19" t="str">
        <f>IFERROR(VLOOKUP(D597,'Tabelas auxiliares'!$A$3:$B$63,2,FALSE),"")</f>
        <v/>
      </c>
      <c r="G597" s="19" t="str">
        <f>IFERROR(VLOOKUP($B597,'Tabelas auxiliares'!$A$67:$C$104,2,FALSE),"")</f>
        <v/>
      </c>
      <c r="H597" s="19" t="str">
        <f>IFERROR(VLOOKUP($B597,'Tabelas auxiliares'!$A$67:$C$104,3,FALSE),"")</f>
        <v/>
      </c>
      <c r="Y597" s="19" t="str">
        <f t="shared" si="9"/>
        <v/>
      </c>
      <c r="Z597" s="19" t="str">
        <f>IF(T597="","",IF(AND(T597&lt;&gt;'Tabelas auxiliares'!$B$241,T597&lt;&gt;'Tabelas auxiliares'!$B$242),"FOLHA DE PESSOAL",IF(Y597='Tabelas auxiliares'!$A$242,"CUSTEIO",IF(Y597='Tabelas auxiliares'!$A$241,"INVESTIMENTO","ERRO - VERIFICAR"))))</f>
        <v/>
      </c>
      <c r="AA597" s="131"/>
      <c r="AB597" s="131"/>
      <c r="AC597" s="37"/>
      <c r="AD597" s="37"/>
      <c r="AE597" s="37"/>
      <c r="AF597" s="37"/>
      <c r="AG597" s="37"/>
    </row>
    <row r="598" spans="6:33" x14ac:dyDescent="0.25">
      <c r="F598" s="19" t="str">
        <f>IFERROR(VLOOKUP(D598,'Tabelas auxiliares'!$A$3:$B$63,2,FALSE),"")</f>
        <v/>
      </c>
      <c r="G598" s="19" t="str">
        <f>IFERROR(VLOOKUP($B598,'Tabelas auxiliares'!$A$67:$C$104,2,FALSE),"")</f>
        <v/>
      </c>
      <c r="H598" s="19" t="str">
        <f>IFERROR(VLOOKUP($B598,'Tabelas auxiliares'!$A$67:$C$104,3,FALSE),"")</f>
        <v/>
      </c>
      <c r="Y598" s="19" t="str">
        <f t="shared" si="9"/>
        <v/>
      </c>
      <c r="Z598" s="19" t="str">
        <f>IF(T598="","",IF(AND(T598&lt;&gt;'Tabelas auxiliares'!$B$241,T598&lt;&gt;'Tabelas auxiliares'!$B$242),"FOLHA DE PESSOAL",IF(Y598='Tabelas auxiliares'!$A$242,"CUSTEIO",IF(Y598='Tabelas auxiliares'!$A$241,"INVESTIMENTO","ERRO - VERIFICAR"))))</f>
        <v/>
      </c>
      <c r="AA598" s="131"/>
      <c r="AB598" s="131"/>
      <c r="AC598" s="37"/>
      <c r="AD598" s="37"/>
      <c r="AE598" s="37"/>
      <c r="AF598" s="37"/>
      <c r="AG598" s="37"/>
    </row>
    <row r="599" spans="6:33" x14ac:dyDescent="0.25">
      <c r="F599" s="19" t="str">
        <f>IFERROR(VLOOKUP(D599,'Tabelas auxiliares'!$A$3:$B$63,2,FALSE),"")</f>
        <v/>
      </c>
      <c r="G599" s="19" t="str">
        <f>IFERROR(VLOOKUP($B599,'Tabelas auxiliares'!$A$67:$C$104,2,FALSE),"")</f>
        <v/>
      </c>
      <c r="H599" s="19" t="str">
        <f>IFERROR(VLOOKUP($B599,'Tabelas auxiliares'!$A$67:$C$104,3,FALSE),"")</f>
        <v/>
      </c>
      <c r="Y599" s="19" t="str">
        <f t="shared" si="9"/>
        <v/>
      </c>
      <c r="Z599" s="19" t="str">
        <f>IF(T599="","",IF(AND(T599&lt;&gt;'Tabelas auxiliares'!$B$241,T599&lt;&gt;'Tabelas auxiliares'!$B$242),"FOLHA DE PESSOAL",IF(Y599='Tabelas auxiliares'!$A$242,"CUSTEIO",IF(Y599='Tabelas auxiliares'!$A$241,"INVESTIMENTO","ERRO - VERIFICAR"))))</f>
        <v/>
      </c>
      <c r="AA599" s="131"/>
      <c r="AB599" s="131"/>
      <c r="AC599" s="37"/>
      <c r="AD599" s="37"/>
      <c r="AE599" s="37"/>
      <c r="AF599" s="37"/>
      <c r="AG599" s="37"/>
    </row>
    <row r="600" spans="6:33" x14ac:dyDescent="0.25">
      <c r="F600" s="19" t="str">
        <f>IFERROR(VLOOKUP(D600,'Tabelas auxiliares'!$A$3:$B$63,2,FALSE),"")</f>
        <v/>
      </c>
      <c r="G600" s="19" t="str">
        <f>IFERROR(VLOOKUP($B600,'Tabelas auxiliares'!$A$67:$C$104,2,FALSE),"")</f>
        <v/>
      </c>
      <c r="H600" s="19" t="str">
        <f>IFERROR(VLOOKUP($B600,'Tabelas auxiliares'!$A$67:$C$104,3,FALSE),"")</f>
        <v/>
      </c>
      <c r="Y600" s="19" t="str">
        <f t="shared" si="9"/>
        <v/>
      </c>
      <c r="Z600" s="19" t="str">
        <f>IF(T600="","",IF(AND(T600&lt;&gt;'Tabelas auxiliares'!$B$241,T600&lt;&gt;'Tabelas auxiliares'!$B$242),"FOLHA DE PESSOAL",IF(Y600='Tabelas auxiliares'!$A$242,"CUSTEIO",IF(Y600='Tabelas auxiliares'!$A$241,"INVESTIMENTO","ERRO - VERIFICAR"))))</f>
        <v/>
      </c>
      <c r="AA600" s="131"/>
      <c r="AB600" s="131"/>
      <c r="AC600" s="37"/>
      <c r="AD600" s="37"/>
      <c r="AE600" s="37"/>
      <c r="AF600" s="37"/>
      <c r="AG600" s="37"/>
    </row>
    <row r="601" spans="6:33" x14ac:dyDescent="0.25">
      <c r="F601" s="19" t="str">
        <f>IFERROR(VLOOKUP(D601,'Tabelas auxiliares'!$A$3:$B$63,2,FALSE),"")</f>
        <v/>
      </c>
      <c r="G601" s="19" t="str">
        <f>IFERROR(VLOOKUP($B601,'Tabelas auxiliares'!$A$67:$C$104,2,FALSE),"")</f>
        <v/>
      </c>
      <c r="H601" s="19" t="str">
        <f>IFERROR(VLOOKUP($B601,'Tabelas auxiliares'!$A$67:$C$104,3,FALSE),"")</f>
        <v/>
      </c>
      <c r="Y601" s="19" t="str">
        <f t="shared" si="9"/>
        <v/>
      </c>
      <c r="Z601" s="19" t="str">
        <f>IF(T601="","",IF(AND(T601&lt;&gt;'Tabelas auxiliares'!$B$241,T601&lt;&gt;'Tabelas auxiliares'!$B$242),"FOLHA DE PESSOAL",IF(Y601='Tabelas auxiliares'!$A$242,"CUSTEIO",IF(Y601='Tabelas auxiliares'!$A$241,"INVESTIMENTO","ERRO - VERIFICAR"))))</f>
        <v/>
      </c>
      <c r="AA601" s="131"/>
      <c r="AB601" s="131"/>
      <c r="AC601" s="37"/>
      <c r="AD601" s="37"/>
      <c r="AE601" s="37"/>
      <c r="AF601" s="37"/>
      <c r="AG601" s="37"/>
    </row>
    <row r="602" spans="6:33" x14ac:dyDescent="0.25">
      <c r="F602" s="19" t="str">
        <f>IFERROR(VLOOKUP(D602,'Tabelas auxiliares'!$A$3:$B$63,2,FALSE),"")</f>
        <v/>
      </c>
      <c r="G602" s="19" t="str">
        <f>IFERROR(VLOOKUP($B602,'Tabelas auxiliares'!$A$67:$C$104,2,FALSE),"")</f>
        <v/>
      </c>
      <c r="H602" s="19" t="str">
        <f>IFERROR(VLOOKUP($B602,'Tabelas auxiliares'!$A$67:$C$104,3,FALSE),"")</f>
        <v/>
      </c>
      <c r="Y602" s="19" t="str">
        <f t="shared" si="9"/>
        <v/>
      </c>
      <c r="Z602" s="19" t="str">
        <f>IF(T602="","",IF(AND(T602&lt;&gt;'Tabelas auxiliares'!$B$241,T602&lt;&gt;'Tabelas auxiliares'!$B$242),"FOLHA DE PESSOAL",IF(Y602='Tabelas auxiliares'!$A$242,"CUSTEIO",IF(Y602='Tabelas auxiliares'!$A$241,"INVESTIMENTO","ERRO - VERIFICAR"))))</f>
        <v/>
      </c>
      <c r="AA602" s="131"/>
      <c r="AB602" s="131"/>
      <c r="AC602" s="37"/>
      <c r="AD602" s="37"/>
      <c r="AE602" s="37"/>
      <c r="AF602" s="37"/>
      <c r="AG602" s="37"/>
    </row>
    <row r="603" spans="6:33" x14ac:dyDescent="0.25">
      <c r="F603" s="19" t="str">
        <f>IFERROR(VLOOKUP(D603,'Tabelas auxiliares'!$A$3:$B$63,2,FALSE),"")</f>
        <v/>
      </c>
      <c r="G603" s="19" t="str">
        <f>IFERROR(VLOOKUP($B603,'Tabelas auxiliares'!$A$67:$C$104,2,FALSE),"")</f>
        <v/>
      </c>
      <c r="H603" s="19" t="str">
        <f>IFERROR(VLOOKUP($B603,'Tabelas auxiliares'!$A$67:$C$104,3,FALSE),"")</f>
        <v/>
      </c>
      <c r="Y603" s="19" t="str">
        <f t="shared" si="9"/>
        <v/>
      </c>
      <c r="Z603" s="19" t="str">
        <f>IF(T603="","",IF(AND(T603&lt;&gt;'Tabelas auxiliares'!$B$241,T603&lt;&gt;'Tabelas auxiliares'!$B$242),"FOLHA DE PESSOAL",IF(Y603='Tabelas auxiliares'!$A$242,"CUSTEIO",IF(Y603='Tabelas auxiliares'!$A$241,"INVESTIMENTO","ERRO - VERIFICAR"))))</f>
        <v/>
      </c>
      <c r="AA603" s="131"/>
      <c r="AB603" s="131"/>
      <c r="AC603" s="37"/>
      <c r="AD603" s="37"/>
      <c r="AE603" s="37"/>
      <c r="AF603" s="37"/>
      <c r="AG603" s="37"/>
    </row>
    <row r="604" spans="6:33" x14ac:dyDescent="0.25">
      <c r="F604" s="19" t="str">
        <f>IFERROR(VLOOKUP(D604,'Tabelas auxiliares'!$A$3:$B$63,2,FALSE),"")</f>
        <v/>
      </c>
      <c r="G604" s="19" t="str">
        <f>IFERROR(VLOOKUP($B604,'Tabelas auxiliares'!$A$67:$C$104,2,FALSE),"")</f>
        <v/>
      </c>
      <c r="H604" s="19" t="str">
        <f>IFERROR(VLOOKUP($B604,'Tabelas auxiliares'!$A$67:$C$104,3,FALSE),"")</f>
        <v/>
      </c>
      <c r="Y604" s="19" t="str">
        <f t="shared" si="9"/>
        <v/>
      </c>
      <c r="Z604" s="19" t="str">
        <f>IF(T604="","",IF(AND(T604&lt;&gt;'Tabelas auxiliares'!$B$241,T604&lt;&gt;'Tabelas auxiliares'!$B$242),"FOLHA DE PESSOAL",IF(Y604='Tabelas auxiliares'!$A$242,"CUSTEIO",IF(Y604='Tabelas auxiliares'!$A$241,"INVESTIMENTO","ERRO - VERIFICAR"))))</f>
        <v/>
      </c>
      <c r="AA604" s="131"/>
      <c r="AB604" s="131"/>
      <c r="AC604" s="37"/>
      <c r="AD604" s="37"/>
      <c r="AE604" s="37"/>
      <c r="AF604" s="37"/>
      <c r="AG604" s="37"/>
    </row>
    <row r="605" spans="6:33" x14ac:dyDescent="0.25">
      <c r="F605" s="19" t="str">
        <f>IFERROR(VLOOKUP(D605,'Tabelas auxiliares'!$A$3:$B$63,2,FALSE),"")</f>
        <v/>
      </c>
      <c r="G605" s="19" t="str">
        <f>IFERROR(VLOOKUP($B605,'Tabelas auxiliares'!$A$67:$C$104,2,FALSE),"")</f>
        <v/>
      </c>
      <c r="H605" s="19" t="str">
        <f>IFERROR(VLOOKUP($B605,'Tabelas auxiliares'!$A$67:$C$104,3,FALSE),"")</f>
        <v/>
      </c>
      <c r="Y605" s="19" t="str">
        <f t="shared" si="9"/>
        <v/>
      </c>
      <c r="Z605" s="19" t="str">
        <f>IF(T605="","",IF(AND(T605&lt;&gt;'Tabelas auxiliares'!$B$241,T605&lt;&gt;'Tabelas auxiliares'!$B$242),"FOLHA DE PESSOAL",IF(Y605='Tabelas auxiliares'!$A$242,"CUSTEIO",IF(Y605='Tabelas auxiliares'!$A$241,"INVESTIMENTO","ERRO - VERIFICAR"))))</f>
        <v/>
      </c>
      <c r="AA605" s="131"/>
      <c r="AB605" s="131"/>
      <c r="AC605" s="37"/>
      <c r="AD605" s="37"/>
      <c r="AE605" s="37"/>
      <c r="AF605" s="37"/>
      <c r="AG605" s="37"/>
    </row>
    <row r="606" spans="6:33" x14ac:dyDescent="0.25">
      <c r="F606" s="19" t="str">
        <f>IFERROR(VLOOKUP(D606,'Tabelas auxiliares'!$A$3:$B$63,2,FALSE),"")</f>
        <v/>
      </c>
      <c r="G606" s="19" t="str">
        <f>IFERROR(VLOOKUP($B606,'Tabelas auxiliares'!$A$67:$C$104,2,FALSE),"")</f>
        <v/>
      </c>
      <c r="H606" s="19" t="str">
        <f>IFERROR(VLOOKUP($B606,'Tabelas auxiliares'!$A$67:$C$104,3,FALSE),"")</f>
        <v/>
      </c>
      <c r="Y606" s="19" t="str">
        <f t="shared" si="9"/>
        <v/>
      </c>
      <c r="Z606" s="19" t="str">
        <f>IF(T606="","",IF(AND(T606&lt;&gt;'Tabelas auxiliares'!$B$241,T606&lt;&gt;'Tabelas auxiliares'!$B$242),"FOLHA DE PESSOAL",IF(Y606='Tabelas auxiliares'!$A$242,"CUSTEIO",IF(Y606='Tabelas auxiliares'!$A$241,"INVESTIMENTO","ERRO - VERIFICAR"))))</f>
        <v/>
      </c>
      <c r="AA606" s="131"/>
      <c r="AB606" s="131"/>
      <c r="AC606" s="37"/>
      <c r="AD606" s="37"/>
      <c r="AE606" s="37"/>
      <c r="AF606" s="37"/>
      <c r="AG606" s="37"/>
    </row>
    <row r="607" spans="6:33" x14ac:dyDescent="0.25">
      <c r="F607" s="19" t="str">
        <f>IFERROR(VLOOKUP(D607,'Tabelas auxiliares'!$A$3:$B$63,2,FALSE),"")</f>
        <v/>
      </c>
      <c r="G607" s="19" t="str">
        <f>IFERROR(VLOOKUP($B607,'Tabelas auxiliares'!$A$67:$C$104,2,FALSE),"")</f>
        <v/>
      </c>
      <c r="H607" s="19" t="str">
        <f>IFERROR(VLOOKUP($B607,'Tabelas auxiliares'!$A$67:$C$104,3,FALSE),"")</f>
        <v/>
      </c>
      <c r="Y607" s="19" t="str">
        <f t="shared" si="9"/>
        <v/>
      </c>
      <c r="Z607" s="19" t="str">
        <f>IF(T607="","",IF(AND(T607&lt;&gt;'Tabelas auxiliares'!$B$241,T607&lt;&gt;'Tabelas auxiliares'!$B$242),"FOLHA DE PESSOAL",IF(Y607='Tabelas auxiliares'!$A$242,"CUSTEIO",IF(Y607='Tabelas auxiliares'!$A$241,"INVESTIMENTO","ERRO - VERIFICAR"))))</f>
        <v/>
      </c>
      <c r="AA607" s="131"/>
      <c r="AB607" s="131"/>
      <c r="AC607" s="37"/>
      <c r="AD607" s="37"/>
      <c r="AE607" s="37"/>
      <c r="AF607" s="37"/>
      <c r="AG607" s="37"/>
    </row>
    <row r="608" spans="6:33" x14ac:dyDescent="0.25">
      <c r="F608" s="19" t="str">
        <f>IFERROR(VLOOKUP(D608,'Tabelas auxiliares'!$A$3:$B$63,2,FALSE),"")</f>
        <v/>
      </c>
      <c r="G608" s="19" t="str">
        <f>IFERROR(VLOOKUP($B608,'Tabelas auxiliares'!$A$67:$C$104,2,FALSE),"")</f>
        <v/>
      </c>
      <c r="H608" s="19" t="str">
        <f>IFERROR(VLOOKUP($B608,'Tabelas auxiliares'!$A$67:$C$104,3,FALSE),"")</f>
        <v/>
      </c>
      <c r="Y608" s="19" t="str">
        <f t="shared" si="9"/>
        <v/>
      </c>
      <c r="Z608" s="19" t="str">
        <f>IF(T608="","",IF(AND(T608&lt;&gt;'Tabelas auxiliares'!$B$241,T608&lt;&gt;'Tabelas auxiliares'!$B$242),"FOLHA DE PESSOAL",IF(Y608='Tabelas auxiliares'!$A$242,"CUSTEIO",IF(Y608='Tabelas auxiliares'!$A$241,"INVESTIMENTO","ERRO - VERIFICAR"))))</f>
        <v/>
      </c>
      <c r="AA608" s="131"/>
      <c r="AB608" s="131"/>
      <c r="AC608" s="37"/>
      <c r="AD608" s="37"/>
      <c r="AE608" s="37"/>
      <c r="AF608" s="37"/>
      <c r="AG608" s="37"/>
    </row>
    <row r="609" spans="6:33" x14ac:dyDescent="0.25">
      <c r="F609" s="19" t="str">
        <f>IFERROR(VLOOKUP(D609,'Tabelas auxiliares'!$A$3:$B$63,2,FALSE),"")</f>
        <v/>
      </c>
      <c r="G609" s="19" t="str">
        <f>IFERROR(VLOOKUP($B609,'Tabelas auxiliares'!$A$67:$C$104,2,FALSE),"")</f>
        <v/>
      </c>
      <c r="H609" s="19" t="str">
        <f>IFERROR(VLOOKUP($B609,'Tabelas auxiliares'!$A$67:$C$104,3,FALSE),"")</f>
        <v/>
      </c>
      <c r="Y609" s="19" t="str">
        <f t="shared" si="9"/>
        <v/>
      </c>
      <c r="Z609" s="19" t="str">
        <f>IF(T609="","",IF(AND(T609&lt;&gt;'Tabelas auxiliares'!$B$241,T609&lt;&gt;'Tabelas auxiliares'!$B$242),"FOLHA DE PESSOAL",IF(Y609='Tabelas auxiliares'!$A$242,"CUSTEIO",IF(Y609='Tabelas auxiliares'!$A$241,"INVESTIMENTO","ERRO - VERIFICAR"))))</f>
        <v/>
      </c>
      <c r="AA609" s="131"/>
      <c r="AB609" s="131"/>
      <c r="AC609" s="37"/>
      <c r="AD609" s="37"/>
      <c r="AE609" s="37"/>
      <c r="AF609" s="37"/>
      <c r="AG609" s="37"/>
    </row>
    <row r="610" spans="6:33" x14ac:dyDescent="0.25">
      <c r="F610" s="19" t="str">
        <f>IFERROR(VLOOKUP(D610,'Tabelas auxiliares'!$A$3:$B$63,2,FALSE),"")</f>
        <v/>
      </c>
      <c r="G610" s="19" t="str">
        <f>IFERROR(VLOOKUP($B610,'Tabelas auxiliares'!$A$67:$C$104,2,FALSE),"")</f>
        <v/>
      </c>
      <c r="H610" s="19" t="str">
        <f>IFERROR(VLOOKUP($B610,'Tabelas auxiliares'!$A$67:$C$104,3,FALSE),"")</f>
        <v/>
      </c>
      <c r="Y610" s="19" t="str">
        <f t="shared" si="9"/>
        <v/>
      </c>
      <c r="Z610" s="19" t="str">
        <f>IF(T610="","",IF(AND(T610&lt;&gt;'Tabelas auxiliares'!$B$241,T610&lt;&gt;'Tabelas auxiliares'!$B$242),"FOLHA DE PESSOAL",IF(Y610='Tabelas auxiliares'!$A$242,"CUSTEIO",IF(Y610='Tabelas auxiliares'!$A$241,"INVESTIMENTO","ERRO - VERIFICAR"))))</f>
        <v/>
      </c>
      <c r="AA610" s="131"/>
      <c r="AB610" s="131"/>
      <c r="AC610" s="37"/>
      <c r="AD610" s="37"/>
      <c r="AE610" s="37"/>
      <c r="AF610" s="37"/>
      <c r="AG610" s="37"/>
    </row>
    <row r="611" spans="6:33" x14ac:dyDescent="0.25">
      <c r="F611" s="19" t="str">
        <f>IFERROR(VLOOKUP(D611,'Tabelas auxiliares'!$A$3:$B$63,2,FALSE),"")</f>
        <v/>
      </c>
      <c r="G611" s="19" t="str">
        <f>IFERROR(VLOOKUP($B611,'Tabelas auxiliares'!$A$67:$C$104,2,FALSE),"")</f>
        <v/>
      </c>
      <c r="H611" s="19" t="str">
        <f>IFERROR(VLOOKUP($B611,'Tabelas auxiliares'!$A$67:$C$104,3,FALSE),"")</f>
        <v/>
      </c>
      <c r="Y611" s="19" t="str">
        <f t="shared" si="9"/>
        <v/>
      </c>
      <c r="Z611" s="19" t="str">
        <f>IF(T611="","",IF(AND(T611&lt;&gt;'Tabelas auxiliares'!$B$241,T611&lt;&gt;'Tabelas auxiliares'!$B$242),"FOLHA DE PESSOAL",IF(Y611='Tabelas auxiliares'!$A$242,"CUSTEIO",IF(Y611='Tabelas auxiliares'!$A$241,"INVESTIMENTO","ERRO - VERIFICAR"))))</f>
        <v/>
      </c>
      <c r="AA611" s="131"/>
      <c r="AB611" s="131"/>
      <c r="AC611" s="37"/>
      <c r="AD611" s="37"/>
      <c r="AE611" s="37"/>
      <c r="AF611" s="37"/>
      <c r="AG611" s="37"/>
    </row>
    <row r="612" spans="6:33" x14ac:dyDescent="0.25">
      <c r="F612" s="19" t="str">
        <f>IFERROR(VLOOKUP(D612,'Tabelas auxiliares'!$A$3:$B$63,2,FALSE),"")</f>
        <v/>
      </c>
      <c r="G612" s="19" t="str">
        <f>IFERROR(VLOOKUP($B612,'Tabelas auxiliares'!$A$67:$C$104,2,FALSE),"")</f>
        <v/>
      </c>
      <c r="H612" s="19" t="str">
        <f>IFERROR(VLOOKUP($B612,'Tabelas auxiliares'!$A$67:$C$104,3,FALSE),"")</f>
        <v/>
      </c>
      <c r="Y612" s="19" t="str">
        <f t="shared" si="9"/>
        <v/>
      </c>
      <c r="Z612" s="19" t="str">
        <f>IF(T612="","",IF(AND(T612&lt;&gt;'Tabelas auxiliares'!$B$241,T612&lt;&gt;'Tabelas auxiliares'!$B$242),"FOLHA DE PESSOAL",IF(Y612='Tabelas auxiliares'!$A$242,"CUSTEIO",IF(Y612='Tabelas auxiliares'!$A$241,"INVESTIMENTO","ERRO - VERIFICAR"))))</f>
        <v/>
      </c>
      <c r="AA612" s="131"/>
      <c r="AB612" s="131"/>
      <c r="AC612" s="37"/>
      <c r="AD612" s="37"/>
      <c r="AE612" s="37"/>
      <c r="AF612" s="37"/>
      <c r="AG612" s="37"/>
    </row>
    <row r="613" spans="6:33" x14ac:dyDescent="0.25">
      <c r="F613" s="19" t="str">
        <f>IFERROR(VLOOKUP(D613,'Tabelas auxiliares'!$A$3:$B$63,2,FALSE),"")</f>
        <v/>
      </c>
      <c r="G613" s="19" t="str">
        <f>IFERROR(VLOOKUP($B613,'Tabelas auxiliares'!$A$67:$C$104,2,FALSE),"")</f>
        <v/>
      </c>
      <c r="H613" s="19" t="str">
        <f>IFERROR(VLOOKUP($B613,'Tabelas auxiliares'!$A$67:$C$104,3,FALSE),"")</f>
        <v/>
      </c>
      <c r="Y613" s="19" t="str">
        <f t="shared" si="9"/>
        <v/>
      </c>
      <c r="Z613" s="19" t="str">
        <f>IF(T613="","",IF(AND(T613&lt;&gt;'Tabelas auxiliares'!$B$241,T613&lt;&gt;'Tabelas auxiliares'!$B$242),"FOLHA DE PESSOAL",IF(Y613='Tabelas auxiliares'!$A$242,"CUSTEIO",IF(Y613='Tabelas auxiliares'!$A$241,"INVESTIMENTO","ERRO - VERIFICAR"))))</f>
        <v/>
      </c>
      <c r="AA613" s="131"/>
      <c r="AB613" s="131"/>
      <c r="AC613" s="37"/>
      <c r="AD613" s="37"/>
      <c r="AE613" s="37"/>
      <c r="AF613" s="37"/>
      <c r="AG613" s="37"/>
    </row>
    <row r="614" spans="6:33" x14ac:dyDescent="0.25">
      <c r="F614" s="19" t="str">
        <f>IFERROR(VLOOKUP(D614,'Tabelas auxiliares'!$A$3:$B$63,2,FALSE),"")</f>
        <v/>
      </c>
      <c r="G614" s="19" t="str">
        <f>IFERROR(VLOOKUP($B614,'Tabelas auxiliares'!$A$67:$C$104,2,FALSE),"")</f>
        <v/>
      </c>
      <c r="H614" s="19" t="str">
        <f>IFERROR(VLOOKUP($B614,'Tabelas auxiliares'!$A$67:$C$104,3,FALSE),"")</f>
        <v/>
      </c>
      <c r="Y614" s="19" t="str">
        <f t="shared" si="9"/>
        <v/>
      </c>
      <c r="Z614" s="19" t="str">
        <f>IF(T614="","",IF(AND(T614&lt;&gt;'Tabelas auxiliares'!$B$241,T614&lt;&gt;'Tabelas auxiliares'!$B$242),"FOLHA DE PESSOAL",IF(Y614='Tabelas auxiliares'!$A$242,"CUSTEIO",IF(Y614='Tabelas auxiliares'!$A$241,"INVESTIMENTO","ERRO - VERIFICAR"))))</f>
        <v/>
      </c>
      <c r="AA614" s="131"/>
      <c r="AB614" s="131"/>
      <c r="AC614" s="37"/>
      <c r="AD614" s="37"/>
      <c r="AE614" s="37"/>
      <c r="AF614" s="37"/>
      <c r="AG614" s="37"/>
    </row>
    <row r="615" spans="6:33" x14ac:dyDescent="0.25">
      <c r="F615" s="19" t="str">
        <f>IFERROR(VLOOKUP(D615,'Tabelas auxiliares'!$A$3:$B$63,2,FALSE),"")</f>
        <v/>
      </c>
      <c r="G615" s="19" t="str">
        <f>IFERROR(VLOOKUP($B615,'Tabelas auxiliares'!$A$67:$C$104,2,FALSE),"")</f>
        <v/>
      </c>
      <c r="H615" s="19" t="str">
        <f>IFERROR(VLOOKUP($B615,'Tabelas auxiliares'!$A$67:$C$104,3,FALSE),"")</f>
        <v/>
      </c>
      <c r="Y615" s="19" t="str">
        <f t="shared" si="9"/>
        <v/>
      </c>
      <c r="Z615" s="19" t="str">
        <f>IF(T615="","",IF(AND(T615&lt;&gt;'Tabelas auxiliares'!$B$241,T615&lt;&gt;'Tabelas auxiliares'!$B$242),"FOLHA DE PESSOAL",IF(Y615='Tabelas auxiliares'!$A$242,"CUSTEIO",IF(Y615='Tabelas auxiliares'!$A$241,"INVESTIMENTO","ERRO - VERIFICAR"))))</f>
        <v/>
      </c>
      <c r="AA615" s="131"/>
      <c r="AB615" s="131"/>
      <c r="AC615" s="37"/>
      <c r="AD615" s="37"/>
      <c r="AE615" s="37"/>
      <c r="AF615" s="37"/>
      <c r="AG615" s="37"/>
    </row>
    <row r="616" spans="6:33" x14ac:dyDescent="0.25">
      <c r="F616" s="19" t="str">
        <f>IFERROR(VLOOKUP(D616,'Tabelas auxiliares'!$A$3:$B$63,2,FALSE),"")</f>
        <v/>
      </c>
      <c r="G616" s="19" t="str">
        <f>IFERROR(VLOOKUP($B616,'Tabelas auxiliares'!$A$67:$C$104,2,FALSE),"")</f>
        <v/>
      </c>
      <c r="H616" s="19" t="str">
        <f>IFERROR(VLOOKUP($B616,'Tabelas auxiliares'!$A$67:$C$104,3,FALSE),"")</f>
        <v/>
      </c>
      <c r="Y616" s="19" t="str">
        <f t="shared" si="9"/>
        <v/>
      </c>
      <c r="Z616" s="19" t="str">
        <f>IF(T616="","",IF(AND(T616&lt;&gt;'Tabelas auxiliares'!$B$241,T616&lt;&gt;'Tabelas auxiliares'!$B$242),"FOLHA DE PESSOAL",IF(Y616='Tabelas auxiliares'!$A$242,"CUSTEIO",IF(Y616='Tabelas auxiliares'!$A$241,"INVESTIMENTO","ERRO - VERIFICAR"))))</f>
        <v/>
      </c>
      <c r="AA616" s="131"/>
      <c r="AB616" s="131"/>
      <c r="AC616" s="37"/>
      <c r="AD616" s="37"/>
      <c r="AE616" s="37"/>
      <c r="AF616" s="37"/>
      <c r="AG616" s="37"/>
    </row>
    <row r="617" spans="6:33" x14ac:dyDescent="0.25">
      <c r="F617" s="19" t="str">
        <f>IFERROR(VLOOKUP(D617,'Tabelas auxiliares'!$A$3:$B$63,2,FALSE),"")</f>
        <v/>
      </c>
      <c r="G617" s="19" t="str">
        <f>IFERROR(VLOOKUP($B617,'Tabelas auxiliares'!$A$67:$C$104,2,FALSE),"")</f>
        <v/>
      </c>
      <c r="H617" s="19" t="str">
        <f>IFERROR(VLOOKUP($B617,'Tabelas auxiliares'!$A$67:$C$104,3,FALSE),"")</f>
        <v/>
      </c>
      <c r="Y617" s="19" t="str">
        <f t="shared" si="9"/>
        <v/>
      </c>
      <c r="Z617" s="19" t="str">
        <f>IF(T617="","",IF(AND(T617&lt;&gt;'Tabelas auxiliares'!$B$241,T617&lt;&gt;'Tabelas auxiliares'!$B$242),"FOLHA DE PESSOAL",IF(Y617='Tabelas auxiliares'!$A$242,"CUSTEIO",IF(Y617='Tabelas auxiliares'!$A$241,"INVESTIMENTO","ERRO - VERIFICAR"))))</f>
        <v/>
      </c>
      <c r="AA617" s="131"/>
      <c r="AB617" s="131"/>
      <c r="AC617" s="37"/>
      <c r="AD617" s="37"/>
      <c r="AE617" s="37"/>
      <c r="AF617" s="37"/>
      <c r="AG617" s="37"/>
    </row>
    <row r="618" spans="6:33" x14ac:dyDescent="0.25">
      <c r="F618" s="19" t="str">
        <f>IFERROR(VLOOKUP(D618,'Tabelas auxiliares'!$A$3:$B$63,2,FALSE),"")</f>
        <v/>
      </c>
      <c r="G618" s="19" t="str">
        <f>IFERROR(VLOOKUP($B618,'Tabelas auxiliares'!$A$67:$C$104,2,FALSE),"")</f>
        <v/>
      </c>
      <c r="H618" s="19" t="str">
        <f>IFERROR(VLOOKUP($B618,'Tabelas auxiliares'!$A$67:$C$104,3,FALSE),"")</f>
        <v/>
      </c>
      <c r="Y618" s="19" t="str">
        <f t="shared" si="9"/>
        <v/>
      </c>
      <c r="Z618" s="19" t="str">
        <f>IF(T618="","",IF(AND(T618&lt;&gt;'Tabelas auxiliares'!$B$241,T618&lt;&gt;'Tabelas auxiliares'!$B$242),"FOLHA DE PESSOAL",IF(Y618='Tabelas auxiliares'!$A$242,"CUSTEIO",IF(Y618='Tabelas auxiliares'!$A$241,"INVESTIMENTO","ERRO - VERIFICAR"))))</f>
        <v/>
      </c>
      <c r="AA618" s="131"/>
      <c r="AB618" s="131"/>
      <c r="AC618" s="37"/>
      <c r="AD618" s="37"/>
      <c r="AE618" s="37"/>
      <c r="AF618" s="37"/>
      <c r="AG618" s="37"/>
    </row>
    <row r="619" spans="6:33" x14ac:dyDescent="0.25">
      <c r="F619" s="19" t="str">
        <f>IFERROR(VLOOKUP(D619,'Tabelas auxiliares'!$A$3:$B$63,2,FALSE),"")</f>
        <v/>
      </c>
      <c r="G619" s="19" t="str">
        <f>IFERROR(VLOOKUP($B619,'Tabelas auxiliares'!$A$67:$C$104,2,FALSE),"")</f>
        <v/>
      </c>
      <c r="H619" s="19" t="str">
        <f>IFERROR(VLOOKUP($B619,'Tabelas auxiliares'!$A$67:$C$104,3,FALSE),"")</f>
        <v/>
      </c>
      <c r="Y619" s="19" t="str">
        <f t="shared" si="9"/>
        <v/>
      </c>
      <c r="Z619" s="19" t="str">
        <f>IF(T619="","",IF(AND(T619&lt;&gt;'Tabelas auxiliares'!$B$241,T619&lt;&gt;'Tabelas auxiliares'!$B$242),"FOLHA DE PESSOAL",IF(Y619='Tabelas auxiliares'!$A$242,"CUSTEIO",IF(Y619='Tabelas auxiliares'!$A$241,"INVESTIMENTO","ERRO - VERIFICAR"))))</f>
        <v/>
      </c>
      <c r="AA619" s="131"/>
      <c r="AB619" s="131"/>
      <c r="AC619" s="37"/>
      <c r="AD619" s="37"/>
      <c r="AE619" s="37"/>
      <c r="AF619" s="37"/>
      <c r="AG619" s="37"/>
    </row>
    <row r="620" spans="6:33" x14ac:dyDescent="0.25">
      <c r="F620" s="19" t="str">
        <f>IFERROR(VLOOKUP(D620,'Tabelas auxiliares'!$A$3:$B$63,2,FALSE),"")</f>
        <v/>
      </c>
      <c r="G620" s="19" t="str">
        <f>IFERROR(VLOOKUP($B620,'Tabelas auxiliares'!$A$67:$C$104,2,FALSE),"")</f>
        <v/>
      </c>
      <c r="H620" s="19" t="str">
        <f>IFERROR(VLOOKUP($B620,'Tabelas auxiliares'!$A$67:$C$104,3,FALSE),"")</f>
        <v/>
      </c>
      <c r="Y620" s="19" t="str">
        <f t="shared" si="9"/>
        <v/>
      </c>
      <c r="Z620" s="19" t="str">
        <f>IF(T620="","",IF(AND(T620&lt;&gt;'Tabelas auxiliares'!$B$241,T620&lt;&gt;'Tabelas auxiliares'!$B$242),"FOLHA DE PESSOAL",IF(Y620='Tabelas auxiliares'!$A$242,"CUSTEIO",IF(Y620='Tabelas auxiliares'!$A$241,"INVESTIMENTO","ERRO - VERIFICAR"))))</f>
        <v/>
      </c>
      <c r="AA620" s="131"/>
      <c r="AB620" s="131"/>
      <c r="AC620" s="37"/>
      <c r="AD620" s="37"/>
      <c r="AE620" s="37"/>
      <c r="AF620" s="37"/>
      <c r="AG620" s="37"/>
    </row>
    <row r="621" spans="6:33" x14ac:dyDescent="0.25">
      <c r="F621" s="19" t="str">
        <f>IFERROR(VLOOKUP(D621,'Tabelas auxiliares'!$A$3:$B$63,2,FALSE),"")</f>
        <v/>
      </c>
      <c r="G621" s="19" t="str">
        <f>IFERROR(VLOOKUP($B621,'Tabelas auxiliares'!$A$67:$C$104,2,FALSE),"")</f>
        <v/>
      </c>
      <c r="H621" s="19" t="str">
        <f>IFERROR(VLOOKUP($B621,'Tabelas auxiliares'!$A$67:$C$104,3,FALSE),"")</f>
        <v/>
      </c>
      <c r="Y621" s="19" t="str">
        <f t="shared" si="9"/>
        <v/>
      </c>
      <c r="Z621" s="19" t="str">
        <f>IF(T621="","",IF(AND(T621&lt;&gt;'Tabelas auxiliares'!$B$241,T621&lt;&gt;'Tabelas auxiliares'!$B$242),"FOLHA DE PESSOAL",IF(Y621='Tabelas auxiliares'!$A$242,"CUSTEIO",IF(Y621='Tabelas auxiliares'!$A$241,"INVESTIMENTO","ERRO - VERIFICAR"))))</f>
        <v/>
      </c>
      <c r="AA621" s="131"/>
      <c r="AB621" s="131"/>
      <c r="AC621" s="37"/>
      <c r="AD621" s="37"/>
      <c r="AE621" s="37"/>
      <c r="AF621" s="37"/>
      <c r="AG621" s="37"/>
    </row>
    <row r="622" spans="6:33" x14ac:dyDescent="0.25">
      <c r="F622" s="19" t="str">
        <f>IFERROR(VLOOKUP(D622,'Tabelas auxiliares'!$A$3:$B$63,2,FALSE),"")</f>
        <v/>
      </c>
      <c r="G622" s="19" t="str">
        <f>IFERROR(VLOOKUP($B622,'Tabelas auxiliares'!$A$67:$C$104,2,FALSE),"")</f>
        <v/>
      </c>
      <c r="H622" s="19" t="str">
        <f>IFERROR(VLOOKUP($B622,'Tabelas auxiliares'!$A$67:$C$104,3,FALSE),"")</f>
        <v/>
      </c>
      <c r="Y622" s="19" t="str">
        <f t="shared" si="9"/>
        <v/>
      </c>
      <c r="Z622" s="19" t="str">
        <f>IF(T622="","",IF(AND(T622&lt;&gt;'Tabelas auxiliares'!$B$241,T622&lt;&gt;'Tabelas auxiliares'!$B$242),"FOLHA DE PESSOAL",IF(Y622='Tabelas auxiliares'!$A$242,"CUSTEIO",IF(Y622='Tabelas auxiliares'!$A$241,"INVESTIMENTO","ERRO - VERIFICAR"))))</f>
        <v/>
      </c>
      <c r="AA622" s="131"/>
      <c r="AB622" s="131"/>
      <c r="AC622" s="37"/>
      <c r="AD622" s="37"/>
      <c r="AE622" s="37"/>
      <c r="AF622" s="37"/>
      <c r="AG622" s="37"/>
    </row>
    <row r="623" spans="6:33" x14ac:dyDescent="0.25">
      <c r="F623" s="19" t="str">
        <f>IFERROR(VLOOKUP(D623,'Tabelas auxiliares'!$A$3:$B$63,2,FALSE),"")</f>
        <v/>
      </c>
      <c r="G623" s="19" t="str">
        <f>IFERROR(VLOOKUP($B623,'Tabelas auxiliares'!$A$67:$C$104,2,FALSE),"")</f>
        <v/>
      </c>
      <c r="H623" s="19" t="str">
        <f>IFERROR(VLOOKUP($B623,'Tabelas auxiliares'!$A$67:$C$104,3,FALSE),"")</f>
        <v/>
      </c>
      <c r="Y623" s="19" t="str">
        <f t="shared" si="9"/>
        <v/>
      </c>
      <c r="Z623" s="19" t="str">
        <f>IF(T623="","",IF(AND(T623&lt;&gt;'Tabelas auxiliares'!$B$241,T623&lt;&gt;'Tabelas auxiliares'!$B$242),"FOLHA DE PESSOAL",IF(Y623='Tabelas auxiliares'!$A$242,"CUSTEIO",IF(Y623='Tabelas auxiliares'!$A$241,"INVESTIMENTO","ERRO - VERIFICAR"))))</f>
        <v/>
      </c>
      <c r="AA623" s="131"/>
      <c r="AB623" s="131"/>
      <c r="AC623" s="37"/>
      <c r="AD623" s="37"/>
      <c r="AE623" s="37"/>
      <c r="AF623" s="37"/>
      <c r="AG623" s="37"/>
    </row>
    <row r="624" spans="6:33" x14ac:dyDescent="0.25">
      <c r="F624" s="19" t="str">
        <f>IFERROR(VLOOKUP(D624,'Tabelas auxiliares'!$A$3:$B$63,2,FALSE),"")</f>
        <v/>
      </c>
      <c r="G624" s="19" t="str">
        <f>IFERROR(VLOOKUP($B624,'Tabelas auxiliares'!$A$67:$C$104,2,FALSE),"")</f>
        <v/>
      </c>
      <c r="H624" s="19" t="str">
        <f>IFERROR(VLOOKUP($B624,'Tabelas auxiliares'!$A$67:$C$104,3,FALSE),"")</f>
        <v/>
      </c>
      <c r="Y624" s="19" t="str">
        <f t="shared" si="9"/>
        <v/>
      </c>
      <c r="Z624" s="19" t="str">
        <f>IF(T624="","",IF(AND(T624&lt;&gt;'Tabelas auxiliares'!$B$241,T624&lt;&gt;'Tabelas auxiliares'!$B$242),"FOLHA DE PESSOAL",IF(Y624='Tabelas auxiliares'!$A$242,"CUSTEIO",IF(Y624='Tabelas auxiliares'!$A$241,"INVESTIMENTO","ERRO - VERIFICAR"))))</f>
        <v/>
      </c>
      <c r="AA624" s="131"/>
      <c r="AB624" s="131"/>
      <c r="AC624" s="37"/>
      <c r="AD624" s="37"/>
      <c r="AE624" s="37"/>
      <c r="AF624" s="37"/>
      <c r="AG624" s="37"/>
    </row>
    <row r="625" spans="6:33" x14ac:dyDescent="0.25">
      <c r="F625" s="19" t="str">
        <f>IFERROR(VLOOKUP(D625,'Tabelas auxiliares'!$A$3:$B$63,2,FALSE),"")</f>
        <v/>
      </c>
      <c r="G625" s="19" t="str">
        <f>IFERROR(VLOOKUP($B625,'Tabelas auxiliares'!$A$67:$C$104,2,FALSE),"")</f>
        <v/>
      </c>
      <c r="H625" s="19" t="str">
        <f>IFERROR(VLOOKUP($B625,'Tabelas auxiliares'!$A$67:$C$104,3,FALSE),"")</f>
        <v/>
      </c>
      <c r="Y625" s="19" t="str">
        <f t="shared" si="9"/>
        <v/>
      </c>
      <c r="Z625" s="19" t="str">
        <f>IF(T625="","",IF(AND(T625&lt;&gt;'Tabelas auxiliares'!$B$241,T625&lt;&gt;'Tabelas auxiliares'!$B$242),"FOLHA DE PESSOAL",IF(Y625='Tabelas auxiliares'!$A$242,"CUSTEIO",IF(Y625='Tabelas auxiliares'!$A$241,"INVESTIMENTO","ERRO - VERIFICAR"))))</f>
        <v/>
      </c>
      <c r="AA625" s="131"/>
      <c r="AB625" s="131"/>
      <c r="AC625" s="37"/>
      <c r="AD625" s="37"/>
      <c r="AE625" s="37"/>
      <c r="AF625" s="37"/>
      <c r="AG625" s="37"/>
    </row>
    <row r="626" spans="6:33" x14ac:dyDescent="0.25">
      <c r="F626" s="19" t="str">
        <f>IFERROR(VLOOKUP(D626,'Tabelas auxiliares'!$A$3:$B$63,2,FALSE),"")</f>
        <v/>
      </c>
      <c r="G626" s="19" t="str">
        <f>IFERROR(VLOOKUP($B626,'Tabelas auxiliares'!$A$67:$C$104,2,FALSE),"")</f>
        <v/>
      </c>
      <c r="H626" s="19" t="str">
        <f>IFERROR(VLOOKUP($B626,'Tabelas auxiliares'!$A$67:$C$104,3,FALSE),"")</f>
        <v/>
      </c>
      <c r="Y626" s="19" t="str">
        <f t="shared" si="9"/>
        <v/>
      </c>
      <c r="Z626" s="19" t="str">
        <f>IF(T626="","",IF(AND(T626&lt;&gt;'Tabelas auxiliares'!$B$241,T626&lt;&gt;'Tabelas auxiliares'!$B$242),"FOLHA DE PESSOAL",IF(Y626='Tabelas auxiliares'!$A$242,"CUSTEIO",IF(Y626='Tabelas auxiliares'!$A$241,"INVESTIMENTO","ERRO - VERIFICAR"))))</f>
        <v/>
      </c>
      <c r="AA626" s="131"/>
      <c r="AB626" s="131"/>
      <c r="AC626" s="37"/>
      <c r="AD626" s="37"/>
      <c r="AE626" s="37"/>
      <c r="AF626" s="37"/>
      <c r="AG626" s="37"/>
    </row>
    <row r="627" spans="6:33" x14ac:dyDescent="0.25">
      <c r="F627" s="19" t="str">
        <f>IFERROR(VLOOKUP(D627,'Tabelas auxiliares'!$A$3:$B$63,2,FALSE),"")</f>
        <v/>
      </c>
      <c r="G627" s="19" t="str">
        <f>IFERROR(VLOOKUP($B627,'Tabelas auxiliares'!$A$67:$C$104,2,FALSE),"")</f>
        <v/>
      </c>
      <c r="H627" s="19" t="str">
        <f>IFERROR(VLOOKUP($B627,'Tabelas auxiliares'!$A$67:$C$104,3,FALSE),"")</f>
        <v/>
      </c>
      <c r="Y627" s="19" t="str">
        <f t="shared" si="9"/>
        <v/>
      </c>
      <c r="Z627" s="19" t="str">
        <f>IF(T627="","",IF(AND(T627&lt;&gt;'Tabelas auxiliares'!$B$241,T627&lt;&gt;'Tabelas auxiliares'!$B$242),"FOLHA DE PESSOAL",IF(Y627='Tabelas auxiliares'!$A$242,"CUSTEIO",IF(Y627='Tabelas auxiliares'!$A$241,"INVESTIMENTO","ERRO - VERIFICAR"))))</f>
        <v/>
      </c>
      <c r="AA627" s="131"/>
      <c r="AB627" s="131"/>
      <c r="AC627" s="37"/>
      <c r="AD627" s="37"/>
      <c r="AE627" s="37"/>
      <c r="AF627" s="37"/>
      <c r="AG627" s="37"/>
    </row>
    <row r="628" spans="6:33" x14ac:dyDescent="0.25">
      <c r="F628" s="19" t="str">
        <f>IFERROR(VLOOKUP(D628,'Tabelas auxiliares'!$A$3:$B$63,2,FALSE),"")</f>
        <v/>
      </c>
      <c r="G628" s="19" t="str">
        <f>IFERROR(VLOOKUP($B628,'Tabelas auxiliares'!$A$67:$C$104,2,FALSE),"")</f>
        <v/>
      </c>
      <c r="H628" s="19" t="str">
        <f>IFERROR(VLOOKUP($B628,'Tabelas auxiliares'!$A$67:$C$104,3,FALSE),"")</f>
        <v/>
      </c>
      <c r="Y628" s="19" t="str">
        <f t="shared" si="9"/>
        <v/>
      </c>
      <c r="Z628" s="19" t="str">
        <f>IF(T628="","",IF(AND(T628&lt;&gt;'Tabelas auxiliares'!$B$241,T628&lt;&gt;'Tabelas auxiliares'!$B$242),"FOLHA DE PESSOAL",IF(Y628='Tabelas auxiliares'!$A$242,"CUSTEIO",IF(Y628='Tabelas auxiliares'!$A$241,"INVESTIMENTO","ERRO - VERIFICAR"))))</f>
        <v/>
      </c>
      <c r="AA628" s="131"/>
      <c r="AB628" s="131"/>
      <c r="AC628" s="37"/>
      <c r="AD628" s="37"/>
      <c r="AE628" s="37"/>
      <c r="AF628" s="37"/>
      <c r="AG628" s="37"/>
    </row>
    <row r="629" spans="6:33" x14ac:dyDescent="0.25">
      <c r="F629" s="19" t="str">
        <f>IFERROR(VLOOKUP(D629,'Tabelas auxiliares'!$A$3:$B$63,2,FALSE),"")</f>
        <v/>
      </c>
      <c r="G629" s="19" t="str">
        <f>IFERROR(VLOOKUP($B629,'Tabelas auxiliares'!$A$67:$C$104,2,FALSE),"")</f>
        <v/>
      </c>
      <c r="H629" s="19" t="str">
        <f>IFERROR(VLOOKUP($B629,'Tabelas auxiliares'!$A$67:$C$104,3,FALSE),"")</f>
        <v/>
      </c>
      <c r="Y629" s="19" t="str">
        <f t="shared" si="9"/>
        <v/>
      </c>
      <c r="Z629" s="19" t="str">
        <f>IF(T629="","",IF(AND(T629&lt;&gt;'Tabelas auxiliares'!$B$241,T629&lt;&gt;'Tabelas auxiliares'!$B$242),"FOLHA DE PESSOAL",IF(Y629='Tabelas auxiliares'!$A$242,"CUSTEIO",IF(Y629='Tabelas auxiliares'!$A$241,"INVESTIMENTO","ERRO - VERIFICAR"))))</f>
        <v/>
      </c>
      <c r="AA629" s="131"/>
      <c r="AB629" s="131"/>
      <c r="AC629" s="37"/>
      <c r="AD629" s="37"/>
      <c r="AE629" s="37"/>
      <c r="AF629" s="37"/>
      <c r="AG629" s="37"/>
    </row>
    <row r="630" spans="6:33" x14ac:dyDescent="0.25">
      <c r="F630" s="19" t="str">
        <f>IFERROR(VLOOKUP(D630,'Tabelas auxiliares'!$A$3:$B$63,2,FALSE),"")</f>
        <v/>
      </c>
      <c r="G630" s="19" t="str">
        <f>IFERROR(VLOOKUP($B630,'Tabelas auxiliares'!$A$67:$C$104,2,FALSE),"")</f>
        <v/>
      </c>
      <c r="H630" s="19" t="str">
        <f>IFERROR(VLOOKUP($B630,'Tabelas auxiliares'!$A$67:$C$104,3,FALSE),"")</f>
        <v/>
      </c>
      <c r="Y630" s="19" t="str">
        <f t="shared" si="9"/>
        <v/>
      </c>
      <c r="Z630" s="19" t="str">
        <f>IF(T630="","",IF(AND(T630&lt;&gt;'Tabelas auxiliares'!$B$241,T630&lt;&gt;'Tabelas auxiliares'!$B$242),"FOLHA DE PESSOAL",IF(Y630='Tabelas auxiliares'!$A$242,"CUSTEIO",IF(Y630='Tabelas auxiliares'!$A$241,"INVESTIMENTO","ERRO - VERIFICAR"))))</f>
        <v/>
      </c>
      <c r="AA630" s="131"/>
      <c r="AB630" s="131"/>
      <c r="AC630" s="37"/>
      <c r="AD630" s="37"/>
      <c r="AE630" s="37"/>
      <c r="AF630" s="37"/>
      <c r="AG630" s="37"/>
    </row>
    <row r="631" spans="6:33" x14ac:dyDescent="0.25">
      <c r="F631" s="19" t="str">
        <f>IFERROR(VLOOKUP(D631,'Tabelas auxiliares'!$A$3:$B$63,2,FALSE),"")</f>
        <v/>
      </c>
      <c r="G631" s="19" t="str">
        <f>IFERROR(VLOOKUP($B631,'Tabelas auxiliares'!$A$67:$C$104,2,FALSE),"")</f>
        <v/>
      </c>
      <c r="H631" s="19" t="str">
        <f>IFERROR(VLOOKUP($B631,'Tabelas auxiliares'!$A$67:$C$104,3,FALSE),"")</f>
        <v/>
      </c>
      <c r="Y631" s="19" t="str">
        <f t="shared" si="9"/>
        <v/>
      </c>
      <c r="Z631" s="19" t="str">
        <f>IF(T631="","",IF(AND(T631&lt;&gt;'Tabelas auxiliares'!$B$241,T631&lt;&gt;'Tabelas auxiliares'!$B$242),"FOLHA DE PESSOAL",IF(Y631='Tabelas auxiliares'!$A$242,"CUSTEIO",IF(Y631='Tabelas auxiliares'!$A$241,"INVESTIMENTO","ERRO - VERIFICAR"))))</f>
        <v/>
      </c>
      <c r="AA631" s="131"/>
      <c r="AB631" s="131"/>
      <c r="AC631" s="37"/>
      <c r="AD631" s="37"/>
      <c r="AE631" s="37"/>
      <c r="AF631" s="37"/>
      <c r="AG631" s="37"/>
    </row>
    <row r="632" spans="6:33" x14ac:dyDescent="0.25">
      <c r="F632" s="19" t="str">
        <f>IFERROR(VLOOKUP(D632,'Tabelas auxiliares'!$A$3:$B$63,2,FALSE),"")</f>
        <v/>
      </c>
      <c r="G632" s="19" t="str">
        <f>IFERROR(VLOOKUP($B632,'Tabelas auxiliares'!$A$67:$C$104,2,FALSE),"")</f>
        <v/>
      </c>
      <c r="H632" s="19" t="str">
        <f>IFERROR(VLOOKUP($B632,'Tabelas auxiliares'!$A$67:$C$104,3,FALSE),"")</f>
        <v/>
      </c>
      <c r="Y632" s="19" t="str">
        <f t="shared" si="9"/>
        <v/>
      </c>
      <c r="Z632" s="19" t="str">
        <f>IF(T632="","",IF(AND(T632&lt;&gt;'Tabelas auxiliares'!$B$241,T632&lt;&gt;'Tabelas auxiliares'!$B$242),"FOLHA DE PESSOAL",IF(Y632='Tabelas auxiliares'!$A$242,"CUSTEIO",IF(Y632='Tabelas auxiliares'!$A$241,"INVESTIMENTO","ERRO - VERIFICAR"))))</f>
        <v/>
      </c>
      <c r="AA632" s="131"/>
      <c r="AB632" s="131"/>
      <c r="AC632" s="37"/>
      <c r="AD632" s="37"/>
      <c r="AE632" s="37"/>
      <c r="AF632" s="37"/>
      <c r="AG632" s="37"/>
    </row>
    <row r="633" spans="6:33" x14ac:dyDescent="0.25">
      <c r="F633" s="19" t="str">
        <f>IFERROR(VLOOKUP(D633,'Tabelas auxiliares'!$A$3:$B$63,2,FALSE),"")</f>
        <v/>
      </c>
      <c r="G633" s="19" t="str">
        <f>IFERROR(VLOOKUP($B633,'Tabelas auxiliares'!$A$67:$C$104,2,FALSE),"")</f>
        <v/>
      </c>
      <c r="H633" s="19" t="str">
        <f>IFERROR(VLOOKUP($B633,'Tabelas auxiliares'!$A$67:$C$104,3,FALSE),"")</f>
        <v/>
      </c>
      <c r="Y633" s="19" t="str">
        <f t="shared" si="9"/>
        <v/>
      </c>
      <c r="Z633" s="19" t="str">
        <f>IF(T633="","",IF(AND(T633&lt;&gt;'Tabelas auxiliares'!$B$241,T633&lt;&gt;'Tabelas auxiliares'!$B$242),"FOLHA DE PESSOAL",IF(Y633='Tabelas auxiliares'!$A$242,"CUSTEIO",IF(Y633='Tabelas auxiliares'!$A$241,"INVESTIMENTO","ERRO - VERIFICAR"))))</f>
        <v/>
      </c>
      <c r="AA633" s="131"/>
      <c r="AB633" s="131"/>
      <c r="AC633" s="37"/>
      <c r="AD633" s="37"/>
      <c r="AE633" s="37"/>
      <c r="AF633" s="37"/>
      <c r="AG633" s="37"/>
    </row>
    <row r="634" spans="6:33" x14ac:dyDescent="0.25">
      <c r="F634" s="19" t="str">
        <f>IFERROR(VLOOKUP(D634,'Tabelas auxiliares'!$A$3:$B$63,2,FALSE),"")</f>
        <v/>
      </c>
      <c r="G634" s="19" t="str">
        <f>IFERROR(VLOOKUP($B634,'Tabelas auxiliares'!$A$67:$C$104,2,FALSE),"")</f>
        <v/>
      </c>
      <c r="H634" s="19" t="str">
        <f>IFERROR(VLOOKUP($B634,'Tabelas auxiliares'!$A$67:$C$104,3,FALSE),"")</f>
        <v/>
      </c>
      <c r="Y634" s="19" t="str">
        <f t="shared" si="9"/>
        <v/>
      </c>
      <c r="Z634" s="19" t="str">
        <f>IF(T634="","",IF(AND(T634&lt;&gt;'Tabelas auxiliares'!$B$241,T634&lt;&gt;'Tabelas auxiliares'!$B$242),"FOLHA DE PESSOAL",IF(Y634='Tabelas auxiliares'!$A$242,"CUSTEIO",IF(Y634='Tabelas auxiliares'!$A$241,"INVESTIMENTO","ERRO - VERIFICAR"))))</f>
        <v/>
      </c>
      <c r="AA634" s="131"/>
      <c r="AB634" s="131"/>
      <c r="AC634" s="37"/>
      <c r="AD634" s="37"/>
      <c r="AE634" s="37"/>
      <c r="AF634" s="37"/>
      <c r="AG634" s="37"/>
    </row>
    <row r="635" spans="6:33" x14ac:dyDescent="0.25">
      <c r="F635" s="19" t="str">
        <f>IFERROR(VLOOKUP(D635,'Tabelas auxiliares'!$A$3:$B$63,2,FALSE),"")</f>
        <v/>
      </c>
      <c r="G635" s="19" t="str">
        <f>IFERROR(VLOOKUP($B635,'Tabelas auxiliares'!$A$67:$C$104,2,FALSE),"")</f>
        <v/>
      </c>
      <c r="H635" s="19" t="str">
        <f>IFERROR(VLOOKUP($B635,'Tabelas auxiliares'!$A$67:$C$104,3,FALSE),"")</f>
        <v/>
      </c>
      <c r="Y635" s="19" t="str">
        <f t="shared" si="9"/>
        <v/>
      </c>
      <c r="Z635" s="19" t="str">
        <f>IF(T635="","",IF(AND(T635&lt;&gt;'Tabelas auxiliares'!$B$241,T635&lt;&gt;'Tabelas auxiliares'!$B$242),"FOLHA DE PESSOAL",IF(Y635='Tabelas auxiliares'!$A$242,"CUSTEIO",IF(Y635='Tabelas auxiliares'!$A$241,"INVESTIMENTO","ERRO - VERIFICAR"))))</f>
        <v/>
      </c>
      <c r="AA635" s="131"/>
      <c r="AB635" s="131"/>
      <c r="AC635" s="37"/>
      <c r="AD635" s="37"/>
      <c r="AE635" s="37"/>
      <c r="AF635" s="37"/>
      <c r="AG635" s="37"/>
    </row>
    <row r="636" spans="6:33" x14ac:dyDescent="0.25">
      <c r="F636" s="19" t="str">
        <f>IFERROR(VLOOKUP(D636,'Tabelas auxiliares'!$A$3:$B$63,2,FALSE),"")</f>
        <v/>
      </c>
      <c r="G636" s="19" t="str">
        <f>IFERROR(VLOOKUP($B636,'Tabelas auxiliares'!$A$67:$C$104,2,FALSE),"")</f>
        <v/>
      </c>
      <c r="H636" s="19" t="str">
        <f>IFERROR(VLOOKUP($B636,'Tabelas auxiliares'!$A$67:$C$104,3,FALSE),"")</f>
        <v/>
      </c>
      <c r="Y636" s="19" t="str">
        <f t="shared" si="9"/>
        <v/>
      </c>
      <c r="Z636" s="19" t="str">
        <f>IF(T636="","",IF(AND(T636&lt;&gt;'Tabelas auxiliares'!$B$241,T636&lt;&gt;'Tabelas auxiliares'!$B$242),"FOLHA DE PESSOAL",IF(Y636='Tabelas auxiliares'!$A$242,"CUSTEIO",IF(Y636='Tabelas auxiliares'!$A$241,"INVESTIMENTO","ERRO - VERIFICAR"))))</f>
        <v/>
      </c>
      <c r="AA636" s="131"/>
      <c r="AB636" s="131"/>
      <c r="AC636" s="37"/>
      <c r="AD636" s="37"/>
      <c r="AE636" s="37"/>
      <c r="AF636" s="37"/>
      <c r="AG636" s="37"/>
    </row>
    <row r="637" spans="6:33" x14ac:dyDescent="0.25">
      <c r="F637" s="19" t="str">
        <f>IFERROR(VLOOKUP(D637,'Tabelas auxiliares'!$A$3:$B$63,2,FALSE),"")</f>
        <v/>
      </c>
      <c r="G637" s="19" t="str">
        <f>IFERROR(VLOOKUP($B637,'Tabelas auxiliares'!$A$67:$C$104,2,FALSE),"")</f>
        <v/>
      </c>
      <c r="H637" s="19" t="str">
        <f>IFERROR(VLOOKUP($B637,'Tabelas auxiliares'!$A$67:$C$104,3,FALSE),"")</f>
        <v/>
      </c>
      <c r="Y637" s="19" t="str">
        <f t="shared" si="9"/>
        <v/>
      </c>
      <c r="Z637" s="19" t="str">
        <f>IF(T637="","",IF(AND(T637&lt;&gt;'Tabelas auxiliares'!$B$241,T637&lt;&gt;'Tabelas auxiliares'!$B$242),"FOLHA DE PESSOAL",IF(Y637='Tabelas auxiliares'!$A$242,"CUSTEIO",IF(Y637='Tabelas auxiliares'!$A$241,"INVESTIMENTO","ERRO - VERIFICAR"))))</f>
        <v/>
      </c>
      <c r="AA637" s="131"/>
      <c r="AB637" s="131"/>
      <c r="AC637" s="37"/>
      <c r="AD637" s="37"/>
      <c r="AE637" s="37"/>
      <c r="AF637" s="37"/>
      <c r="AG637" s="37"/>
    </row>
    <row r="638" spans="6:33" x14ac:dyDescent="0.25">
      <c r="F638" s="19" t="str">
        <f>IFERROR(VLOOKUP(D638,'Tabelas auxiliares'!$A$3:$B$63,2,FALSE),"")</f>
        <v/>
      </c>
      <c r="G638" s="19" t="str">
        <f>IFERROR(VLOOKUP($B638,'Tabelas auxiliares'!$A$67:$C$104,2,FALSE),"")</f>
        <v/>
      </c>
      <c r="H638" s="19" t="str">
        <f>IFERROR(VLOOKUP($B638,'Tabelas auxiliares'!$A$67:$C$104,3,FALSE),"")</f>
        <v/>
      </c>
      <c r="Y638" s="19" t="str">
        <f t="shared" si="9"/>
        <v/>
      </c>
      <c r="Z638" s="19" t="str">
        <f>IF(T638="","",IF(AND(T638&lt;&gt;'Tabelas auxiliares'!$B$241,T638&lt;&gt;'Tabelas auxiliares'!$B$242),"FOLHA DE PESSOAL",IF(Y638='Tabelas auxiliares'!$A$242,"CUSTEIO",IF(Y638='Tabelas auxiliares'!$A$241,"INVESTIMENTO","ERRO - VERIFICAR"))))</f>
        <v/>
      </c>
      <c r="AA638" s="131"/>
      <c r="AB638" s="131"/>
      <c r="AC638" s="37"/>
      <c r="AD638" s="37"/>
      <c r="AE638" s="37"/>
      <c r="AF638" s="37"/>
      <c r="AG638" s="37"/>
    </row>
    <row r="639" spans="6:33" x14ac:dyDescent="0.25">
      <c r="F639" s="19" t="str">
        <f>IFERROR(VLOOKUP(D639,'Tabelas auxiliares'!$A$3:$B$63,2,FALSE),"")</f>
        <v/>
      </c>
      <c r="G639" s="19" t="str">
        <f>IFERROR(VLOOKUP($B639,'Tabelas auxiliares'!$A$67:$C$104,2,FALSE),"")</f>
        <v/>
      </c>
      <c r="H639" s="19" t="str">
        <f>IFERROR(VLOOKUP($B639,'Tabelas auxiliares'!$A$67:$C$104,3,FALSE),"")</f>
        <v/>
      </c>
      <c r="Y639" s="19" t="str">
        <f t="shared" si="9"/>
        <v/>
      </c>
      <c r="Z639" s="19" t="str">
        <f>IF(T639="","",IF(AND(T639&lt;&gt;'Tabelas auxiliares'!$B$241,T639&lt;&gt;'Tabelas auxiliares'!$B$242),"FOLHA DE PESSOAL",IF(Y639='Tabelas auxiliares'!$A$242,"CUSTEIO",IF(Y639='Tabelas auxiliares'!$A$241,"INVESTIMENTO","ERRO - VERIFICAR"))))</f>
        <v/>
      </c>
      <c r="AA639" s="131"/>
      <c r="AB639" s="131"/>
      <c r="AC639" s="37"/>
      <c r="AD639" s="37"/>
      <c r="AE639" s="37"/>
      <c r="AF639" s="37"/>
      <c r="AG639" s="37"/>
    </row>
    <row r="640" spans="6:33" x14ac:dyDescent="0.25">
      <c r="F640" s="19" t="str">
        <f>IFERROR(VLOOKUP(D640,'Tabelas auxiliares'!$A$3:$B$63,2,FALSE),"")</f>
        <v/>
      </c>
      <c r="G640" s="19" t="str">
        <f>IFERROR(VLOOKUP($B640,'Tabelas auxiliares'!$A$67:$C$104,2,FALSE),"")</f>
        <v/>
      </c>
      <c r="H640" s="19" t="str">
        <f>IFERROR(VLOOKUP($B640,'Tabelas auxiliares'!$A$67:$C$104,3,FALSE),"")</f>
        <v/>
      </c>
      <c r="Y640" s="19" t="str">
        <f t="shared" si="9"/>
        <v/>
      </c>
      <c r="Z640" s="19" t="str">
        <f>IF(T640="","",IF(AND(T640&lt;&gt;'Tabelas auxiliares'!$B$241,T640&lt;&gt;'Tabelas auxiliares'!$B$242),"FOLHA DE PESSOAL",IF(Y640='Tabelas auxiliares'!$A$242,"CUSTEIO",IF(Y640='Tabelas auxiliares'!$A$241,"INVESTIMENTO","ERRO - VERIFICAR"))))</f>
        <v/>
      </c>
      <c r="AA640" s="131"/>
      <c r="AB640" s="131"/>
      <c r="AC640" s="37"/>
      <c r="AD640" s="37"/>
      <c r="AE640" s="37"/>
      <c r="AF640" s="37"/>
      <c r="AG640" s="37"/>
    </row>
    <row r="641" spans="6:33" x14ac:dyDescent="0.25">
      <c r="F641" s="19" t="str">
        <f>IFERROR(VLOOKUP(D641,'Tabelas auxiliares'!$A$3:$B$63,2,FALSE),"")</f>
        <v/>
      </c>
      <c r="G641" s="19" t="str">
        <f>IFERROR(VLOOKUP($B641,'Tabelas auxiliares'!$A$67:$C$104,2,FALSE),"")</f>
        <v/>
      </c>
      <c r="H641" s="19" t="str">
        <f>IFERROR(VLOOKUP($B641,'Tabelas auxiliares'!$A$67:$C$104,3,FALSE),"")</f>
        <v/>
      </c>
      <c r="Y641" s="19" t="str">
        <f t="shared" si="9"/>
        <v/>
      </c>
      <c r="Z641" s="19" t="str">
        <f>IF(T641="","",IF(AND(T641&lt;&gt;'Tabelas auxiliares'!$B$241,T641&lt;&gt;'Tabelas auxiliares'!$B$242),"FOLHA DE PESSOAL",IF(Y641='Tabelas auxiliares'!$A$242,"CUSTEIO",IF(Y641='Tabelas auxiliares'!$A$241,"INVESTIMENTO","ERRO - VERIFICAR"))))</f>
        <v/>
      </c>
      <c r="AA641" s="131"/>
      <c r="AB641" s="131"/>
      <c r="AC641" s="37"/>
      <c r="AD641" s="37"/>
      <c r="AE641" s="37"/>
      <c r="AF641" s="37"/>
      <c r="AG641" s="37"/>
    </row>
    <row r="642" spans="6:33" x14ac:dyDescent="0.25">
      <c r="F642" s="19" t="str">
        <f>IFERROR(VLOOKUP(D642,'Tabelas auxiliares'!$A$3:$B$63,2,FALSE),"")</f>
        <v/>
      </c>
      <c r="G642" s="19" t="str">
        <f>IFERROR(VLOOKUP($B642,'Tabelas auxiliares'!$A$67:$C$104,2,FALSE),"")</f>
        <v/>
      </c>
      <c r="H642" s="19" t="str">
        <f>IFERROR(VLOOKUP($B642,'Tabelas auxiliares'!$A$67:$C$104,3,FALSE),"")</f>
        <v/>
      </c>
      <c r="Y642" s="19" t="str">
        <f t="shared" si="9"/>
        <v/>
      </c>
      <c r="Z642" s="19" t="str">
        <f>IF(T642="","",IF(AND(T642&lt;&gt;'Tabelas auxiliares'!$B$241,T642&lt;&gt;'Tabelas auxiliares'!$B$242),"FOLHA DE PESSOAL",IF(Y642='Tabelas auxiliares'!$A$242,"CUSTEIO",IF(Y642='Tabelas auxiliares'!$A$241,"INVESTIMENTO","ERRO - VERIFICAR"))))</f>
        <v/>
      </c>
      <c r="AA642" s="131"/>
      <c r="AB642" s="131"/>
      <c r="AC642" s="37"/>
      <c r="AD642" s="37"/>
      <c r="AE642" s="37"/>
      <c r="AF642" s="37"/>
      <c r="AG642" s="37"/>
    </row>
    <row r="643" spans="6:33" x14ac:dyDescent="0.25">
      <c r="F643" s="19" t="str">
        <f>IFERROR(VLOOKUP(D643,'Tabelas auxiliares'!$A$3:$B$63,2,FALSE),"")</f>
        <v/>
      </c>
      <c r="G643" s="19" t="str">
        <f>IFERROR(VLOOKUP($B643,'Tabelas auxiliares'!$A$67:$C$104,2,FALSE),"")</f>
        <v/>
      </c>
      <c r="H643" s="19" t="str">
        <f>IFERROR(VLOOKUP($B643,'Tabelas auxiliares'!$A$67:$C$104,3,FALSE),"")</f>
        <v/>
      </c>
      <c r="Y643" s="19" t="str">
        <f t="shared" si="9"/>
        <v/>
      </c>
      <c r="Z643" s="19" t="str">
        <f>IF(T643="","",IF(AND(T643&lt;&gt;'Tabelas auxiliares'!$B$241,T643&lt;&gt;'Tabelas auxiliares'!$B$242),"FOLHA DE PESSOAL",IF(Y643='Tabelas auxiliares'!$A$242,"CUSTEIO",IF(Y643='Tabelas auxiliares'!$A$241,"INVESTIMENTO","ERRO - VERIFICAR"))))</f>
        <v/>
      </c>
      <c r="AA643" s="131"/>
      <c r="AB643" s="131"/>
      <c r="AC643" s="37"/>
      <c r="AD643" s="37"/>
      <c r="AE643" s="37"/>
      <c r="AF643" s="37"/>
      <c r="AG643" s="37"/>
    </row>
    <row r="644" spans="6:33" x14ac:dyDescent="0.25">
      <c r="F644" s="19" t="str">
        <f>IFERROR(VLOOKUP(D644,'Tabelas auxiliares'!$A$3:$B$63,2,FALSE),"")</f>
        <v/>
      </c>
      <c r="G644" s="19" t="str">
        <f>IFERROR(VLOOKUP($B644,'Tabelas auxiliares'!$A$67:$C$104,2,FALSE),"")</f>
        <v/>
      </c>
      <c r="H644" s="19" t="str">
        <f>IFERROR(VLOOKUP($B644,'Tabelas auxiliares'!$A$67:$C$104,3,FALSE),"")</f>
        <v/>
      </c>
      <c r="Y644" s="19" t="str">
        <f t="shared" ref="Y644:Y707" si="10">LEFT(V644,1)</f>
        <v/>
      </c>
      <c r="Z644" s="19" t="str">
        <f>IF(T644="","",IF(AND(T644&lt;&gt;'Tabelas auxiliares'!$B$241,T644&lt;&gt;'Tabelas auxiliares'!$B$242),"FOLHA DE PESSOAL",IF(Y644='Tabelas auxiliares'!$A$242,"CUSTEIO",IF(Y644='Tabelas auxiliares'!$A$241,"INVESTIMENTO","ERRO - VERIFICAR"))))</f>
        <v/>
      </c>
      <c r="AA644" s="131"/>
      <c r="AB644" s="131"/>
      <c r="AC644" s="37"/>
      <c r="AD644" s="37"/>
      <c r="AE644" s="37"/>
      <c r="AF644" s="37"/>
      <c r="AG644" s="37"/>
    </row>
    <row r="645" spans="6:33" x14ac:dyDescent="0.25">
      <c r="F645" s="19" t="str">
        <f>IFERROR(VLOOKUP(D645,'Tabelas auxiliares'!$A$3:$B$63,2,FALSE),"")</f>
        <v/>
      </c>
      <c r="G645" s="19" t="str">
        <f>IFERROR(VLOOKUP($B645,'Tabelas auxiliares'!$A$67:$C$104,2,FALSE),"")</f>
        <v/>
      </c>
      <c r="H645" s="19" t="str">
        <f>IFERROR(VLOOKUP($B645,'Tabelas auxiliares'!$A$67:$C$104,3,FALSE),"")</f>
        <v/>
      </c>
      <c r="Y645" s="19" t="str">
        <f t="shared" si="10"/>
        <v/>
      </c>
      <c r="Z645" s="19" t="str">
        <f>IF(T645="","",IF(AND(T645&lt;&gt;'Tabelas auxiliares'!$B$241,T645&lt;&gt;'Tabelas auxiliares'!$B$242),"FOLHA DE PESSOAL",IF(Y645='Tabelas auxiliares'!$A$242,"CUSTEIO",IF(Y645='Tabelas auxiliares'!$A$241,"INVESTIMENTO","ERRO - VERIFICAR"))))</f>
        <v/>
      </c>
      <c r="AA645" s="131"/>
      <c r="AB645" s="131"/>
      <c r="AC645" s="37"/>
      <c r="AD645" s="37"/>
      <c r="AE645" s="37"/>
      <c r="AF645" s="37"/>
      <c r="AG645" s="37"/>
    </row>
    <row r="646" spans="6:33" x14ac:dyDescent="0.25">
      <c r="F646" s="19" t="str">
        <f>IFERROR(VLOOKUP(D646,'Tabelas auxiliares'!$A$3:$B$63,2,FALSE),"")</f>
        <v/>
      </c>
      <c r="G646" s="19" t="str">
        <f>IFERROR(VLOOKUP($B646,'Tabelas auxiliares'!$A$67:$C$104,2,FALSE),"")</f>
        <v/>
      </c>
      <c r="H646" s="19" t="str">
        <f>IFERROR(VLOOKUP($B646,'Tabelas auxiliares'!$A$67:$C$104,3,FALSE),"")</f>
        <v/>
      </c>
      <c r="Y646" s="19" t="str">
        <f t="shared" si="10"/>
        <v/>
      </c>
      <c r="Z646" s="19" t="str">
        <f>IF(T646="","",IF(AND(T646&lt;&gt;'Tabelas auxiliares'!$B$241,T646&lt;&gt;'Tabelas auxiliares'!$B$242),"FOLHA DE PESSOAL",IF(Y646='Tabelas auxiliares'!$A$242,"CUSTEIO",IF(Y646='Tabelas auxiliares'!$A$241,"INVESTIMENTO","ERRO - VERIFICAR"))))</f>
        <v/>
      </c>
      <c r="AA646" s="131"/>
      <c r="AB646" s="131"/>
      <c r="AC646" s="37"/>
      <c r="AD646" s="37"/>
      <c r="AE646" s="37"/>
      <c r="AF646" s="37"/>
      <c r="AG646" s="37"/>
    </row>
    <row r="647" spans="6:33" x14ac:dyDescent="0.25">
      <c r="F647" s="19" t="str">
        <f>IFERROR(VLOOKUP(D647,'Tabelas auxiliares'!$A$3:$B$63,2,FALSE),"")</f>
        <v/>
      </c>
      <c r="G647" s="19" t="str">
        <f>IFERROR(VLOOKUP($B647,'Tabelas auxiliares'!$A$67:$C$104,2,FALSE),"")</f>
        <v/>
      </c>
      <c r="H647" s="19" t="str">
        <f>IFERROR(VLOOKUP($B647,'Tabelas auxiliares'!$A$67:$C$104,3,FALSE),"")</f>
        <v/>
      </c>
      <c r="Y647" s="19" t="str">
        <f t="shared" si="10"/>
        <v/>
      </c>
      <c r="Z647" s="19" t="str">
        <f>IF(T647="","",IF(AND(T647&lt;&gt;'Tabelas auxiliares'!$B$241,T647&lt;&gt;'Tabelas auxiliares'!$B$242),"FOLHA DE PESSOAL",IF(Y647='Tabelas auxiliares'!$A$242,"CUSTEIO",IF(Y647='Tabelas auxiliares'!$A$241,"INVESTIMENTO","ERRO - VERIFICAR"))))</f>
        <v/>
      </c>
      <c r="AA647" s="131"/>
      <c r="AB647" s="131"/>
      <c r="AC647" s="37"/>
      <c r="AD647" s="37"/>
      <c r="AE647" s="37"/>
      <c r="AF647" s="37"/>
      <c r="AG647" s="37"/>
    </row>
    <row r="648" spans="6:33" x14ac:dyDescent="0.25">
      <c r="F648" s="19" t="str">
        <f>IFERROR(VLOOKUP(D648,'Tabelas auxiliares'!$A$3:$B$63,2,FALSE),"")</f>
        <v/>
      </c>
      <c r="G648" s="19" t="str">
        <f>IFERROR(VLOOKUP($B648,'Tabelas auxiliares'!$A$67:$C$104,2,FALSE),"")</f>
        <v/>
      </c>
      <c r="H648" s="19" t="str">
        <f>IFERROR(VLOOKUP($B648,'Tabelas auxiliares'!$A$67:$C$104,3,FALSE),"")</f>
        <v/>
      </c>
      <c r="Y648" s="19" t="str">
        <f t="shared" si="10"/>
        <v/>
      </c>
      <c r="Z648" s="19" t="str">
        <f>IF(T648="","",IF(AND(T648&lt;&gt;'Tabelas auxiliares'!$B$241,T648&lt;&gt;'Tabelas auxiliares'!$B$242),"FOLHA DE PESSOAL",IF(Y648='Tabelas auxiliares'!$A$242,"CUSTEIO",IF(Y648='Tabelas auxiliares'!$A$241,"INVESTIMENTO","ERRO - VERIFICAR"))))</f>
        <v/>
      </c>
      <c r="AA648" s="131"/>
      <c r="AB648" s="131"/>
      <c r="AC648" s="37"/>
      <c r="AD648" s="37"/>
      <c r="AE648" s="37"/>
      <c r="AF648" s="37"/>
      <c r="AG648" s="37"/>
    </row>
    <row r="649" spans="6:33" x14ac:dyDescent="0.25">
      <c r="F649" s="19" t="str">
        <f>IFERROR(VLOOKUP(D649,'Tabelas auxiliares'!$A$3:$B$63,2,FALSE),"")</f>
        <v/>
      </c>
      <c r="G649" s="19" t="str">
        <f>IFERROR(VLOOKUP($B649,'Tabelas auxiliares'!$A$67:$C$104,2,FALSE),"")</f>
        <v/>
      </c>
      <c r="H649" s="19" t="str">
        <f>IFERROR(VLOOKUP($B649,'Tabelas auxiliares'!$A$67:$C$104,3,FALSE),"")</f>
        <v/>
      </c>
      <c r="Y649" s="19" t="str">
        <f t="shared" si="10"/>
        <v/>
      </c>
      <c r="Z649" s="19" t="str">
        <f>IF(T649="","",IF(AND(T649&lt;&gt;'Tabelas auxiliares'!$B$241,T649&lt;&gt;'Tabelas auxiliares'!$B$242),"FOLHA DE PESSOAL",IF(Y649='Tabelas auxiliares'!$A$242,"CUSTEIO",IF(Y649='Tabelas auxiliares'!$A$241,"INVESTIMENTO","ERRO - VERIFICAR"))))</f>
        <v/>
      </c>
      <c r="AA649" s="131"/>
      <c r="AB649" s="131"/>
      <c r="AC649" s="37"/>
      <c r="AD649" s="37"/>
      <c r="AE649" s="37"/>
      <c r="AF649" s="37"/>
      <c r="AG649" s="37"/>
    </row>
    <row r="650" spans="6:33" x14ac:dyDescent="0.25">
      <c r="F650" s="19" t="str">
        <f>IFERROR(VLOOKUP(D650,'Tabelas auxiliares'!$A$3:$B$63,2,FALSE),"")</f>
        <v/>
      </c>
      <c r="G650" s="19" t="str">
        <f>IFERROR(VLOOKUP($B650,'Tabelas auxiliares'!$A$67:$C$104,2,FALSE),"")</f>
        <v/>
      </c>
      <c r="H650" s="19" t="str">
        <f>IFERROR(VLOOKUP($B650,'Tabelas auxiliares'!$A$67:$C$104,3,FALSE),"")</f>
        <v/>
      </c>
      <c r="Y650" s="19" t="str">
        <f t="shared" si="10"/>
        <v/>
      </c>
      <c r="Z650" s="19" t="str">
        <f>IF(T650="","",IF(AND(T650&lt;&gt;'Tabelas auxiliares'!$B$241,T650&lt;&gt;'Tabelas auxiliares'!$B$242),"FOLHA DE PESSOAL",IF(Y650='Tabelas auxiliares'!$A$242,"CUSTEIO",IF(Y650='Tabelas auxiliares'!$A$241,"INVESTIMENTO","ERRO - VERIFICAR"))))</f>
        <v/>
      </c>
      <c r="AA650" s="131"/>
      <c r="AB650" s="131"/>
      <c r="AC650" s="37"/>
      <c r="AD650" s="37"/>
      <c r="AE650" s="37"/>
      <c r="AF650" s="37"/>
      <c r="AG650" s="37"/>
    </row>
    <row r="651" spans="6:33" x14ac:dyDescent="0.25">
      <c r="F651" s="19" t="str">
        <f>IFERROR(VLOOKUP(D651,'Tabelas auxiliares'!$A$3:$B$63,2,FALSE),"")</f>
        <v/>
      </c>
      <c r="G651" s="19" t="str">
        <f>IFERROR(VLOOKUP($B651,'Tabelas auxiliares'!$A$67:$C$104,2,FALSE),"")</f>
        <v/>
      </c>
      <c r="H651" s="19" t="str">
        <f>IFERROR(VLOOKUP($B651,'Tabelas auxiliares'!$A$67:$C$104,3,FALSE),"")</f>
        <v/>
      </c>
      <c r="Y651" s="19" t="str">
        <f t="shared" si="10"/>
        <v/>
      </c>
      <c r="Z651" s="19" t="str">
        <f>IF(T651="","",IF(AND(T651&lt;&gt;'Tabelas auxiliares'!$B$241,T651&lt;&gt;'Tabelas auxiliares'!$B$242),"FOLHA DE PESSOAL",IF(Y651='Tabelas auxiliares'!$A$242,"CUSTEIO",IF(Y651='Tabelas auxiliares'!$A$241,"INVESTIMENTO","ERRO - VERIFICAR"))))</f>
        <v/>
      </c>
      <c r="AA651" s="131"/>
      <c r="AB651" s="131"/>
      <c r="AC651" s="37"/>
      <c r="AD651" s="37"/>
      <c r="AE651" s="37"/>
      <c r="AF651" s="37"/>
      <c r="AG651" s="37"/>
    </row>
    <row r="652" spans="6:33" x14ac:dyDescent="0.25">
      <c r="F652" s="19" t="str">
        <f>IFERROR(VLOOKUP(D652,'Tabelas auxiliares'!$A$3:$B$63,2,FALSE),"")</f>
        <v/>
      </c>
      <c r="G652" s="19" t="str">
        <f>IFERROR(VLOOKUP($B652,'Tabelas auxiliares'!$A$67:$C$104,2,FALSE),"")</f>
        <v/>
      </c>
      <c r="H652" s="19" t="str">
        <f>IFERROR(VLOOKUP($B652,'Tabelas auxiliares'!$A$67:$C$104,3,FALSE),"")</f>
        <v/>
      </c>
      <c r="Y652" s="19" t="str">
        <f t="shared" si="10"/>
        <v/>
      </c>
      <c r="Z652" s="19" t="str">
        <f>IF(T652="","",IF(AND(T652&lt;&gt;'Tabelas auxiliares'!$B$241,T652&lt;&gt;'Tabelas auxiliares'!$B$242),"FOLHA DE PESSOAL",IF(Y652='Tabelas auxiliares'!$A$242,"CUSTEIO",IF(Y652='Tabelas auxiliares'!$A$241,"INVESTIMENTO","ERRO - VERIFICAR"))))</f>
        <v/>
      </c>
      <c r="AA652" s="131"/>
      <c r="AB652" s="131"/>
      <c r="AC652" s="37"/>
      <c r="AD652" s="37"/>
      <c r="AE652" s="37"/>
      <c r="AF652" s="37"/>
      <c r="AG652" s="37"/>
    </row>
    <row r="653" spans="6:33" x14ac:dyDescent="0.25">
      <c r="F653" s="19" t="str">
        <f>IFERROR(VLOOKUP(D653,'Tabelas auxiliares'!$A$3:$B$63,2,FALSE),"")</f>
        <v/>
      </c>
      <c r="G653" s="19" t="str">
        <f>IFERROR(VLOOKUP($B653,'Tabelas auxiliares'!$A$67:$C$104,2,FALSE),"")</f>
        <v/>
      </c>
      <c r="H653" s="19" t="str">
        <f>IFERROR(VLOOKUP($B653,'Tabelas auxiliares'!$A$67:$C$104,3,FALSE),"")</f>
        <v/>
      </c>
      <c r="Y653" s="19" t="str">
        <f t="shared" si="10"/>
        <v/>
      </c>
      <c r="Z653" s="19" t="str">
        <f>IF(T653="","",IF(AND(T653&lt;&gt;'Tabelas auxiliares'!$B$241,T653&lt;&gt;'Tabelas auxiliares'!$B$242),"FOLHA DE PESSOAL",IF(Y653='Tabelas auxiliares'!$A$242,"CUSTEIO",IF(Y653='Tabelas auxiliares'!$A$241,"INVESTIMENTO","ERRO - VERIFICAR"))))</f>
        <v/>
      </c>
      <c r="AA653" s="131"/>
      <c r="AB653" s="131"/>
      <c r="AC653" s="37"/>
      <c r="AD653" s="37"/>
      <c r="AE653" s="37"/>
      <c r="AF653" s="37"/>
      <c r="AG653" s="37"/>
    </row>
    <row r="654" spans="6:33" x14ac:dyDescent="0.25">
      <c r="F654" s="19" t="str">
        <f>IFERROR(VLOOKUP(D654,'Tabelas auxiliares'!$A$3:$B$63,2,FALSE),"")</f>
        <v/>
      </c>
      <c r="G654" s="19" t="str">
        <f>IFERROR(VLOOKUP($B654,'Tabelas auxiliares'!$A$67:$C$104,2,FALSE),"")</f>
        <v/>
      </c>
      <c r="H654" s="19" t="str">
        <f>IFERROR(VLOOKUP($B654,'Tabelas auxiliares'!$A$67:$C$104,3,FALSE),"")</f>
        <v/>
      </c>
      <c r="Y654" s="19" t="str">
        <f t="shared" si="10"/>
        <v/>
      </c>
      <c r="Z654" s="19" t="str">
        <f>IF(T654="","",IF(AND(T654&lt;&gt;'Tabelas auxiliares'!$B$241,T654&lt;&gt;'Tabelas auxiliares'!$B$242),"FOLHA DE PESSOAL",IF(Y654='Tabelas auxiliares'!$A$242,"CUSTEIO",IF(Y654='Tabelas auxiliares'!$A$241,"INVESTIMENTO","ERRO - VERIFICAR"))))</f>
        <v/>
      </c>
      <c r="AA654" s="131"/>
      <c r="AB654" s="131"/>
      <c r="AC654" s="37"/>
      <c r="AD654" s="37"/>
      <c r="AE654" s="37"/>
      <c r="AF654" s="37"/>
      <c r="AG654" s="37"/>
    </row>
    <row r="655" spans="6:33" x14ac:dyDescent="0.25">
      <c r="F655" s="19" t="str">
        <f>IFERROR(VLOOKUP(D655,'Tabelas auxiliares'!$A$3:$B$63,2,FALSE),"")</f>
        <v/>
      </c>
      <c r="G655" s="19" t="str">
        <f>IFERROR(VLOOKUP($B655,'Tabelas auxiliares'!$A$67:$C$104,2,FALSE),"")</f>
        <v/>
      </c>
      <c r="H655" s="19" t="str">
        <f>IFERROR(VLOOKUP($B655,'Tabelas auxiliares'!$A$67:$C$104,3,FALSE),"")</f>
        <v/>
      </c>
      <c r="Y655" s="19" t="str">
        <f t="shared" si="10"/>
        <v/>
      </c>
      <c r="Z655" s="19" t="str">
        <f>IF(T655="","",IF(AND(T655&lt;&gt;'Tabelas auxiliares'!$B$241,T655&lt;&gt;'Tabelas auxiliares'!$B$242),"FOLHA DE PESSOAL",IF(Y655='Tabelas auxiliares'!$A$242,"CUSTEIO",IF(Y655='Tabelas auxiliares'!$A$241,"INVESTIMENTO","ERRO - VERIFICAR"))))</f>
        <v/>
      </c>
      <c r="AA655" s="131"/>
      <c r="AB655" s="131"/>
      <c r="AC655" s="37"/>
      <c r="AD655" s="37"/>
      <c r="AE655" s="37"/>
      <c r="AF655" s="37"/>
      <c r="AG655" s="37"/>
    </row>
    <row r="656" spans="6:33" x14ac:dyDescent="0.25">
      <c r="F656" s="19" t="str">
        <f>IFERROR(VLOOKUP(D656,'Tabelas auxiliares'!$A$3:$B$63,2,FALSE),"")</f>
        <v/>
      </c>
      <c r="G656" s="19" t="str">
        <f>IFERROR(VLOOKUP($B656,'Tabelas auxiliares'!$A$67:$C$104,2,FALSE),"")</f>
        <v/>
      </c>
      <c r="H656" s="19" t="str">
        <f>IFERROR(VLOOKUP($B656,'Tabelas auxiliares'!$A$67:$C$104,3,FALSE),"")</f>
        <v/>
      </c>
      <c r="Y656" s="19" t="str">
        <f t="shared" si="10"/>
        <v/>
      </c>
      <c r="Z656" s="19" t="str">
        <f>IF(T656="","",IF(AND(T656&lt;&gt;'Tabelas auxiliares'!$B$241,T656&lt;&gt;'Tabelas auxiliares'!$B$242),"FOLHA DE PESSOAL",IF(Y656='Tabelas auxiliares'!$A$242,"CUSTEIO",IF(Y656='Tabelas auxiliares'!$A$241,"INVESTIMENTO","ERRO - VERIFICAR"))))</f>
        <v/>
      </c>
      <c r="AA656" s="131"/>
      <c r="AB656" s="131"/>
      <c r="AC656" s="37"/>
      <c r="AD656" s="37"/>
      <c r="AE656" s="37"/>
      <c r="AF656" s="37"/>
      <c r="AG656" s="37"/>
    </row>
    <row r="657" spans="6:33" x14ac:dyDescent="0.25">
      <c r="F657" s="19" t="str">
        <f>IFERROR(VLOOKUP(D657,'Tabelas auxiliares'!$A$3:$B$63,2,FALSE),"")</f>
        <v/>
      </c>
      <c r="G657" s="19" t="str">
        <f>IFERROR(VLOOKUP($B657,'Tabelas auxiliares'!$A$67:$C$104,2,FALSE),"")</f>
        <v/>
      </c>
      <c r="H657" s="19" t="str">
        <f>IFERROR(VLOOKUP($B657,'Tabelas auxiliares'!$A$67:$C$104,3,FALSE),"")</f>
        <v/>
      </c>
      <c r="Y657" s="19" t="str">
        <f t="shared" si="10"/>
        <v/>
      </c>
      <c r="Z657" s="19" t="str">
        <f>IF(T657="","",IF(AND(T657&lt;&gt;'Tabelas auxiliares'!$B$241,T657&lt;&gt;'Tabelas auxiliares'!$B$242),"FOLHA DE PESSOAL",IF(Y657='Tabelas auxiliares'!$A$242,"CUSTEIO",IF(Y657='Tabelas auxiliares'!$A$241,"INVESTIMENTO","ERRO - VERIFICAR"))))</f>
        <v/>
      </c>
      <c r="AA657" s="131"/>
      <c r="AB657" s="131"/>
      <c r="AC657" s="37"/>
      <c r="AD657" s="37"/>
      <c r="AE657" s="37"/>
      <c r="AF657" s="37"/>
      <c r="AG657" s="37"/>
    </row>
    <row r="658" spans="6:33" x14ac:dyDescent="0.25">
      <c r="F658" s="19" t="str">
        <f>IFERROR(VLOOKUP(D658,'Tabelas auxiliares'!$A$3:$B$63,2,FALSE),"")</f>
        <v/>
      </c>
      <c r="G658" s="19" t="str">
        <f>IFERROR(VLOOKUP($B658,'Tabelas auxiliares'!$A$67:$C$104,2,FALSE),"")</f>
        <v/>
      </c>
      <c r="H658" s="19" t="str">
        <f>IFERROR(VLOOKUP($B658,'Tabelas auxiliares'!$A$67:$C$104,3,FALSE),"")</f>
        <v/>
      </c>
      <c r="Y658" s="19" t="str">
        <f t="shared" si="10"/>
        <v/>
      </c>
      <c r="Z658" s="19" t="str">
        <f>IF(T658="","",IF(AND(T658&lt;&gt;'Tabelas auxiliares'!$B$241,T658&lt;&gt;'Tabelas auxiliares'!$B$242),"FOLHA DE PESSOAL",IF(Y658='Tabelas auxiliares'!$A$242,"CUSTEIO",IF(Y658='Tabelas auxiliares'!$A$241,"INVESTIMENTO","ERRO - VERIFICAR"))))</f>
        <v/>
      </c>
      <c r="AA658" s="131"/>
      <c r="AB658" s="131"/>
      <c r="AC658" s="37"/>
      <c r="AD658" s="37"/>
      <c r="AE658" s="37"/>
      <c r="AF658" s="37"/>
      <c r="AG658" s="37"/>
    </row>
    <row r="659" spans="6:33" x14ac:dyDescent="0.25">
      <c r="F659" s="19" t="str">
        <f>IFERROR(VLOOKUP(D659,'Tabelas auxiliares'!$A$3:$B$63,2,FALSE),"")</f>
        <v/>
      </c>
      <c r="G659" s="19" t="str">
        <f>IFERROR(VLOOKUP($B659,'Tabelas auxiliares'!$A$67:$C$104,2,FALSE),"")</f>
        <v/>
      </c>
      <c r="H659" s="19" t="str">
        <f>IFERROR(VLOOKUP($B659,'Tabelas auxiliares'!$A$67:$C$104,3,FALSE),"")</f>
        <v/>
      </c>
      <c r="Y659" s="19" t="str">
        <f t="shared" si="10"/>
        <v/>
      </c>
      <c r="Z659" s="19" t="str">
        <f>IF(T659="","",IF(AND(T659&lt;&gt;'Tabelas auxiliares'!$B$241,T659&lt;&gt;'Tabelas auxiliares'!$B$242),"FOLHA DE PESSOAL",IF(Y659='Tabelas auxiliares'!$A$242,"CUSTEIO",IF(Y659='Tabelas auxiliares'!$A$241,"INVESTIMENTO","ERRO - VERIFICAR"))))</f>
        <v/>
      </c>
      <c r="AA659" s="131"/>
      <c r="AB659" s="131"/>
      <c r="AC659" s="37"/>
      <c r="AD659" s="37"/>
      <c r="AE659" s="37"/>
      <c r="AF659" s="37"/>
      <c r="AG659" s="37"/>
    </row>
    <row r="660" spans="6:33" x14ac:dyDescent="0.25">
      <c r="F660" s="19" t="str">
        <f>IFERROR(VLOOKUP(D660,'Tabelas auxiliares'!$A$3:$B$63,2,FALSE),"")</f>
        <v/>
      </c>
      <c r="G660" s="19" t="str">
        <f>IFERROR(VLOOKUP($B660,'Tabelas auxiliares'!$A$67:$C$104,2,FALSE),"")</f>
        <v/>
      </c>
      <c r="H660" s="19" t="str">
        <f>IFERROR(VLOOKUP($B660,'Tabelas auxiliares'!$A$67:$C$104,3,FALSE),"")</f>
        <v/>
      </c>
      <c r="Y660" s="19" t="str">
        <f t="shared" si="10"/>
        <v/>
      </c>
      <c r="Z660" s="19" t="str">
        <f>IF(T660="","",IF(AND(T660&lt;&gt;'Tabelas auxiliares'!$B$241,T660&lt;&gt;'Tabelas auxiliares'!$B$242),"FOLHA DE PESSOAL",IF(Y660='Tabelas auxiliares'!$A$242,"CUSTEIO",IF(Y660='Tabelas auxiliares'!$A$241,"INVESTIMENTO","ERRO - VERIFICAR"))))</f>
        <v/>
      </c>
      <c r="AA660" s="131"/>
      <c r="AB660" s="131"/>
      <c r="AC660" s="37"/>
      <c r="AD660" s="37"/>
      <c r="AE660" s="37"/>
      <c r="AF660" s="37"/>
      <c r="AG660" s="37"/>
    </row>
    <row r="661" spans="6:33" x14ac:dyDescent="0.25">
      <c r="F661" s="19" t="str">
        <f>IFERROR(VLOOKUP(D661,'Tabelas auxiliares'!$A$3:$B$63,2,FALSE),"")</f>
        <v/>
      </c>
      <c r="G661" s="19" t="str">
        <f>IFERROR(VLOOKUP($B661,'Tabelas auxiliares'!$A$67:$C$104,2,FALSE),"")</f>
        <v/>
      </c>
      <c r="H661" s="19" t="str">
        <f>IFERROR(VLOOKUP($B661,'Tabelas auxiliares'!$A$67:$C$104,3,FALSE),"")</f>
        <v/>
      </c>
      <c r="Y661" s="19" t="str">
        <f t="shared" si="10"/>
        <v/>
      </c>
      <c r="Z661" s="19" t="str">
        <f>IF(T661="","",IF(AND(T661&lt;&gt;'Tabelas auxiliares'!$B$241,T661&lt;&gt;'Tabelas auxiliares'!$B$242),"FOLHA DE PESSOAL",IF(Y661='Tabelas auxiliares'!$A$242,"CUSTEIO",IF(Y661='Tabelas auxiliares'!$A$241,"INVESTIMENTO","ERRO - VERIFICAR"))))</f>
        <v/>
      </c>
      <c r="AA661" s="131"/>
      <c r="AB661" s="131"/>
      <c r="AC661" s="37"/>
      <c r="AD661" s="37"/>
      <c r="AE661" s="37"/>
      <c r="AF661" s="37"/>
      <c r="AG661" s="37"/>
    </row>
    <row r="662" spans="6:33" x14ac:dyDescent="0.25">
      <c r="F662" s="19" t="str">
        <f>IFERROR(VLOOKUP(D662,'Tabelas auxiliares'!$A$3:$B$63,2,FALSE),"")</f>
        <v/>
      </c>
      <c r="G662" s="19" t="str">
        <f>IFERROR(VLOOKUP($B662,'Tabelas auxiliares'!$A$67:$C$104,2,FALSE),"")</f>
        <v/>
      </c>
      <c r="H662" s="19" t="str">
        <f>IFERROR(VLOOKUP($B662,'Tabelas auxiliares'!$A$67:$C$104,3,FALSE),"")</f>
        <v/>
      </c>
      <c r="Y662" s="19" t="str">
        <f t="shared" si="10"/>
        <v/>
      </c>
      <c r="Z662" s="19" t="str">
        <f>IF(T662="","",IF(AND(T662&lt;&gt;'Tabelas auxiliares'!$B$241,T662&lt;&gt;'Tabelas auxiliares'!$B$242),"FOLHA DE PESSOAL",IF(Y662='Tabelas auxiliares'!$A$242,"CUSTEIO",IF(Y662='Tabelas auxiliares'!$A$241,"INVESTIMENTO","ERRO - VERIFICAR"))))</f>
        <v/>
      </c>
      <c r="AA662" s="131"/>
      <c r="AB662" s="131"/>
      <c r="AC662" s="37"/>
      <c r="AD662" s="37"/>
      <c r="AE662" s="37"/>
      <c r="AF662" s="37"/>
      <c r="AG662" s="37"/>
    </row>
    <row r="663" spans="6:33" x14ac:dyDescent="0.25">
      <c r="F663" s="19" t="str">
        <f>IFERROR(VLOOKUP(D663,'Tabelas auxiliares'!$A$3:$B$63,2,FALSE),"")</f>
        <v/>
      </c>
      <c r="G663" s="19" t="str">
        <f>IFERROR(VLOOKUP($B663,'Tabelas auxiliares'!$A$67:$C$104,2,FALSE),"")</f>
        <v/>
      </c>
      <c r="H663" s="19" t="str">
        <f>IFERROR(VLOOKUP($B663,'Tabelas auxiliares'!$A$67:$C$104,3,FALSE),"")</f>
        <v/>
      </c>
      <c r="Y663" s="19" t="str">
        <f t="shared" si="10"/>
        <v/>
      </c>
      <c r="Z663" s="19" t="str">
        <f>IF(T663="","",IF(AND(T663&lt;&gt;'Tabelas auxiliares'!$B$241,T663&lt;&gt;'Tabelas auxiliares'!$B$242),"FOLHA DE PESSOAL",IF(Y663='Tabelas auxiliares'!$A$242,"CUSTEIO",IF(Y663='Tabelas auxiliares'!$A$241,"INVESTIMENTO","ERRO - VERIFICAR"))))</f>
        <v/>
      </c>
      <c r="AA663" s="131"/>
      <c r="AB663" s="131"/>
      <c r="AC663" s="37"/>
      <c r="AD663" s="37"/>
      <c r="AE663" s="37"/>
      <c r="AF663" s="37"/>
      <c r="AG663" s="37"/>
    </row>
    <row r="664" spans="6:33" x14ac:dyDescent="0.25">
      <c r="F664" s="19" t="str">
        <f>IFERROR(VLOOKUP(D664,'Tabelas auxiliares'!$A$3:$B$63,2,FALSE),"")</f>
        <v/>
      </c>
      <c r="G664" s="19" t="str">
        <f>IFERROR(VLOOKUP($B664,'Tabelas auxiliares'!$A$67:$C$104,2,FALSE),"")</f>
        <v/>
      </c>
      <c r="H664" s="19" t="str">
        <f>IFERROR(VLOOKUP($B664,'Tabelas auxiliares'!$A$67:$C$104,3,FALSE),"")</f>
        <v/>
      </c>
      <c r="Y664" s="19" t="str">
        <f t="shared" si="10"/>
        <v/>
      </c>
      <c r="Z664" s="19" t="str">
        <f>IF(T664="","",IF(AND(T664&lt;&gt;'Tabelas auxiliares'!$B$241,T664&lt;&gt;'Tabelas auxiliares'!$B$242),"FOLHA DE PESSOAL",IF(Y664='Tabelas auxiliares'!$A$242,"CUSTEIO",IF(Y664='Tabelas auxiliares'!$A$241,"INVESTIMENTO","ERRO - VERIFICAR"))))</f>
        <v/>
      </c>
      <c r="AA664" s="131"/>
      <c r="AB664" s="131"/>
      <c r="AC664" s="37"/>
      <c r="AD664" s="37"/>
      <c r="AE664" s="37"/>
      <c r="AF664" s="37"/>
      <c r="AG664" s="37"/>
    </row>
    <row r="665" spans="6:33" x14ac:dyDescent="0.25">
      <c r="F665" s="19" t="str">
        <f>IFERROR(VLOOKUP(D665,'Tabelas auxiliares'!$A$3:$B$63,2,FALSE),"")</f>
        <v/>
      </c>
      <c r="G665" s="19" t="str">
        <f>IFERROR(VLOOKUP($B665,'Tabelas auxiliares'!$A$67:$C$104,2,FALSE),"")</f>
        <v/>
      </c>
      <c r="H665" s="19" t="str">
        <f>IFERROR(VLOOKUP($B665,'Tabelas auxiliares'!$A$67:$C$104,3,FALSE),"")</f>
        <v/>
      </c>
      <c r="Y665" s="19" t="str">
        <f t="shared" si="10"/>
        <v/>
      </c>
      <c r="Z665" s="19" t="str">
        <f>IF(T665="","",IF(AND(T665&lt;&gt;'Tabelas auxiliares'!$B$241,T665&lt;&gt;'Tabelas auxiliares'!$B$242),"FOLHA DE PESSOAL",IF(Y665='Tabelas auxiliares'!$A$242,"CUSTEIO",IF(Y665='Tabelas auxiliares'!$A$241,"INVESTIMENTO","ERRO - VERIFICAR"))))</f>
        <v/>
      </c>
      <c r="AA665" s="131"/>
      <c r="AB665" s="131"/>
      <c r="AC665" s="37"/>
      <c r="AD665" s="37"/>
      <c r="AE665" s="37"/>
      <c r="AF665" s="37"/>
      <c r="AG665" s="37"/>
    </row>
    <row r="666" spans="6:33" x14ac:dyDescent="0.25">
      <c r="F666" s="19" t="str">
        <f>IFERROR(VLOOKUP(D666,'Tabelas auxiliares'!$A$3:$B$63,2,FALSE),"")</f>
        <v/>
      </c>
      <c r="G666" s="19" t="str">
        <f>IFERROR(VLOOKUP($B666,'Tabelas auxiliares'!$A$67:$C$104,2,FALSE),"")</f>
        <v/>
      </c>
      <c r="H666" s="19" t="str">
        <f>IFERROR(VLOOKUP($B666,'Tabelas auxiliares'!$A$67:$C$104,3,FALSE),"")</f>
        <v/>
      </c>
      <c r="Y666" s="19" t="str">
        <f t="shared" si="10"/>
        <v/>
      </c>
      <c r="Z666" s="19" t="str">
        <f>IF(T666="","",IF(AND(T666&lt;&gt;'Tabelas auxiliares'!$B$241,T666&lt;&gt;'Tabelas auxiliares'!$B$242),"FOLHA DE PESSOAL",IF(Y666='Tabelas auxiliares'!$A$242,"CUSTEIO",IF(Y666='Tabelas auxiliares'!$A$241,"INVESTIMENTO","ERRO - VERIFICAR"))))</f>
        <v/>
      </c>
      <c r="AA666" s="131"/>
      <c r="AB666" s="131"/>
      <c r="AC666" s="37"/>
      <c r="AD666" s="37"/>
      <c r="AE666" s="37"/>
      <c r="AF666" s="37"/>
      <c r="AG666" s="37"/>
    </row>
    <row r="667" spans="6:33" x14ac:dyDescent="0.25">
      <c r="F667" s="19" t="str">
        <f>IFERROR(VLOOKUP(D667,'Tabelas auxiliares'!$A$3:$B$63,2,FALSE),"")</f>
        <v/>
      </c>
      <c r="G667" s="19" t="str">
        <f>IFERROR(VLOOKUP($B667,'Tabelas auxiliares'!$A$67:$C$104,2,FALSE),"")</f>
        <v/>
      </c>
      <c r="H667" s="19" t="str">
        <f>IFERROR(VLOOKUP($B667,'Tabelas auxiliares'!$A$67:$C$104,3,FALSE),"")</f>
        <v/>
      </c>
      <c r="Y667" s="19" t="str">
        <f t="shared" si="10"/>
        <v/>
      </c>
      <c r="Z667" s="19" t="str">
        <f>IF(T667="","",IF(AND(T667&lt;&gt;'Tabelas auxiliares'!$B$241,T667&lt;&gt;'Tabelas auxiliares'!$B$242),"FOLHA DE PESSOAL",IF(Y667='Tabelas auxiliares'!$A$242,"CUSTEIO",IF(Y667='Tabelas auxiliares'!$A$241,"INVESTIMENTO","ERRO - VERIFICAR"))))</f>
        <v/>
      </c>
      <c r="AA667" s="131"/>
      <c r="AB667" s="131"/>
      <c r="AC667" s="37"/>
      <c r="AD667" s="37"/>
      <c r="AE667" s="37"/>
      <c r="AF667" s="37"/>
      <c r="AG667" s="37"/>
    </row>
    <row r="668" spans="6:33" x14ac:dyDescent="0.25">
      <c r="F668" s="19" t="str">
        <f>IFERROR(VLOOKUP(D668,'Tabelas auxiliares'!$A$3:$B$63,2,FALSE),"")</f>
        <v/>
      </c>
      <c r="G668" s="19" t="str">
        <f>IFERROR(VLOOKUP($B668,'Tabelas auxiliares'!$A$67:$C$104,2,FALSE),"")</f>
        <v/>
      </c>
      <c r="H668" s="19" t="str">
        <f>IFERROR(VLOOKUP($B668,'Tabelas auxiliares'!$A$67:$C$104,3,FALSE),"")</f>
        <v/>
      </c>
      <c r="Y668" s="19" t="str">
        <f t="shared" si="10"/>
        <v/>
      </c>
      <c r="Z668" s="19" t="str">
        <f>IF(T668="","",IF(AND(T668&lt;&gt;'Tabelas auxiliares'!$B$241,T668&lt;&gt;'Tabelas auxiliares'!$B$242),"FOLHA DE PESSOAL",IF(Y668='Tabelas auxiliares'!$A$242,"CUSTEIO",IF(Y668='Tabelas auxiliares'!$A$241,"INVESTIMENTO","ERRO - VERIFICAR"))))</f>
        <v/>
      </c>
      <c r="AA668" s="131"/>
      <c r="AB668" s="131"/>
      <c r="AC668" s="37"/>
      <c r="AD668" s="37"/>
      <c r="AE668" s="37"/>
      <c r="AF668" s="37"/>
      <c r="AG668" s="37"/>
    </row>
    <row r="669" spans="6:33" x14ac:dyDescent="0.25">
      <c r="F669" s="19" t="str">
        <f>IFERROR(VLOOKUP(D669,'Tabelas auxiliares'!$A$3:$B$63,2,FALSE),"")</f>
        <v/>
      </c>
      <c r="G669" s="19" t="str">
        <f>IFERROR(VLOOKUP($B669,'Tabelas auxiliares'!$A$67:$C$104,2,FALSE),"")</f>
        <v/>
      </c>
      <c r="H669" s="19" t="str">
        <f>IFERROR(VLOOKUP($B669,'Tabelas auxiliares'!$A$67:$C$104,3,FALSE),"")</f>
        <v/>
      </c>
      <c r="Y669" s="19" t="str">
        <f t="shared" si="10"/>
        <v/>
      </c>
      <c r="Z669" s="19" t="str">
        <f>IF(T669="","",IF(AND(T669&lt;&gt;'Tabelas auxiliares'!$B$241,T669&lt;&gt;'Tabelas auxiliares'!$B$242),"FOLHA DE PESSOAL",IF(Y669='Tabelas auxiliares'!$A$242,"CUSTEIO",IF(Y669='Tabelas auxiliares'!$A$241,"INVESTIMENTO","ERRO - VERIFICAR"))))</f>
        <v/>
      </c>
      <c r="AA669" s="131"/>
      <c r="AB669" s="131"/>
      <c r="AC669" s="37"/>
      <c r="AD669" s="37"/>
      <c r="AE669" s="37"/>
      <c r="AF669" s="37"/>
      <c r="AG669" s="37"/>
    </row>
    <row r="670" spans="6:33" x14ac:dyDescent="0.25">
      <c r="F670" s="19" t="str">
        <f>IFERROR(VLOOKUP(D670,'Tabelas auxiliares'!$A$3:$B$63,2,FALSE),"")</f>
        <v/>
      </c>
      <c r="G670" s="19" t="str">
        <f>IFERROR(VLOOKUP($B670,'Tabelas auxiliares'!$A$67:$C$104,2,FALSE),"")</f>
        <v/>
      </c>
      <c r="H670" s="19" t="str">
        <f>IFERROR(VLOOKUP($B670,'Tabelas auxiliares'!$A$67:$C$104,3,FALSE),"")</f>
        <v/>
      </c>
      <c r="Y670" s="19" t="str">
        <f t="shared" si="10"/>
        <v/>
      </c>
      <c r="Z670" s="19" t="str">
        <f>IF(T670="","",IF(AND(T670&lt;&gt;'Tabelas auxiliares'!$B$241,T670&lt;&gt;'Tabelas auxiliares'!$B$242),"FOLHA DE PESSOAL",IF(Y670='Tabelas auxiliares'!$A$242,"CUSTEIO",IF(Y670='Tabelas auxiliares'!$A$241,"INVESTIMENTO","ERRO - VERIFICAR"))))</f>
        <v/>
      </c>
      <c r="AA670" s="131"/>
      <c r="AB670" s="131"/>
      <c r="AC670" s="37"/>
      <c r="AD670" s="37"/>
      <c r="AE670" s="37"/>
      <c r="AF670" s="37"/>
      <c r="AG670" s="37"/>
    </row>
    <row r="671" spans="6:33" x14ac:dyDescent="0.25">
      <c r="F671" s="19" t="str">
        <f>IFERROR(VLOOKUP(D671,'Tabelas auxiliares'!$A$3:$B$63,2,FALSE),"")</f>
        <v/>
      </c>
      <c r="G671" s="19" t="str">
        <f>IFERROR(VLOOKUP($B671,'Tabelas auxiliares'!$A$67:$C$104,2,FALSE),"")</f>
        <v/>
      </c>
      <c r="H671" s="19" t="str">
        <f>IFERROR(VLOOKUP($B671,'Tabelas auxiliares'!$A$67:$C$104,3,FALSE),"")</f>
        <v/>
      </c>
      <c r="Y671" s="19" t="str">
        <f t="shared" si="10"/>
        <v/>
      </c>
      <c r="Z671" s="19" t="str">
        <f>IF(T671="","",IF(AND(T671&lt;&gt;'Tabelas auxiliares'!$B$241,T671&lt;&gt;'Tabelas auxiliares'!$B$242),"FOLHA DE PESSOAL",IF(Y671='Tabelas auxiliares'!$A$242,"CUSTEIO",IF(Y671='Tabelas auxiliares'!$A$241,"INVESTIMENTO","ERRO - VERIFICAR"))))</f>
        <v/>
      </c>
      <c r="AA671" s="131"/>
      <c r="AB671" s="131"/>
      <c r="AC671" s="37"/>
      <c r="AD671" s="37"/>
      <c r="AE671" s="37"/>
      <c r="AF671" s="37"/>
      <c r="AG671" s="37"/>
    </row>
    <row r="672" spans="6:33" x14ac:dyDescent="0.25">
      <c r="F672" s="19" t="str">
        <f>IFERROR(VLOOKUP(D672,'Tabelas auxiliares'!$A$3:$B$63,2,FALSE),"")</f>
        <v/>
      </c>
      <c r="G672" s="19" t="str">
        <f>IFERROR(VLOOKUP($B672,'Tabelas auxiliares'!$A$67:$C$104,2,FALSE),"")</f>
        <v/>
      </c>
      <c r="H672" s="19" t="str">
        <f>IFERROR(VLOOKUP($B672,'Tabelas auxiliares'!$A$67:$C$104,3,FALSE),"")</f>
        <v/>
      </c>
      <c r="Y672" s="19" t="str">
        <f t="shared" si="10"/>
        <v/>
      </c>
      <c r="Z672" s="19" t="str">
        <f>IF(T672="","",IF(AND(T672&lt;&gt;'Tabelas auxiliares'!$B$241,T672&lt;&gt;'Tabelas auxiliares'!$B$242),"FOLHA DE PESSOAL",IF(Y672='Tabelas auxiliares'!$A$242,"CUSTEIO",IF(Y672='Tabelas auxiliares'!$A$241,"INVESTIMENTO","ERRO - VERIFICAR"))))</f>
        <v/>
      </c>
      <c r="AA672" s="131"/>
      <c r="AB672" s="131"/>
      <c r="AC672" s="37"/>
      <c r="AD672" s="37"/>
      <c r="AE672" s="37"/>
      <c r="AF672" s="37"/>
      <c r="AG672" s="37"/>
    </row>
    <row r="673" spans="6:33" x14ac:dyDescent="0.25">
      <c r="F673" s="19" t="str">
        <f>IFERROR(VLOOKUP(D673,'Tabelas auxiliares'!$A$3:$B$63,2,FALSE),"")</f>
        <v/>
      </c>
      <c r="G673" s="19" t="str">
        <f>IFERROR(VLOOKUP($B673,'Tabelas auxiliares'!$A$67:$C$104,2,FALSE),"")</f>
        <v/>
      </c>
      <c r="H673" s="19" t="str">
        <f>IFERROR(VLOOKUP($B673,'Tabelas auxiliares'!$A$67:$C$104,3,FALSE),"")</f>
        <v/>
      </c>
      <c r="Y673" s="19" t="str">
        <f t="shared" si="10"/>
        <v/>
      </c>
      <c r="Z673" s="19" t="str">
        <f>IF(T673="","",IF(AND(T673&lt;&gt;'Tabelas auxiliares'!$B$241,T673&lt;&gt;'Tabelas auxiliares'!$B$242),"FOLHA DE PESSOAL",IF(Y673='Tabelas auxiliares'!$A$242,"CUSTEIO",IF(Y673='Tabelas auxiliares'!$A$241,"INVESTIMENTO","ERRO - VERIFICAR"))))</f>
        <v/>
      </c>
      <c r="AA673" s="131"/>
      <c r="AB673" s="131"/>
      <c r="AC673" s="37"/>
      <c r="AD673" s="37"/>
      <c r="AE673" s="37"/>
      <c r="AF673" s="37"/>
      <c r="AG673" s="37"/>
    </row>
    <row r="674" spans="6:33" x14ac:dyDescent="0.25">
      <c r="F674" s="19" t="str">
        <f>IFERROR(VLOOKUP(D674,'Tabelas auxiliares'!$A$3:$B$63,2,FALSE),"")</f>
        <v/>
      </c>
      <c r="G674" s="19" t="str">
        <f>IFERROR(VLOOKUP($B674,'Tabelas auxiliares'!$A$67:$C$104,2,FALSE),"")</f>
        <v/>
      </c>
      <c r="H674" s="19" t="str">
        <f>IFERROR(VLOOKUP($B674,'Tabelas auxiliares'!$A$67:$C$104,3,FALSE),"")</f>
        <v/>
      </c>
      <c r="Y674" s="19" t="str">
        <f t="shared" si="10"/>
        <v/>
      </c>
      <c r="Z674" s="19" t="str">
        <f>IF(T674="","",IF(AND(T674&lt;&gt;'Tabelas auxiliares'!$B$241,T674&lt;&gt;'Tabelas auxiliares'!$B$242),"FOLHA DE PESSOAL",IF(Y674='Tabelas auxiliares'!$A$242,"CUSTEIO",IF(Y674='Tabelas auxiliares'!$A$241,"INVESTIMENTO","ERRO - VERIFICAR"))))</f>
        <v/>
      </c>
      <c r="AA674" s="131"/>
      <c r="AB674" s="131"/>
      <c r="AC674" s="37"/>
      <c r="AD674" s="37"/>
      <c r="AE674" s="37"/>
      <c r="AF674" s="37"/>
      <c r="AG674" s="37"/>
    </row>
    <row r="675" spans="6:33" x14ac:dyDescent="0.25">
      <c r="F675" s="19" t="str">
        <f>IFERROR(VLOOKUP(D675,'Tabelas auxiliares'!$A$3:$B$63,2,FALSE),"")</f>
        <v/>
      </c>
      <c r="G675" s="19" t="str">
        <f>IFERROR(VLOOKUP($B675,'Tabelas auxiliares'!$A$67:$C$104,2,FALSE),"")</f>
        <v/>
      </c>
      <c r="H675" s="19" t="str">
        <f>IFERROR(VLOOKUP($B675,'Tabelas auxiliares'!$A$67:$C$104,3,FALSE),"")</f>
        <v/>
      </c>
      <c r="Y675" s="19" t="str">
        <f t="shared" si="10"/>
        <v/>
      </c>
      <c r="Z675" s="19" t="str">
        <f>IF(T675="","",IF(AND(T675&lt;&gt;'Tabelas auxiliares'!$B$241,T675&lt;&gt;'Tabelas auxiliares'!$B$242),"FOLHA DE PESSOAL",IF(Y675='Tabelas auxiliares'!$A$242,"CUSTEIO",IF(Y675='Tabelas auxiliares'!$A$241,"INVESTIMENTO","ERRO - VERIFICAR"))))</f>
        <v/>
      </c>
      <c r="AA675" s="131"/>
      <c r="AB675" s="131"/>
      <c r="AC675" s="37"/>
      <c r="AD675" s="37"/>
      <c r="AE675" s="37"/>
      <c r="AF675" s="37"/>
      <c r="AG675" s="37"/>
    </row>
    <row r="676" spans="6:33" x14ac:dyDescent="0.25">
      <c r="F676" s="19" t="str">
        <f>IFERROR(VLOOKUP(D676,'Tabelas auxiliares'!$A$3:$B$63,2,FALSE),"")</f>
        <v/>
      </c>
      <c r="G676" s="19" t="str">
        <f>IFERROR(VLOOKUP($B676,'Tabelas auxiliares'!$A$67:$C$104,2,FALSE),"")</f>
        <v/>
      </c>
      <c r="H676" s="19" t="str">
        <f>IFERROR(VLOOKUP($B676,'Tabelas auxiliares'!$A$67:$C$104,3,FALSE),"")</f>
        <v/>
      </c>
      <c r="Y676" s="19" t="str">
        <f t="shared" si="10"/>
        <v/>
      </c>
      <c r="Z676" s="19" t="str">
        <f>IF(T676="","",IF(AND(T676&lt;&gt;'Tabelas auxiliares'!$B$241,T676&lt;&gt;'Tabelas auxiliares'!$B$242),"FOLHA DE PESSOAL",IF(Y676='Tabelas auxiliares'!$A$242,"CUSTEIO",IF(Y676='Tabelas auxiliares'!$A$241,"INVESTIMENTO","ERRO - VERIFICAR"))))</f>
        <v/>
      </c>
      <c r="AA676" s="131"/>
      <c r="AB676" s="131"/>
      <c r="AC676" s="37"/>
      <c r="AD676" s="37"/>
      <c r="AE676" s="37"/>
      <c r="AF676" s="37"/>
      <c r="AG676" s="37"/>
    </row>
    <row r="677" spans="6:33" x14ac:dyDescent="0.25">
      <c r="F677" s="19" t="str">
        <f>IFERROR(VLOOKUP(D677,'Tabelas auxiliares'!$A$3:$B$63,2,FALSE),"")</f>
        <v/>
      </c>
      <c r="G677" s="19" t="str">
        <f>IFERROR(VLOOKUP($B677,'Tabelas auxiliares'!$A$67:$C$104,2,FALSE),"")</f>
        <v/>
      </c>
      <c r="H677" s="19" t="str">
        <f>IFERROR(VLOOKUP($B677,'Tabelas auxiliares'!$A$67:$C$104,3,FALSE),"")</f>
        <v/>
      </c>
      <c r="Y677" s="19" t="str">
        <f t="shared" si="10"/>
        <v/>
      </c>
      <c r="Z677" s="19" t="str">
        <f>IF(T677="","",IF(AND(T677&lt;&gt;'Tabelas auxiliares'!$B$241,T677&lt;&gt;'Tabelas auxiliares'!$B$242),"FOLHA DE PESSOAL",IF(Y677='Tabelas auxiliares'!$A$242,"CUSTEIO",IF(Y677='Tabelas auxiliares'!$A$241,"INVESTIMENTO","ERRO - VERIFICAR"))))</f>
        <v/>
      </c>
      <c r="AA677" s="131"/>
      <c r="AB677" s="131"/>
      <c r="AC677" s="37"/>
      <c r="AD677" s="37"/>
      <c r="AE677" s="37"/>
      <c r="AF677" s="37"/>
      <c r="AG677" s="37"/>
    </row>
    <row r="678" spans="6:33" x14ac:dyDescent="0.25">
      <c r="F678" s="19" t="str">
        <f>IFERROR(VLOOKUP(D678,'Tabelas auxiliares'!$A$3:$B$63,2,FALSE),"")</f>
        <v/>
      </c>
      <c r="G678" s="19" t="str">
        <f>IFERROR(VLOOKUP($B678,'Tabelas auxiliares'!$A$67:$C$104,2,FALSE),"")</f>
        <v/>
      </c>
      <c r="H678" s="19" t="str">
        <f>IFERROR(VLOOKUP($B678,'Tabelas auxiliares'!$A$67:$C$104,3,FALSE),"")</f>
        <v/>
      </c>
      <c r="Y678" s="19" t="str">
        <f t="shared" si="10"/>
        <v/>
      </c>
      <c r="Z678" s="19" t="str">
        <f>IF(T678="","",IF(AND(T678&lt;&gt;'Tabelas auxiliares'!$B$241,T678&lt;&gt;'Tabelas auxiliares'!$B$242),"FOLHA DE PESSOAL",IF(Y678='Tabelas auxiliares'!$A$242,"CUSTEIO",IF(Y678='Tabelas auxiliares'!$A$241,"INVESTIMENTO","ERRO - VERIFICAR"))))</f>
        <v/>
      </c>
      <c r="AA678" s="131"/>
      <c r="AB678" s="131"/>
      <c r="AC678" s="37"/>
      <c r="AD678" s="37"/>
      <c r="AE678" s="37"/>
      <c r="AF678" s="37"/>
      <c r="AG678" s="37"/>
    </row>
    <row r="679" spans="6:33" x14ac:dyDescent="0.25">
      <c r="F679" s="19" t="str">
        <f>IFERROR(VLOOKUP(D679,'Tabelas auxiliares'!$A$3:$B$63,2,FALSE),"")</f>
        <v/>
      </c>
      <c r="G679" s="19" t="str">
        <f>IFERROR(VLOOKUP($B679,'Tabelas auxiliares'!$A$67:$C$104,2,FALSE),"")</f>
        <v/>
      </c>
      <c r="H679" s="19" t="str">
        <f>IFERROR(VLOOKUP($B679,'Tabelas auxiliares'!$A$67:$C$104,3,FALSE),"")</f>
        <v/>
      </c>
      <c r="Y679" s="19" t="str">
        <f t="shared" si="10"/>
        <v/>
      </c>
      <c r="Z679" s="19" t="str">
        <f>IF(T679="","",IF(AND(T679&lt;&gt;'Tabelas auxiliares'!$B$241,T679&lt;&gt;'Tabelas auxiliares'!$B$242),"FOLHA DE PESSOAL",IF(Y679='Tabelas auxiliares'!$A$242,"CUSTEIO",IF(Y679='Tabelas auxiliares'!$A$241,"INVESTIMENTO","ERRO - VERIFICAR"))))</f>
        <v/>
      </c>
      <c r="AA679" s="131"/>
      <c r="AB679" s="131"/>
      <c r="AC679" s="37"/>
      <c r="AD679" s="37"/>
      <c r="AE679" s="37"/>
      <c r="AF679" s="37"/>
      <c r="AG679" s="37"/>
    </row>
    <row r="680" spans="6:33" x14ac:dyDescent="0.25">
      <c r="F680" s="19" t="str">
        <f>IFERROR(VLOOKUP(D680,'Tabelas auxiliares'!$A$3:$B$63,2,FALSE),"")</f>
        <v/>
      </c>
      <c r="G680" s="19" t="str">
        <f>IFERROR(VLOOKUP($B680,'Tabelas auxiliares'!$A$67:$C$104,2,FALSE),"")</f>
        <v/>
      </c>
      <c r="H680" s="19" t="str">
        <f>IFERROR(VLOOKUP($B680,'Tabelas auxiliares'!$A$67:$C$104,3,FALSE),"")</f>
        <v/>
      </c>
      <c r="Y680" s="19" t="str">
        <f t="shared" si="10"/>
        <v/>
      </c>
      <c r="Z680" s="19" t="str">
        <f>IF(T680="","",IF(AND(T680&lt;&gt;'Tabelas auxiliares'!$B$241,T680&lt;&gt;'Tabelas auxiliares'!$B$242),"FOLHA DE PESSOAL",IF(Y680='Tabelas auxiliares'!$A$242,"CUSTEIO",IF(Y680='Tabelas auxiliares'!$A$241,"INVESTIMENTO","ERRO - VERIFICAR"))))</f>
        <v/>
      </c>
      <c r="AA680" s="131"/>
      <c r="AB680" s="131"/>
      <c r="AC680" s="37"/>
      <c r="AD680" s="37"/>
      <c r="AE680" s="37"/>
      <c r="AF680" s="37"/>
      <c r="AG680" s="37"/>
    </row>
    <row r="681" spans="6:33" x14ac:dyDescent="0.25">
      <c r="F681" s="19" t="str">
        <f>IFERROR(VLOOKUP(D681,'Tabelas auxiliares'!$A$3:$B$63,2,FALSE),"")</f>
        <v/>
      </c>
      <c r="G681" s="19" t="str">
        <f>IFERROR(VLOOKUP($B681,'Tabelas auxiliares'!$A$67:$C$104,2,FALSE),"")</f>
        <v/>
      </c>
      <c r="H681" s="19" t="str">
        <f>IFERROR(VLOOKUP($B681,'Tabelas auxiliares'!$A$67:$C$104,3,FALSE),"")</f>
        <v/>
      </c>
      <c r="Y681" s="19" t="str">
        <f t="shared" si="10"/>
        <v/>
      </c>
      <c r="Z681" s="19" t="str">
        <f>IF(T681="","",IF(AND(T681&lt;&gt;'Tabelas auxiliares'!$B$241,T681&lt;&gt;'Tabelas auxiliares'!$B$242),"FOLHA DE PESSOAL",IF(Y681='Tabelas auxiliares'!$A$242,"CUSTEIO",IF(Y681='Tabelas auxiliares'!$A$241,"INVESTIMENTO","ERRO - VERIFICAR"))))</f>
        <v/>
      </c>
      <c r="AA681" s="131"/>
      <c r="AB681" s="131"/>
      <c r="AC681" s="37"/>
      <c r="AD681" s="37"/>
      <c r="AE681" s="37"/>
      <c r="AF681" s="37"/>
      <c r="AG681" s="37"/>
    </row>
    <row r="682" spans="6:33" x14ac:dyDescent="0.25">
      <c r="F682" s="19" t="str">
        <f>IFERROR(VLOOKUP(D682,'Tabelas auxiliares'!$A$3:$B$63,2,FALSE),"")</f>
        <v/>
      </c>
      <c r="G682" s="19" t="str">
        <f>IFERROR(VLOOKUP($B682,'Tabelas auxiliares'!$A$67:$C$104,2,FALSE),"")</f>
        <v/>
      </c>
      <c r="H682" s="19" t="str">
        <f>IFERROR(VLOOKUP($B682,'Tabelas auxiliares'!$A$67:$C$104,3,FALSE),"")</f>
        <v/>
      </c>
      <c r="Y682" s="19" t="str">
        <f t="shared" si="10"/>
        <v/>
      </c>
      <c r="Z682" s="19" t="str">
        <f>IF(T682="","",IF(AND(T682&lt;&gt;'Tabelas auxiliares'!$B$241,T682&lt;&gt;'Tabelas auxiliares'!$B$242),"FOLHA DE PESSOAL",IF(Y682='Tabelas auxiliares'!$A$242,"CUSTEIO",IF(Y682='Tabelas auxiliares'!$A$241,"INVESTIMENTO","ERRO - VERIFICAR"))))</f>
        <v/>
      </c>
      <c r="AA682" s="131"/>
      <c r="AB682" s="131"/>
      <c r="AC682" s="37"/>
      <c r="AD682" s="37"/>
      <c r="AE682" s="37"/>
      <c r="AF682" s="37"/>
      <c r="AG682" s="37"/>
    </row>
    <row r="683" spans="6:33" x14ac:dyDescent="0.25">
      <c r="F683" s="19" t="str">
        <f>IFERROR(VLOOKUP(D683,'Tabelas auxiliares'!$A$3:$B$63,2,FALSE),"")</f>
        <v/>
      </c>
      <c r="G683" s="19" t="str">
        <f>IFERROR(VLOOKUP($B683,'Tabelas auxiliares'!$A$67:$C$104,2,FALSE),"")</f>
        <v/>
      </c>
      <c r="H683" s="19" t="str">
        <f>IFERROR(VLOOKUP($B683,'Tabelas auxiliares'!$A$67:$C$104,3,FALSE),"")</f>
        <v/>
      </c>
      <c r="Y683" s="19" t="str">
        <f t="shared" si="10"/>
        <v/>
      </c>
      <c r="Z683" s="19" t="str">
        <f>IF(T683="","",IF(AND(T683&lt;&gt;'Tabelas auxiliares'!$B$241,T683&lt;&gt;'Tabelas auxiliares'!$B$242),"FOLHA DE PESSOAL",IF(Y683='Tabelas auxiliares'!$A$242,"CUSTEIO",IF(Y683='Tabelas auxiliares'!$A$241,"INVESTIMENTO","ERRO - VERIFICAR"))))</f>
        <v/>
      </c>
      <c r="AA683" s="131"/>
      <c r="AB683" s="131"/>
      <c r="AC683" s="37"/>
      <c r="AD683" s="37"/>
      <c r="AE683" s="37"/>
      <c r="AF683" s="37"/>
      <c r="AG683" s="37"/>
    </row>
    <row r="684" spans="6:33" x14ac:dyDescent="0.25">
      <c r="F684" s="19" t="str">
        <f>IFERROR(VLOOKUP(D684,'Tabelas auxiliares'!$A$3:$B$63,2,FALSE),"")</f>
        <v/>
      </c>
      <c r="G684" s="19" t="str">
        <f>IFERROR(VLOOKUP($B684,'Tabelas auxiliares'!$A$67:$C$104,2,FALSE),"")</f>
        <v/>
      </c>
      <c r="H684" s="19" t="str">
        <f>IFERROR(VLOOKUP($B684,'Tabelas auxiliares'!$A$67:$C$104,3,FALSE),"")</f>
        <v/>
      </c>
      <c r="Y684" s="19" t="str">
        <f t="shared" si="10"/>
        <v/>
      </c>
      <c r="Z684" s="19" t="str">
        <f>IF(T684="","",IF(AND(T684&lt;&gt;'Tabelas auxiliares'!$B$241,T684&lt;&gt;'Tabelas auxiliares'!$B$242),"FOLHA DE PESSOAL",IF(Y684='Tabelas auxiliares'!$A$242,"CUSTEIO",IF(Y684='Tabelas auxiliares'!$A$241,"INVESTIMENTO","ERRO - VERIFICAR"))))</f>
        <v/>
      </c>
      <c r="AA684" s="131"/>
      <c r="AB684" s="131"/>
      <c r="AC684" s="37"/>
      <c r="AD684" s="37"/>
      <c r="AE684" s="37"/>
      <c r="AF684" s="37"/>
      <c r="AG684" s="37"/>
    </row>
    <row r="685" spans="6:33" x14ac:dyDescent="0.25">
      <c r="F685" s="19" t="str">
        <f>IFERROR(VLOOKUP(D685,'Tabelas auxiliares'!$A$3:$B$63,2,FALSE),"")</f>
        <v/>
      </c>
      <c r="G685" s="19" t="str">
        <f>IFERROR(VLOOKUP($B685,'Tabelas auxiliares'!$A$67:$C$104,2,FALSE),"")</f>
        <v/>
      </c>
      <c r="H685" s="19" t="str">
        <f>IFERROR(VLOOKUP($B685,'Tabelas auxiliares'!$A$67:$C$104,3,FALSE),"")</f>
        <v/>
      </c>
      <c r="Y685" s="19" t="str">
        <f t="shared" si="10"/>
        <v/>
      </c>
      <c r="Z685" s="19" t="str">
        <f>IF(T685="","",IF(AND(T685&lt;&gt;'Tabelas auxiliares'!$B$241,T685&lt;&gt;'Tabelas auxiliares'!$B$242),"FOLHA DE PESSOAL",IF(Y685='Tabelas auxiliares'!$A$242,"CUSTEIO",IF(Y685='Tabelas auxiliares'!$A$241,"INVESTIMENTO","ERRO - VERIFICAR"))))</f>
        <v/>
      </c>
      <c r="AA685" s="131"/>
      <c r="AB685" s="131"/>
      <c r="AC685" s="37"/>
      <c r="AD685" s="37"/>
      <c r="AE685" s="37"/>
      <c r="AF685" s="37"/>
      <c r="AG685" s="37"/>
    </row>
    <row r="686" spans="6:33" x14ac:dyDescent="0.25">
      <c r="F686" s="19" t="str">
        <f>IFERROR(VLOOKUP(D686,'Tabelas auxiliares'!$A$3:$B$63,2,FALSE),"")</f>
        <v/>
      </c>
      <c r="G686" s="19" t="str">
        <f>IFERROR(VLOOKUP($B686,'Tabelas auxiliares'!$A$67:$C$104,2,FALSE),"")</f>
        <v/>
      </c>
      <c r="H686" s="19" t="str">
        <f>IFERROR(VLOOKUP($B686,'Tabelas auxiliares'!$A$67:$C$104,3,FALSE),"")</f>
        <v/>
      </c>
      <c r="Y686" s="19" t="str">
        <f t="shared" si="10"/>
        <v/>
      </c>
      <c r="Z686" s="19" t="str">
        <f>IF(T686="","",IF(AND(T686&lt;&gt;'Tabelas auxiliares'!$B$241,T686&lt;&gt;'Tabelas auxiliares'!$B$242),"FOLHA DE PESSOAL",IF(Y686='Tabelas auxiliares'!$A$242,"CUSTEIO",IF(Y686='Tabelas auxiliares'!$A$241,"INVESTIMENTO","ERRO - VERIFICAR"))))</f>
        <v/>
      </c>
      <c r="AA686" s="131"/>
      <c r="AB686" s="131"/>
      <c r="AC686" s="37"/>
      <c r="AD686" s="37"/>
      <c r="AE686" s="37"/>
      <c r="AF686" s="37"/>
      <c r="AG686" s="37"/>
    </row>
    <row r="687" spans="6:33" x14ac:dyDescent="0.25">
      <c r="F687" s="19" t="str">
        <f>IFERROR(VLOOKUP(D687,'Tabelas auxiliares'!$A$3:$B$63,2,FALSE),"")</f>
        <v/>
      </c>
      <c r="G687" s="19" t="str">
        <f>IFERROR(VLOOKUP($B687,'Tabelas auxiliares'!$A$67:$C$104,2,FALSE),"")</f>
        <v/>
      </c>
      <c r="H687" s="19" t="str">
        <f>IFERROR(VLOOKUP($B687,'Tabelas auxiliares'!$A$67:$C$104,3,FALSE),"")</f>
        <v/>
      </c>
      <c r="Y687" s="19" t="str">
        <f t="shared" si="10"/>
        <v/>
      </c>
      <c r="Z687" s="19" t="str">
        <f>IF(T687="","",IF(AND(T687&lt;&gt;'Tabelas auxiliares'!$B$241,T687&lt;&gt;'Tabelas auxiliares'!$B$242),"FOLHA DE PESSOAL",IF(Y687='Tabelas auxiliares'!$A$242,"CUSTEIO",IF(Y687='Tabelas auxiliares'!$A$241,"INVESTIMENTO","ERRO - VERIFICAR"))))</f>
        <v/>
      </c>
      <c r="AA687" s="131"/>
      <c r="AB687" s="131"/>
      <c r="AC687" s="37"/>
      <c r="AD687" s="37"/>
      <c r="AE687" s="37"/>
      <c r="AF687" s="37"/>
      <c r="AG687" s="37"/>
    </row>
    <row r="688" spans="6:33" x14ac:dyDescent="0.25">
      <c r="F688" s="19" t="str">
        <f>IFERROR(VLOOKUP(D688,'Tabelas auxiliares'!$A$3:$B$63,2,FALSE),"")</f>
        <v/>
      </c>
      <c r="G688" s="19" t="str">
        <f>IFERROR(VLOOKUP($B688,'Tabelas auxiliares'!$A$67:$C$104,2,FALSE),"")</f>
        <v/>
      </c>
      <c r="H688" s="19" t="str">
        <f>IFERROR(VLOOKUP($B688,'Tabelas auxiliares'!$A$67:$C$104,3,FALSE),"")</f>
        <v/>
      </c>
      <c r="Y688" s="19" t="str">
        <f t="shared" si="10"/>
        <v/>
      </c>
      <c r="Z688" s="19" t="str">
        <f>IF(T688="","",IF(AND(T688&lt;&gt;'Tabelas auxiliares'!$B$241,T688&lt;&gt;'Tabelas auxiliares'!$B$242),"FOLHA DE PESSOAL",IF(Y688='Tabelas auxiliares'!$A$242,"CUSTEIO",IF(Y688='Tabelas auxiliares'!$A$241,"INVESTIMENTO","ERRO - VERIFICAR"))))</f>
        <v/>
      </c>
      <c r="AA688" s="131"/>
      <c r="AB688" s="131"/>
      <c r="AC688" s="37"/>
      <c r="AD688" s="37"/>
      <c r="AE688" s="37"/>
      <c r="AF688" s="37"/>
      <c r="AG688" s="37"/>
    </row>
    <row r="689" spans="6:33" x14ac:dyDescent="0.25">
      <c r="F689" s="19" t="str">
        <f>IFERROR(VLOOKUP(D689,'Tabelas auxiliares'!$A$3:$B$63,2,FALSE),"")</f>
        <v/>
      </c>
      <c r="G689" s="19" t="str">
        <f>IFERROR(VLOOKUP($B689,'Tabelas auxiliares'!$A$67:$C$104,2,FALSE),"")</f>
        <v/>
      </c>
      <c r="H689" s="19" t="str">
        <f>IFERROR(VLOOKUP($B689,'Tabelas auxiliares'!$A$67:$C$104,3,FALSE),"")</f>
        <v/>
      </c>
      <c r="Y689" s="19" t="str">
        <f t="shared" si="10"/>
        <v/>
      </c>
      <c r="Z689" s="19" t="str">
        <f>IF(T689="","",IF(AND(T689&lt;&gt;'Tabelas auxiliares'!$B$241,T689&lt;&gt;'Tabelas auxiliares'!$B$242),"FOLHA DE PESSOAL",IF(Y689='Tabelas auxiliares'!$A$242,"CUSTEIO",IF(Y689='Tabelas auxiliares'!$A$241,"INVESTIMENTO","ERRO - VERIFICAR"))))</f>
        <v/>
      </c>
      <c r="AA689" s="131"/>
      <c r="AB689" s="131"/>
      <c r="AC689" s="37"/>
      <c r="AD689" s="37"/>
      <c r="AE689" s="37"/>
      <c r="AF689" s="37"/>
      <c r="AG689" s="37"/>
    </row>
    <row r="690" spans="6:33" x14ac:dyDescent="0.25">
      <c r="F690" s="19" t="str">
        <f>IFERROR(VLOOKUP(D690,'Tabelas auxiliares'!$A$3:$B$63,2,FALSE),"")</f>
        <v/>
      </c>
      <c r="G690" s="19" t="str">
        <f>IFERROR(VLOOKUP($B690,'Tabelas auxiliares'!$A$67:$C$104,2,FALSE),"")</f>
        <v/>
      </c>
      <c r="H690" s="19" t="str">
        <f>IFERROR(VLOOKUP($B690,'Tabelas auxiliares'!$A$67:$C$104,3,FALSE),"")</f>
        <v/>
      </c>
      <c r="Y690" s="19" t="str">
        <f t="shared" si="10"/>
        <v/>
      </c>
      <c r="Z690" s="19" t="str">
        <f>IF(T690="","",IF(AND(T690&lt;&gt;'Tabelas auxiliares'!$B$241,T690&lt;&gt;'Tabelas auxiliares'!$B$242),"FOLHA DE PESSOAL",IF(Y690='Tabelas auxiliares'!$A$242,"CUSTEIO",IF(Y690='Tabelas auxiliares'!$A$241,"INVESTIMENTO","ERRO - VERIFICAR"))))</f>
        <v/>
      </c>
      <c r="AA690" s="131"/>
      <c r="AB690" s="131"/>
      <c r="AC690" s="37"/>
      <c r="AD690" s="37"/>
      <c r="AE690" s="37"/>
      <c r="AF690" s="37"/>
      <c r="AG690" s="37"/>
    </row>
    <row r="691" spans="6:33" x14ac:dyDescent="0.25">
      <c r="F691" s="19" t="str">
        <f>IFERROR(VLOOKUP(D691,'Tabelas auxiliares'!$A$3:$B$63,2,FALSE),"")</f>
        <v/>
      </c>
      <c r="G691" s="19" t="str">
        <f>IFERROR(VLOOKUP($B691,'Tabelas auxiliares'!$A$67:$C$104,2,FALSE),"")</f>
        <v/>
      </c>
      <c r="H691" s="19" t="str">
        <f>IFERROR(VLOOKUP($B691,'Tabelas auxiliares'!$A$67:$C$104,3,FALSE),"")</f>
        <v/>
      </c>
      <c r="Y691" s="19" t="str">
        <f t="shared" si="10"/>
        <v/>
      </c>
      <c r="Z691" s="19" t="str">
        <f>IF(T691="","",IF(AND(T691&lt;&gt;'Tabelas auxiliares'!$B$241,T691&lt;&gt;'Tabelas auxiliares'!$B$242),"FOLHA DE PESSOAL",IF(Y691='Tabelas auxiliares'!$A$242,"CUSTEIO",IF(Y691='Tabelas auxiliares'!$A$241,"INVESTIMENTO","ERRO - VERIFICAR"))))</f>
        <v/>
      </c>
      <c r="AA691" s="131"/>
      <c r="AB691" s="131"/>
      <c r="AC691" s="37"/>
      <c r="AD691" s="37"/>
      <c r="AE691" s="37"/>
      <c r="AF691" s="37"/>
      <c r="AG691" s="37"/>
    </row>
    <row r="692" spans="6:33" x14ac:dyDescent="0.25">
      <c r="F692" s="19" t="str">
        <f>IFERROR(VLOOKUP(D692,'Tabelas auxiliares'!$A$3:$B$63,2,FALSE),"")</f>
        <v/>
      </c>
      <c r="G692" s="19" t="str">
        <f>IFERROR(VLOOKUP($B692,'Tabelas auxiliares'!$A$67:$C$104,2,FALSE),"")</f>
        <v/>
      </c>
      <c r="H692" s="19" t="str">
        <f>IFERROR(VLOOKUP($B692,'Tabelas auxiliares'!$A$67:$C$104,3,FALSE),"")</f>
        <v/>
      </c>
      <c r="Y692" s="19" t="str">
        <f t="shared" si="10"/>
        <v/>
      </c>
      <c r="Z692" s="19" t="str">
        <f>IF(T692="","",IF(AND(T692&lt;&gt;'Tabelas auxiliares'!$B$241,T692&lt;&gt;'Tabelas auxiliares'!$B$242),"FOLHA DE PESSOAL",IF(Y692='Tabelas auxiliares'!$A$242,"CUSTEIO",IF(Y692='Tabelas auxiliares'!$A$241,"INVESTIMENTO","ERRO - VERIFICAR"))))</f>
        <v/>
      </c>
      <c r="AA692" s="131"/>
      <c r="AB692" s="131"/>
      <c r="AC692" s="37"/>
      <c r="AD692" s="37"/>
      <c r="AE692" s="37"/>
      <c r="AF692" s="37"/>
      <c r="AG692" s="37"/>
    </row>
    <row r="693" spans="6:33" x14ac:dyDescent="0.25">
      <c r="F693" s="19" t="str">
        <f>IFERROR(VLOOKUP(D693,'Tabelas auxiliares'!$A$3:$B$63,2,FALSE),"")</f>
        <v/>
      </c>
      <c r="G693" s="19" t="str">
        <f>IFERROR(VLOOKUP($B693,'Tabelas auxiliares'!$A$67:$C$104,2,FALSE),"")</f>
        <v/>
      </c>
      <c r="H693" s="19" t="str">
        <f>IFERROR(VLOOKUP($B693,'Tabelas auxiliares'!$A$67:$C$104,3,FALSE),"")</f>
        <v/>
      </c>
      <c r="Y693" s="19" t="str">
        <f t="shared" si="10"/>
        <v/>
      </c>
      <c r="Z693" s="19" t="str">
        <f>IF(T693="","",IF(AND(T693&lt;&gt;'Tabelas auxiliares'!$B$241,T693&lt;&gt;'Tabelas auxiliares'!$B$242),"FOLHA DE PESSOAL",IF(Y693='Tabelas auxiliares'!$A$242,"CUSTEIO",IF(Y693='Tabelas auxiliares'!$A$241,"INVESTIMENTO","ERRO - VERIFICAR"))))</f>
        <v/>
      </c>
      <c r="AA693" s="131"/>
      <c r="AB693" s="131"/>
      <c r="AC693" s="37"/>
      <c r="AD693" s="37"/>
      <c r="AE693" s="37"/>
      <c r="AF693" s="37"/>
      <c r="AG693" s="37"/>
    </row>
    <row r="694" spans="6:33" x14ac:dyDescent="0.25">
      <c r="F694" s="19" t="str">
        <f>IFERROR(VLOOKUP(D694,'Tabelas auxiliares'!$A$3:$B$63,2,FALSE),"")</f>
        <v/>
      </c>
      <c r="G694" s="19" t="str">
        <f>IFERROR(VLOOKUP($B694,'Tabelas auxiliares'!$A$67:$C$104,2,FALSE),"")</f>
        <v/>
      </c>
      <c r="H694" s="19" t="str">
        <f>IFERROR(VLOOKUP($B694,'Tabelas auxiliares'!$A$67:$C$104,3,FALSE),"")</f>
        <v/>
      </c>
      <c r="Y694" s="19" t="str">
        <f t="shared" si="10"/>
        <v/>
      </c>
      <c r="Z694" s="19" t="str">
        <f>IF(T694="","",IF(AND(T694&lt;&gt;'Tabelas auxiliares'!$B$241,T694&lt;&gt;'Tabelas auxiliares'!$B$242),"FOLHA DE PESSOAL",IF(Y694='Tabelas auxiliares'!$A$242,"CUSTEIO",IF(Y694='Tabelas auxiliares'!$A$241,"INVESTIMENTO","ERRO - VERIFICAR"))))</f>
        <v/>
      </c>
      <c r="AA694" s="131"/>
      <c r="AB694" s="131"/>
      <c r="AC694" s="37"/>
      <c r="AD694" s="37"/>
      <c r="AE694" s="37"/>
      <c r="AF694" s="37"/>
      <c r="AG694" s="37"/>
    </row>
    <row r="695" spans="6:33" x14ac:dyDescent="0.25">
      <c r="F695" s="19" t="str">
        <f>IFERROR(VLOOKUP(D695,'Tabelas auxiliares'!$A$3:$B$63,2,FALSE),"")</f>
        <v/>
      </c>
      <c r="G695" s="19" t="str">
        <f>IFERROR(VLOOKUP($B695,'Tabelas auxiliares'!$A$67:$C$104,2,FALSE),"")</f>
        <v/>
      </c>
      <c r="H695" s="19" t="str">
        <f>IFERROR(VLOOKUP($B695,'Tabelas auxiliares'!$A$67:$C$104,3,FALSE),"")</f>
        <v/>
      </c>
      <c r="Y695" s="19" t="str">
        <f t="shared" si="10"/>
        <v/>
      </c>
      <c r="Z695" s="19" t="str">
        <f>IF(T695="","",IF(AND(T695&lt;&gt;'Tabelas auxiliares'!$B$241,T695&lt;&gt;'Tabelas auxiliares'!$B$242),"FOLHA DE PESSOAL",IF(Y695='Tabelas auxiliares'!$A$242,"CUSTEIO",IF(Y695='Tabelas auxiliares'!$A$241,"INVESTIMENTO","ERRO - VERIFICAR"))))</f>
        <v/>
      </c>
      <c r="AA695" s="131"/>
      <c r="AB695" s="131"/>
      <c r="AC695" s="37"/>
      <c r="AD695" s="37"/>
      <c r="AE695" s="37"/>
      <c r="AF695" s="37"/>
      <c r="AG695" s="37"/>
    </row>
    <row r="696" spans="6:33" x14ac:dyDescent="0.25">
      <c r="F696" s="19" t="str">
        <f>IFERROR(VLOOKUP(D696,'Tabelas auxiliares'!$A$3:$B$63,2,FALSE),"")</f>
        <v/>
      </c>
      <c r="G696" s="19" t="str">
        <f>IFERROR(VLOOKUP($B696,'Tabelas auxiliares'!$A$67:$C$104,2,FALSE),"")</f>
        <v/>
      </c>
      <c r="H696" s="19" t="str">
        <f>IFERROR(VLOOKUP($B696,'Tabelas auxiliares'!$A$67:$C$104,3,FALSE),"")</f>
        <v/>
      </c>
      <c r="Y696" s="19" t="str">
        <f t="shared" si="10"/>
        <v/>
      </c>
      <c r="Z696" s="19" t="str">
        <f>IF(T696="","",IF(AND(T696&lt;&gt;'Tabelas auxiliares'!$B$241,T696&lt;&gt;'Tabelas auxiliares'!$B$242),"FOLHA DE PESSOAL",IF(Y696='Tabelas auxiliares'!$A$242,"CUSTEIO",IF(Y696='Tabelas auxiliares'!$A$241,"INVESTIMENTO","ERRO - VERIFICAR"))))</f>
        <v/>
      </c>
      <c r="AA696" s="131"/>
      <c r="AB696" s="131"/>
      <c r="AC696" s="37"/>
      <c r="AD696" s="37"/>
      <c r="AE696" s="37"/>
      <c r="AF696" s="37"/>
      <c r="AG696" s="37"/>
    </row>
    <row r="697" spans="6:33" x14ac:dyDescent="0.25">
      <c r="F697" s="19" t="str">
        <f>IFERROR(VLOOKUP(D697,'Tabelas auxiliares'!$A$3:$B$63,2,FALSE),"")</f>
        <v/>
      </c>
      <c r="G697" s="19" t="str">
        <f>IFERROR(VLOOKUP($B697,'Tabelas auxiliares'!$A$67:$C$104,2,FALSE),"")</f>
        <v/>
      </c>
      <c r="H697" s="19" t="str">
        <f>IFERROR(VLOOKUP($B697,'Tabelas auxiliares'!$A$67:$C$104,3,FALSE),"")</f>
        <v/>
      </c>
      <c r="Y697" s="19" t="str">
        <f t="shared" si="10"/>
        <v/>
      </c>
      <c r="Z697" s="19" t="str">
        <f>IF(T697="","",IF(AND(T697&lt;&gt;'Tabelas auxiliares'!$B$241,T697&lt;&gt;'Tabelas auxiliares'!$B$242),"FOLHA DE PESSOAL",IF(Y697='Tabelas auxiliares'!$A$242,"CUSTEIO",IF(Y697='Tabelas auxiliares'!$A$241,"INVESTIMENTO","ERRO - VERIFICAR"))))</f>
        <v/>
      </c>
      <c r="AA697" s="131"/>
      <c r="AB697" s="131"/>
      <c r="AC697" s="37"/>
      <c r="AD697" s="37"/>
      <c r="AE697" s="37"/>
      <c r="AF697" s="37"/>
      <c r="AG697" s="37"/>
    </row>
    <row r="698" spans="6:33" x14ac:dyDescent="0.25">
      <c r="F698" s="19" t="str">
        <f>IFERROR(VLOOKUP(D698,'Tabelas auxiliares'!$A$3:$B$63,2,FALSE),"")</f>
        <v/>
      </c>
      <c r="G698" s="19" t="str">
        <f>IFERROR(VLOOKUP($B698,'Tabelas auxiliares'!$A$67:$C$104,2,FALSE),"")</f>
        <v/>
      </c>
      <c r="H698" s="19" t="str">
        <f>IFERROR(VLOOKUP($B698,'Tabelas auxiliares'!$A$67:$C$104,3,FALSE),"")</f>
        <v/>
      </c>
      <c r="Y698" s="19" t="str">
        <f t="shared" si="10"/>
        <v/>
      </c>
      <c r="Z698" s="19" t="str">
        <f>IF(T698="","",IF(AND(T698&lt;&gt;'Tabelas auxiliares'!$B$241,T698&lt;&gt;'Tabelas auxiliares'!$B$242),"FOLHA DE PESSOAL",IF(Y698='Tabelas auxiliares'!$A$242,"CUSTEIO",IF(Y698='Tabelas auxiliares'!$A$241,"INVESTIMENTO","ERRO - VERIFICAR"))))</f>
        <v/>
      </c>
      <c r="AA698" s="131"/>
      <c r="AB698" s="131"/>
      <c r="AC698" s="37"/>
      <c r="AD698" s="37"/>
      <c r="AE698" s="37"/>
      <c r="AF698" s="37"/>
      <c r="AG698" s="37"/>
    </row>
    <row r="699" spans="6:33" x14ac:dyDescent="0.25">
      <c r="F699" s="19" t="str">
        <f>IFERROR(VLOOKUP(D699,'Tabelas auxiliares'!$A$3:$B$63,2,FALSE),"")</f>
        <v/>
      </c>
      <c r="G699" s="19" t="str">
        <f>IFERROR(VLOOKUP($B699,'Tabelas auxiliares'!$A$67:$C$104,2,FALSE),"")</f>
        <v/>
      </c>
      <c r="H699" s="19" t="str">
        <f>IFERROR(VLOOKUP($B699,'Tabelas auxiliares'!$A$67:$C$104,3,FALSE),"")</f>
        <v/>
      </c>
      <c r="Y699" s="19" t="str">
        <f t="shared" si="10"/>
        <v/>
      </c>
      <c r="Z699" s="19" t="str">
        <f>IF(T699="","",IF(AND(T699&lt;&gt;'Tabelas auxiliares'!$B$241,T699&lt;&gt;'Tabelas auxiliares'!$B$242),"FOLHA DE PESSOAL",IF(Y699='Tabelas auxiliares'!$A$242,"CUSTEIO",IF(Y699='Tabelas auxiliares'!$A$241,"INVESTIMENTO","ERRO - VERIFICAR"))))</f>
        <v/>
      </c>
      <c r="AA699" s="131"/>
      <c r="AB699" s="131"/>
      <c r="AC699" s="37"/>
      <c r="AD699" s="37"/>
      <c r="AE699" s="37"/>
      <c r="AF699" s="37"/>
      <c r="AG699" s="37"/>
    </row>
    <row r="700" spans="6:33" x14ac:dyDescent="0.25">
      <c r="F700" s="19" t="str">
        <f>IFERROR(VLOOKUP(D700,'Tabelas auxiliares'!$A$3:$B$63,2,FALSE),"")</f>
        <v/>
      </c>
      <c r="G700" s="19" t="str">
        <f>IFERROR(VLOOKUP($B700,'Tabelas auxiliares'!$A$67:$C$104,2,FALSE),"")</f>
        <v/>
      </c>
      <c r="H700" s="19" t="str">
        <f>IFERROR(VLOOKUP($B700,'Tabelas auxiliares'!$A$67:$C$104,3,FALSE),"")</f>
        <v/>
      </c>
      <c r="Y700" s="19" t="str">
        <f t="shared" si="10"/>
        <v/>
      </c>
      <c r="Z700" s="19" t="str">
        <f>IF(T700="","",IF(AND(T700&lt;&gt;'Tabelas auxiliares'!$B$241,T700&lt;&gt;'Tabelas auxiliares'!$B$242),"FOLHA DE PESSOAL",IF(Y700='Tabelas auxiliares'!$A$242,"CUSTEIO",IF(Y700='Tabelas auxiliares'!$A$241,"INVESTIMENTO","ERRO - VERIFICAR"))))</f>
        <v/>
      </c>
      <c r="AA700" s="131"/>
      <c r="AB700" s="131"/>
      <c r="AC700" s="37"/>
      <c r="AD700" s="37"/>
      <c r="AE700" s="37"/>
      <c r="AF700" s="37"/>
      <c r="AG700" s="37"/>
    </row>
    <row r="701" spans="6:33" x14ac:dyDescent="0.25">
      <c r="F701" s="19" t="str">
        <f>IFERROR(VLOOKUP(D701,'Tabelas auxiliares'!$A$3:$B$63,2,FALSE),"")</f>
        <v/>
      </c>
      <c r="G701" s="19" t="str">
        <f>IFERROR(VLOOKUP($B701,'Tabelas auxiliares'!$A$67:$C$104,2,FALSE),"")</f>
        <v/>
      </c>
      <c r="H701" s="19" t="str">
        <f>IFERROR(VLOOKUP($B701,'Tabelas auxiliares'!$A$67:$C$104,3,FALSE),"")</f>
        <v/>
      </c>
      <c r="Y701" s="19" t="str">
        <f t="shared" si="10"/>
        <v/>
      </c>
      <c r="Z701" s="19" t="str">
        <f>IF(T701="","",IF(AND(T701&lt;&gt;'Tabelas auxiliares'!$B$241,T701&lt;&gt;'Tabelas auxiliares'!$B$242),"FOLHA DE PESSOAL",IF(Y701='Tabelas auxiliares'!$A$242,"CUSTEIO",IF(Y701='Tabelas auxiliares'!$A$241,"INVESTIMENTO","ERRO - VERIFICAR"))))</f>
        <v/>
      </c>
      <c r="AA701" s="131"/>
      <c r="AB701" s="131"/>
      <c r="AC701" s="37"/>
      <c r="AD701" s="37"/>
      <c r="AE701" s="37"/>
      <c r="AF701" s="37"/>
      <c r="AG701" s="37"/>
    </row>
    <row r="702" spans="6:33" x14ac:dyDescent="0.25">
      <c r="F702" s="19" t="str">
        <f>IFERROR(VLOOKUP(D702,'Tabelas auxiliares'!$A$3:$B$63,2,FALSE),"")</f>
        <v/>
      </c>
      <c r="G702" s="19" t="str">
        <f>IFERROR(VLOOKUP($B702,'Tabelas auxiliares'!$A$67:$C$104,2,FALSE),"")</f>
        <v/>
      </c>
      <c r="H702" s="19" t="str">
        <f>IFERROR(VLOOKUP($B702,'Tabelas auxiliares'!$A$67:$C$104,3,FALSE),"")</f>
        <v/>
      </c>
      <c r="Y702" s="19" t="str">
        <f t="shared" si="10"/>
        <v/>
      </c>
      <c r="Z702" s="19" t="str">
        <f>IF(T702="","",IF(AND(T702&lt;&gt;'Tabelas auxiliares'!$B$241,T702&lt;&gt;'Tabelas auxiliares'!$B$242),"FOLHA DE PESSOAL",IF(Y702='Tabelas auxiliares'!$A$242,"CUSTEIO",IF(Y702='Tabelas auxiliares'!$A$241,"INVESTIMENTO","ERRO - VERIFICAR"))))</f>
        <v/>
      </c>
      <c r="AA702" s="131"/>
      <c r="AB702" s="131"/>
      <c r="AC702" s="37"/>
      <c r="AD702" s="37"/>
      <c r="AE702" s="37"/>
      <c r="AF702" s="37"/>
      <c r="AG702" s="37"/>
    </row>
    <row r="703" spans="6:33" x14ac:dyDescent="0.25">
      <c r="F703" s="19" t="str">
        <f>IFERROR(VLOOKUP(D703,'Tabelas auxiliares'!$A$3:$B$63,2,FALSE),"")</f>
        <v/>
      </c>
      <c r="G703" s="19" t="str">
        <f>IFERROR(VLOOKUP($B703,'Tabelas auxiliares'!$A$67:$C$104,2,FALSE),"")</f>
        <v/>
      </c>
      <c r="H703" s="19" t="str">
        <f>IFERROR(VLOOKUP($B703,'Tabelas auxiliares'!$A$67:$C$104,3,FALSE),"")</f>
        <v/>
      </c>
      <c r="Y703" s="19" t="str">
        <f t="shared" si="10"/>
        <v/>
      </c>
      <c r="Z703" s="19" t="str">
        <f>IF(T703="","",IF(AND(T703&lt;&gt;'Tabelas auxiliares'!$B$241,T703&lt;&gt;'Tabelas auxiliares'!$B$242),"FOLHA DE PESSOAL",IF(Y703='Tabelas auxiliares'!$A$242,"CUSTEIO",IF(Y703='Tabelas auxiliares'!$A$241,"INVESTIMENTO","ERRO - VERIFICAR"))))</f>
        <v/>
      </c>
      <c r="AA703" s="131"/>
      <c r="AB703" s="131"/>
      <c r="AC703" s="37"/>
      <c r="AD703" s="37"/>
      <c r="AE703" s="37"/>
      <c r="AF703" s="37"/>
      <c r="AG703" s="37"/>
    </row>
    <row r="704" spans="6:33" x14ac:dyDescent="0.25">
      <c r="F704" s="19" t="str">
        <f>IFERROR(VLOOKUP(D704,'Tabelas auxiliares'!$A$3:$B$63,2,FALSE),"")</f>
        <v/>
      </c>
      <c r="G704" s="19" t="str">
        <f>IFERROR(VLOOKUP($B704,'Tabelas auxiliares'!$A$67:$C$104,2,FALSE),"")</f>
        <v/>
      </c>
      <c r="H704" s="19" t="str">
        <f>IFERROR(VLOOKUP($B704,'Tabelas auxiliares'!$A$67:$C$104,3,FALSE),"")</f>
        <v/>
      </c>
      <c r="Y704" s="19" t="str">
        <f t="shared" si="10"/>
        <v/>
      </c>
      <c r="Z704" s="19" t="str">
        <f>IF(T704="","",IF(AND(T704&lt;&gt;'Tabelas auxiliares'!$B$241,T704&lt;&gt;'Tabelas auxiliares'!$B$242),"FOLHA DE PESSOAL",IF(Y704='Tabelas auxiliares'!$A$242,"CUSTEIO",IF(Y704='Tabelas auxiliares'!$A$241,"INVESTIMENTO","ERRO - VERIFICAR"))))</f>
        <v/>
      </c>
      <c r="AA704" s="131"/>
      <c r="AB704" s="131"/>
      <c r="AC704" s="37"/>
      <c r="AD704" s="37"/>
      <c r="AE704" s="37"/>
      <c r="AF704" s="37"/>
      <c r="AG704" s="37"/>
    </row>
    <row r="705" spans="6:33" x14ac:dyDescent="0.25">
      <c r="F705" s="19" t="str">
        <f>IFERROR(VLOOKUP(D705,'Tabelas auxiliares'!$A$3:$B$63,2,FALSE),"")</f>
        <v/>
      </c>
      <c r="G705" s="19" t="str">
        <f>IFERROR(VLOOKUP($B705,'Tabelas auxiliares'!$A$67:$C$104,2,FALSE),"")</f>
        <v/>
      </c>
      <c r="H705" s="19" t="str">
        <f>IFERROR(VLOOKUP($B705,'Tabelas auxiliares'!$A$67:$C$104,3,FALSE),"")</f>
        <v/>
      </c>
      <c r="Y705" s="19" t="str">
        <f t="shared" si="10"/>
        <v/>
      </c>
      <c r="Z705" s="19" t="str">
        <f>IF(T705="","",IF(AND(T705&lt;&gt;'Tabelas auxiliares'!$B$241,T705&lt;&gt;'Tabelas auxiliares'!$B$242),"FOLHA DE PESSOAL",IF(Y705='Tabelas auxiliares'!$A$242,"CUSTEIO",IF(Y705='Tabelas auxiliares'!$A$241,"INVESTIMENTO","ERRO - VERIFICAR"))))</f>
        <v/>
      </c>
      <c r="AA705" s="131"/>
      <c r="AB705" s="131"/>
      <c r="AC705" s="37"/>
      <c r="AD705" s="37"/>
      <c r="AE705" s="37"/>
      <c r="AF705" s="37"/>
      <c r="AG705" s="37"/>
    </row>
    <row r="706" spans="6:33" x14ac:dyDescent="0.25">
      <c r="F706" s="19" t="str">
        <f>IFERROR(VLOOKUP(D706,'Tabelas auxiliares'!$A$3:$B$63,2,FALSE),"")</f>
        <v/>
      </c>
      <c r="G706" s="19" t="str">
        <f>IFERROR(VLOOKUP($B706,'Tabelas auxiliares'!$A$67:$C$104,2,FALSE),"")</f>
        <v/>
      </c>
      <c r="H706" s="19" t="str">
        <f>IFERROR(VLOOKUP($B706,'Tabelas auxiliares'!$A$67:$C$104,3,FALSE),"")</f>
        <v/>
      </c>
      <c r="Y706" s="19" t="str">
        <f t="shared" si="10"/>
        <v/>
      </c>
      <c r="Z706" s="19" t="str">
        <f>IF(T706="","",IF(AND(T706&lt;&gt;'Tabelas auxiliares'!$B$241,T706&lt;&gt;'Tabelas auxiliares'!$B$242),"FOLHA DE PESSOAL",IF(Y706='Tabelas auxiliares'!$A$242,"CUSTEIO",IF(Y706='Tabelas auxiliares'!$A$241,"INVESTIMENTO","ERRO - VERIFICAR"))))</f>
        <v/>
      </c>
      <c r="AA706" s="131"/>
      <c r="AB706" s="131"/>
      <c r="AC706" s="37"/>
      <c r="AD706" s="37"/>
      <c r="AE706" s="37"/>
      <c r="AF706" s="37"/>
      <c r="AG706" s="37"/>
    </row>
    <row r="707" spans="6:33" x14ac:dyDescent="0.25">
      <c r="F707" s="19" t="str">
        <f>IFERROR(VLOOKUP(D707,'Tabelas auxiliares'!$A$3:$B$63,2,FALSE),"")</f>
        <v/>
      </c>
      <c r="G707" s="19" t="str">
        <f>IFERROR(VLOOKUP($B707,'Tabelas auxiliares'!$A$67:$C$104,2,FALSE),"")</f>
        <v/>
      </c>
      <c r="H707" s="19" t="str">
        <f>IFERROR(VLOOKUP($B707,'Tabelas auxiliares'!$A$67:$C$104,3,FALSE),"")</f>
        <v/>
      </c>
      <c r="Y707" s="19" t="str">
        <f t="shared" si="10"/>
        <v/>
      </c>
      <c r="Z707" s="19" t="str">
        <f>IF(T707="","",IF(AND(T707&lt;&gt;'Tabelas auxiliares'!$B$241,T707&lt;&gt;'Tabelas auxiliares'!$B$242),"FOLHA DE PESSOAL",IF(Y707='Tabelas auxiliares'!$A$242,"CUSTEIO",IF(Y707='Tabelas auxiliares'!$A$241,"INVESTIMENTO","ERRO - VERIFICAR"))))</f>
        <v/>
      </c>
      <c r="AA707" s="131"/>
      <c r="AB707" s="131"/>
      <c r="AC707" s="37"/>
      <c r="AD707" s="37"/>
      <c r="AE707" s="37"/>
      <c r="AF707" s="37"/>
      <c r="AG707" s="37"/>
    </row>
    <row r="708" spans="6:33" x14ac:dyDescent="0.25">
      <c r="F708" s="19" t="str">
        <f>IFERROR(VLOOKUP(D708,'Tabelas auxiliares'!$A$3:$B$63,2,FALSE),"")</f>
        <v/>
      </c>
      <c r="G708" s="19" t="str">
        <f>IFERROR(VLOOKUP($B708,'Tabelas auxiliares'!$A$67:$C$104,2,FALSE),"")</f>
        <v/>
      </c>
      <c r="H708" s="19" t="str">
        <f>IFERROR(VLOOKUP($B708,'Tabelas auxiliares'!$A$67:$C$104,3,FALSE),"")</f>
        <v/>
      </c>
      <c r="Y708" s="19" t="str">
        <f t="shared" ref="Y708:Y771" si="11">LEFT(V708,1)</f>
        <v/>
      </c>
      <c r="Z708" s="19" t="str">
        <f>IF(T708="","",IF(AND(T708&lt;&gt;'Tabelas auxiliares'!$B$241,T708&lt;&gt;'Tabelas auxiliares'!$B$242),"FOLHA DE PESSOAL",IF(Y708='Tabelas auxiliares'!$A$242,"CUSTEIO",IF(Y708='Tabelas auxiliares'!$A$241,"INVESTIMENTO","ERRO - VERIFICAR"))))</f>
        <v/>
      </c>
      <c r="AA708" s="131"/>
      <c r="AB708" s="131"/>
      <c r="AC708" s="37"/>
      <c r="AD708" s="37"/>
      <c r="AE708" s="37"/>
      <c r="AF708" s="37"/>
      <c r="AG708" s="37"/>
    </row>
    <row r="709" spans="6:33" x14ac:dyDescent="0.25">
      <c r="F709" s="19" t="str">
        <f>IFERROR(VLOOKUP(D709,'Tabelas auxiliares'!$A$3:$B$63,2,FALSE),"")</f>
        <v/>
      </c>
      <c r="G709" s="19" t="str">
        <f>IFERROR(VLOOKUP($B709,'Tabelas auxiliares'!$A$67:$C$104,2,FALSE),"")</f>
        <v/>
      </c>
      <c r="H709" s="19" t="str">
        <f>IFERROR(VLOOKUP($B709,'Tabelas auxiliares'!$A$67:$C$104,3,FALSE),"")</f>
        <v/>
      </c>
      <c r="Y709" s="19" t="str">
        <f t="shared" si="11"/>
        <v/>
      </c>
      <c r="Z709" s="19" t="str">
        <f>IF(T709="","",IF(AND(T709&lt;&gt;'Tabelas auxiliares'!$B$241,T709&lt;&gt;'Tabelas auxiliares'!$B$242),"FOLHA DE PESSOAL",IF(Y709='Tabelas auxiliares'!$A$242,"CUSTEIO",IF(Y709='Tabelas auxiliares'!$A$241,"INVESTIMENTO","ERRO - VERIFICAR"))))</f>
        <v/>
      </c>
      <c r="AA709" s="131"/>
      <c r="AB709" s="131"/>
      <c r="AC709" s="37"/>
      <c r="AD709" s="37"/>
      <c r="AE709" s="37"/>
      <c r="AF709" s="37"/>
      <c r="AG709" s="37"/>
    </row>
    <row r="710" spans="6:33" x14ac:dyDescent="0.25">
      <c r="F710" s="19" t="str">
        <f>IFERROR(VLOOKUP(D710,'Tabelas auxiliares'!$A$3:$B$63,2,FALSE),"")</f>
        <v/>
      </c>
      <c r="G710" s="19" t="str">
        <f>IFERROR(VLOOKUP($B710,'Tabelas auxiliares'!$A$67:$C$104,2,FALSE),"")</f>
        <v/>
      </c>
      <c r="H710" s="19" t="str">
        <f>IFERROR(VLOOKUP($B710,'Tabelas auxiliares'!$A$67:$C$104,3,FALSE),"")</f>
        <v/>
      </c>
      <c r="Y710" s="19" t="str">
        <f t="shared" si="11"/>
        <v/>
      </c>
      <c r="Z710" s="19" t="str">
        <f>IF(T710="","",IF(AND(T710&lt;&gt;'Tabelas auxiliares'!$B$241,T710&lt;&gt;'Tabelas auxiliares'!$B$242),"FOLHA DE PESSOAL",IF(Y710='Tabelas auxiliares'!$A$242,"CUSTEIO",IF(Y710='Tabelas auxiliares'!$A$241,"INVESTIMENTO","ERRO - VERIFICAR"))))</f>
        <v/>
      </c>
      <c r="AA710" s="131"/>
      <c r="AB710" s="131"/>
      <c r="AC710" s="37"/>
      <c r="AD710" s="37"/>
      <c r="AE710" s="37"/>
      <c r="AF710" s="37"/>
      <c r="AG710" s="37"/>
    </row>
    <row r="711" spans="6:33" x14ac:dyDescent="0.25">
      <c r="F711" s="19" t="str">
        <f>IFERROR(VLOOKUP(D711,'Tabelas auxiliares'!$A$3:$B$63,2,FALSE),"")</f>
        <v/>
      </c>
      <c r="G711" s="19" t="str">
        <f>IFERROR(VLOOKUP($B711,'Tabelas auxiliares'!$A$67:$C$104,2,FALSE),"")</f>
        <v/>
      </c>
      <c r="H711" s="19" t="str">
        <f>IFERROR(VLOOKUP($B711,'Tabelas auxiliares'!$A$67:$C$104,3,FALSE),"")</f>
        <v/>
      </c>
      <c r="Y711" s="19" t="str">
        <f t="shared" si="11"/>
        <v/>
      </c>
      <c r="Z711" s="19" t="str">
        <f>IF(T711="","",IF(AND(T711&lt;&gt;'Tabelas auxiliares'!$B$241,T711&lt;&gt;'Tabelas auxiliares'!$B$242),"FOLHA DE PESSOAL",IF(Y711='Tabelas auxiliares'!$A$242,"CUSTEIO",IF(Y711='Tabelas auxiliares'!$A$241,"INVESTIMENTO","ERRO - VERIFICAR"))))</f>
        <v/>
      </c>
      <c r="AA711" s="131"/>
      <c r="AB711" s="131"/>
      <c r="AC711" s="37"/>
      <c r="AD711" s="37"/>
      <c r="AE711" s="37"/>
      <c r="AF711" s="37"/>
      <c r="AG711" s="37"/>
    </row>
    <row r="712" spans="6:33" x14ac:dyDescent="0.25">
      <c r="F712" s="19" t="str">
        <f>IFERROR(VLOOKUP(D712,'Tabelas auxiliares'!$A$3:$B$63,2,FALSE),"")</f>
        <v/>
      </c>
      <c r="G712" s="19" t="str">
        <f>IFERROR(VLOOKUP($B712,'Tabelas auxiliares'!$A$67:$C$104,2,FALSE),"")</f>
        <v/>
      </c>
      <c r="H712" s="19" t="str">
        <f>IFERROR(VLOOKUP($B712,'Tabelas auxiliares'!$A$67:$C$104,3,FALSE),"")</f>
        <v/>
      </c>
      <c r="Y712" s="19" t="str">
        <f t="shared" si="11"/>
        <v/>
      </c>
      <c r="Z712" s="19" t="str">
        <f>IF(T712="","",IF(AND(T712&lt;&gt;'Tabelas auxiliares'!$B$241,T712&lt;&gt;'Tabelas auxiliares'!$B$242),"FOLHA DE PESSOAL",IF(Y712='Tabelas auxiliares'!$A$242,"CUSTEIO",IF(Y712='Tabelas auxiliares'!$A$241,"INVESTIMENTO","ERRO - VERIFICAR"))))</f>
        <v/>
      </c>
      <c r="AA712" s="131"/>
      <c r="AB712" s="131"/>
      <c r="AC712" s="37"/>
      <c r="AD712" s="37"/>
      <c r="AE712" s="37"/>
      <c r="AF712" s="37"/>
      <c r="AG712" s="37"/>
    </row>
    <row r="713" spans="6:33" x14ac:dyDescent="0.25">
      <c r="F713" s="19" t="str">
        <f>IFERROR(VLOOKUP(D713,'Tabelas auxiliares'!$A$3:$B$63,2,FALSE),"")</f>
        <v/>
      </c>
      <c r="G713" s="19" t="str">
        <f>IFERROR(VLOOKUP($B713,'Tabelas auxiliares'!$A$67:$C$104,2,FALSE),"")</f>
        <v/>
      </c>
      <c r="H713" s="19" t="str">
        <f>IFERROR(VLOOKUP($B713,'Tabelas auxiliares'!$A$67:$C$104,3,FALSE),"")</f>
        <v/>
      </c>
      <c r="Y713" s="19" t="str">
        <f t="shared" si="11"/>
        <v/>
      </c>
      <c r="Z713" s="19" t="str">
        <f>IF(T713="","",IF(AND(T713&lt;&gt;'Tabelas auxiliares'!$B$241,T713&lt;&gt;'Tabelas auxiliares'!$B$242),"FOLHA DE PESSOAL",IF(Y713='Tabelas auxiliares'!$A$242,"CUSTEIO",IF(Y713='Tabelas auxiliares'!$A$241,"INVESTIMENTO","ERRO - VERIFICAR"))))</f>
        <v/>
      </c>
      <c r="AA713" s="131"/>
      <c r="AB713" s="131"/>
      <c r="AC713" s="37"/>
      <c r="AD713" s="37"/>
      <c r="AE713" s="37"/>
      <c r="AF713" s="37"/>
      <c r="AG713" s="37"/>
    </row>
    <row r="714" spans="6:33" x14ac:dyDescent="0.25">
      <c r="F714" s="19" t="str">
        <f>IFERROR(VLOOKUP(D714,'Tabelas auxiliares'!$A$3:$B$63,2,FALSE),"")</f>
        <v/>
      </c>
      <c r="G714" s="19" t="str">
        <f>IFERROR(VLOOKUP($B714,'Tabelas auxiliares'!$A$67:$C$104,2,FALSE),"")</f>
        <v/>
      </c>
      <c r="H714" s="19" t="str">
        <f>IFERROR(VLOOKUP($B714,'Tabelas auxiliares'!$A$67:$C$104,3,FALSE),"")</f>
        <v/>
      </c>
      <c r="Y714" s="19" t="str">
        <f t="shared" si="11"/>
        <v/>
      </c>
      <c r="Z714" s="19" t="str">
        <f>IF(T714="","",IF(AND(T714&lt;&gt;'Tabelas auxiliares'!$B$241,T714&lt;&gt;'Tabelas auxiliares'!$B$242),"FOLHA DE PESSOAL",IF(Y714='Tabelas auxiliares'!$A$242,"CUSTEIO",IF(Y714='Tabelas auxiliares'!$A$241,"INVESTIMENTO","ERRO - VERIFICAR"))))</f>
        <v/>
      </c>
      <c r="AA714" s="131"/>
      <c r="AB714" s="131"/>
      <c r="AC714" s="37"/>
      <c r="AD714" s="37"/>
      <c r="AE714" s="37"/>
      <c r="AF714" s="37"/>
      <c r="AG714" s="37"/>
    </row>
    <row r="715" spans="6:33" x14ac:dyDescent="0.25">
      <c r="F715" s="19" t="str">
        <f>IFERROR(VLOOKUP(D715,'Tabelas auxiliares'!$A$3:$B$63,2,FALSE),"")</f>
        <v/>
      </c>
      <c r="G715" s="19" t="str">
        <f>IFERROR(VLOOKUP($B715,'Tabelas auxiliares'!$A$67:$C$104,2,FALSE),"")</f>
        <v/>
      </c>
      <c r="H715" s="19" t="str">
        <f>IFERROR(VLOOKUP($B715,'Tabelas auxiliares'!$A$67:$C$104,3,FALSE),"")</f>
        <v/>
      </c>
      <c r="Y715" s="19" t="str">
        <f t="shared" si="11"/>
        <v/>
      </c>
      <c r="Z715" s="19" t="str">
        <f>IF(T715="","",IF(AND(T715&lt;&gt;'Tabelas auxiliares'!$B$241,T715&lt;&gt;'Tabelas auxiliares'!$B$242),"FOLHA DE PESSOAL",IF(Y715='Tabelas auxiliares'!$A$242,"CUSTEIO",IF(Y715='Tabelas auxiliares'!$A$241,"INVESTIMENTO","ERRO - VERIFICAR"))))</f>
        <v/>
      </c>
      <c r="AA715" s="131"/>
      <c r="AB715" s="131"/>
      <c r="AC715" s="37"/>
      <c r="AD715" s="37"/>
      <c r="AE715" s="37"/>
      <c r="AF715" s="37"/>
      <c r="AG715" s="37"/>
    </row>
    <row r="716" spans="6:33" x14ac:dyDescent="0.25">
      <c r="F716" s="19" t="str">
        <f>IFERROR(VLOOKUP(D716,'Tabelas auxiliares'!$A$3:$B$63,2,FALSE),"")</f>
        <v/>
      </c>
      <c r="G716" s="19" t="str">
        <f>IFERROR(VLOOKUP($B716,'Tabelas auxiliares'!$A$67:$C$104,2,FALSE),"")</f>
        <v/>
      </c>
      <c r="H716" s="19" t="str">
        <f>IFERROR(VLOOKUP($B716,'Tabelas auxiliares'!$A$67:$C$104,3,FALSE),"")</f>
        <v/>
      </c>
      <c r="Y716" s="19" t="str">
        <f t="shared" si="11"/>
        <v/>
      </c>
      <c r="Z716" s="19" t="str">
        <f>IF(T716="","",IF(AND(T716&lt;&gt;'Tabelas auxiliares'!$B$241,T716&lt;&gt;'Tabelas auxiliares'!$B$242),"FOLHA DE PESSOAL",IF(Y716='Tabelas auxiliares'!$A$242,"CUSTEIO",IF(Y716='Tabelas auxiliares'!$A$241,"INVESTIMENTO","ERRO - VERIFICAR"))))</f>
        <v/>
      </c>
      <c r="AA716" s="131"/>
      <c r="AB716" s="131"/>
      <c r="AC716" s="37"/>
      <c r="AD716" s="37"/>
      <c r="AE716" s="37"/>
      <c r="AF716" s="37"/>
      <c r="AG716" s="37"/>
    </row>
    <row r="717" spans="6:33" x14ac:dyDescent="0.25">
      <c r="F717" s="19" t="str">
        <f>IFERROR(VLOOKUP(D717,'Tabelas auxiliares'!$A$3:$B$63,2,FALSE),"")</f>
        <v/>
      </c>
      <c r="G717" s="19" t="str">
        <f>IFERROR(VLOOKUP($B717,'Tabelas auxiliares'!$A$67:$C$104,2,FALSE),"")</f>
        <v/>
      </c>
      <c r="H717" s="19" t="str">
        <f>IFERROR(VLOOKUP($B717,'Tabelas auxiliares'!$A$67:$C$104,3,FALSE),"")</f>
        <v/>
      </c>
      <c r="Y717" s="19" t="str">
        <f t="shared" si="11"/>
        <v/>
      </c>
      <c r="Z717" s="19" t="str">
        <f>IF(T717="","",IF(AND(T717&lt;&gt;'Tabelas auxiliares'!$B$241,T717&lt;&gt;'Tabelas auxiliares'!$B$242),"FOLHA DE PESSOAL",IF(Y717='Tabelas auxiliares'!$A$242,"CUSTEIO",IF(Y717='Tabelas auxiliares'!$A$241,"INVESTIMENTO","ERRO - VERIFICAR"))))</f>
        <v/>
      </c>
      <c r="AA717" s="131"/>
      <c r="AB717" s="131"/>
      <c r="AC717" s="37"/>
      <c r="AD717" s="37"/>
      <c r="AE717" s="37"/>
      <c r="AF717" s="37"/>
      <c r="AG717" s="37"/>
    </row>
    <row r="718" spans="6:33" x14ac:dyDescent="0.25">
      <c r="F718" s="19" t="str">
        <f>IFERROR(VLOOKUP(D718,'Tabelas auxiliares'!$A$3:$B$63,2,FALSE),"")</f>
        <v/>
      </c>
      <c r="G718" s="19" t="str">
        <f>IFERROR(VLOOKUP($B718,'Tabelas auxiliares'!$A$67:$C$104,2,FALSE),"")</f>
        <v/>
      </c>
      <c r="H718" s="19" t="str">
        <f>IFERROR(VLOOKUP($B718,'Tabelas auxiliares'!$A$67:$C$104,3,FALSE),"")</f>
        <v/>
      </c>
      <c r="Y718" s="19" t="str">
        <f t="shared" si="11"/>
        <v/>
      </c>
      <c r="Z718" s="19" t="str">
        <f>IF(T718="","",IF(AND(T718&lt;&gt;'Tabelas auxiliares'!$B$241,T718&lt;&gt;'Tabelas auxiliares'!$B$242),"FOLHA DE PESSOAL",IF(Y718='Tabelas auxiliares'!$A$242,"CUSTEIO",IF(Y718='Tabelas auxiliares'!$A$241,"INVESTIMENTO","ERRO - VERIFICAR"))))</f>
        <v/>
      </c>
      <c r="AA718" s="131"/>
      <c r="AB718" s="131"/>
      <c r="AC718" s="37"/>
      <c r="AD718" s="37"/>
      <c r="AE718" s="37"/>
      <c r="AF718" s="37"/>
      <c r="AG718" s="37"/>
    </row>
    <row r="719" spans="6:33" x14ac:dyDescent="0.25">
      <c r="F719" s="19" t="str">
        <f>IFERROR(VLOOKUP(D719,'Tabelas auxiliares'!$A$3:$B$63,2,FALSE),"")</f>
        <v/>
      </c>
      <c r="G719" s="19" t="str">
        <f>IFERROR(VLOOKUP($B719,'Tabelas auxiliares'!$A$67:$C$104,2,FALSE),"")</f>
        <v/>
      </c>
      <c r="H719" s="19" t="str">
        <f>IFERROR(VLOOKUP($B719,'Tabelas auxiliares'!$A$67:$C$104,3,FALSE),"")</f>
        <v/>
      </c>
      <c r="Y719" s="19" t="str">
        <f t="shared" si="11"/>
        <v/>
      </c>
      <c r="Z719" s="19" t="str">
        <f>IF(T719="","",IF(AND(T719&lt;&gt;'Tabelas auxiliares'!$B$241,T719&lt;&gt;'Tabelas auxiliares'!$B$242),"FOLHA DE PESSOAL",IF(Y719='Tabelas auxiliares'!$A$242,"CUSTEIO",IF(Y719='Tabelas auxiliares'!$A$241,"INVESTIMENTO","ERRO - VERIFICAR"))))</f>
        <v/>
      </c>
      <c r="AA719" s="131"/>
      <c r="AB719" s="131"/>
      <c r="AC719" s="37"/>
      <c r="AD719" s="37"/>
      <c r="AE719" s="37"/>
      <c r="AF719" s="37"/>
      <c r="AG719" s="37"/>
    </row>
    <row r="720" spans="6:33" x14ac:dyDescent="0.25">
      <c r="F720" s="19" t="str">
        <f>IFERROR(VLOOKUP(D720,'Tabelas auxiliares'!$A$3:$B$63,2,FALSE),"")</f>
        <v/>
      </c>
      <c r="G720" s="19" t="str">
        <f>IFERROR(VLOOKUP($B720,'Tabelas auxiliares'!$A$67:$C$104,2,FALSE),"")</f>
        <v/>
      </c>
      <c r="H720" s="19" t="str">
        <f>IFERROR(VLOOKUP($B720,'Tabelas auxiliares'!$A$67:$C$104,3,FALSE),"")</f>
        <v/>
      </c>
      <c r="Y720" s="19" t="str">
        <f t="shared" si="11"/>
        <v/>
      </c>
      <c r="Z720" s="19" t="str">
        <f>IF(T720="","",IF(AND(T720&lt;&gt;'Tabelas auxiliares'!$B$241,T720&lt;&gt;'Tabelas auxiliares'!$B$242),"FOLHA DE PESSOAL",IF(Y720='Tabelas auxiliares'!$A$242,"CUSTEIO",IF(Y720='Tabelas auxiliares'!$A$241,"INVESTIMENTO","ERRO - VERIFICAR"))))</f>
        <v/>
      </c>
      <c r="AA720" s="131"/>
      <c r="AB720" s="131"/>
      <c r="AC720" s="37"/>
      <c r="AD720" s="37"/>
      <c r="AE720" s="37"/>
      <c r="AF720" s="37"/>
      <c r="AG720" s="37"/>
    </row>
    <row r="721" spans="6:33" x14ac:dyDescent="0.25">
      <c r="F721" s="19" t="str">
        <f>IFERROR(VLOOKUP(D721,'Tabelas auxiliares'!$A$3:$B$63,2,FALSE),"")</f>
        <v/>
      </c>
      <c r="G721" s="19" t="str">
        <f>IFERROR(VLOOKUP($B721,'Tabelas auxiliares'!$A$67:$C$104,2,FALSE),"")</f>
        <v/>
      </c>
      <c r="H721" s="19" t="str">
        <f>IFERROR(VLOOKUP($B721,'Tabelas auxiliares'!$A$67:$C$104,3,FALSE),"")</f>
        <v/>
      </c>
      <c r="Y721" s="19" t="str">
        <f t="shared" si="11"/>
        <v/>
      </c>
      <c r="Z721" s="19" t="str">
        <f>IF(T721="","",IF(AND(T721&lt;&gt;'Tabelas auxiliares'!$B$241,T721&lt;&gt;'Tabelas auxiliares'!$B$242),"FOLHA DE PESSOAL",IF(Y721='Tabelas auxiliares'!$A$242,"CUSTEIO",IF(Y721='Tabelas auxiliares'!$A$241,"INVESTIMENTO","ERRO - VERIFICAR"))))</f>
        <v/>
      </c>
      <c r="AA721" s="131"/>
      <c r="AB721" s="131"/>
      <c r="AC721" s="37"/>
      <c r="AD721" s="37"/>
      <c r="AE721" s="37"/>
      <c r="AF721" s="37"/>
      <c r="AG721" s="37"/>
    </row>
    <row r="722" spans="6:33" x14ac:dyDescent="0.25">
      <c r="F722" s="19" t="str">
        <f>IFERROR(VLOOKUP(D722,'Tabelas auxiliares'!$A$3:$B$63,2,FALSE),"")</f>
        <v/>
      </c>
      <c r="G722" s="19" t="str">
        <f>IFERROR(VLOOKUP($B722,'Tabelas auxiliares'!$A$67:$C$104,2,FALSE),"")</f>
        <v/>
      </c>
      <c r="H722" s="19" t="str">
        <f>IFERROR(VLOOKUP($B722,'Tabelas auxiliares'!$A$67:$C$104,3,FALSE),"")</f>
        <v/>
      </c>
      <c r="Y722" s="19" t="str">
        <f t="shared" si="11"/>
        <v/>
      </c>
      <c r="Z722" s="19" t="str">
        <f>IF(T722="","",IF(AND(T722&lt;&gt;'Tabelas auxiliares'!$B$241,T722&lt;&gt;'Tabelas auxiliares'!$B$242),"FOLHA DE PESSOAL",IF(Y722='Tabelas auxiliares'!$A$242,"CUSTEIO",IF(Y722='Tabelas auxiliares'!$A$241,"INVESTIMENTO","ERRO - VERIFICAR"))))</f>
        <v/>
      </c>
      <c r="AA722" s="131"/>
      <c r="AB722" s="131"/>
      <c r="AC722" s="37"/>
      <c r="AD722" s="37"/>
      <c r="AE722" s="37"/>
      <c r="AF722" s="37"/>
      <c r="AG722" s="37"/>
    </row>
    <row r="723" spans="6:33" x14ac:dyDescent="0.25">
      <c r="F723" s="19" t="str">
        <f>IFERROR(VLOOKUP(D723,'Tabelas auxiliares'!$A$3:$B$63,2,FALSE),"")</f>
        <v/>
      </c>
      <c r="G723" s="19" t="str">
        <f>IFERROR(VLOOKUP($B723,'Tabelas auxiliares'!$A$67:$C$104,2,FALSE),"")</f>
        <v/>
      </c>
      <c r="H723" s="19" t="str">
        <f>IFERROR(VLOOKUP($B723,'Tabelas auxiliares'!$A$67:$C$104,3,FALSE),"")</f>
        <v/>
      </c>
      <c r="Y723" s="19" t="str">
        <f t="shared" si="11"/>
        <v/>
      </c>
      <c r="Z723" s="19" t="str">
        <f>IF(T723="","",IF(AND(T723&lt;&gt;'Tabelas auxiliares'!$B$241,T723&lt;&gt;'Tabelas auxiliares'!$B$242),"FOLHA DE PESSOAL",IF(Y723='Tabelas auxiliares'!$A$242,"CUSTEIO",IF(Y723='Tabelas auxiliares'!$A$241,"INVESTIMENTO","ERRO - VERIFICAR"))))</f>
        <v/>
      </c>
      <c r="AA723" s="131"/>
      <c r="AB723" s="131"/>
      <c r="AC723" s="37"/>
      <c r="AD723" s="37"/>
      <c r="AE723" s="37"/>
      <c r="AF723" s="37"/>
      <c r="AG723" s="37"/>
    </row>
    <row r="724" spans="6:33" x14ac:dyDescent="0.25">
      <c r="F724" s="19" t="str">
        <f>IFERROR(VLOOKUP(D724,'Tabelas auxiliares'!$A$3:$B$63,2,FALSE),"")</f>
        <v/>
      </c>
      <c r="G724" s="19" t="str">
        <f>IFERROR(VLOOKUP($B724,'Tabelas auxiliares'!$A$67:$C$104,2,FALSE),"")</f>
        <v/>
      </c>
      <c r="H724" s="19" t="str">
        <f>IFERROR(VLOOKUP($B724,'Tabelas auxiliares'!$A$67:$C$104,3,FALSE),"")</f>
        <v/>
      </c>
      <c r="Y724" s="19" t="str">
        <f t="shared" si="11"/>
        <v/>
      </c>
      <c r="Z724" s="19" t="str">
        <f>IF(T724="","",IF(AND(T724&lt;&gt;'Tabelas auxiliares'!$B$241,T724&lt;&gt;'Tabelas auxiliares'!$B$242),"FOLHA DE PESSOAL",IF(Y724='Tabelas auxiliares'!$A$242,"CUSTEIO",IF(Y724='Tabelas auxiliares'!$A$241,"INVESTIMENTO","ERRO - VERIFICAR"))))</f>
        <v/>
      </c>
      <c r="AA724" s="131"/>
      <c r="AB724" s="131"/>
      <c r="AC724" s="37"/>
      <c r="AD724" s="37"/>
      <c r="AE724" s="37"/>
      <c r="AF724" s="37"/>
      <c r="AG724" s="37"/>
    </row>
    <row r="725" spans="6:33" x14ac:dyDescent="0.25">
      <c r="F725" s="19" t="str">
        <f>IFERROR(VLOOKUP(D725,'Tabelas auxiliares'!$A$3:$B$63,2,FALSE),"")</f>
        <v/>
      </c>
      <c r="G725" s="19" t="str">
        <f>IFERROR(VLOOKUP($B725,'Tabelas auxiliares'!$A$67:$C$104,2,FALSE),"")</f>
        <v/>
      </c>
      <c r="H725" s="19" t="str">
        <f>IFERROR(VLOOKUP($B725,'Tabelas auxiliares'!$A$67:$C$104,3,FALSE),"")</f>
        <v/>
      </c>
      <c r="Y725" s="19" t="str">
        <f t="shared" si="11"/>
        <v/>
      </c>
      <c r="Z725" s="19" t="str">
        <f>IF(T725="","",IF(AND(T725&lt;&gt;'Tabelas auxiliares'!$B$241,T725&lt;&gt;'Tabelas auxiliares'!$B$242),"FOLHA DE PESSOAL",IF(Y725='Tabelas auxiliares'!$A$242,"CUSTEIO",IF(Y725='Tabelas auxiliares'!$A$241,"INVESTIMENTO","ERRO - VERIFICAR"))))</f>
        <v/>
      </c>
      <c r="AA725" s="131"/>
      <c r="AB725" s="131"/>
      <c r="AC725" s="37"/>
      <c r="AD725" s="37"/>
      <c r="AE725" s="37"/>
      <c r="AF725" s="37"/>
      <c r="AG725" s="37"/>
    </row>
    <row r="726" spans="6:33" x14ac:dyDescent="0.25">
      <c r="F726" s="19" t="str">
        <f>IFERROR(VLOOKUP(D726,'Tabelas auxiliares'!$A$3:$B$63,2,FALSE),"")</f>
        <v/>
      </c>
      <c r="G726" s="19" t="str">
        <f>IFERROR(VLOOKUP($B726,'Tabelas auxiliares'!$A$67:$C$104,2,FALSE),"")</f>
        <v/>
      </c>
      <c r="H726" s="19" t="str">
        <f>IFERROR(VLOOKUP($B726,'Tabelas auxiliares'!$A$67:$C$104,3,FALSE),"")</f>
        <v/>
      </c>
      <c r="Y726" s="19" t="str">
        <f t="shared" si="11"/>
        <v/>
      </c>
      <c r="Z726" s="19" t="str">
        <f>IF(T726="","",IF(AND(T726&lt;&gt;'Tabelas auxiliares'!$B$241,T726&lt;&gt;'Tabelas auxiliares'!$B$242),"FOLHA DE PESSOAL",IF(Y726='Tabelas auxiliares'!$A$242,"CUSTEIO",IF(Y726='Tabelas auxiliares'!$A$241,"INVESTIMENTO","ERRO - VERIFICAR"))))</f>
        <v/>
      </c>
      <c r="AA726" s="131"/>
      <c r="AB726" s="131"/>
      <c r="AC726" s="37"/>
      <c r="AD726" s="37"/>
      <c r="AE726" s="37"/>
      <c r="AF726" s="37"/>
      <c r="AG726" s="37"/>
    </row>
    <row r="727" spans="6:33" x14ac:dyDescent="0.25">
      <c r="F727" s="19" t="str">
        <f>IFERROR(VLOOKUP(D727,'Tabelas auxiliares'!$A$3:$B$63,2,FALSE),"")</f>
        <v/>
      </c>
      <c r="G727" s="19" t="str">
        <f>IFERROR(VLOOKUP($B727,'Tabelas auxiliares'!$A$67:$C$104,2,FALSE),"")</f>
        <v/>
      </c>
      <c r="H727" s="19" t="str">
        <f>IFERROR(VLOOKUP($B727,'Tabelas auxiliares'!$A$67:$C$104,3,FALSE),"")</f>
        <v/>
      </c>
      <c r="Y727" s="19" t="str">
        <f t="shared" si="11"/>
        <v/>
      </c>
      <c r="Z727" s="19" t="str">
        <f>IF(T727="","",IF(AND(T727&lt;&gt;'Tabelas auxiliares'!$B$241,T727&lt;&gt;'Tabelas auxiliares'!$B$242),"FOLHA DE PESSOAL",IF(Y727='Tabelas auxiliares'!$A$242,"CUSTEIO",IF(Y727='Tabelas auxiliares'!$A$241,"INVESTIMENTO","ERRO - VERIFICAR"))))</f>
        <v/>
      </c>
      <c r="AA727" s="131"/>
      <c r="AB727" s="131"/>
      <c r="AC727" s="37"/>
      <c r="AD727" s="37"/>
      <c r="AE727" s="37"/>
      <c r="AF727" s="37"/>
      <c r="AG727" s="37"/>
    </row>
    <row r="728" spans="6:33" x14ac:dyDescent="0.25">
      <c r="F728" s="19" t="str">
        <f>IFERROR(VLOOKUP(D728,'Tabelas auxiliares'!$A$3:$B$63,2,FALSE),"")</f>
        <v/>
      </c>
      <c r="G728" s="19" t="str">
        <f>IFERROR(VLOOKUP($B728,'Tabelas auxiliares'!$A$67:$C$104,2,FALSE),"")</f>
        <v/>
      </c>
      <c r="H728" s="19" t="str">
        <f>IFERROR(VLOOKUP($B728,'Tabelas auxiliares'!$A$67:$C$104,3,FALSE),"")</f>
        <v/>
      </c>
      <c r="Y728" s="19" t="str">
        <f t="shared" si="11"/>
        <v/>
      </c>
      <c r="Z728" s="19" t="str">
        <f>IF(T728="","",IF(AND(T728&lt;&gt;'Tabelas auxiliares'!$B$241,T728&lt;&gt;'Tabelas auxiliares'!$B$242),"FOLHA DE PESSOAL",IF(Y728='Tabelas auxiliares'!$A$242,"CUSTEIO",IF(Y728='Tabelas auxiliares'!$A$241,"INVESTIMENTO","ERRO - VERIFICAR"))))</f>
        <v/>
      </c>
      <c r="AA728" s="131"/>
      <c r="AB728" s="131"/>
      <c r="AC728" s="37"/>
      <c r="AD728" s="37"/>
      <c r="AE728" s="37"/>
      <c r="AF728" s="37"/>
      <c r="AG728" s="37"/>
    </row>
    <row r="729" spans="6:33" x14ac:dyDescent="0.25">
      <c r="F729" s="19" t="str">
        <f>IFERROR(VLOOKUP(D729,'Tabelas auxiliares'!$A$3:$B$63,2,FALSE),"")</f>
        <v/>
      </c>
      <c r="G729" s="19" t="str">
        <f>IFERROR(VLOOKUP($B729,'Tabelas auxiliares'!$A$67:$C$104,2,FALSE),"")</f>
        <v/>
      </c>
      <c r="H729" s="19" t="str">
        <f>IFERROR(VLOOKUP($B729,'Tabelas auxiliares'!$A$67:$C$104,3,FALSE),"")</f>
        <v/>
      </c>
      <c r="Y729" s="19" t="str">
        <f t="shared" si="11"/>
        <v/>
      </c>
      <c r="Z729" s="19" t="str">
        <f>IF(T729="","",IF(AND(T729&lt;&gt;'Tabelas auxiliares'!$B$241,T729&lt;&gt;'Tabelas auxiliares'!$B$242),"FOLHA DE PESSOAL",IF(Y729='Tabelas auxiliares'!$A$242,"CUSTEIO",IF(Y729='Tabelas auxiliares'!$A$241,"INVESTIMENTO","ERRO - VERIFICAR"))))</f>
        <v/>
      </c>
      <c r="AA729" s="131"/>
      <c r="AB729" s="131"/>
      <c r="AC729" s="37"/>
      <c r="AD729" s="37"/>
      <c r="AE729" s="37"/>
      <c r="AF729" s="37"/>
      <c r="AG729" s="37"/>
    </row>
    <row r="730" spans="6:33" x14ac:dyDescent="0.25">
      <c r="F730" s="19" t="str">
        <f>IFERROR(VLOOKUP(D730,'Tabelas auxiliares'!$A$3:$B$63,2,FALSE),"")</f>
        <v/>
      </c>
      <c r="G730" s="19" t="str">
        <f>IFERROR(VLOOKUP($B730,'Tabelas auxiliares'!$A$67:$C$104,2,FALSE),"")</f>
        <v/>
      </c>
      <c r="H730" s="19" t="str">
        <f>IFERROR(VLOOKUP($B730,'Tabelas auxiliares'!$A$67:$C$104,3,FALSE),"")</f>
        <v/>
      </c>
      <c r="Y730" s="19" t="str">
        <f t="shared" si="11"/>
        <v/>
      </c>
      <c r="Z730" s="19" t="str">
        <f>IF(T730="","",IF(AND(T730&lt;&gt;'Tabelas auxiliares'!$B$241,T730&lt;&gt;'Tabelas auxiliares'!$B$242),"FOLHA DE PESSOAL",IF(Y730='Tabelas auxiliares'!$A$242,"CUSTEIO",IF(Y730='Tabelas auxiliares'!$A$241,"INVESTIMENTO","ERRO - VERIFICAR"))))</f>
        <v/>
      </c>
      <c r="AA730" s="131"/>
      <c r="AB730" s="131"/>
      <c r="AC730" s="37"/>
      <c r="AD730" s="37"/>
      <c r="AE730" s="37"/>
      <c r="AF730" s="37"/>
      <c r="AG730" s="37"/>
    </row>
    <row r="731" spans="6:33" x14ac:dyDescent="0.25">
      <c r="F731" s="19" t="str">
        <f>IFERROR(VLOOKUP(D731,'Tabelas auxiliares'!$A$3:$B$63,2,FALSE),"")</f>
        <v/>
      </c>
      <c r="G731" s="19" t="str">
        <f>IFERROR(VLOOKUP($B731,'Tabelas auxiliares'!$A$67:$C$104,2,FALSE),"")</f>
        <v/>
      </c>
      <c r="H731" s="19" t="str">
        <f>IFERROR(VLOOKUP($B731,'Tabelas auxiliares'!$A$67:$C$104,3,FALSE),"")</f>
        <v/>
      </c>
      <c r="Y731" s="19" t="str">
        <f t="shared" si="11"/>
        <v/>
      </c>
      <c r="Z731" s="19" t="str">
        <f>IF(T731="","",IF(AND(T731&lt;&gt;'Tabelas auxiliares'!$B$241,T731&lt;&gt;'Tabelas auxiliares'!$B$242),"FOLHA DE PESSOAL",IF(Y731='Tabelas auxiliares'!$A$242,"CUSTEIO",IF(Y731='Tabelas auxiliares'!$A$241,"INVESTIMENTO","ERRO - VERIFICAR"))))</f>
        <v/>
      </c>
      <c r="AA731" s="131"/>
      <c r="AB731" s="131"/>
      <c r="AC731" s="37"/>
      <c r="AD731" s="37"/>
      <c r="AE731" s="37"/>
      <c r="AF731" s="37"/>
      <c r="AG731" s="37"/>
    </row>
    <row r="732" spans="6:33" x14ac:dyDescent="0.25">
      <c r="F732" s="19" t="str">
        <f>IFERROR(VLOOKUP(D732,'Tabelas auxiliares'!$A$3:$B$63,2,FALSE),"")</f>
        <v/>
      </c>
      <c r="G732" s="19" t="str">
        <f>IFERROR(VLOOKUP($B732,'Tabelas auxiliares'!$A$67:$C$104,2,FALSE),"")</f>
        <v/>
      </c>
      <c r="H732" s="19" t="str">
        <f>IFERROR(VLOOKUP($B732,'Tabelas auxiliares'!$A$67:$C$104,3,FALSE),"")</f>
        <v/>
      </c>
      <c r="Y732" s="19" t="str">
        <f t="shared" si="11"/>
        <v/>
      </c>
      <c r="Z732" s="19" t="str">
        <f>IF(T732="","",IF(AND(T732&lt;&gt;'Tabelas auxiliares'!$B$241,T732&lt;&gt;'Tabelas auxiliares'!$B$242),"FOLHA DE PESSOAL",IF(Y732='Tabelas auxiliares'!$A$242,"CUSTEIO",IF(Y732='Tabelas auxiliares'!$A$241,"INVESTIMENTO","ERRO - VERIFICAR"))))</f>
        <v/>
      </c>
      <c r="AA732" s="131"/>
      <c r="AB732" s="131"/>
      <c r="AC732" s="37"/>
      <c r="AD732" s="37"/>
      <c r="AE732" s="37"/>
      <c r="AF732" s="37"/>
      <c r="AG732" s="37"/>
    </row>
    <row r="733" spans="6:33" x14ac:dyDescent="0.25">
      <c r="F733" s="19" t="str">
        <f>IFERROR(VLOOKUP(D733,'Tabelas auxiliares'!$A$3:$B$63,2,FALSE),"")</f>
        <v/>
      </c>
      <c r="G733" s="19" t="str">
        <f>IFERROR(VLOOKUP($B733,'Tabelas auxiliares'!$A$67:$C$104,2,FALSE),"")</f>
        <v/>
      </c>
      <c r="H733" s="19" t="str">
        <f>IFERROR(VLOOKUP($B733,'Tabelas auxiliares'!$A$67:$C$104,3,FALSE),"")</f>
        <v/>
      </c>
      <c r="Y733" s="19" t="str">
        <f t="shared" si="11"/>
        <v/>
      </c>
      <c r="Z733" s="19" t="str">
        <f>IF(T733="","",IF(AND(T733&lt;&gt;'Tabelas auxiliares'!$B$241,T733&lt;&gt;'Tabelas auxiliares'!$B$242),"FOLHA DE PESSOAL",IF(Y733='Tabelas auxiliares'!$A$242,"CUSTEIO",IF(Y733='Tabelas auxiliares'!$A$241,"INVESTIMENTO","ERRO - VERIFICAR"))))</f>
        <v/>
      </c>
      <c r="AA733" s="131"/>
      <c r="AB733" s="131"/>
      <c r="AC733" s="37"/>
      <c r="AD733" s="37"/>
      <c r="AE733" s="37"/>
      <c r="AF733" s="37"/>
      <c r="AG733" s="37"/>
    </row>
    <row r="734" spans="6:33" x14ac:dyDescent="0.25">
      <c r="F734" s="19" t="str">
        <f>IFERROR(VLOOKUP(D734,'Tabelas auxiliares'!$A$3:$B$63,2,FALSE),"")</f>
        <v/>
      </c>
      <c r="G734" s="19" t="str">
        <f>IFERROR(VLOOKUP($B734,'Tabelas auxiliares'!$A$67:$C$104,2,FALSE),"")</f>
        <v/>
      </c>
      <c r="H734" s="19" t="str">
        <f>IFERROR(VLOOKUP($B734,'Tabelas auxiliares'!$A$67:$C$104,3,FALSE),"")</f>
        <v/>
      </c>
      <c r="Y734" s="19" t="str">
        <f t="shared" si="11"/>
        <v/>
      </c>
      <c r="Z734" s="19" t="str">
        <f>IF(T734="","",IF(AND(T734&lt;&gt;'Tabelas auxiliares'!$B$241,T734&lt;&gt;'Tabelas auxiliares'!$B$242),"FOLHA DE PESSOAL",IF(Y734='Tabelas auxiliares'!$A$242,"CUSTEIO",IF(Y734='Tabelas auxiliares'!$A$241,"INVESTIMENTO","ERRO - VERIFICAR"))))</f>
        <v/>
      </c>
      <c r="AA734" s="131"/>
      <c r="AB734" s="131"/>
      <c r="AC734" s="37"/>
      <c r="AD734" s="37"/>
      <c r="AE734" s="37"/>
      <c r="AF734" s="37"/>
      <c r="AG734" s="37"/>
    </row>
    <row r="735" spans="6:33" x14ac:dyDescent="0.25">
      <c r="F735" s="19" t="str">
        <f>IFERROR(VLOOKUP(D735,'Tabelas auxiliares'!$A$3:$B$63,2,FALSE),"")</f>
        <v/>
      </c>
      <c r="G735" s="19" t="str">
        <f>IFERROR(VLOOKUP($B735,'Tabelas auxiliares'!$A$67:$C$104,2,FALSE),"")</f>
        <v/>
      </c>
      <c r="H735" s="19" t="str">
        <f>IFERROR(VLOOKUP($B735,'Tabelas auxiliares'!$A$67:$C$104,3,FALSE),"")</f>
        <v/>
      </c>
      <c r="Y735" s="19" t="str">
        <f t="shared" si="11"/>
        <v/>
      </c>
      <c r="Z735" s="19" t="str">
        <f>IF(T735="","",IF(AND(T735&lt;&gt;'Tabelas auxiliares'!$B$241,T735&lt;&gt;'Tabelas auxiliares'!$B$242),"FOLHA DE PESSOAL",IF(Y735='Tabelas auxiliares'!$A$242,"CUSTEIO",IF(Y735='Tabelas auxiliares'!$A$241,"INVESTIMENTO","ERRO - VERIFICAR"))))</f>
        <v/>
      </c>
      <c r="AA735" s="131"/>
      <c r="AB735" s="131"/>
      <c r="AC735" s="37"/>
      <c r="AD735" s="37"/>
      <c r="AE735" s="37"/>
      <c r="AF735" s="37"/>
      <c r="AG735" s="37"/>
    </row>
    <row r="736" spans="6:33" x14ac:dyDescent="0.25">
      <c r="F736" s="19" t="str">
        <f>IFERROR(VLOOKUP(D736,'Tabelas auxiliares'!$A$3:$B$63,2,FALSE),"")</f>
        <v/>
      </c>
      <c r="G736" s="19" t="str">
        <f>IFERROR(VLOOKUP($B736,'Tabelas auxiliares'!$A$67:$C$104,2,FALSE),"")</f>
        <v/>
      </c>
      <c r="H736" s="19" t="str">
        <f>IFERROR(VLOOKUP($B736,'Tabelas auxiliares'!$A$67:$C$104,3,FALSE),"")</f>
        <v/>
      </c>
      <c r="Y736" s="19" t="str">
        <f t="shared" si="11"/>
        <v/>
      </c>
      <c r="Z736" s="19" t="str">
        <f>IF(T736="","",IF(AND(T736&lt;&gt;'Tabelas auxiliares'!$B$241,T736&lt;&gt;'Tabelas auxiliares'!$B$242),"FOLHA DE PESSOAL",IF(Y736='Tabelas auxiliares'!$A$242,"CUSTEIO",IF(Y736='Tabelas auxiliares'!$A$241,"INVESTIMENTO","ERRO - VERIFICAR"))))</f>
        <v/>
      </c>
      <c r="AA736" s="131"/>
      <c r="AB736" s="131"/>
      <c r="AC736" s="37"/>
      <c r="AD736" s="37"/>
      <c r="AE736" s="37"/>
      <c r="AF736" s="37"/>
      <c r="AG736" s="37"/>
    </row>
    <row r="737" spans="6:33" x14ac:dyDescent="0.25">
      <c r="F737" s="19" t="str">
        <f>IFERROR(VLOOKUP(D737,'Tabelas auxiliares'!$A$3:$B$63,2,FALSE),"")</f>
        <v/>
      </c>
      <c r="G737" s="19" t="str">
        <f>IFERROR(VLOOKUP($B737,'Tabelas auxiliares'!$A$67:$C$104,2,FALSE),"")</f>
        <v/>
      </c>
      <c r="H737" s="19" t="str">
        <f>IFERROR(VLOOKUP($B737,'Tabelas auxiliares'!$A$67:$C$104,3,FALSE),"")</f>
        <v/>
      </c>
      <c r="Y737" s="19" t="str">
        <f t="shared" si="11"/>
        <v/>
      </c>
      <c r="Z737" s="19" t="str">
        <f>IF(T737="","",IF(AND(T737&lt;&gt;'Tabelas auxiliares'!$B$241,T737&lt;&gt;'Tabelas auxiliares'!$B$242),"FOLHA DE PESSOAL",IF(Y737='Tabelas auxiliares'!$A$242,"CUSTEIO",IF(Y737='Tabelas auxiliares'!$A$241,"INVESTIMENTO","ERRO - VERIFICAR"))))</f>
        <v/>
      </c>
      <c r="AA737" s="131"/>
      <c r="AB737" s="131"/>
      <c r="AC737" s="37"/>
      <c r="AD737" s="37"/>
      <c r="AE737" s="37"/>
      <c r="AF737" s="37"/>
      <c r="AG737" s="37"/>
    </row>
    <row r="738" spans="6:33" x14ac:dyDescent="0.25">
      <c r="F738" s="19" t="str">
        <f>IFERROR(VLOOKUP(D738,'Tabelas auxiliares'!$A$3:$B$63,2,FALSE),"")</f>
        <v/>
      </c>
      <c r="G738" s="19" t="str">
        <f>IFERROR(VLOOKUP($B738,'Tabelas auxiliares'!$A$67:$C$104,2,FALSE),"")</f>
        <v/>
      </c>
      <c r="H738" s="19" t="str">
        <f>IFERROR(VLOOKUP($B738,'Tabelas auxiliares'!$A$67:$C$104,3,FALSE),"")</f>
        <v/>
      </c>
      <c r="Y738" s="19" t="str">
        <f t="shared" si="11"/>
        <v/>
      </c>
      <c r="Z738" s="19" t="str">
        <f>IF(T738="","",IF(AND(T738&lt;&gt;'Tabelas auxiliares'!$B$241,T738&lt;&gt;'Tabelas auxiliares'!$B$242),"FOLHA DE PESSOAL",IF(Y738='Tabelas auxiliares'!$A$242,"CUSTEIO",IF(Y738='Tabelas auxiliares'!$A$241,"INVESTIMENTO","ERRO - VERIFICAR"))))</f>
        <v/>
      </c>
      <c r="AA738" s="131"/>
      <c r="AB738" s="131"/>
      <c r="AC738" s="37"/>
      <c r="AD738" s="37"/>
      <c r="AE738" s="37"/>
      <c r="AF738" s="37"/>
      <c r="AG738" s="37"/>
    </row>
    <row r="739" spans="6:33" x14ac:dyDescent="0.25">
      <c r="F739" s="19" t="str">
        <f>IFERROR(VLOOKUP(D739,'Tabelas auxiliares'!$A$3:$B$63,2,FALSE),"")</f>
        <v/>
      </c>
      <c r="G739" s="19" t="str">
        <f>IFERROR(VLOOKUP($B739,'Tabelas auxiliares'!$A$67:$C$104,2,FALSE),"")</f>
        <v/>
      </c>
      <c r="H739" s="19" t="str">
        <f>IFERROR(VLOOKUP($B739,'Tabelas auxiliares'!$A$67:$C$104,3,FALSE),"")</f>
        <v/>
      </c>
      <c r="Y739" s="19" t="str">
        <f t="shared" si="11"/>
        <v/>
      </c>
      <c r="Z739" s="19" t="str">
        <f>IF(T739="","",IF(AND(T739&lt;&gt;'Tabelas auxiliares'!$B$241,T739&lt;&gt;'Tabelas auxiliares'!$B$242),"FOLHA DE PESSOAL",IF(Y739='Tabelas auxiliares'!$A$242,"CUSTEIO",IF(Y739='Tabelas auxiliares'!$A$241,"INVESTIMENTO","ERRO - VERIFICAR"))))</f>
        <v/>
      </c>
      <c r="AA739" s="131"/>
      <c r="AB739" s="131"/>
      <c r="AC739" s="37"/>
      <c r="AD739" s="37"/>
      <c r="AE739" s="37"/>
      <c r="AF739" s="37"/>
      <c r="AG739" s="37"/>
    </row>
    <row r="740" spans="6:33" x14ac:dyDescent="0.25">
      <c r="F740" s="19" t="str">
        <f>IFERROR(VLOOKUP(D740,'Tabelas auxiliares'!$A$3:$B$63,2,FALSE),"")</f>
        <v/>
      </c>
      <c r="G740" s="19" t="str">
        <f>IFERROR(VLOOKUP($B740,'Tabelas auxiliares'!$A$67:$C$104,2,FALSE),"")</f>
        <v/>
      </c>
      <c r="H740" s="19" t="str">
        <f>IFERROR(VLOOKUP($B740,'Tabelas auxiliares'!$A$67:$C$104,3,FALSE),"")</f>
        <v/>
      </c>
      <c r="Y740" s="19" t="str">
        <f t="shared" si="11"/>
        <v/>
      </c>
      <c r="Z740" s="19" t="str">
        <f>IF(T740="","",IF(AND(T740&lt;&gt;'Tabelas auxiliares'!$B$241,T740&lt;&gt;'Tabelas auxiliares'!$B$242),"FOLHA DE PESSOAL",IF(Y740='Tabelas auxiliares'!$A$242,"CUSTEIO",IF(Y740='Tabelas auxiliares'!$A$241,"INVESTIMENTO","ERRO - VERIFICAR"))))</f>
        <v/>
      </c>
      <c r="AA740" s="131"/>
      <c r="AB740" s="131"/>
      <c r="AC740" s="37"/>
      <c r="AD740" s="37"/>
      <c r="AE740" s="37"/>
      <c r="AF740" s="37"/>
      <c r="AG740" s="37"/>
    </row>
    <row r="741" spans="6:33" x14ac:dyDescent="0.25">
      <c r="F741" s="19" t="str">
        <f>IFERROR(VLOOKUP(D741,'Tabelas auxiliares'!$A$3:$B$63,2,FALSE),"")</f>
        <v/>
      </c>
      <c r="G741" s="19" t="str">
        <f>IFERROR(VLOOKUP($B741,'Tabelas auxiliares'!$A$67:$C$104,2,FALSE),"")</f>
        <v/>
      </c>
      <c r="H741" s="19" t="str">
        <f>IFERROR(VLOOKUP($B741,'Tabelas auxiliares'!$A$67:$C$104,3,FALSE),"")</f>
        <v/>
      </c>
      <c r="Y741" s="19" t="str">
        <f t="shared" si="11"/>
        <v/>
      </c>
      <c r="Z741" s="19" t="str">
        <f>IF(T741="","",IF(AND(T741&lt;&gt;'Tabelas auxiliares'!$B$241,T741&lt;&gt;'Tabelas auxiliares'!$B$242),"FOLHA DE PESSOAL",IF(Y741='Tabelas auxiliares'!$A$242,"CUSTEIO",IF(Y741='Tabelas auxiliares'!$A$241,"INVESTIMENTO","ERRO - VERIFICAR"))))</f>
        <v/>
      </c>
      <c r="AA741" s="131"/>
      <c r="AB741" s="131"/>
      <c r="AC741" s="37"/>
      <c r="AD741" s="37"/>
      <c r="AE741" s="37"/>
      <c r="AF741" s="37"/>
      <c r="AG741" s="37"/>
    </row>
    <row r="742" spans="6:33" x14ac:dyDescent="0.25">
      <c r="F742" s="19" t="str">
        <f>IFERROR(VLOOKUP(D742,'Tabelas auxiliares'!$A$3:$B$63,2,FALSE),"")</f>
        <v/>
      </c>
      <c r="G742" s="19" t="str">
        <f>IFERROR(VLOOKUP($B742,'Tabelas auxiliares'!$A$67:$C$104,2,FALSE),"")</f>
        <v/>
      </c>
      <c r="H742" s="19" t="str">
        <f>IFERROR(VLOOKUP($B742,'Tabelas auxiliares'!$A$67:$C$104,3,FALSE),"")</f>
        <v/>
      </c>
      <c r="Y742" s="19" t="str">
        <f t="shared" si="11"/>
        <v/>
      </c>
      <c r="Z742" s="19" t="str">
        <f>IF(T742="","",IF(AND(T742&lt;&gt;'Tabelas auxiliares'!$B$241,T742&lt;&gt;'Tabelas auxiliares'!$B$242),"FOLHA DE PESSOAL",IF(Y742='Tabelas auxiliares'!$A$242,"CUSTEIO",IF(Y742='Tabelas auxiliares'!$A$241,"INVESTIMENTO","ERRO - VERIFICAR"))))</f>
        <v/>
      </c>
      <c r="AA742" s="131"/>
      <c r="AB742" s="131"/>
      <c r="AC742" s="37"/>
      <c r="AD742" s="37"/>
      <c r="AE742" s="37"/>
      <c r="AF742" s="37"/>
      <c r="AG742" s="37"/>
    </row>
    <row r="743" spans="6:33" x14ac:dyDescent="0.25">
      <c r="F743" s="19" t="str">
        <f>IFERROR(VLOOKUP(D743,'Tabelas auxiliares'!$A$3:$B$63,2,FALSE),"")</f>
        <v/>
      </c>
      <c r="G743" s="19" t="str">
        <f>IFERROR(VLOOKUP($B743,'Tabelas auxiliares'!$A$67:$C$104,2,FALSE),"")</f>
        <v/>
      </c>
      <c r="H743" s="19" t="str">
        <f>IFERROR(VLOOKUP($B743,'Tabelas auxiliares'!$A$67:$C$104,3,FALSE),"")</f>
        <v/>
      </c>
      <c r="Y743" s="19" t="str">
        <f t="shared" si="11"/>
        <v/>
      </c>
      <c r="Z743" s="19" t="str">
        <f>IF(T743="","",IF(AND(T743&lt;&gt;'Tabelas auxiliares'!$B$241,T743&lt;&gt;'Tabelas auxiliares'!$B$242),"FOLHA DE PESSOAL",IF(Y743='Tabelas auxiliares'!$A$242,"CUSTEIO",IF(Y743='Tabelas auxiliares'!$A$241,"INVESTIMENTO","ERRO - VERIFICAR"))))</f>
        <v/>
      </c>
      <c r="AA743" s="131"/>
      <c r="AB743" s="131"/>
      <c r="AC743" s="37"/>
      <c r="AD743" s="37"/>
      <c r="AE743" s="37"/>
      <c r="AF743" s="37"/>
      <c r="AG743" s="37"/>
    </row>
    <row r="744" spans="6:33" x14ac:dyDescent="0.25">
      <c r="F744" s="19" t="str">
        <f>IFERROR(VLOOKUP(D744,'Tabelas auxiliares'!$A$3:$B$63,2,FALSE),"")</f>
        <v/>
      </c>
      <c r="G744" s="19" t="str">
        <f>IFERROR(VLOOKUP($B744,'Tabelas auxiliares'!$A$67:$C$104,2,FALSE),"")</f>
        <v/>
      </c>
      <c r="H744" s="19" t="str">
        <f>IFERROR(VLOOKUP($B744,'Tabelas auxiliares'!$A$67:$C$104,3,FALSE),"")</f>
        <v/>
      </c>
      <c r="Y744" s="19" t="str">
        <f t="shared" si="11"/>
        <v/>
      </c>
      <c r="Z744" s="19" t="str">
        <f>IF(T744="","",IF(AND(T744&lt;&gt;'Tabelas auxiliares'!$B$241,T744&lt;&gt;'Tabelas auxiliares'!$B$242),"FOLHA DE PESSOAL",IF(Y744='Tabelas auxiliares'!$A$242,"CUSTEIO",IF(Y744='Tabelas auxiliares'!$A$241,"INVESTIMENTO","ERRO - VERIFICAR"))))</f>
        <v/>
      </c>
      <c r="AA744" s="131"/>
      <c r="AB744" s="131"/>
      <c r="AC744" s="37"/>
      <c r="AD744" s="37"/>
      <c r="AE744" s="37"/>
      <c r="AF744" s="37"/>
      <c r="AG744" s="37"/>
    </row>
    <row r="745" spans="6:33" x14ac:dyDescent="0.25">
      <c r="F745" s="19" t="str">
        <f>IFERROR(VLOOKUP(D745,'Tabelas auxiliares'!$A$3:$B$63,2,FALSE),"")</f>
        <v/>
      </c>
      <c r="G745" s="19" t="str">
        <f>IFERROR(VLOOKUP($B745,'Tabelas auxiliares'!$A$67:$C$104,2,FALSE),"")</f>
        <v/>
      </c>
      <c r="H745" s="19" t="str">
        <f>IFERROR(VLOOKUP($B745,'Tabelas auxiliares'!$A$67:$C$104,3,FALSE),"")</f>
        <v/>
      </c>
      <c r="Y745" s="19" t="str">
        <f t="shared" si="11"/>
        <v/>
      </c>
      <c r="Z745" s="19" t="str">
        <f>IF(T745="","",IF(AND(T745&lt;&gt;'Tabelas auxiliares'!$B$241,T745&lt;&gt;'Tabelas auxiliares'!$B$242),"FOLHA DE PESSOAL",IF(Y745='Tabelas auxiliares'!$A$242,"CUSTEIO",IF(Y745='Tabelas auxiliares'!$A$241,"INVESTIMENTO","ERRO - VERIFICAR"))))</f>
        <v/>
      </c>
      <c r="AA745" s="131"/>
      <c r="AB745" s="131"/>
      <c r="AC745" s="37"/>
      <c r="AD745" s="37"/>
      <c r="AE745" s="37"/>
      <c r="AF745" s="37"/>
      <c r="AG745" s="37"/>
    </row>
    <row r="746" spans="6:33" x14ac:dyDescent="0.25">
      <c r="F746" s="19" t="str">
        <f>IFERROR(VLOOKUP(D746,'Tabelas auxiliares'!$A$3:$B$63,2,FALSE),"")</f>
        <v/>
      </c>
      <c r="G746" s="19" t="str">
        <f>IFERROR(VLOOKUP($B746,'Tabelas auxiliares'!$A$67:$C$104,2,FALSE),"")</f>
        <v/>
      </c>
      <c r="H746" s="19" t="str">
        <f>IFERROR(VLOOKUP($B746,'Tabelas auxiliares'!$A$67:$C$104,3,FALSE),"")</f>
        <v/>
      </c>
      <c r="Y746" s="19" t="str">
        <f t="shared" si="11"/>
        <v/>
      </c>
      <c r="Z746" s="19" t="str">
        <f>IF(T746="","",IF(AND(T746&lt;&gt;'Tabelas auxiliares'!$B$241,T746&lt;&gt;'Tabelas auxiliares'!$B$242),"FOLHA DE PESSOAL",IF(Y746='Tabelas auxiliares'!$A$242,"CUSTEIO",IF(Y746='Tabelas auxiliares'!$A$241,"INVESTIMENTO","ERRO - VERIFICAR"))))</f>
        <v/>
      </c>
      <c r="AA746" s="131"/>
      <c r="AB746" s="131"/>
      <c r="AC746" s="37"/>
      <c r="AD746" s="37"/>
      <c r="AE746" s="37"/>
      <c r="AF746" s="37"/>
      <c r="AG746" s="37"/>
    </row>
    <row r="747" spans="6:33" x14ac:dyDescent="0.25">
      <c r="F747" s="19" t="str">
        <f>IFERROR(VLOOKUP(D747,'Tabelas auxiliares'!$A$3:$B$63,2,FALSE),"")</f>
        <v/>
      </c>
      <c r="G747" s="19" t="str">
        <f>IFERROR(VLOOKUP($B747,'Tabelas auxiliares'!$A$67:$C$104,2,FALSE),"")</f>
        <v/>
      </c>
      <c r="H747" s="19" t="str">
        <f>IFERROR(VLOOKUP($B747,'Tabelas auxiliares'!$A$67:$C$104,3,FALSE),"")</f>
        <v/>
      </c>
      <c r="Y747" s="19" t="str">
        <f t="shared" si="11"/>
        <v/>
      </c>
      <c r="Z747" s="19" t="str">
        <f>IF(T747="","",IF(AND(T747&lt;&gt;'Tabelas auxiliares'!$B$241,T747&lt;&gt;'Tabelas auxiliares'!$B$242),"FOLHA DE PESSOAL",IF(Y747='Tabelas auxiliares'!$A$242,"CUSTEIO",IF(Y747='Tabelas auxiliares'!$A$241,"INVESTIMENTO","ERRO - VERIFICAR"))))</f>
        <v/>
      </c>
      <c r="AA747" s="131"/>
      <c r="AB747" s="131"/>
      <c r="AC747" s="37"/>
      <c r="AD747" s="37"/>
      <c r="AE747" s="37"/>
      <c r="AF747" s="37"/>
      <c r="AG747" s="37"/>
    </row>
    <row r="748" spans="6:33" x14ac:dyDescent="0.25">
      <c r="F748" s="19" t="str">
        <f>IFERROR(VLOOKUP(D748,'Tabelas auxiliares'!$A$3:$B$63,2,FALSE),"")</f>
        <v/>
      </c>
      <c r="G748" s="19" t="str">
        <f>IFERROR(VLOOKUP($B748,'Tabelas auxiliares'!$A$67:$C$104,2,FALSE),"")</f>
        <v/>
      </c>
      <c r="H748" s="19" t="str">
        <f>IFERROR(VLOOKUP($B748,'Tabelas auxiliares'!$A$67:$C$104,3,FALSE),"")</f>
        <v/>
      </c>
      <c r="Y748" s="19" t="str">
        <f t="shared" si="11"/>
        <v/>
      </c>
      <c r="Z748" s="19" t="str">
        <f>IF(T748="","",IF(AND(T748&lt;&gt;'Tabelas auxiliares'!$B$241,T748&lt;&gt;'Tabelas auxiliares'!$B$242),"FOLHA DE PESSOAL",IF(Y748='Tabelas auxiliares'!$A$242,"CUSTEIO",IF(Y748='Tabelas auxiliares'!$A$241,"INVESTIMENTO","ERRO - VERIFICAR"))))</f>
        <v/>
      </c>
      <c r="AA748" s="131"/>
      <c r="AB748" s="131"/>
      <c r="AC748" s="37"/>
      <c r="AD748" s="37"/>
      <c r="AE748" s="37"/>
      <c r="AF748" s="37"/>
      <c r="AG748" s="37"/>
    </row>
    <row r="749" spans="6:33" x14ac:dyDescent="0.25">
      <c r="F749" s="19" t="str">
        <f>IFERROR(VLOOKUP(D749,'Tabelas auxiliares'!$A$3:$B$63,2,FALSE),"")</f>
        <v/>
      </c>
      <c r="G749" s="19" t="str">
        <f>IFERROR(VLOOKUP($B749,'Tabelas auxiliares'!$A$67:$C$104,2,FALSE),"")</f>
        <v/>
      </c>
      <c r="H749" s="19" t="str">
        <f>IFERROR(VLOOKUP($B749,'Tabelas auxiliares'!$A$67:$C$104,3,FALSE),"")</f>
        <v/>
      </c>
      <c r="Y749" s="19" t="str">
        <f t="shared" si="11"/>
        <v/>
      </c>
      <c r="Z749" s="19" t="str">
        <f>IF(T749="","",IF(AND(T749&lt;&gt;'Tabelas auxiliares'!$B$241,T749&lt;&gt;'Tabelas auxiliares'!$B$242),"FOLHA DE PESSOAL",IF(Y749='Tabelas auxiliares'!$A$242,"CUSTEIO",IF(Y749='Tabelas auxiliares'!$A$241,"INVESTIMENTO","ERRO - VERIFICAR"))))</f>
        <v/>
      </c>
      <c r="AA749" s="131"/>
      <c r="AB749" s="131"/>
      <c r="AC749" s="37"/>
      <c r="AD749" s="37"/>
      <c r="AE749" s="37"/>
      <c r="AF749" s="37"/>
      <c r="AG749" s="37"/>
    </row>
    <row r="750" spans="6:33" x14ac:dyDescent="0.25">
      <c r="F750" s="19" t="str">
        <f>IFERROR(VLOOKUP(D750,'Tabelas auxiliares'!$A$3:$B$63,2,FALSE),"")</f>
        <v/>
      </c>
      <c r="G750" s="19" t="str">
        <f>IFERROR(VLOOKUP($B750,'Tabelas auxiliares'!$A$67:$C$104,2,FALSE),"")</f>
        <v/>
      </c>
      <c r="H750" s="19" t="str">
        <f>IFERROR(VLOOKUP($B750,'Tabelas auxiliares'!$A$67:$C$104,3,FALSE),"")</f>
        <v/>
      </c>
      <c r="Y750" s="19" t="str">
        <f t="shared" si="11"/>
        <v/>
      </c>
      <c r="Z750" s="19" t="str">
        <f>IF(T750="","",IF(AND(T750&lt;&gt;'Tabelas auxiliares'!$B$241,T750&lt;&gt;'Tabelas auxiliares'!$B$242),"FOLHA DE PESSOAL",IF(Y750='Tabelas auxiliares'!$A$242,"CUSTEIO",IF(Y750='Tabelas auxiliares'!$A$241,"INVESTIMENTO","ERRO - VERIFICAR"))))</f>
        <v/>
      </c>
      <c r="AA750" s="131"/>
      <c r="AB750" s="131"/>
      <c r="AC750" s="37"/>
      <c r="AD750" s="37"/>
      <c r="AE750" s="37"/>
      <c r="AF750" s="37"/>
      <c r="AG750" s="37"/>
    </row>
    <row r="751" spans="6:33" x14ac:dyDescent="0.25">
      <c r="F751" s="19" t="str">
        <f>IFERROR(VLOOKUP(D751,'Tabelas auxiliares'!$A$3:$B$63,2,FALSE),"")</f>
        <v/>
      </c>
      <c r="G751" s="19" t="str">
        <f>IFERROR(VLOOKUP($B751,'Tabelas auxiliares'!$A$67:$C$104,2,FALSE),"")</f>
        <v/>
      </c>
      <c r="H751" s="19" t="str">
        <f>IFERROR(VLOOKUP($B751,'Tabelas auxiliares'!$A$67:$C$104,3,FALSE),"")</f>
        <v/>
      </c>
      <c r="Y751" s="19" t="str">
        <f t="shared" si="11"/>
        <v/>
      </c>
      <c r="Z751" s="19" t="str">
        <f>IF(T751="","",IF(AND(T751&lt;&gt;'Tabelas auxiliares'!$B$241,T751&lt;&gt;'Tabelas auxiliares'!$B$242),"FOLHA DE PESSOAL",IF(Y751='Tabelas auxiliares'!$A$242,"CUSTEIO",IF(Y751='Tabelas auxiliares'!$A$241,"INVESTIMENTO","ERRO - VERIFICAR"))))</f>
        <v/>
      </c>
      <c r="AA751" s="131"/>
      <c r="AB751" s="131"/>
      <c r="AC751" s="37"/>
      <c r="AD751" s="37"/>
      <c r="AE751" s="37"/>
      <c r="AF751" s="37"/>
      <c r="AG751" s="37"/>
    </row>
    <row r="752" spans="6:33" x14ac:dyDescent="0.25">
      <c r="F752" s="19" t="str">
        <f>IFERROR(VLOOKUP(D752,'Tabelas auxiliares'!$A$3:$B$63,2,FALSE),"")</f>
        <v/>
      </c>
      <c r="G752" s="19" t="str">
        <f>IFERROR(VLOOKUP($B752,'Tabelas auxiliares'!$A$67:$C$104,2,FALSE),"")</f>
        <v/>
      </c>
      <c r="H752" s="19" t="str">
        <f>IFERROR(VLOOKUP($B752,'Tabelas auxiliares'!$A$67:$C$104,3,FALSE),"")</f>
        <v/>
      </c>
      <c r="Y752" s="19" t="str">
        <f t="shared" si="11"/>
        <v/>
      </c>
      <c r="Z752" s="19" t="str">
        <f>IF(T752="","",IF(AND(T752&lt;&gt;'Tabelas auxiliares'!$B$241,T752&lt;&gt;'Tabelas auxiliares'!$B$242),"FOLHA DE PESSOAL",IF(Y752='Tabelas auxiliares'!$A$242,"CUSTEIO",IF(Y752='Tabelas auxiliares'!$A$241,"INVESTIMENTO","ERRO - VERIFICAR"))))</f>
        <v/>
      </c>
      <c r="AA752" s="131"/>
      <c r="AB752" s="131"/>
      <c r="AC752" s="37"/>
      <c r="AD752" s="37"/>
      <c r="AE752" s="37"/>
      <c r="AF752" s="37"/>
      <c r="AG752" s="37"/>
    </row>
    <row r="753" spans="6:33" x14ac:dyDescent="0.25">
      <c r="F753" s="19" t="str">
        <f>IFERROR(VLOOKUP(D753,'Tabelas auxiliares'!$A$3:$B$63,2,FALSE),"")</f>
        <v/>
      </c>
      <c r="G753" s="19" t="str">
        <f>IFERROR(VLOOKUP($B753,'Tabelas auxiliares'!$A$67:$C$104,2,FALSE),"")</f>
        <v/>
      </c>
      <c r="H753" s="19" t="str">
        <f>IFERROR(VLOOKUP($B753,'Tabelas auxiliares'!$A$67:$C$104,3,FALSE),"")</f>
        <v/>
      </c>
      <c r="Y753" s="19" t="str">
        <f t="shared" si="11"/>
        <v/>
      </c>
      <c r="Z753" s="19" t="str">
        <f>IF(T753="","",IF(AND(T753&lt;&gt;'Tabelas auxiliares'!$B$241,T753&lt;&gt;'Tabelas auxiliares'!$B$242),"FOLHA DE PESSOAL",IF(Y753='Tabelas auxiliares'!$A$242,"CUSTEIO",IF(Y753='Tabelas auxiliares'!$A$241,"INVESTIMENTO","ERRO - VERIFICAR"))))</f>
        <v/>
      </c>
      <c r="AA753" s="131"/>
      <c r="AB753" s="131"/>
      <c r="AC753" s="37"/>
      <c r="AD753" s="37"/>
      <c r="AE753" s="37"/>
      <c r="AF753" s="37"/>
      <c r="AG753" s="37"/>
    </row>
    <row r="754" spans="6:33" x14ac:dyDescent="0.25">
      <c r="F754" s="19" t="str">
        <f>IFERROR(VLOOKUP(D754,'Tabelas auxiliares'!$A$3:$B$63,2,FALSE),"")</f>
        <v/>
      </c>
      <c r="G754" s="19" t="str">
        <f>IFERROR(VLOOKUP($B754,'Tabelas auxiliares'!$A$67:$C$104,2,FALSE),"")</f>
        <v/>
      </c>
      <c r="H754" s="19" t="str">
        <f>IFERROR(VLOOKUP($B754,'Tabelas auxiliares'!$A$67:$C$104,3,FALSE),"")</f>
        <v/>
      </c>
      <c r="Y754" s="19" t="str">
        <f t="shared" si="11"/>
        <v/>
      </c>
      <c r="Z754" s="19" t="str">
        <f>IF(T754="","",IF(AND(T754&lt;&gt;'Tabelas auxiliares'!$B$241,T754&lt;&gt;'Tabelas auxiliares'!$B$242),"FOLHA DE PESSOAL",IF(Y754='Tabelas auxiliares'!$A$242,"CUSTEIO",IF(Y754='Tabelas auxiliares'!$A$241,"INVESTIMENTO","ERRO - VERIFICAR"))))</f>
        <v/>
      </c>
      <c r="AA754" s="131"/>
      <c r="AB754" s="131"/>
      <c r="AC754" s="37"/>
      <c r="AD754" s="37"/>
      <c r="AE754" s="37"/>
      <c r="AF754" s="37"/>
      <c r="AG754" s="37"/>
    </row>
    <row r="755" spans="6:33" x14ac:dyDescent="0.25">
      <c r="F755" s="19" t="str">
        <f>IFERROR(VLOOKUP(D755,'Tabelas auxiliares'!$A$3:$B$63,2,FALSE),"")</f>
        <v/>
      </c>
      <c r="G755" s="19" t="str">
        <f>IFERROR(VLOOKUP($B755,'Tabelas auxiliares'!$A$67:$C$104,2,FALSE),"")</f>
        <v/>
      </c>
      <c r="H755" s="19" t="str">
        <f>IFERROR(VLOOKUP($B755,'Tabelas auxiliares'!$A$67:$C$104,3,FALSE),"")</f>
        <v/>
      </c>
      <c r="Y755" s="19" t="str">
        <f t="shared" si="11"/>
        <v/>
      </c>
      <c r="Z755" s="19" t="str">
        <f>IF(T755="","",IF(AND(T755&lt;&gt;'Tabelas auxiliares'!$B$241,T755&lt;&gt;'Tabelas auxiliares'!$B$242),"FOLHA DE PESSOAL",IF(Y755='Tabelas auxiliares'!$A$242,"CUSTEIO",IF(Y755='Tabelas auxiliares'!$A$241,"INVESTIMENTO","ERRO - VERIFICAR"))))</f>
        <v/>
      </c>
      <c r="AA755" s="131"/>
      <c r="AB755" s="131"/>
      <c r="AC755" s="37"/>
      <c r="AD755" s="37"/>
      <c r="AE755" s="37"/>
      <c r="AF755" s="37"/>
      <c r="AG755" s="37"/>
    </row>
    <row r="756" spans="6:33" x14ac:dyDescent="0.25">
      <c r="F756" s="19" t="str">
        <f>IFERROR(VLOOKUP(D756,'Tabelas auxiliares'!$A$3:$B$63,2,FALSE),"")</f>
        <v/>
      </c>
      <c r="G756" s="19" t="str">
        <f>IFERROR(VLOOKUP($B756,'Tabelas auxiliares'!$A$67:$C$104,2,FALSE),"")</f>
        <v/>
      </c>
      <c r="H756" s="19" t="str">
        <f>IFERROR(VLOOKUP($B756,'Tabelas auxiliares'!$A$67:$C$104,3,FALSE),"")</f>
        <v/>
      </c>
      <c r="Y756" s="19" t="str">
        <f t="shared" si="11"/>
        <v/>
      </c>
      <c r="Z756" s="19" t="str">
        <f>IF(T756="","",IF(AND(T756&lt;&gt;'Tabelas auxiliares'!$B$241,T756&lt;&gt;'Tabelas auxiliares'!$B$242),"FOLHA DE PESSOAL",IF(Y756='Tabelas auxiliares'!$A$242,"CUSTEIO",IF(Y756='Tabelas auxiliares'!$A$241,"INVESTIMENTO","ERRO - VERIFICAR"))))</f>
        <v/>
      </c>
      <c r="AA756" s="131"/>
      <c r="AB756" s="131"/>
      <c r="AC756" s="37"/>
      <c r="AD756" s="37"/>
      <c r="AE756" s="37"/>
      <c r="AF756" s="37"/>
      <c r="AG756" s="37"/>
    </row>
    <row r="757" spans="6:33" x14ac:dyDescent="0.25">
      <c r="F757" s="19" t="str">
        <f>IFERROR(VLOOKUP(D757,'Tabelas auxiliares'!$A$3:$B$63,2,FALSE),"")</f>
        <v/>
      </c>
      <c r="G757" s="19" t="str">
        <f>IFERROR(VLOOKUP($B757,'Tabelas auxiliares'!$A$67:$C$104,2,FALSE),"")</f>
        <v/>
      </c>
      <c r="H757" s="19" t="str">
        <f>IFERROR(VLOOKUP($B757,'Tabelas auxiliares'!$A$67:$C$104,3,FALSE),"")</f>
        <v/>
      </c>
      <c r="Y757" s="19" t="str">
        <f t="shared" si="11"/>
        <v/>
      </c>
      <c r="Z757" s="19" t="str">
        <f>IF(T757="","",IF(AND(T757&lt;&gt;'Tabelas auxiliares'!$B$241,T757&lt;&gt;'Tabelas auxiliares'!$B$242),"FOLHA DE PESSOAL",IF(Y757='Tabelas auxiliares'!$A$242,"CUSTEIO",IF(Y757='Tabelas auxiliares'!$A$241,"INVESTIMENTO","ERRO - VERIFICAR"))))</f>
        <v/>
      </c>
      <c r="AA757" s="131"/>
      <c r="AB757" s="131"/>
      <c r="AC757" s="37"/>
      <c r="AD757" s="37"/>
      <c r="AE757" s="37"/>
      <c r="AF757" s="37"/>
      <c r="AG757" s="37"/>
    </row>
    <row r="758" spans="6:33" x14ac:dyDescent="0.25">
      <c r="F758" s="19" t="str">
        <f>IFERROR(VLOOKUP(D758,'Tabelas auxiliares'!$A$3:$B$63,2,FALSE),"")</f>
        <v/>
      </c>
      <c r="G758" s="19" t="str">
        <f>IFERROR(VLOOKUP($B758,'Tabelas auxiliares'!$A$67:$C$104,2,FALSE),"")</f>
        <v/>
      </c>
      <c r="H758" s="19" t="str">
        <f>IFERROR(VLOOKUP($B758,'Tabelas auxiliares'!$A$67:$C$104,3,FALSE),"")</f>
        <v/>
      </c>
      <c r="Y758" s="19" t="str">
        <f t="shared" si="11"/>
        <v/>
      </c>
      <c r="Z758" s="19" t="str">
        <f>IF(T758="","",IF(AND(T758&lt;&gt;'Tabelas auxiliares'!$B$241,T758&lt;&gt;'Tabelas auxiliares'!$B$242),"FOLHA DE PESSOAL",IF(Y758='Tabelas auxiliares'!$A$242,"CUSTEIO",IF(Y758='Tabelas auxiliares'!$A$241,"INVESTIMENTO","ERRO - VERIFICAR"))))</f>
        <v/>
      </c>
      <c r="AA758" s="131"/>
      <c r="AB758" s="131"/>
      <c r="AC758" s="37"/>
      <c r="AD758" s="37"/>
      <c r="AE758" s="37"/>
      <c r="AF758" s="37"/>
      <c r="AG758" s="37"/>
    </row>
    <row r="759" spans="6:33" x14ac:dyDescent="0.25">
      <c r="F759" s="19" t="str">
        <f>IFERROR(VLOOKUP(D759,'Tabelas auxiliares'!$A$3:$B$63,2,FALSE),"")</f>
        <v/>
      </c>
      <c r="G759" s="19" t="str">
        <f>IFERROR(VLOOKUP($B759,'Tabelas auxiliares'!$A$67:$C$104,2,FALSE),"")</f>
        <v/>
      </c>
      <c r="H759" s="19" t="str">
        <f>IFERROR(VLOOKUP($B759,'Tabelas auxiliares'!$A$67:$C$104,3,FALSE),"")</f>
        <v/>
      </c>
      <c r="Y759" s="19" t="str">
        <f t="shared" si="11"/>
        <v/>
      </c>
      <c r="Z759" s="19" t="str">
        <f>IF(T759="","",IF(AND(T759&lt;&gt;'Tabelas auxiliares'!$B$241,T759&lt;&gt;'Tabelas auxiliares'!$B$242),"FOLHA DE PESSOAL",IF(Y759='Tabelas auxiliares'!$A$242,"CUSTEIO",IF(Y759='Tabelas auxiliares'!$A$241,"INVESTIMENTO","ERRO - VERIFICAR"))))</f>
        <v/>
      </c>
      <c r="AA759" s="131"/>
      <c r="AB759" s="131"/>
      <c r="AC759" s="37"/>
      <c r="AD759" s="37"/>
      <c r="AE759" s="37"/>
      <c r="AF759" s="37"/>
      <c r="AG759" s="37"/>
    </row>
    <row r="760" spans="6:33" x14ac:dyDescent="0.25">
      <c r="F760" s="19" t="str">
        <f>IFERROR(VLOOKUP(D760,'Tabelas auxiliares'!$A$3:$B$63,2,FALSE),"")</f>
        <v/>
      </c>
      <c r="G760" s="19" t="str">
        <f>IFERROR(VLOOKUP($B760,'Tabelas auxiliares'!$A$67:$C$104,2,FALSE),"")</f>
        <v/>
      </c>
      <c r="H760" s="19" t="str">
        <f>IFERROR(VLOOKUP($B760,'Tabelas auxiliares'!$A$67:$C$104,3,FALSE),"")</f>
        <v/>
      </c>
      <c r="Y760" s="19" t="str">
        <f t="shared" si="11"/>
        <v/>
      </c>
      <c r="Z760" s="19" t="str">
        <f>IF(T760="","",IF(AND(T760&lt;&gt;'Tabelas auxiliares'!$B$241,T760&lt;&gt;'Tabelas auxiliares'!$B$242),"FOLHA DE PESSOAL",IF(Y760='Tabelas auxiliares'!$A$242,"CUSTEIO",IF(Y760='Tabelas auxiliares'!$A$241,"INVESTIMENTO","ERRO - VERIFICAR"))))</f>
        <v/>
      </c>
      <c r="AA760" s="131"/>
      <c r="AB760" s="131"/>
      <c r="AC760" s="37"/>
      <c r="AD760" s="37"/>
      <c r="AE760" s="37"/>
      <c r="AF760" s="37"/>
      <c r="AG760" s="37"/>
    </row>
    <row r="761" spans="6:33" x14ac:dyDescent="0.25">
      <c r="F761" s="19" t="str">
        <f>IFERROR(VLOOKUP(D761,'Tabelas auxiliares'!$A$3:$B$63,2,FALSE),"")</f>
        <v/>
      </c>
      <c r="G761" s="19" t="str">
        <f>IFERROR(VLOOKUP($B761,'Tabelas auxiliares'!$A$67:$C$104,2,FALSE),"")</f>
        <v/>
      </c>
      <c r="H761" s="19" t="str">
        <f>IFERROR(VLOOKUP($B761,'Tabelas auxiliares'!$A$67:$C$104,3,FALSE),"")</f>
        <v/>
      </c>
      <c r="Y761" s="19" t="str">
        <f t="shared" si="11"/>
        <v/>
      </c>
      <c r="Z761" s="19" t="str">
        <f>IF(T761="","",IF(AND(T761&lt;&gt;'Tabelas auxiliares'!$B$241,T761&lt;&gt;'Tabelas auxiliares'!$B$242),"FOLHA DE PESSOAL",IF(Y761='Tabelas auxiliares'!$A$242,"CUSTEIO",IF(Y761='Tabelas auxiliares'!$A$241,"INVESTIMENTO","ERRO - VERIFICAR"))))</f>
        <v/>
      </c>
      <c r="AA761" s="131"/>
      <c r="AB761" s="131"/>
      <c r="AC761" s="37"/>
      <c r="AD761" s="37"/>
      <c r="AE761" s="37"/>
      <c r="AF761" s="37"/>
      <c r="AG761" s="37"/>
    </row>
    <row r="762" spans="6:33" x14ac:dyDescent="0.25">
      <c r="F762" s="19" t="str">
        <f>IFERROR(VLOOKUP(D762,'Tabelas auxiliares'!$A$3:$B$63,2,FALSE),"")</f>
        <v/>
      </c>
      <c r="G762" s="19" t="str">
        <f>IFERROR(VLOOKUP($B762,'Tabelas auxiliares'!$A$67:$C$104,2,FALSE),"")</f>
        <v/>
      </c>
      <c r="H762" s="19" t="str">
        <f>IFERROR(VLOOKUP($B762,'Tabelas auxiliares'!$A$67:$C$104,3,FALSE),"")</f>
        <v/>
      </c>
      <c r="Y762" s="19" t="str">
        <f t="shared" si="11"/>
        <v/>
      </c>
      <c r="Z762" s="19" t="str">
        <f>IF(T762="","",IF(AND(T762&lt;&gt;'Tabelas auxiliares'!$B$241,T762&lt;&gt;'Tabelas auxiliares'!$B$242),"FOLHA DE PESSOAL",IF(Y762='Tabelas auxiliares'!$A$242,"CUSTEIO",IF(Y762='Tabelas auxiliares'!$A$241,"INVESTIMENTO","ERRO - VERIFICAR"))))</f>
        <v/>
      </c>
      <c r="AA762" s="131"/>
      <c r="AB762" s="131"/>
      <c r="AC762" s="37"/>
      <c r="AD762" s="37"/>
      <c r="AE762" s="37"/>
      <c r="AF762" s="37"/>
      <c r="AG762" s="37"/>
    </row>
    <row r="763" spans="6:33" x14ac:dyDescent="0.25">
      <c r="F763" s="19" t="str">
        <f>IFERROR(VLOOKUP(D763,'Tabelas auxiliares'!$A$3:$B$63,2,FALSE),"")</f>
        <v/>
      </c>
      <c r="G763" s="19" t="str">
        <f>IFERROR(VLOOKUP($B763,'Tabelas auxiliares'!$A$67:$C$104,2,FALSE),"")</f>
        <v/>
      </c>
      <c r="H763" s="19" t="str">
        <f>IFERROR(VLOOKUP($B763,'Tabelas auxiliares'!$A$67:$C$104,3,FALSE),"")</f>
        <v/>
      </c>
      <c r="Y763" s="19" t="str">
        <f t="shared" si="11"/>
        <v/>
      </c>
      <c r="Z763" s="19" t="str">
        <f>IF(T763="","",IF(AND(T763&lt;&gt;'Tabelas auxiliares'!$B$241,T763&lt;&gt;'Tabelas auxiliares'!$B$242),"FOLHA DE PESSOAL",IF(Y763='Tabelas auxiliares'!$A$242,"CUSTEIO",IF(Y763='Tabelas auxiliares'!$A$241,"INVESTIMENTO","ERRO - VERIFICAR"))))</f>
        <v/>
      </c>
      <c r="AA763" s="131"/>
      <c r="AB763" s="131"/>
      <c r="AC763" s="37"/>
      <c r="AD763" s="37"/>
      <c r="AE763" s="37"/>
      <c r="AF763" s="37"/>
      <c r="AG763" s="37"/>
    </row>
    <row r="764" spans="6:33" x14ac:dyDescent="0.25">
      <c r="F764" s="19" t="str">
        <f>IFERROR(VLOOKUP(D764,'Tabelas auxiliares'!$A$3:$B$63,2,FALSE),"")</f>
        <v/>
      </c>
      <c r="G764" s="19" t="str">
        <f>IFERROR(VLOOKUP($B764,'Tabelas auxiliares'!$A$67:$C$104,2,FALSE),"")</f>
        <v/>
      </c>
      <c r="H764" s="19" t="str">
        <f>IFERROR(VLOOKUP($B764,'Tabelas auxiliares'!$A$67:$C$104,3,FALSE),"")</f>
        <v/>
      </c>
      <c r="Y764" s="19" t="str">
        <f t="shared" si="11"/>
        <v/>
      </c>
      <c r="Z764" s="19" t="str">
        <f>IF(T764="","",IF(AND(T764&lt;&gt;'Tabelas auxiliares'!$B$241,T764&lt;&gt;'Tabelas auxiliares'!$B$242),"FOLHA DE PESSOAL",IF(Y764='Tabelas auxiliares'!$A$242,"CUSTEIO",IF(Y764='Tabelas auxiliares'!$A$241,"INVESTIMENTO","ERRO - VERIFICAR"))))</f>
        <v/>
      </c>
      <c r="AA764" s="131"/>
      <c r="AB764" s="131"/>
      <c r="AC764" s="37"/>
      <c r="AD764" s="37"/>
      <c r="AE764" s="37"/>
      <c r="AF764" s="37"/>
      <c r="AG764" s="37"/>
    </row>
    <row r="765" spans="6:33" x14ac:dyDescent="0.25">
      <c r="F765" s="19" t="str">
        <f>IFERROR(VLOOKUP(D765,'Tabelas auxiliares'!$A$3:$B$63,2,FALSE),"")</f>
        <v/>
      </c>
      <c r="G765" s="19" t="str">
        <f>IFERROR(VLOOKUP($B765,'Tabelas auxiliares'!$A$67:$C$104,2,FALSE),"")</f>
        <v/>
      </c>
      <c r="H765" s="19" t="str">
        <f>IFERROR(VLOOKUP($B765,'Tabelas auxiliares'!$A$67:$C$104,3,FALSE),"")</f>
        <v/>
      </c>
      <c r="Y765" s="19" t="str">
        <f t="shared" si="11"/>
        <v/>
      </c>
      <c r="Z765" s="19" t="str">
        <f>IF(T765="","",IF(AND(T765&lt;&gt;'Tabelas auxiliares'!$B$241,T765&lt;&gt;'Tabelas auxiliares'!$B$242),"FOLHA DE PESSOAL",IF(Y765='Tabelas auxiliares'!$A$242,"CUSTEIO",IF(Y765='Tabelas auxiliares'!$A$241,"INVESTIMENTO","ERRO - VERIFICAR"))))</f>
        <v/>
      </c>
      <c r="AA765" s="131"/>
      <c r="AB765" s="131"/>
      <c r="AC765" s="37"/>
      <c r="AD765" s="37"/>
      <c r="AE765" s="37"/>
      <c r="AF765" s="37"/>
      <c r="AG765" s="37"/>
    </row>
    <row r="766" spans="6:33" x14ac:dyDescent="0.25">
      <c r="F766" s="19" t="str">
        <f>IFERROR(VLOOKUP(D766,'Tabelas auxiliares'!$A$3:$B$63,2,FALSE),"")</f>
        <v/>
      </c>
      <c r="G766" s="19" t="str">
        <f>IFERROR(VLOOKUP($B766,'Tabelas auxiliares'!$A$67:$C$104,2,FALSE),"")</f>
        <v/>
      </c>
      <c r="H766" s="19" t="str">
        <f>IFERROR(VLOOKUP($B766,'Tabelas auxiliares'!$A$67:$C$104,3,FALSE),"")</f>
        <v/>
      </c>
      <c r="Y766" s="19" t="str">
        <f t="shared" si="11"/>
        <v/>
      </c>
      <c r="Z766" s="19" t="str">
        <f>IF(T766="","",IF(AND(T766&lt;&gt;'Tabelas auxiliares'!$B$241,T766&lt;&gt;'Tabelas auxiliares'!$B$242),"FOLHA DE PESSOAL",IF(Y766='Tabelas auxiliares'!$A$242,"CUSTEIO",IF(Y766='Tabelas auxiliares'!$A$241,"INVESTIMENTO","ERRO - VERIFICAR"))))</f>
        <v/>
      </c>
      <c r="AA766" s="131"/>
      <c r="AB766" s="131"/>
      <c r="AC766" s="37"/>
      <c r="AD766" s="37"/>
      <c r="AE766" s="37"/>
      <c r="AF766" s="37"/>
      <c r="AG766" s="37"/>
    </row>
    <row r="767" spans="6:33" x14ac:dyDescent="0.25">
      <c r="F767" s="19" t="str">
        <f>IFERROR(VLOOKUP(D767,'Tabelas auxiliares'!$A$3:$B$63,2,FALSE),"")</f>
        <v/>
      </c>
      <c r="G767" s="19" t="str">
        <f>IFERROR(VLOOKUP($B767,'Tabelas auxiliares'!$A$67:$C$104,2,FALSE),"")</f>
        <v/>
      </c>
      <c r="H767" s="19" t="str">
        <f>IFERROR(VLOOKUP($B767,'Tabelas auxiliares'!$A$67:$C$104,3,FALSE),"")</f>
        <v/>
      </c>
      <c r="Y767" s="19" t="str">
        <f t="shared" si="11"/>
        <v/>
      </c>
      <c r="Z767" s="19" t="str">
        <f>IF(T767="","",IF(AND(T767&lt;&gt;'Tabelas auxiliares'!$B$241,T767&lt;&gt;'Tabelas auxiliares'!$B$242),"FOLHA DE PESSOAL",IF(Y767='Tabelas auxiliares'!$A$242,"CUSTEIO",IF(Y767='Tabelas auxiliares'!$A$241,"INVESTIMENTO","ERRO - VERIFICAR"))))</f>
        <v/>
      </c>
      <c r="AA767" s="131"/>
      <c r="AB767" s="131"/>
      <c r="AC767" s="37"/>
      <c r="AD767" s="37"/>
      <c r="AE767" s="37"/>
      <c r="AF767" s="37"/>
      <c r="AG767" s="37"/>
    </row>
    <row r="768" spans="6:33" x14ac:dyDescent="0.25">
      <c r="F768" s="19" t="str">
        <f>IFERROR(VLOOKUP(D768,'Tabelas auxiliares'!$A$3:$B$63,2,FALSE),"")</f>
        <v/>
      </c>
      <c r="G768" s="19" t="str">
        <f>IFERROR(VLOOKUP($B768,'Tabelas auxiliares'!$A$67:$C$104,2,FALSE),"")</f>
        <v/>
      </c>
      <c r="H768" s="19" t="str">
        <f>IFERROR(VLOOKUP($B768,'Tabelas auxiliares'!$A$67:$C$104,3,FALSE),"")</f>
        <v/>
      </c>
      <c r="Y768" s="19" t="str">
        <f t="shared" si="11"/>
        <v/>
      </c>
      <c r="Z768" s="19" t="str">
        <f>IF(T768="","",IF(AND(T768&lt;&gt;'Tabelas auxiliares'!$B$241,T768&lt;&gt;'Tabelas auxiliares'!$B$242),"FOLHA DE PESSOAL",IF(Y768='Tabelas auxiliares'!$A$242,"CUSTEIO",IF(Y768='Tabelas auxiliares'!$A$241,"INVESTIMENTO","ERRO - VERIFICAR"))))</f>
        <v/>
      </c>
      <c r="AA768" s="131"/>
      <c r="AB768" s="131"/>
      <c r="AC768" s="37"/>
      <c r="AD768" s="37"/>
      <c r="AE768" s="37"/>
      <c r="AF768" s="37"/>
      <c r="AG768" s="37"/>
    </row>
    <row r="769" spans="6:33" x14ac:dyDescent="0.25">
      <c r="F769" s="19" t="str">
        <f>IFERROR(VLOOKUP(D769,'Tabelas auxiliares'!$A$3:$B$63,2,FALSE),"")</f>
        <v/>
      </c>
      <c r="G769" s="19" t="str">
        <f>IFERROR(VLOOKUP($B769,'Tabelas auxiliares'!$A$67:$C$104,2,FALSE),"")</f>
        <v/>
      </c>
      <c r="H769" s="19" t="str">
        <f>IFERROR(VLOOKUP($B769,'Tabelas auxiliares'!$A$67:$C$104,3,FALSE),"")</f>
        <v/>
      </c>
      <c r="Y769" s="19" t="str">
        <f t="shared" si="11"/>
        <v/>
      </c>
      <c r="Z769" s="19" t="str">
        <f>IF(T769="","",IF(AND(T769&lt;&gt;'Tabelas auxiliares'!$B$241,T769&lt;&gt;'Tabelas auxiliares'!$B$242),"FOLHA DE PESSOAL",IF(Y769='Tabelas auxiliares'!$A$242,"CUSTEIO",IF(Y769='Tabelas auxiliares'!$A$241,"INVESTIMENTO","ERRO - VERIFICAR"))))</f>
        <v/>
      </c>
      <c r="AA769" s="131"/>
      <c r="AB769" s="131"/>
      <c r="AC769" s="37"/>
      <c r="AD769" s="37"/>
      <c r="AE769" s="37"/>
      <c r="AF769" s="37"/>
      <c r="AG769" s="37"/>
    </row>
    <row r="770" spans="6:33" x14ac:dyDescent="0.25">
      <c r="F770" s="19" t="str">
        <f>IFERROR(VLOOKUP(D770,'Tabelas auxiliares'!$A$3:$B$63,2,FALSE),"")</f>
        <v/>
      </c>
      <c r="G770" s="19" t="str">
        <f>IFERROR(VLOOKUP($B770,'Tabelas auxiliares'!$A$67:$C$104,2,FALSE),"")</f>
        <v/>
      </c>
      <c r="H770" s="19" t="str">
        <f>IFERROR(VLOOKUP($B770,'Tabelas auxiliares'!$A$67:$C$104,3,FALSE),"")</f>
        <v/>
      </c>
      <c r="Y770" s="19" t="str">
        <f t="shared" si="11"/>
        <v/>
      </c>
      <c r="Z770" s="19" t="str">
        <f>IF(T770="","",IF(AND(T770&lt;&gt;'Tabelas auxiliares'!$B$241,T770&lt;&gt;'Tabelas auxiliares'!$B$242),"FOLHA DE PESSOAL",IF(Y770='Tabelas auxiliares'!$A$242,"CUSTEIO",IF(Y770='Tabelas auxiliares'!$A$241,"INVESTIMENTO","ERRO - VERIFICAR"))))</f>
        <v/>
      </c>
      <c r="AA770" s="131"/>
      <c r="AB770" s="131"/>
      <c r="AC770" s="37"/>
      <c r="AD770" s="37"/>
      <c r="AE770" s="37"/>
      <c r="AF770" s="37"/>
      <c r="AG770" s="37"/>
    </row>
    <row r="771" spans="6:33" x14ac:dyDescent="0.25">
      <c r="F771" s="19" t="str">
        <f>IFERROR(VLOOKUP(D771,'Tabelas auxiliares'!$A$3:$B$63,2,FALSE),"")</f>
        <v/>
      </c>
      <c r="G771" s="19" t="str">
        <f>IFERROR(VLOOKUP($B771,'Tabelas auxiliares'!$A$67:$C$104,2,FALSE),"")</f>
        <v/>
      </c>
      <c r="H771" s="19" t="str">
        <f>IFERROR(VLOOKUP($B771,'Tabelas auxiliares'!$A$67:$C$104,3,FALSE),"")</f>
        <v/>
      </c>
      <c r="Y771" s="19" t="str">
        <f t="shared" si="11"/>
        <v/>
      </c>
      <c r="Z771" s="19" t="str">
        <f>IF(T771="","",IF(AND(T771&lt;&gt;'Tabelas auxiliares'!$B$241,T771&lt;&gt;'Tabelas auxiliares'!$B$242),"FOLHA DE PESSOAL",IF(Y771='Tabelas auxiliares'!$A$242,"CUSTEIO",IF(Y771='Tabelas auxiliares'!$A$241,"INVESTIMENTO","ERRO - VERIFICAR"))))</f>
        <v/>
      </c>
      <c r="AA771" s="131"/>
      <c r="AB771" s="131"/>
      <c r="AC771" s="37"/>
      <c r="AD771" s="37"/>
      <c r="AE771" s="37"/>
      <c r="AF771" s="37"/>
      <c r="AG771" s="37"/>
    </row>
    <row r="772" spans="6:33" x14ac:dyDescent="0.25">
      <c r="F772" s="19" t="str">
        <f>IFERROR(VLOOKUP(D772,'Tabelas auxiliares'!$A$3:$B$63,2,FALSE),"")</f>
        <v/>
      </c>
      <c r="G772" s="19" t="str">
        <f>IFERROR(VLOOKUP($B772,'Tabelas auxiliares'!$A$67:$C$104,2,FALSE),"")</f>
        <v/>
      </c>
      <c r="H772" s="19" t="str">
        <f>IFERROR(VLOOKUP($B772,'Tabelas auxiliares'!$A$67:$C$104,3,FALSE),"")</f>
        <v/>
      </c>
      <c r="Y772" s="19" t="str">
        <f t="shared" ref="Y772:Y835" si="12">LEFT(V772,1)</f>
        <v/>
      </c>
      <c r="Z772" s="19" t="str">
        <f>IF(T772="","",IF(AND(T772&lt;&gt;'Tabelas auxiliares'!$B$241,T772&lt;&gt;'Tabelas auxiliares'!$B$242),"FOLHA DE PESSOAL",IF(Y772='Tabelas auxiliares'!$A$242,"CUSTEIO",IF(Y772='Tabelas auxiliares'!$A$241,"INVESTIMENTO","ERRO - VERIFICAR"))))</f>
        <v/>
      </c>
      <c r="AA772" s="131"/>
      <c r="AB772" s="131"/>
      <c r="AC772" s="37"/>
      <c r="AD772" s="37"/>
      <c r="AE772" s="37"/>
      <c r="AF772" s="37"/>
      <c r="AG772" s="37"/>
    </row>
    <row r="773" spans="6:33" x14ac:dyDescent="0.25">
      <c r="F773" s="19" t="str">
        <f>IFERROR(VLOOKUP(D773,'Tabelas auxiliares'!$A$3:$B$63,2,FALSE),"")</f>
        <v/>
      </c>
      <c r="G773" s="19" t="str">
        <f>IFERROR(VLOOKUP($B773,'Tabelas auxiliares'!$A$67:$C$104,2,FALSE),"")</f>
        <v/>
      </c>
      <c r="H773" s="19" t="str">
        <f>IFERROR(VLOOKUP($B773,'Tabelas auxiliares'!$A$67:$C$104,3,FALSE),"")</f>
        <v/>
      </c>
      <c r="Y773" s="19" t="str">
        <f t="shared" si="12"/>
        <v/>
      </c>
      <c r="Z773" s="19" t="str">
        <f>IF(T773="","",IF(AND(T773&lt;&gt;'Tabelas auxiliares'!$B$241,T773&lt;&gt;'Tabelas auxiliares'!$B$242),"FOLHA DE PESSOAL",IF(Y773='Tabelas auxiliares'!$A$242,"CUSTEIO",IF(Y773='Tabelas auxiliares'!$A$241,"INVESTIMENTO","ERRO - VERIFICAR"))))</f>
        <v/>
      </c>
      <c r="AA773" s="131"/>
      <c r="AB773" s="131"/>
      <c r="AC773" s="37"/>
      <c r="AD773" s="37"/>
      <c r="AE773" s="37"/>
      <c r="AF773" s="37"/>
      <c r="AG773" s="37"/>
    </row>
    <row r="774" spans="6:33" x14ac:dyDescent="0.25">
      <c r="F774" s="19" t="str">
        <f>IFERROR(VLOOKUP(D774,'Tabelas auxiliares'!$A$3:$B$63,2,FALSE),"")</f>
        <v/>
      </c>
      <c r="G774" s="19" t="str">
        <f>IFERROR(VLOOKUP($B774,'Tabelas auxiliares'!$A$67:$C$104,2,FALSE),"")</f>
        <v/>
      </c>
      <c r="H774" s="19" t="str">
        <f>IFERROR(VLOOKUP($B774,'Tabelas auxiliares'!$A$67:$C$104,3,FALSE),"")</f>
        <v/>
      </c>
      <c r="Y774" s="19" t="str">
        <f t="shared" si="12"/>
        <v/>
      </c>
      <c r="Z774" s="19" t="str">
        <f>IF(T774="","",IF(AND(T774&lt;&gt;'Tabelas auxiliares'!$B$241,T774&lt;&gt;'Tabelas auxiliares'!$B$242),"FOLHA DE PESSOAL",IF(Y774='Tabelas auxiliares'!$A$242,"CUSTEIO",IF(Y774='Tabelas auxiliares'!$A$241,"INVESTIMENTO","ERRO - VERIFICAR"))))</f>
        <v/>
      </c>
      <c r="AA774" s="131"/>
      <c r="AB774" s="131"/>
      <c r="AC774" s="37"/>
      <c r="AD774" s="37"/>
      <c r="AE774" s="37"/>
      <c r="AF774" s="37"/>
      <c r="AG774" s="37"/>
    </row>
    <row r="775" spans="6:33" x14ac:dyDescent="0.25">
      <c r="F775" s="19" t="str">
        <f>IFERROR(VLOOKUP(D775,'Tabelas auxiliares'!$A$3:$B$63,2,FALSE),"")</f>
        <v/>
      </c>
      <c r="G775" s="19" t="str">
        <f>IFERROR(VLOOKUP($B775,'Tabelas auxiliares'!$A$67:$C$104,2,FALSE),"")</f>
        <v/>
      </c>
      <c r="H775" s="19" t="str">
        <f>IFERROR(VLOOKUP($B775,'Tabelas auxiliares'!$A$67:$C$104,3,FALSE),"")</f>
        <v/>
      </c>
      <c r="Y775" s="19" t="str">
        <f t="shared" si="12"/>
        <v/>
      </c>
      <c r="Z775" s="19" t="str">
        <f>IF(T775="","",IF(AND(T775&lt;&gt;'Tabelas auxiliares'!$B$241,T775&lt;&gt;'Tabelas auxiliares'!$B$242),"FOLHA DE PESSOAL",IF(Y775='Tabelas auxiliares'!$A$242,"CUSTEIO",IF(Y775='Tabelas auxiliares'!$A$241,"INVESTIMENTO","ERRO - VERIFICAR"))))</f>
        <v/>
      </c>
      <c r="AA775" s="131"/>
      <c r="AB775" s="131"/>
      <c r="AC775" s="37"/>
      <c r="AD775" s="37"/>
      <c r="AE775" s="37"/>
      <c r="AF775" s="37"/>
      <c r="AG775" s="37"/>
    </row>
    <row r="776" spans="6:33" x14ac:dyDescent="0.25">
      <c r="F776" s="19" t="str">
        <f>IFERROR(VLOOKUP(D776,'Tabelas auxiliares'!$A$3:$B$63,2,FALSE),"")</f>
        <v/>
      </c>
      <c r="G776" s="19" t="str">
        <f>IFERROR(VLOOKUP($B776,'Tabelas auxiliares'!$A$67:$C$104,2,FALSE),"")</f>
        <v/>
      </c>
      <c r="H776" s="19" t="str">
        <f>IFERROR(VLOOKUP($B776,'Tabelas auxiliares'!$A$67:$C$104,3,FALSE),"")</f>
        <v/>
      </c>
      <c r="Y776" s="19" t="str">
        <f t="shared" si="12"/>
        <v/>
      </c>
      <c r="Z776" s="19" t="str">
        <f>IF(T776="","",IF(AND(T776&lt;&gt;'Tabelas auxiliares'!$B$241,T776&lt;&gt;'Tabelas auxiliares'!$B$242),"FOLHA DE PESSOAL",IF(Y776='Tabelas auxiliares'!$A$242,"CUSTEIO",IF(Y776='Tabelas auxiliares'!$A$241,"INVESTIMENTO","ERRO - VERIFICAR"))))</f>
        <v/>
      </c>
      <c r="AA776" s="131"/>
      <c r="AB776" s="131"/>
      <c r="AC776" s="37"/>
      <c r="AD776" s="37"/>
      <c r="AE776" s="37"/>
      <c r="AF776" s="37"/>
      <c r="AG776" s="37"/>
    </row>
    <row r="777" spans="6:33" x14ac:dyDescent="0.25">
      <c r="F777" s="19" t="str">
        <f>IFERROR(VLOOKUP(D777,'Tabelas auxiliares'!$A$3:$B$63,2,FALSE),"")</f>
        <v/>
      </c>
      <c r="G777" s="19" t="str">
        <f>IFERROR(VLOOKUP($B777,'Tabelas auxiliares'!$A$67:$C$104,2,FALSE),"")</f>
        <v/>
      </c>
      <c r="H777" s="19" t="str">
        <f>IFERROR(VLOOKUP($B777,'Tabelas auxiliares'!$A$67:$C$104,3,FALSE),"")</f>
        <v/>
      </c>
      <c r="Y777" s="19" t="str">
        <f t="shared" si="12"/>
        <v/>
      </c>
      <c r="Z777" s="19" t="str">
        <f>IF(T777="","",IF(AND(T777&lt;&gt;'Tabelas auxiliares'!$B$241,T777&lt;&gt;'Tabelas auxiliares'!$B$242),"FOLHA DE PESSOAL",IF(Y777='Tabelas auxiliares'!$A$242,"CUSTEIO",IF(Y777='Tabelas auxiliares'!$A$241,"INVESTIMENTO","ERRO - VERIFICAR"))))</f>
        <v/>
      </c>
      <c r="AA777" s="131"/>
      <c r="AB777" s="131"/>
      <c r="AC777" s="37"/>
      <c r="AD777" s="37"/>
      <c r="AE777" s="37"/>
      <c r="AF777" s="37"/>
      <c r="AG777" s="37"/>
    </row>
    <row r="778" spans="6:33" x14ac:dyDescent="0.25">
      <c r="F778" s="19" t="str">
        <f>IFERROR(VLOOKUP(D778,'Tabelas auxiliares'!$A$3:$B$63,2,FALSE),"")</f>
        <v/>
      </c>
      <c r="G778" s="19" t="str">
        <f>IFERROR(VLOOKUP($B778,'Tabelas auxiliares'!$A$67:$C$104,2,FALSE),"")</f>
        <v/>
      </c>
      <c r="H778" s="19" t="str">
        <f>IFERROR(VLOOKUP($B778,'Tabelas auxiliares'!$A$67:$C$104,3,FALSE),"")</f>
        <v/>
      </c>
      <c r="Y778" s="19" t="str">
        <f t="shared" si="12"/>
        <v/>
      </c>
      <c r="Z778" s="19" t="str">
        <f>IF(T778="","",IF(AND(T778&lt;&gt;'Tabelas auxiliares'!$B$241,T778&lt;&gt;'Tabelas auxiliares'!$B$242),"FOLHA DE PESSOAL",IF(Y778='Tabelas auxiliares'!$A$242,"CUSTEIO",IF(Y778='Tabelas auxiliares'!$A$241,"INVESTIMENTO","ERRO - VERIFICAR"))))</f>
        <v/>
      </c>
      <c r="AA778" s="131"/>
      <c r="AB778" s="131"/>
      <c r="AC778" s="37"/>
      <c r="AD778" s="37"/>
      <c r="AE778" s="37"/>
      <c r="AF778" s="37"/>
      <c r="AG778" s="37"/>
    </row>
    <row r="779" spans="6:33" x14ac:dyDescent="0.25">
      <c r="F779" s="19" t="str">
        <f>IFERROR(VLOOKUP(D779,'Tabelas auxiliares'!$A$3:$B$63,2,FALSE),"")</f>
        <v/>
      </c>
      <c r="G779" s="19" t="str">
        <f>IFERROR(VLOOKUP($B779,'Tabelas auxiliares'!$A$67:$C$104,2,FALSE),"")</f>
        <v/>
      </c>
      <c r="H779" s="19" t="str">
        <f>IFERROR(VLOOKUP($B779,'Tabelas auxiliares'!$A$67:$C$104,3,FALSE),"")</f>
        <v/>
      </c>
      <c r="Y779" s="19" t="str">
        <f t="shared" si="12"/>
        <v/>
      </c>
      <c r="Z779" s="19" t="str">
        <f>IF(T779="","",IF(AND(T779&lt;&gt;'Tabelas auxiliares'!$B$241,T779&lt;&gt;'Tabelas auxiliares'!$B$242),"FOLHA DE PESSOAL",IF(Y779='Tabelas auxiliares'!$A$242,"CUSTEIO",IF(Y779='Tabelas auxiliares'!$A$241,"INVESTIMENTO","ERRO - VERIFICAR"))))</f>
        <v/>
      </c>
      <c r="AA779" s="131"/>
      <c r="AB779" s="131"/>
      <c r="AC779" s="37"/>
      <c r="AD779" s="37"/>
      <c r="AE779" s="37"/>
      <c r="AF779" s="37"/>
      <c r="AG779" s="37"/>
    </row>
    <row r="780" spans="6:33" x14ac:dyDescent="0.25">
      <c r="F780" s="19" t="str">
        <f>IFERROR(VLOOKUP(D780,'Tabelas auxiliares'!$A$3:$B$63,2,FALSE),"")</f>
        <v/>
      </c>
      <c r="G780" s="19" t="str">
        <f>IFERROR(VLOOKUP($B780,'Tabelas auxiliares'!$A$67:$C$104,2,FALSE),"")</f>
        <v/>
      </c>
      <c r="H780" s="19" t="str">
        <f>IFERROR(VLOOKUP($B780,'Tabelas auxiliares'!$A$67:$C$104,3,FALSE),"")</f>
        <v/>
      </c>
      <c r="Y780" s="19" t="str">
        <f t="shared" si="12"/>
        <v/>
      </c>
      <c r="Z780" s="19" t="str">
        <f>IF(T780="","",IF(AND(T780&lt;&gt;'Tabelas auxiliares'!$B$241,T780&lt;&gt;'Tabelas auxiliares'!$B$242),"FOLHA DE PESSOAL",IF(Y780='Tabelas auxiliares'!$A$242,"CUSTEIO",IF(Y780='Tabelas auxiliares'!$A$241,"INVESTIMENTO","ERRO - VERIFICAR"))))</f>
        <v/>
      </c>
      <c r="AA780" s="131"/>
      <c r="AB780" s="131"/>
      <c r="AC780" s="37"/>
      <c r="AD780" s="37"/>
      <c r="AE780" s="37"/>
      <c r="AF780" s="37"/>
      <c r="AG780" s="37"/>
    </row>
    <row r="781" spans="6:33" x14ac:dyDescent="0.25">
      <c r="F781" s="19" t="str">
        <f>IFERROR(VLOOKUP(D781,'Tabelas auxiliares'!$A$3:$B$63,2,FALSE),"")</f>
        <v/>
      </c>
      <c r="G781" s="19" t="str">
        <f>IFERROR(VLOOKUP($B781,'Tabelas auxiliares'!$A$67:$C$104,2,FALSE),"")</f>
        <v/>
      </c>
      <c r="H781" s="19" t="str">
        <f>IFERROR(VLOOKUP($B781,'Tabelas auxiliares'!$A$67:$C$104,3,FALSE),"")</f>
        <v/>
      </c>
      <c r="Y781" s="19" t="str">
        <f t="shared" si="12"/>
        <v/>
      </c>
      <c r="Z781" s="19" t="str">
        <f>IF(T781="","",IF(AND(T781&lt;&gt;'Tabelas auxiliares'!$B$241,T781&lt;&gt;'Tabelas auxiliares'!$B$242),"FOLHA DE PESSOAL",IF(Y781='Tabelas auxiliares'!$A$242,"CUSTEIO",IF(Y781='Tabelas auxiliares'!$A$241,"INVESTIMENTO","ERRO - VERIFICAR"))))</f>
        <v/>
      </c>
      <c r="AA781" s="131"/>
      <c r="AB781" s="131"/>
      <c r="AC781" s="37"/>
      <c r="AD781" s="37"/>
      <c r="AE781" s="37"/>
      <c r="AF781" s="37"/>
      <c r="AG781" s="37"/>
    </row>
    <row r="782" spans="6:33" x14ac:dyDescent="0.25">
      <c r="F782" s="19" t="str">
        <f>IFERROR(VLOOKUP(D782,'Tabelas auxiliares'!$A$3:$B$63,2,FALSE),"")</f>
        <v/>
      </c>
      <c r="G782" s="19" t="str">
        <f>IFERROR(VLOOKUP($B782,'Tabelas auxiliares'!$A$67:$C$104,2,FALSE),"")</f>
        <v/>
      </c>
      <c r="H782" s="19" t="str">
        <f>IFERROR(VLOOKUP($B782,'Tabelas auxiliares'!$A$67:$C$104,3,FALSE),"")</f>
        <v/>
      </c>
      <c r="Y782" s="19" t="str">
        <f t="shared" si="12"/>
        <v/>
      </c>
      <c r="Z782" s="19" t="str">
        <f>IF(T782="","",IF(AND(T782&lt;&gt;'Tabelas auxiliares'!$B$241,T782&lt;&gt;'Tabelas auxiliares'!$B$242),"FOLHA DE PESSOAL",IF(Y782='Tabelas auxiliares'!$A$242,"CUSTEIO",IF(Y782='Tabelas auxiliares'!$A$241,"INVESTIMENTO","ERRO - VERIFICAR"))))</f>
        <v/>
      </c>
      <c r="AA782" s="131"/>
      <c r="AB782" s="131"/>
      <c r="AC782" s="37"/>
      <c r="AD782" s="37"/>
      <c r="AE782" s="37"/>
      <c r="AF782" s="37"/>
      <c r="AG782" s="37"/>
    </row>
    <row r="783" spans="6:33" x14ac:dyDescent="0.25">
      <c r="F783" s="19" t="str">
        <f>IFERROR(VLOOKUP(D783,'Tabelas auxiliares'!$A$3:$B$63,2,FALSE),"")</f>
        <v/>
      </c>
      <c r="G783" s="19" t="str">
        <f>IFERROR(VLOOKUP($B783,'Tabelas auxiliares'!$A$67:$C$104,2,FALSE),"")</f>
        <v/>
      </c>
      <c r="H783" s="19" t="str">
        <f>IFERROR(VLOOKUP($B783,'Tabelas auxiliares'!$A$67:$C$104,3,FALSE),"")</f>
        <v/>
      </c>
      <c r="Y783" s="19" t="str">
        <f t="shared" si="12"/>
        <v/>
      </c>
      <c r="Z783" s="19" t="str">
        <f>IF(T783="","",IF(AND(T783&lt;&gt;'Tabelas auxiliares'!$B$241,T783&lt;&gt;'Tabelas auxiliares'!$B$242),"FOLHA DE PESSOAL",IF(Y783='Tabelas auxiliares'!$A$242,"CUSTEIO",IF(Y783='Tabelas auxiliares'!$A$241,"INVESTIMENTO","ERRO - VERIFICAR"))))</f>
        <v/>
      </c>
      <c r="AA783" s="131"/>
      <c r="AB783" s="131"/>
      <c r="AC783" s="37"/>
      <c r="AD783" s="37"/>
      <c r="AE783" s="37"/>
      <c r="AF783" s="37"/>
      <c r="AG783" s="37"/>
    </row>
    <row r="784" spans="6:33" x14ac:dyDescent="0.25">
      <c r="F784" s="19" t="str">
        <f>IFERROR(VLOOKUP(D784,'Tabelas auxiliares'!$A$3:$B$63,2,FALSE),"")</f>
        <v/>
      </c>
      <c r="G784" s="19" t="str">
        <f>IFERROR(VLOOKUP($B784,'Tabelas auxiliares'!$A$67:$C$104,2,FALSE),"")</f>
        <v/>
      </c>
      <c r="H784" s="19" t="str">
        <f>IFERROR(VLOOKUP($B784,'Tabelas auxiliares'!$A$67:$C$104,3,FALSE),"")</f>
        <v/>
      </c>
      <c r="Y784" s="19" t="str">
        <f t="shared" si="12"/>
        <v/>
      </c>
      <c r="Z784" s="19" t="str">
        <f>IF(T784="","",IF(AND(T784&lt;&gt;'Tabelas auxiliares'!$B$241,T784&lt;&gt;'Tabelas auxiliares'!$B$242),"FOLHA DE PESSOAL",IF(Y784='Tabelas auxiliares'!$A$242,"CUSTEIO",IF(Y784='Tabelas auxiliares'!$A$241,"INVESTIMENTO","ERRO - VERIFICAR"))))</f>
        <v/>
      </c>
      <c r="AA784" s="131"/>
      <c r="AB784" s="131"/>
      <c r="AC784" s="37"/>
      <c r="AD784" s="37"/>
      <c r="AE784" s="37"/>
      <c r="AF784" s="37"/>
      <c r="AG784" s="37"/>
    </row>
    <row r="785" spans="6:33" x14ac:dyDescent="0.25">
      <c r="F785" s="19" t="str">
        <f>IFERROR(VLOOKUP(D785,'Tabelas auxiliares'!$A$3:$B$63,2,FALSE),"")</f>
        <v/>
      </c>
      <c r="G785" s="19" t="str">
        <f>IFERROR(VLOOKUP($B785,'Tabelas auxiliares'!$A$67:$C$104,2,FALSE),"")</f>
        <v/>
      </c>
      <c r="H785" s="19" t="str">
        <f>IFERROR(VLOOKUP($B785,'Tabelas auxiliares'!$A$67:$C$104,3,FALSE),"")</f>
        <v/>
      </c>
      <c r="Y785" s="19" t="str">
        <f t="shared" si="12"/>
        <v/>
      </c>
      <c r="Z785" s="19" t="str">
        <f>IF(T785="","",IF(AND(T785&lt;&gt;'Tabelas auxiliares'!$B$241,T785&lt;&gt;'Tabelas auxiliares'!$B$242),"FOLHA DE PESSOAL",IF(Y785='Tabelas auxiliares'!$A$242,"CUSTEIO",IF(Y785='Tabelas auxiliares'!$A$241,"INVESTIMENTO","ERRO - VERIFICAR"))))</f>
        <v/>
      </c>
      <c r="AA785" s="131"/>
      <c r="AB785" s="131"/>
      <c r="AC785" s="37"/>
      <c r="AD785" s="37"/>
      <c r="AE785" s="37"/>
      <c r="AF785" s="37"/>
      <c r="AG785" s="37"/>
    </row>
    <row r="786" spans="6:33" x14ac:dyDescent="0.25">
      <c r="F786" s="19" t="str">
        <f>IFERROR(VLOOKUP(D786,'Tabelas auxiliares'!$A$3:$B$63,2,FALSE),"")</f>
        <v/>
      </c>
      <c r="G786" s="19" t="str">
        <f>IFERROR(VLOOKUP($B786,'Tabelas auxiliares'!$A$67:$C$104,2,FALSE),"")</f>
        <v/>
      </c>
      <c r="H786" s="19" t="str">
        <f>IFERROR(VLOOKUP($B786,'Tabelas auxiliares'!$A$67:$C$104,3,FALSE),"")</f>
        <v/>
      </c>
      <c r="Y786" s="19" t="str">
        <f t="shared" si="12"/>
        <v/>
      </c>
      <c r="Z786" s="19" t="str">
        <f>IF(T786="","",IF(AND(T786&lt;&gt;'Tabelas auxiliares'!$B$241,T786&lt;&gt;'Tabelas auxiliares'!$B$242),"FOLHA DE PESSOAL",IF(Y786='Tabelas auxiliares'!$A$242,"CUSTEIO",IF(Y786='Tabelas auxiliares'!$A$241,"INVESTIMENTO","ERRO - VERIFICAR"))))</f>
        <v/>
      </c>
      <c r="AA786" s="131"/>
      <c r="AB786" s="131"/>
      <c r="AC786" s="37"/>
      <c r="AD786" s="37"/>
      <c r="AE786" s="37"/>
      <c r="AF786" s="37"/>
      <c r="AG786" s="37"/>
    </row>
    <row r="787" spans="6:33" x14ac:dyDescent="0.25">
      <c r="F787" s="19" t="str">
        <f>IFERROR(VLOOKUP(D787,'Tabelas auxiliares'!$A$3:$B$63,2,FALSE),"")</f>
        <v/>
      </c>
      <c r="G787" s="19" t="str">
        <f>IFERROR(VLOOKUP($B787,'Tabelas auxiliares'!$A$67:$C$104,2,FALSE),"")</f>
        <v/>
      </c>
      <c r="H787" s="19" t="str">
        <f>IFERROR(VLOOKUP($B787,'Tabelas auxiliares'!$A$67:$C$104,3,FALSE),"")</f>
        <v/>
      </c>
      <c r="Y787" s="19" t="str">
        <f t="shared" si="12"/>
        <v/>
      </c>
      <c r="Z787" s="19" t="str">
        <f>IF(T787="","",IF(AND(T787&lt;&gt;'Tabelas auxiliares'!$B$241,T787&lt;&gt;'Tabelas auxiliares'!$B$242),"FOLHA DE PESSOAL",IF(Y787='Tabelas auxiliares'!$A$242,"CUSTEIO",IF(Y787='Tabelas auxiliares'!$A$241,"INVESTIMENTO","ERRO - VERIFICAR"))))</f>
        <v/>
      </c>
      <c r="AA787" s="131"/>
      <c r="AB787" s="131"/>
      <c r="AC787" s="37"/>
      <c r="AD787" s="37"/>
      <c r="AE787" s="37"/>
      <c r="AF787" s="37"/>
      <c r="AG787" s="37"/>
    </row>
    <row r="788" spans="6:33" x14ac:dyDescent="0.25">
      <c r="F788" s="19" t="str">
        <f>IFERROR(VLOOKUP(D788,'Tabelas auxiliares'!$A$3:$B$63,2,FALSE),"")</f>
        <v/>
      </c>
      <c r="G788" s="19" t="str">
        <f>IFERROR(VLOOKUP($B788,'Tabelas auxiliares'!$A$67:$C$104,2,FALSE),"")</f>
        <v/>
      </c>
      <c r="H788" s="19" t="str">
        <f>IFERROR(VLOOKUP($B788,'Tabelas auxiliares'!$A$67:$C$104,3,FALSE),"")</f>
        <v/>
      </c>
      <c r="Y788" s="19" t="str">
        <f t="shared" si="12"/>
        <v/>
      </c>
      <c r="Z788" s="19" t="str">
        <f>IF(T788="","",IF(AND(T788&lt;&gt;'Tabelas auxiliares'!$B$241,T788&lt;&gt;'Tabelas auxiliares'!$B$242),"FOLHA DE PESSOAL",IF(Y788='Tabelas auxiliares'!$A$242,"CUSTEIO",IF(Y788='Tabelas auxiliares'!$A$241,"INVESTIMENTO","ERRO - VERIFICAR"))))</f>
        <v/>
      </c>
      <c r="AA788" s="131"/>
      <c r="AB788" s="131"/>
      <c r="AC788" s="37"/>
      <c r="AD788" s="37"/>
      <c r="AE788" s="37"/>
      <c r="AF788" s="37"/>
      <c r="AG788" s="37"/>
    </row>
    <row r="789" spans="6:33" x14ac:dyDescent="0.25">
      <c r="F789" s="19" t="str">
        <f>IFERROR(VLOOKUP(D789,'Tabelas auxiliares'!$A$3:$B$63,2,FALSE),"")</f>
        <v/>
      </c>
      <c r="G789" s="19" t="str">
        <f>IFERROR(VLOOKUP($B789,'Tabelas auxiliares'!$A$67:$C$104,2,FALSE),"")</f>
        <v/>
      </c>
      <c r="H789" s="19" t="str">
        <f>IFERROR(VLOOKUP($B789,'Tabelas auxiliares'!$A$67:$C$104,3,FALSE),"")</f>
        <v/>
      </c>
      <c r="Y789" s="19" t="str">
        <f t="shared" si="12"/>
        <v/>
      </c>
      <c r="Z789" s="19" t="str">
        <f>IF(T789="","",IF(AND(T789&lt;&gt;'Tabelas auxiliares'!$B$241,T789&lt;&gt;'Tabelas auxiliares'!$B$242),"FOLHA DE PESSOAL",IF(Y789='Tabelas auxiliares'!$A$242,"CUSTEIO",IF(Y789='Tabelas auxiliares'!$A$241,"INVESTIMENTO","ERRO - VERIFICAR"))))</f>
        <v/>
      </c>
      <c r="AA789" s="131"/>
      <c r="AB789" s="131"/>
      <c r="AC789" s="37"/>
      <c r="AD789" s="37"/>
      <c r="AE789" s="37"/>
      <c r="AF789" s="37"/>
      <c r="AG789" s="37"/>
    </row>
    <row r="790" spans="6:33" x14ac:dyDescent="0.25">
      <c r="F790" s="19" t="str">
        <f>IFERROR(VLOOKUP(D790,'Tabelas auxiliares'!$A$3:$B$63,2,FALSE),"")</f>
        <v/>
      </c>
      <c r="G790" s="19" t="str">
        <f>IFERROR(VLOOKUP($B790,'Tabelas auxiliares'!$A$67:$C$104,2,FALSE),"")</f>
        <v/>
      </c>
      <c r="H790" s="19" t="str">
        <f>IFERROR(VLOOKUP($B790,'Tabelas auxiliares'!$A$67:$C$104,3,FALSE),"")</f>
        <v/>
      </c>
      <c r="Y790" s="19" t="str">
        <f t="shared" si="12"/>
        <v/>
      </c>
      <c r="Z790" s="19" t="str">
        <f>IF(T790="","",IF(AND(T790&lt;&gt;'Tabelas auxiliares'!$B$241,T790&lt;&gt;'Tabelas auxiliares'!$B$242),"FOLHA DE PESSOAL",IF(Y790='Tabelas auxiliares'!$A$242,"CUSTEIO",IF(Y790='Tabelas auxiliares'!$A$241,"INVESTIMENTO","ERRO - VERIFICAR"))))</f>
        <v/>
      </c>
      <c r="AA790" s="131"/>
      <c r="AB790" s="131"/>
      <c r="AC790" s="37"/>
      <c r="AD790" s="37"/>
      <c r="AE790" s="37"/>
      <c r="AF790" s="37"/>
      <c r="AG790" s="37"/>
    </row>
    <row r="791" spans="6:33" x14ac:dyDescent="0.25">
      <c r="F791" s="19" t="str">
        <f>IFERROR(VLOOKUP(D791,'Tabelas auxiliares'!$A$3:$B$63,2,FALSE),"")</f>
        <v/>
      </c>
      <c r="G791" s="19" t="str">
        <f>IFERROR(VLOOKUP($B791,'Tabelas auxiliares'!$A$67:$C$104,2,FALSE),"")</f>
        <v/>
      </c>
      <c r="H791" s="19" t="str">
        <f>IFERROR(VLOOKUP($B791,'Tabelas auxiliares'!$A$67:$C$104,3,FALSE),"")</f>
        <v/>
      </c>
      <c r="Y791" s="19" t="str">
        <f t="shared" si="12"/>
        <v/>
      </c>
      <c r="Z791" s="19" t="str">
        <f>IF(T791="","",IF(AND(T791&lt;&gt;'Tabelas auxiliares'!$B$241,T791&lt;&gt;'Tabelas auxiliares'!$B$242),"FOLHA DE PESSOAL",IF(Y791='Tabelas auxiliares'!$A$242,"CUSTEIO",IF(Y791='Tabelas auxiliares'!$A$241,"INVESTIMENTO","ERRO - VERIFICAR"))))</f>
        <v/>
      </c>
      <c r="AA791" s="131"/>
      <c r="AB791" s="131"/>
      <c r="AC791" s="37"/>
      <c r="AD791" s="37"/>
      <c r="AE791" s="37"/>
      <c r="AF791" s="37"/>
      <c r="AG791" s="37"/>
    </row>
    <row r="792" spans="6:33" x14ac:dyDescent="0.25">
      <c r="F792" s="19" t="str">
        <f>IFERROR(VLOOKUP(D792,'Tabelas auxiliares'!$A$3:$B$63,2,FALSE),"")</f>
        <v/>
      </c>
      <c r="G792" s="19" t="str">
        <f>IFERROR(VLOOKUP($B792,'Tabelas auxiliares'!$A$67:$C$104,2,FALSE),"")</f>
        <v/>
      </c>
      <c r="H792" s="19" t="str">
        <f>IFERROR(VLOOKUP($B792,'Tabelas auxiliares'!$A$67:$C$104,3,FALSE),"")</f>
        <v/>
      </c>
      <c r="Y792" s="19" t="str">
        <f t="shared" si="12"/>
        <v/>
      </c>
      <c r="Z792" s="19" t="str">
        <f>IF(T792="","",IF(AND(T792&lt;&gt;'Tabelas auxiliares'!$B$241,T792&lt;&gt;'Tabelas auxiliares'!$B$242),"FOLHA DE PESSOAL",IF(Y792='Tabelas auxiliares'!$A$242,"CUSTEIO",IF(Y792='Tabelas auxiliares'!$A$241,"INVESTIMENTO","ERRO - VERIFICAR"))))</f>
        <v/>
      </c>
      <c r="AA792" s="131"/>
      <c r="AB792" s="131"/>
      <c r="AC792" s="37"/>
      <c r="AD792" s="37"/>
      <c r="AE792" s="37"/>
      <c r="AF792" s="37"/>
      <c r="AG792" s="37"/>
    </row>
    <row r="793" spans="6:33" x14ac:dyDescent="0.25">
      <c r="F793" s="19" t="str">
        <f>IFERROR(VLOOKUP(D793,'Tabelas auxiliares'!$A$3:$B$63,2,FALSE),"")</f>
        <v/>
      </c>
      <c r="G793" s="19" t="str">
        <f>IFERROR(VLOOKUP($B793,'Tabelas auxiliares'!$A$67:$C$104,2,FALSE),"")</f>
        <v/>
      </c>
      <c r="H793" s="19" t="str">
        <f>IFERROR(VLOOKUP($B793,'Tabelas auxiliares'!$A$67:$C$104,3,FALSE),"")</f>
        <v/>
      </c>
      <c r="Y793" s="19" t="str">
        <f t="shared" si="12"/>
        <v/>
      </c>
      <c r="Z793" s="19" t="str">
        <f>IF(T793="","",IF(AND(T793&lt;&gt;'Tabelas auxiliares'!$B$241,T793&lt;&gt;'Tabelas auxiliares'!$B$242),"FOLHA DE PESSOAL",IF(Y793='Tabelas auxiliares'!$A$242,"CUSTEIO",IF(Y793='Tabelas auxiliares'!$A$241,"INVESTIMENTO","ERRO - VERIFICAR"))))</f>
        <v/>
      </c>
      <c r="AA793" s="131"/>
      <c r="AB793" s="131"/>
      <c r="AC793" s="37"/>
      <c r="AD793" s="37"/>
      <c r="AE793" s="37"/>
      <c r="AF793" s="37"/>
      <c r="AG793" s="37"/>
    </row>
    <row r="794" spans="6:33" x14ac:dyDescent="0.25">
      <c r="F794" s="19" t="str">
        <f>IFERROR(VLOOKUP(D794,'Tabelas auxiliares'!$A$3:$B$63,2,FALSE),"")</f>
        <v/>
      </c>
      <c r="G794" s="19" t="str">
        <f>IFERROR(VLOOKUP($B794,'Tabelas auxiliares'!$A$67:$C$104,2,FALSE),"")</f>
        <v/>
      </c>
      <c r="H794" s="19" t="str">
        <f>IFERROR(VLOOKUP($B794,'Tabelas auxiliares'!$A$67:$C$104,3,FALSE),"")</f>
        <v/>
      </c>
      <c r="Y794" s="19" t="str">
        <f t="shared" si="12"/>
        <v/>
      </c>
      <c r="Z794" s="19" t="str">
        <f>IF(T794="","",IF(AND(T794&lt;&gt;'Tabelas auxiliares'!$B$241,T794&lt;&gt;'Tabelas auxiliares'!$B$242),"FOLHA DE PESSOAL",IF(Y794='Tabelas auxiliares'!$A$242,"CUSTEIO",IF(Y794='Tabelas auxiliares'!$A$241,"INVESTIMENTO","ERRO - VERIFICAR"))))</f>
        <v/>
      </c>
      <c r="AA794" s="131"/>
      <c r="AB794" s="131"/>
      <c r="AC794" s="37"/>
      <c r="AD794" s="37"/>
      <c r="AE794" s="37"/>
      <c r="AF794" s="37"/>
      <c r="AG794" s="37"/>
    </row>
    <row r="795" spans="6:33" x14ac:dyDescent="0.25">
      <c r="F795" s="19" t="str">
        <f>IFERROR(VLOOKUP(D795,'Tabelas auxiliares'!$A$3:$B$63,2,FALSE),"")</f>
        <v/>
      </c>
      <c r="G795" s="19" t="str">
        <f>IFERROR(VLOOKUP($B795,'Tabelas auxiliares'!$A$67:$C$104,2,FALSE),"")</f>
        <v/>
      </c>
      <c r="H795" s="19" t="str">
        <f>IFERROR(VLOOKUP($B795,'Tabelas auxiliares'!$A$67:$C$104,3,FALSE),"")</f>
        <v/>
      </c>
      <c r="Y795" s="19" t="str">
        <f t="shared" si="12"/>
        <v/>
      </c>
      <c r="Z795" s="19" t="str">
        <f>IF(T795="","",IF(AND(T795&lt;&gt;'Tabelas auxiliares'!$B$241,T795&lt;&gt;'Tabelas auxiliares'!$B$242),"FOLHA DE PESSOAL",IF(Y795='Tabelas auxiliares'!$A$242,"CUSTEIO",IF(Y795='Tabelas auxiliares'!$A$241,"INVESTIMENTO","ERRO - VERIFICAR"))))</f>
        <v/>
      </c>
      <c r="AA795" s="131"/>
      <c r="AB795" s="131"/>
      <c r="AC795" s="37"/>
      <c r="AD795" s="37"/>
      <c r="AE795" s="37"/>
      <c r="AF795" s="37"/>
      <c r="AG795" s="37"/>
    </row>
    <row r="796" spans="6:33" x14ac:dyDescent="0.25">
      <c r="F796" s="19" t="str">
        <f>IFERROR(VLOOKUP(D796,'Tabelas auxiliares'!$A$3:$B$63,2,FALSE),"")</f>
        <v/>
      </c>
      <c r="G796" s="19" t="str">
        <f>IFERROR(VLOOKUP($B796,'Tabelas auxiliares'!$A$67:$C$104,2,FALSE),"")</f>
        <v/>
      </c>
      <c r="H796" s="19" t="str">
        <f>IFERROR(VLOOKUP($B796,'Tabelas auxiliares'!$A$67:$C$104,3,FALSE),"")</f>
        <v/>
      </c>
      <c r="Y796" s="19" t="str">
        <f t="shared" si="12"/>
        <v/>
      </c>
      <c r="Z796" s="19" t="str">
        <f>IF(T796="","",IF(AND(T796&lt;&gt;'Tabelas auxiliares'!$B$241,T796&lt;&gt;'Tabelas auxiliares'!$B$242),"FOLHA DE PESSOAL",IF(Y796='Tabelas auxiliares'!$A$242,"CUSTEIO",IF(Y796='Tabelas auxiliares'!$A$241,"INVESTIMENTO","ERRO - VERIFICAR"))))</f>
        <v/>
      </c>
      <c r="AA796" s="131"/>
      <c r="AB796" s="131"/>
      <c r="AC796" s="37"/>
      <c r="AD796" s="37"/>
      <c r="AE796" s="37"/>
      <c r="AF796" s="37"/>
      <c r="AG796" s="37"/>
    </row>
    <row r="797" spans="6:33" x14ac:dyDescent="0.25">
      <c r="F797" s="19" t="str">
        <f>IFERROR(VLOOKUP(D797,'Tabelas auxiliares'!$A$3:$B$63,2,FALSE),"")</f>
        <v/>
      </c>
      <c r="G797" s="19" t="str">
        <f>IFERROR(VLOOKUP($B797,'Tabelas auxiliares'!$A$67:$C$104,2,FALSE),"")</f>
        <v/>
      </c>
      <c r="H797" s="19" t="str">
        <f>IFERROR(VLOOKUP($B797,'Tabelas auxiliares'!$A$67:$C$104,3,FALSE),"")</f>
        <v/>
      </c>
      <c r="Y797" s="19" t="str">
        <f t="shared" si="12"/>
        <v/>
      </c>
      <c r="Z797" s="19" t="str">
        <f>IF(T797="","",IF(AND(T797&lt;&gt;'Tabelas auxiliares'!$B$241,T797&lt;&gt;'Tabelas auxiliares'!$B$242),"FOLHA DE PESSOAL",IF(Y797='Tabelas auxiliares'!$A$242,"CUSTEIO",IF(Y797='Tabelas auxiliares'!$A$241,"INVESTIMENTO","ERRO - VERIFICAR"))))</f>
        <v/>
      </c>
      <c r="AA797" s="131"/>
      <c r="AB797" s="131"/>
      <c r="AC797" s="37"/>
      <c r="AD797" s="37"/>
      <c r="AE797" s="37"/>
      <c r="AF797" s="37"/>
      <c r="AG797" s="37"/>
    </row>
    <row r="798" spans="6:33" x14ac:dyDescent="0.25">
      <c r="F798" s="19" t="str">
        <f>IFERROR(VLOOKUP(D798,'Tabelas auxiliares'!$A$3:$B$63,2,FALSE),"")</f>
        <v/>
      </c>
      <c r="G798" s="19" t="str">
        <f>IFERROR(VLOOKUP($B798,'Tabelas auxiliares'!$A$67:$C$104,2,FALSE),"")</f>
        <v/>
      </c>
      <c r="H798" s="19" t="str">
        <f>IFERROR(VLOOKUP($B798,'Tabelas auxiliares'!$A$67:$C$104,3,FALSE),"")</f>
        <v/>
      </c>
      <c r="Y798" s="19" t="str">
        <f t="shared" si="12"/>
        <v/>
      </c>
      <c r="Z798" s="19" t="str">
        <f>IF(T798="","",IF(AND(T798&lt;&gt;'Tabelas auxiliares'!$B$241,T798&lt;&gt;'Tabelas auxiliares'!$B$242),"FOLHA DE PESSOAL",IF(Y798='Tabelas auxiliares'!$A$242,"CUSTEIO",IF(Y798='Tabelas auxiliares'!$A$241,"INVESTIMENTO","ERRO - VERIFICAR"))))</f>
        <v/>
      </c>
      <c r="AA798" s="131"/>
      <c r="AB798" s="131"/>
      <c r="AC798" s="37"/>
      <c r="AD798" s="37"/>
      <c r="AE798" s="37"/>
      <c r="AF798" s="37"/>
      <c r="AG798" s="37"/>
    </row>
    <row r="799" spans="6:33" x14ac:dyDescent="0.25">
      <c r="F799" s="19" t="str">
        <f>IFERROR(VLOOKUP(D799,'Tabelas auxiliares'!$A$3:$B$63,2,FALSE),"")</f>
        <v/>
      </c>
      <c r="G799" s="19" t="str">
        <f>IFERROR(VLOOKUP($B799,'Tabelas auxiliares'!$A$67:$C$104,2,FALSE),"")</f>
        <v/>
      </c>
      <c r="H799" s="19" t="str">
        <f>IFERROR(VLOOKUP($B799,'Tabelas auxiliares'!$A$67:$C$104,3,FALSE),"")</f>
        <v/>
      </c>
      <c r="Y799" s="19" t="str">
        <f t="shared" si="12"/>
        <v/>
      </c>
      <c r="Z799" s="19" t="str">
        <f>IF(T799="","",IF(AND(T799&lt;&gt;'Tabelas auxiliares'!$B$241,T799&lt;&gt;'Tabelas auxiliares'!$B$242),"FOLHA DE PESSOAL",IF(Y799='Tabelas auxiliares'!$A$242,"CUSTEIO",IF(Y799='Tabelas auxiliares'!$A$241,"INVESTIMENTO","ERRO - VERIFICAR"))))</f>
        <v/>
      </c>
      <c r="AA799" s="131"/>
      <c r="AB799" s="131"/>
      <c r="AC799" s="37"/>
      <c r="AD799" s="37"/>
      <c r="AE799" s="37"/>
      <c r="AF799" s="37"/>
      <c r="AG799" s="37"/>
    </row>
    <row r="800" spans="6:33" x14ac:dyDescent="0.25">
      <c r="F800" s="19" t="str">
        <f>IFERROR(VLOOKUP(D800,'Tabelas auxiliares'!$A$3:$B$63,2,FALSE),"")</f>
        <v/>
      </c>
      <c r="G800" s="19" t="str">
        <f>IFERROR(VLOOKUP($B800,'Tabelas auxiliares'!$A$67:$C$104,2,FALSE),"")</f>
        <v/>
      </c>
      <c r="H800" s="19" t="str">
        <f>IFERROR(VLOOKUP($B800,'Tabelas auxiliares'!$A$67:$C$104,3,FALSE),"")</f>
        <v/>
      </c>
      <c r="Y800" s="19" t="str">
        <f t="shared" si="12"/>
        <v/>
      </c>
      <c r="Z800" s="19" t="str">
        <f>IF(T800="","",IF(AND(T800&lt;&gt;'Tabelas auxiliares'!$B$241,T800&lt;&gt;'Tabelas auxiliares'!$B$242),"FOLHA DE PESSOAL",IF(Y800='Tabelas auxiliares'!$A$242,"CUSTEIO",IF(Y800='Tabelas auxiliares'!$A$241,"INVESTIMENTO","ERRO - VERIFICAR"))))</f>
        <v/>
      </c>
      <c r="AA800" s="131"/>
      <c r="AB800" s="131"/>
      <c r="AC800" s="37"/>
      <c r="AD800" s="37"/>
      <c r="AE800" s="37"/>
      <c r="AF800" s="37"/>
      <c r="AG800" s="37"/>
    </row>
    <row r="801" spans="6:33" x14ac:dyDescent="0.25">
      <c r="F801" s="19" t="str">
        <f>IFERROR(VLOOKUP(D801,'Tabelas auxiliares'!$A$3:$B$63,2,FALSE),"")</f>
        <v/>
      </c>
      <c r="G801" s="19" t="str">
        <f>IFERROR(VLOOKUP($B801,'Tabelas auxiliares'!$A$67:$C$104,2,FALSE),"")</f>
        <v/>
      </c>
      <c r="H801" s="19" t="str">
        <f>IFERROR(VLOOKUP($B801,'Tabelas auxiliares'!$A$67:$C$104,3,FALSE),"")</f>
        <v/>
      </c>
      <c r="Y801" s="19" t="str">
        <f t="shared" si="12"/>
        <v/>
      </c>
      <c r="Z801" s="19" t="str">
        <f>IF(T801="","",IF(AND(T801&lt;&gt;'Tabelas auxiliares'!$B$241,T801&lt;&gt;'Tabelas auxiliares'!$B$242),"FOLHA DE PESSOAL",IF(Y801='Tabelas auxiliares'!$A$242,"CUSTEIO",IF(Y801='Tabelas auxiliares'!$A$241,"INVESTIMENTO","ERRO - VERIFICAR"))))</f>
        <v/>
      </c>
      <c r="AA801" s="131"/>
      <c r="AB801" s="131"/>
      <c r="AC801" s="37"/>
      <c r="AD801" s="37"/>
      <c r="AE801" s="37"/>
      <c r="AF801" s="37"/>
      <c r="AG801" s="37"/>
    </row>
    <row r="802" spans="6:33" x14ac:dyDescent="0.25">
      <c r="F802" s="19" t="str">
        <f>IFERROR(VLOOKUP(D802,'Tabelas auxiliares'!$A$3:$B$63,2,FALSE),"")</f>
        <v/>
      </c>
      <c r="G802" s="19" t="str">
        <f>IFERROR(VLOOKUP($B802,'Tabelas auxiliares'!$A$67:$C$104,2,FALSE),"")</f>
        <v/>
      </c>
      <c r="H802" s="19" t="str">
        <f>IFERROR(VLOOKUP($B802,'Tabelas auxiliares'!$A$67:$C$104,3,FALSE),"")</f>
        <v/>
      </c>
      <c r="Y802" s="19" t="str">
        <f t="shared" si="12"/>
        <v/>
      </c>
      <c r="Z802" s="19" t="str">
        <f>IF(T802="","",IF(AND(T802&lt;&gt;'Tabelas auxiliares'!$B$241,T802&lt;&gt;'Tabelas auxiliares'!$B$242),"FOLHA DE PESSOAL",IF(Y802='Tabelas auxiliares'!$A$242,"CUSTEIO",IF(Y802='Tabelas auxiliares'!$A$241,"INVESTIMENTO","ERRO - VERIFICAR"))))</f>
        <v/>
      </c>
      <c r="AA802" s="131"/>
      <c r="AB802" s="131"/>
      <c r="AC802" s="37"/>
      <c r="AD802" s="37"/>
      <c r="AE802" s="37"/>
      <c r="AF802" s="37"/>
      <c r="AG802" s="37"/>
    </row>
    <row r="803" spans="6:33" x14ac:dyDescent="0.25">
      <c r="F803" s="19" t="str">
        <f>IFERROR(VLOOKUP(D803,'Tabelas auxiliares'!$A$3:$B$63,2,FALSE),"")</f>
        <v/>
      </c>
      <c r="G803" s="19" t="str">
        <f>IFERROR(VLOOKUP($B803,'Tabelas auxiliares'!$A$67:$C$104,2,FALSE),"")</f>
        <v/>
      </c>
      <c r="H803" s="19" t="str">
        <f>IFERROR(VLOOKUP($B803,'Tabelas auxiliares'!$A$67:$C$104,3,FALSE),"")</f>
        <v/>
      </c>
      <c r="Y803" s="19" t="str">
        <f t="shared" si="12"/>
        <v/>
      </c>
      <c r="Z803" s="19" t="str">
        <f>IF(T803="","",IF(AND(T803&lt;&gt;'Tabelas auxiliares'!$B$241,T803&lt;&gt;'Tabelas auxiliares'!$B$242),"FOLHA DE PESSOAL",IF(Y803='Tabelas auxiliares'!$A$242,"CUSTEIO",IF(Y803='Tabelas auxiliares'!$A$241,"INVESTIMENTO","ERRO - VERIFICAR"))))</f>
        <v/>
      </c>
      <c r="AA803" s="131"/>
      <c r="AB803" s="131"/>
      <c r="AC803" s="37"/>
      <c r="AD803" s="37"/>
      <c r="AE803" s="37"/>
      <c r="AF803" s="37"/>
      <c r="AG803" s="37"/>
    </row>
    <row r="804" spans="6:33" x14ac:dyDescent="0.25">
      <c r="F804" s="19" t="str">
        <f>IFERROR(VLOOKUP(D804,'Tabelas auxiliares'!$A$3:$B$63,2,FALSE),"")</f>
        <v/>
      </c>
      <c r="G804" s="19" t="str">
        <f>IFERROR(VLOOKUP($B804,'Tabelas auxiliares'!$A$67:$C$104,2,FALSE),"")</f>
        <v/>
      </c>
      <c r="H804" s="19" t="str">
        <f>IFERROR(VLOOKUP($B804,'Tabelas auxiliares'!$A$67:$C$104,3,FALSE),"")</f>
        <v/>
      </c>
      <c r="Y804" s="19" t="str">
        <f t="shared" si="12"/>
        <v/>
      </c>
      <c r="Z804" s="19" t="str">
        <f>IF(T804="","",IF(AND(T804&lt;&gt;'Tabelas auxiliares'!$B$241,T804&lt;&gt;'Tabelas auxiliares'!$B$242),"FOLHA DE PESSOAL",IF(Y804='Tabelas auxiliares'!$A$242,"CUSTEIO",IF(Y804='Tabelas auxiliares'!$A$241,"INVESTIMENTO","ERRO - VERIFICAR"))))</f>
        <v/>
      </c>
      <c r="AA804" s="131"/>
      <c r="AB804" s="131"/>
      <c r="AC804" s="37"/>
      <c r="AD804" s="37"/>
      <c r="AE804" s="37"/>
      <c r="AF804" s="37"/>
      <c r="AG804" s="37"/>
    </row>
    <row r="805" spans="6:33" x14ac:dyDescent="0.25">
      <c r="F805" s="19" t="str">
        <f>IFERROR(VLOOKUP(D805,'Tabelas auxiliares'!$A$3:$B$63,2,FALSE),"")</f>
        <v/>
      </c>
      <c r="G805" s="19" t="str">
        <f>IFERROR(VLOOKUP($B805,'Tabelas auxiliares'!$A$67:$C$104,2,FALSE),"")</f>
        <v/>
      </c>
      <c r="H805" s="19" t="str">
        <f>IFERROR(VLOOKUP($B805,'Tabelas auxiliares'!$A$67:$C$104,3,FALSE),"")</f>
        <v/>
      </c>
      <c r="Y805" s="19" t="str">
        <f t="shared" si="12"/>
        <v/>
      </c>
      <c r="Z805" s="19" t="str">
        <f>IF(T805="","",IF(AND(T805&lt;&gt;'Tabelas auxiliares'!$B$241,T805&lt;&gt;'Tabelas auxiliares'!$B$242),"FOLHA DE PESSOAL",IF(Y805='Tabelas auxiliares'!$A$242,"CUSTEIO",IF(Y805='Tabelas auxiliares'!$A$241,"INVESTIMENTO","ERRO - VERIFICAR"))))</f>
        <v/>
      </c>
      <c r="AA805" s="131"/>
      <c r="AB805" s="131"/>
      <c r="AC805" s="37"/>
      <c r="AD805" s="37"/>
      <c r="AE805" s="37"/>
      <c r="AF805" s="37"/>
      <c r="AG805" s="37"/>
    </row>
    <row r="806" spans="6:33" x14ac:dyDescent="0.25">
      <c r="F806" s="19" t="str">
        <f>IFERROR(VLOOKUP(D806,'Tabelas auxiliares'!$A$3:$B$63,2,FALSE),"")</f>
        <v/>
      </c>
      <c r="G806" s="19" t="str">
        <f>IFERROR(VLOOKUP($B806,'Tabelas auxiliares'!$A$67:$C$104,2,FALSE),"")</f>
        <v/>
      </c>
      <c r="H806" s="19" t="str">
        <f>IFERROR(VLOOKUP($B806,'Tabelas auxiliares'!$A$67:$C$104,3,FALSE),"")</f>
        <v/>
      </c>
      <c r="Y806" s="19" t="str">
        <f t="shared" si="12"/>
        <v/>
      </c>
      <c r="Z806" s="19" t="str">
        <f>IF(T806="","",IF(AND(T806&lt;&gt;'Tabelas auxiliares'!$B$241,T806&lt;&gt;'Tabelas auxiliares'!$B$242),"FOLHA DE PESSOAL",IF(Y806='Tabelas auxiliares'!$A$242,"CUSTEIO",IF(Y806='Tabelas auxiliares'!$A$241,"INVESTIMENTO","ERRO - VERIFICAR"))))</f>
        <v/>
      </c>
      <c r="AA806" s="131"/>
      <c r="AB806" s="131"/>
      <c r="AC806" s="37"/>
      <c r="AD806" s="37"/>
      <c r="AE806" s="37"/>
      <c r="AF806" s="37"/>
      <c r="AG806" s="37"/>
    </row>
    <row r="807" spans="6:33" x14ac:dyDescent="0.25">
      <c r="F807" s="19" t="str">
        <f>IFERROR(VLOOKUP(D807,'Tabelas auxiliares'!$A$3:$B$63,2,FALSE),"")</f>
        <v/>
      </c>
      <c r="G807" s="19" t="str">
        <f>IFERROR(VLOOKUP($B807,'Tabelas auxiliares'!$A$67:$C$104,2,FALSE),"")</f>
        <v/>
      </c>
      <c r="H807" s="19" t="str">
        <f>IFERROR(VLOOKUP($B807,'Tabelas auxiliares'!$A$67:$C$104,3,FALSE),"")</f>
        <v/>
      </c>
      <c r="Y807" s="19" t="str">
        <f t="shared" si="12"/>
        <v/>
      </c>
      <c r="Z807" s="19" t="str">
        <f>IF(T807="","",IF(AND(T807&lt;&gt;'Tabelas auxiliares'!$B$241,T807&lt;&gt;'Tabelas auxiliares'!$B$242),"FOLHA DE PESSOAL",IF(Y807='Tabelas auxiliares'!$A$242,"CUSTEIO",IF(Y807='Tabelas auxiliares'!$A$241,"INVESTIMENTO","ERRO - VERIFICAR"))))</f>
        <v/>
      </c>
      <c r="AA807" s="131"/>
      <c r="AB807" s="131"/>
      <c r="AC807" s="37"/>
      <c r="AD807" s="37"/>
      <c r="AE807" s="37"/>
      <c r="AF807" s="37"/>
      <c r="AG807" s="37"/>
    </row>
    <row r="808" spans="6:33" x14ac:dyDescent="0.25">
      <c r="F808" s="19" t="str">
        <f>IFERROR(VLOOKUP(D808,'Tabelas auxiliares'!$A$3:$B$63,2,FALSE),"")</f>
        <v/>
      </c>
      <c r="G808" s="19" t="str">
        <f>IFERROR(VLOOKUP($B808,'Tabelas auxiliares'!$A$67:$C$104,2,FALSE),"")</f>
        <v/>
      </c>
      <c r="H808" s="19" t="str">
        <f>IFERROR(VLOOKUP($B808,'Tabelas auxiliares'!$A$67:$C$104,3,FALSE),"")</f>
        <v/>
      </c>
      <c r="Y808" s="19" t="str">
        <f t="shared" si="12"/>
        <v/>
      </c>
      <c r="Z808" s="19" t="str">
        <f>IF(T808="","",IF(AND(T808&lt;&gt;'Tabelas auxiliares'!$B$241,T808&lt;&gt;'Tabelas auxiliares'!$B$242),"FOLHA DE PESSOAL",IF(Y808='Tabelas auxiliares'!$A$242,"CUSTEIO",IF(Y808='Tabelas auxiliares'!$A$241,"INVESTIMENTO","ERRO - VERIFICAR"))))</f>
        <v/>
      </c>
      <c r="AA808" s="131"/>
      <c r="AB808" s="131"/>
      <c r="AC808" s="37"/>
      <c r="AD808" s="37"/>
      <c r="AE808" s="37"/>
      <c r="AF808" s="37"/>
      <c r="AG808" s="37"/>
    </row>
    <row r="809" spans="6:33" x14ac:dyDescent="0.25">
      <c r="F809" s="19" t="str">
        <f>IFERROR(VLOOKUP(D809,'Tabelas auxiliares'!$A$3:$B$63,2,FALSE),"")</f>
        <v/>
      </c>
      <c r="G809" s="19" t="str">
        <f>IFERROR(VLOOKUP($B809,'Tabelas auxiliares'!$A$67:$C$104,2,FALSE),"")</f>
        <v/>
      </c>
      <c r="H809" s="19" t="str">
        <f>IFERROR(VLOOKUP($B809,'Tabelas auxiliares'!$A$67:$C$104,3,FALSE),"")</f>
        <v/>
      </c>
      <c r="Y809" s="19" t="str">
        <f t="shared" si="12"/>
        <v/>
      </c>
      <c r="Z809" s="19" t="str">
        <f>IF(T809="","",IF(AND(T809&lt;&gt;'Tabelas auxiliares'!$B$241,T809&lt;&gt;'Tabelas auxiliares'!$B$242),"FOLHA DE PESSOAL",IF(Y809='Tabelas auxiliares'!$A$242,"CUSTEIO",IF(Y809='Tabelas auxiliares'!$A$241,"INVESTIMENTO","ERRO - VERIFICAR"))))</f>
        <v/>
      </c>
      <c r="AA809" s="131"/>
      <c r="AB809" s="131"/>
      <c r="AC809" s="37"/>
      <c r="AD809" s="37"/>
      <c r="AE809" s="37"/>
      <c r="AF809" s="37"/>
      <c r="AG809" s="37"/>
    </row>
    <row r="810" spans="6:33" x14ac:dyDescent="0.25">
      <c r="F810" s="19" t="str">
        <f>IFERROR(VLOOKUP(D810,'Tabelas auxiliares'!$A$3:$B$63,2,FALSE),"")</f>
        <v/>
      </c>
      <c r="G810" s="19" t="str">
        <f>IFERROR(VLOOKUP($B810,'Tabelas auxiliares'!$A$67:$C$104,2,FALSE),"")</f>
        <v/>
      </c>
      <c r="H810" s="19" t="str">
        <f>IFERROR(VLOOKUP($B810,'Tabelas auxiliares'!$A$67:$C$104,3,FALSE),"")</f>
        <v/>
      </c>
      <c r="Y810" s="19" t="str">
        <f t="shared" si="12"/>
        <v/>
      </c>
      <c r="Z810" s="19" t="str">
        <f>IF(T810="","",IF(AND(T810&lt;&gt;'Tabelas auxiliares'!$B$241,T810&lt;&gt;'Tabelas auxiliares'!$B$242),"FOLHA DE PESSOAL",IF(Y810='Tabelas auxiliares'!$A$242,"CUSTEIO",IF(Y810='Tabelas auxiliares'!$A$241,"INVESTIMENTO","ERRO - VERIFICAR"))))</f>
        <v/>
      </c>
      <c r="AA810" s="131"/>
      <c r="AB810" s="131"/>
      <c r="AC810" s="37"/>
      <c r="AD810" s="37"/>
      <c r="AE810" s="37"/>
      <c r="AF810" s="37"/>
      <c r="AG810" s="37"/>
    </row>
    <row r="811" spans="6:33" x14ac:dyDescent="0.25">
      <c r="F811" s="19" t="str">
        <f>IFERROR(VLOOKUP(D811,'Tabelas auxiliares'!$A$3:$B$63,2,FALSE),"")</f>
        <v/>
      </c>
      <c r="G811" s="19" t="str">
        <f>IFERROR(VLOOKUP($B811,'Tabelas auxiliares'!$A$67:$C$104,2,FALSE),"")</f>
        <v/>
      </c>
      <c r="H811" s="19" t="str">
        <f>IFERROR(VLOOKUP($B811,'Tabelas auxiliares'!$A$67:$C$104,3,FALSE),"")</f>
        <v/>
      </c>
      <c r="Y811" s="19" t="str">
        <f t="shared" si="12"/>
        <v/>
      </c>
      <c r="Z811" s="19" t="str">
        <f>IF(T811="","",IF(AND(T811&lt;&gt;'Tabelas auxiliares'!$B$241,T811&lt;&gt;'Tabelas auxiliares'!$B$242),"FOLHA DE PESSOAL",IF(Y811='Tabelas auxiliares'!$A$242,"CUSTEIO",IF(Y811='Tabelas auxiliares'!$A$241,"INVESTIMENTO","ERRO - VERIFICAR"))))</f>
        <v/>
      </c>
      <c r="AA811" s="131"/>
      <c r="AB811" s="131"/>
      <c r="AC811" s="37"/>
      <c r="AD811" s="37"/>
      <c r="AE811" s="37"/>
      <c r="AF811" s="37"/>
      <c r="AG811" s="37"/>
    </row>
    <row r="812" spans="6:33" x14ac:dyDescent="0.25">
      <c r="F812" s="19" t="str">
        <f>IFERROR(VLOOKUP(D812,'Tabelas auxiliares'!$A$3:$B$63,2,FALSE),"")</f>
        <v/>
      </c>
      <c r="G812" s="19" t="str">
        <f>IFERROR(VLOOKUP($B812,'Tabelas auxiliares'!$A$67:$C$104,2,FALSE),"")</f>
        <v/>
      </c>
      <c r="H812" s="19" t="str">
        <f>IFERROR(VLOOKUP($B812,'Tabelas auxiliares'!$A$67:$C$104,3,FALSE),"")</f>
        <v/>
      </c>
      <c r="Y812" s="19" t="str">
        <f t="shared" si="12"/>
        <v/>
      </c>
      <c r="Z812" s="19" t="str">
        <f>IF(T812="","",IF(AND(T812&lt;&gt;'Tabelas auxiliares'!$B$241,T812&lt;&gt;'Tabelas auxiliares'!$B$242),"FOLHA DE PESSOAL",IF(Y812='Tabelas auxiliares'!$A$242,"CUSTEIO",IF(Y812='Tabelas auxiliares'!$A$241,"INVESTIMENTO","ERRO - VERIFICAR"))))</f>
        <v/>
      </c>
      <c r="AA812" s="131"/>
      <c r="AB812" s="131"/>
      <c r="AC812" s="37"/>
      <c r="AD812" s="37"/>
      <c r="AE812" s="37"/>
      <c r="AF812" s="37"/>
      <c r="AG812" s="37"/>
    </row>
    <row r="813" spans="6:33" x14ac:dyDescent="0.25">
      <c r="F813" s="19" t="str">
        <f>IFERROR(VLOOKUP(D813,'Tabelas auxiliares'!$A$3:$B$63,2,FALSE),"")</f>
        <v/>
      </c>
      <c r="G813" s="19" t="str">
        <f>IFERROR(VLOOKUP($B813,'Tabelas auxiliares'!$A$67:$C$104,2,FALSE),"")</f>
        <v/>
      </c>
      <c r="H813" s="19" t="str">
        <f>IFERROR(VLOOKUP($B813,'Tabelas auxiliares'!$A$67:$C$104,3,FALSE),"")</f>
        <v/>
      </c>
      <c r="Y813" s="19" t="str">
        <f t="shared" si="12"/>
        <v/>
      </c>
      <c r="Z813" s="19" t="str">
        <f>IF(T813="","",IF(AND(T813&lt;&gt;'Tabelas auxiliares'!$B$241,T813&lt;&gt;'Tabelas auxiliares'!$B$242),"FOLHA DE PESSOAL",IF(Y813='Tabelas auxiliares'!$A$242,"CUSTEIO",IF(Y813='Tabelas auxiliares'!$A$241,"INVESTIMENTO","ERRO - VERIFICAR"))))</f>
        <v/>
      </c>
      <c r="AA813" s="131"/>
      <c r="AB813" s="131"/>
      <c r="AC813" s="37"/>
      <c r="AD813" s="37"/>
      <c r="AE813" s="37"/>
      <c r="AF813" s="37"/>
      <c r="AG813" s="37"/>
    </row>
    <row r="814" spans="6:33" x14ac:dyDescent="0.25">
      <c r="F814" s="19" t="str">
        <f>IFERROR(VLOOKUP(D814,'Tabelas auxiliares'!$A$3:$B$63,2,FALSE),"")</f>
        <v/>
      </c>
      <c r="G814" s="19" t="str">
        <f>IFERROR(VLOOKUP($B814,'Tabelas auxiliares'!$A$67:$C$104,2,FALSE),"")</f>
        <v/>
      </c>
      <c r="H814" s="19" t="str">
        <f>IFERROR(VLOOKUP($B814,'Tabelas auxiliares'!$A$67:$C$104,3,FALSE),"")</f>
        <v/>
      </c>
      <c r="Y814" s="19" t="str">
        <f t="shared" si="12"/>
        <v/>
      </c>
      <c r="Z814" s="19" t="str">
        <f>IF(T814="","",IF(AND(T814&lt;&gt;'Tabelas auxiliares'!$B$241,T814&lt;&gt;'Tabelas auxiliares'!$B$242),"FOLHA DE PESSOAL",IF(Y814='Tabelas auxiliares'!$A$242,"CUSTEIO",IF(Y814='Tabelas auxiliares'!$A$241,"INVESTIMENTO","ERRO - VERIFICAR"))))</f>
        <v/>
      </c>
      <c r="AA814" s="131"/>
      <c r="AB814" s="131"/>
      <c r="AC814" s="37"/>
      <c r="AD814" s="37"/>
      <c r="AE814" s="37"/>
      <c r="AF814" s="37"/>
      <c r="AG814" s="37"/>
    </row>
    <row r="815" spans="6:33" x14ac:dyDescent="0.25">
      <c r="F815" s="19" t="str">
        <f>IFERROR(VLOOKUP(D815,'Tabelas auxiliares'!$A$3:$B$63,2,FALSE),"")</f>
        <v/>
      </c>
      <c r="G815" s="19" t="str">
        <f>IFERROR(VLOOKUP($B815,'Tabelas auxiliares'!$A$67:$C$104,2,FALSE),"")</f>
        <v/>
      </c>
      <c r="H815" s="19" t="str">
        <f>IFERROR(VLOOKUP($B815,'Tabelas auxiliares'!$A$67:$C$104,3,FALSE),"")</f>
        <v/>
      </c>
      <c r="Y815" s="19" t="str">
        <f t="shared" si="12"/>
        <v/>
      </c>
      <c r="Z815" s="19" t="str">
        <f>IF(T815="","",IF(AND(T815&lt;&gt;'Tabelas auxiliares'!$B$241,T815&lt;&gt;'Tabelas auxiliares'!$B$242),"FOLHA DE PESSOAL",IF(Y815='Tabelas auxiliares'!$A$242,"CUSTEIO",IF(Y815='Tabelas auxiliares'!$A$241,"INVESTIMENTO","ERRO - VERIFICAR"))))</f>
        <v/>
      </c>
      <c r="AA815" s="131"/>
      <c r="AB815" s="131"/>
      <c r="AC815" s="37"/>
      <c r="AD815" s="37"/>
      <c r="AE815" s="37"/>
      <c r="AF815" s="37"/>
      <c r="AG815" s="37"/>
    </row>
    <row r="816" spans="6:33" x14ac:dyDescent="0.25">
      <c r="F816" s="19" t="str">
        <f>IFERROR(VLOOKUP(D816,'Tabelas auxiliares'!$A$3:$B$63,2,FALSE),"")</f>
        <v/>
      </c>
      <c r="G816" s="19" t="str">
        <f>IFERROR(VLOOKUP($B816,'Tabelas auxiliares'!$A$67:$C$104,2,FALSE),"")</f>
        <v/>
      </c>
      <c r="H816" s="19" t="str">
        <f>IFERROR(VLOOKUP($B816,'Tabelas auxiliares'!$A$67:$C$104,3,FALSE),"")</f>
        <v/>
      </c>
      <c r="Y816" s="19" t="str">
        <f t="shared" si="12"/>
        <v/>
      </c>
      <c r="Z816" s="19" t="str">
        <f>IF(T816="","",IF(AND(T816&lt;&gt;'Tabelas auxiliares'!$B$241,T816&lt;&gt;'Tabelas auxiliares'!$B$242),"FOLHA DE PESSOAL",IF(Y816='Tabelas auxiliares'!$A$242,"CUSTEIO",IF(Y816='Tabelas auxiliares'!$A$241,"INVESTIMENTO","ERRO - VERIFICAR"))))</f>
        <v/>
      </c>
      <c r="AA816" s="131"/>
      <c r="AB816" s="131"/>
      <c r="AC816" s="37"/>
      <c r="AD816" s="37"/>
      <c r="AE816" s="37"/>
      <c r="AF816" s="37"/>
      <c r="AG816" s="37"/>
    </row>
    <row r="817" spans="6:33" x14ac:dyDescent="0.25">
      <c r="F817" s="19" t="str">
        <f>IFERROR(VLOOKUP(D817,'Tabelas auxiliares'!$A$3:$B$63,2,FALSE),"")</f>
        <v/>
      </c>
      <c r="G817" s="19" t="str">
        <f>IFERROR(VLOOKUP($B817,'Tabelas auxiliares'!$A$67:$C$104,2,FALSE),"")</f>
        <v/>
      </c>
      <c r="H817" s="19" t="str">
        <f>IFERROR(VLOOKUP($B817,'Tabelas auxiliares'!$A$67:$C$104,3,FALSE),"")</f>
        <v/>
      </c>
      <c r="Y817" s="19" t="str">
        <f t="shared" si="12"/>
        <v/>
      </c>
      <c r="Z817" s="19" t="str">
        <f>IF(T817="","",IF(AND(T817&lt;&gt;'Tabelas auxiliares'!$B$241,T817&lt;&gt;'Tabelas auxiliares'!$B$242),"FOLHA DE PESSOAL",IF(Y817='Tabelas auxiliares'!$A$242,"CUSTEIO",IF(Y817='Tabelas auxiliares'!$A$241,"INVESTIMENTO","ERRO - VERIFICAR"))))</f>
        <v/>
      </c>
      <c r="AA817" s="131"/>
      <c r="AB817" s="131"/>
      <c r="AC817" s="37"/>
      <c r="AD817" s="37"/>
      <c r="AE817" s="37"/>
      <c r="AF817" s="37"/>
      <c r="AG817" s="37"/>
    </row>
    <row r="818" spans="6:33" x14ac:dyDescent="0.25">
      <c r="F818" s="19" t="str">
        <f>IFERROR(VLOOKUP(D818,'Tabelas auxiliares'!$A$3:$B$63,2,FALSE),"")</f>
        <v/>
      </c>
      <c r="G818" s="19" t="str">
        <f>IFERROR(VLOOKUP($B818,'Tabelas auxiliares'!$A$67:$C$104,2,FALSE),"")</f>
        <v/>
      </c>
      <c r="H818" s="19" t="str">
        <f>IFERROR(VLOOKUP($B818,'Tabelas auxiliares'!$A$67:$C$104,3,FALSE),"")</f>
        <v/>
      </c>
      <c r="Y818" s="19" t="str">
        <f t="shared" si="12"/>
        <v/>
      </c>
      <c r="Z818" s="19" t="str">
        <f>IF(T818="","",IF(AND(T818&lt;&gt;'Tabelas auxiliares'!$B$241,T818&lt;&gt;'Tabelas auxiliares'!$B$242),"FOLHA DE PESSOAL",IF(Y818='Tabelas auxiliares'!$A$242,"CUSTEIO",IF(Y818='Tabelas auxiliares'!$A$241,"INVESTIMENTO","ERRO - VERIFICAR"))))</f>
        <v/>
      </c>
      <c r="AA818" s="131"/>
      <c r="AB818" s="131"/>
      <c r="AC818" s="37"/>
      <c r="AD818" s="37"/>
      <c r="AE818" s="37"/>
      <c r="AF818" s="37"/>
      <c r="AG818" s="37"/>
    </row>
    <row r="819" spans="6:33" x14ac:dyDescent="0.25">
      <c r="F819" s="19" t="str">
        <f>IFERROR(VLOOKUP(D819,'Tabelas auxiliares'!$A$3:$B$63,2,FALSE),"")</f>
        <v/>
      </c>
      <c r="G819" s="19" t="str">
        <f>IFERROR(VLOOKUP($B819,'Tabelas auxiliares'!$A$67:$C$104,2,FALSE),"")</f>
        <v/>
      </c>
      <c r="H819" s="19" t="str">
        <f>IFERROR(VLOOKUP($B819,'Tabelas auxiliares'!$A$67:$C$104,3,FALSE),"")</f>
        <v/>
      </c>
      <c r="Y819" s="19" t="str">
        <f t="shared" si="12"/>
        <v/>
      </c>
      <c r="Z819" s="19" t="str">
        <f>IF(T819="","",IF(AND(T819&lt;&gt;'Tabelas auxiliares'!$B$241,T819&lt;&gt;'Tabelas auxiliares'!$B$242),"FOLHA DE PESSOAL",IF(Y819='Tabelas auxiliares'!$A$242,"CUSTEIO",IF(Y819='Tabelas auxiliares'!$A$241,"INVESTIMENTO","ERRO - VERIFICAR"))))</f>
        <v/>
      </c>
      <c r="AA819" s="131"/>
      <c r="AB819" s="131"/>
      <c r="AC819" s="37"/>
      <c r="AD819" s="37"/>
      <c r="AE819" s="37"/>
      <c r="AF819" s="37"/>
      <c r="AG819" s="37"/>
    </row>
    <row r="820" spans="6:33" x14ac:dyDescent="0.25">
      <c r="F820" s="19" t="str">
        <f>IFERROR(VLOOKUP(D820,'Tabelas auxiliares'!$A$3:$B$63,2,FALSE),"")</f>
        <v/>
      </c>
      <c r="G820" s="19" t="str">
        <f>IFERROR(VLOOKUP($B820,'Tabelas auxiliares'!$A$67:$C$104,2,FALSE),"")</f>
        <v/>
      </c>
      <c r="H820" s="19" t="str">
        <f>IFERROR(VLOOKUP($B820,'Tabelas auxiliares'!$A$67:$C$104,3,FALSE),"")</f>
        <v/>
      </c>
      <c r="Y820" s="19" t="str">
        <f t="shared" si="12"/>
        <v/>
      </c>
      <c r="Z820" s="19" t="str">
        <f>IF(T820="","",IF(AND(T820&lt;&gt;'Tabelas auxiliares'!$B$241,T820&lt;&gt;'Tabelas auxiliares'!$B$242),"FOLHA DE PESSOAL",IF(Y820='Tabelas auxiliares'!$A$242,"CUSTEIO",IF(Y820='Tabelas auxiliares'!$A$241,"INVESTIMENTO","ERRO - VERIFICAR"))))</f>
        <v/>
      </c>
      <c r="AA820" s="131"/>
      <c r="AB820" s="131"/>
      <c r="AC820" s="37"/>
      <c r="AD820" s="37"/>
      <c r="AE820" s="37"/>
      <c r="AF820" s="37"/>
      <c r="AG820" s="37"/>
    </row>
    <row r="821" spans="6:33" x14ac:dyDescent="0.25">
      <c r="F821" s="19" t="str">
        <f>IFERROR(VLOOKUP(D821,'Tabelas auxiliares'!$A$3:$B$63,2,FALSE),"")</f>
        <v/>
      </c>
      <c r="G821" s="19" t="str">
        <f>IFERROR(VLOOKUP($B821,'Tabelas auxiliares'!$A$67:$C$104,2,FALSE),"")</f>
        <v/>
      </c>
      <c r="H821" s="19" t="str">
        <f>IFERROR(VLOOKUP($B821,'Tabelas auxiliares'!$A$67:$C$104,3,FALSE),"")</f>
        <v/>
      </c>
      <c r="Y821" s="19" t="str">
        <f t="shared" si="12"/>
        <v/>
      </c>
      <c r="Z821" s="19" t="str">
        <f>IF(T821="","",IF(AND(T821&lt;&gt;'Tabelas auxiliares'!$B$241,T821&lt;&gt;'Tabelas auxiliares'!$B$242),"FOLHA DE PESSOAL",IF(Y821='Tabelas auxiliares'!$A$242,"CUSTEIO",IF(Y821='Tabelas auxiliares'!$A$241,"INVESTIMENTO","ERRO - VERIFICAR"))))</f>
        <v/>
      </c>
      <c r="AA821" s="131"/>
      <c r="AB821" s="131"/>
      <c r="AC821" s="37"/>
      <c r="AD821" s="37"/>
      <c r="AE821" s="37"/>
      <c r="AF821" s="37"/>
      <c r="AG821" s="37"/>
    </row>
    <row r="822" spans="6:33" x14ac:dyDescent="0.25">
      <c r="F822" s="19" t="str">
        <f>IFERROR(VLOOKUP(D822,'Tabelas auxiliares'!$A$3:$B$63,2,FALSE),"")</f>
        <v/>
      </c>
      <c r="G822" s="19" t="str">
        <f>IFERROR(VLOOKUP($B822,'Tabelas auxiliares'!$A$67:$C$104,2,FALSE),"")</f>
        <v/>
      </c>
      <c r="H822" s="19" t="str">
        <f>IFERROR(VLOOKUP($B822,'Tabelas auxiliares'!$A$67:$C$104,3,FALSE),"")</f>
        <v/>
      </c>
      <c r="Y822" s="19" t="str">
        <f t="shared" si="12"/>
        <v/>
      </c>
      <c r="Z822" s="19" t="str">
        <f>IF(T822="","",IF(AND(T822&lt;&gt;'Tabelas auxiliares'!$B$241,T822&lt;&gt;'Tabelas auxiliares'!$B$242),"FOLHA DE PESSOAL",IF(Y822='Tabelas auxiliares'!$A$242,"CUSTEIO",IF(Y822='Tabelas auxiliares'!$A$241,"INVESTIMENTO","ERRO - VERIFICAR"))))</f>
        <v/>
      </c>
      <c r="AA822" s="131"/>
      <c r="AB822" s="131"/>
      <c r="AC822" s="37"/>
      <c r="AD822" s="37"/>
      <c r="AE822" s="37"/>
      <c r="AF822" s="37"/>
      <c r="AG822" s="37"/>
    </row>
    <row r="823" spans="6:33" x14ac:dyDescent="0.25">
      <c r="F823" s="19" t="str">
        <f>IFERROR(VLOOKUP(D823,'Tabelas auxiliares'!$A$3:$B$63,2,FALSE),"")</f>
        <v/>
      </c>
      <c r="G823" s="19" t="str">
        <f>IFERROR(VLOOKUP($B823,'Tabelas auxiliares'!$A$67:$C$104,2,FALSE),"")</f>
        <v/>
      </c>
      <c r="H823" s="19" t="str">
        <f>IFERROR(VLOOKUP($B823,'Tabelas auxiliares'!$A$67:$C$104,3,FALSE),"")</f>
        <v/>
      </c>
      <c r="Y823" s="19" t="str">
        <f t="shared" si="12"/>
        <v/>
      </c>
      <c r="Z823" s="19" t="str">
        <f>IF(T823="","",IF(AND(T823&lt;&gt;'Tabelas auxiliares'!$B$241,T823&lt;&gt;'Tabelas auxiliares'!$B$242),"FOLHA DE PESSOAL",IF(Y823='Tabelas auxiliares'!$A$242,"CUSTEIO",IF(Y823='Tabelas auxiliares'!$A$241,"INVESTIMENTO","ERRO - VERIFICAR"))))</f>
        <v/>
      </c>
      <c r="AA823" s="131"/>
      <c r="AB823" s="131"/>
      <c r="AC823" s="37"/>
      <c r="AD823" s="37"/>
      <c r="AE823" s="37"/>
      <c r="AF823" s="37"/>
      <c r="AG823" s="37"/>
    </row>
    <row r="824" spans="6:33" x14ac:dyDescent="0.25">
      <c r="F824" s="19" t="str">
        <f>IFERROR(VLOOKUP(D824,'Tabelas auxiliares'!$A$3:$B$63,2,FALSE),"")</f>
        <v/>
      </c>
      <c r="G824" s="19" t="str">
        <f>IFERROR(VLOOKUP($B824,'Tabelas auxiliares'!$A$67:$C$104,2,FALSE),"")</f>
        <v/>
      </c>
      <c r="H824" s="19" t="str">
        <f>IFERROR(VLOOKUP($B824,'Tabelas auxiliares'!$A$67:$C$104,3,FALSE),"")</f>
        <v/>
      </c>
      <c r="Y824" s="19" t="str">
        <f t="shared" si="12"/>
        <v/>
      </c>
      <c r="Z824" s="19" t="str">
        <f>IF(T824="","",IF(AND(T824&lt;&gt;'Tabelas auxiliares'!$B$241,T824&lt;&gt;'Tabelas auxiliares'!$B$242),"FOLHA DE PESSOAL",IF(Y824='Tabelas auxiliares'!$A$242,"CUSTEIO",IF(Y824='Tabelas auxiliares'!$A$241,"INVESTIMENTO","ERRO - VERIFICAR"))))</f>
        <v/>
      </c>
      <c r="AA824" s="131"/>
      <c r="AB824" s="131"/>
      <c r="AC824" s="37"/>
      <c r="AD824" s="37"/>
      <c r="AE824" s="37"/>
      <c r="AF824" s="37"/>
      <c r="AG824" s="37"/>
    </row>
    <row r="825" spans="6:33" x14ac:dyDescent="0.25">
      <c r="F825" s="19" t="str">
        <f>IFERROR(VLOOKUP(D825,'Tabelas auxiliares'!$A$3:$B$63,2,FALSE),"")</f>
        <v/>
      </c>
      <c r="G825" s="19" t="str">
        <f>IFERROR(VLOOKUP($B825,'Tabelas auxiliares'!$A$67:$C$104,2,FALSE),"")</f>
        <v/>
      </c>
      <c r="H825" s="19" t="str">
        <f>IFERROR(VLOOKUP($B825,'Tabelas auxiliares'!$A$67:$C$104,3,FALSE),"")</f>
        <v/>
      </c>
      <c r="Y825" s="19" t="str">
        <f t="shared" si="12"/>
        <v/>
      </c>
      <c r="Z825" s="19" t="str">
        <f>IF(T825="","",IF(AND(T825&lt;&gt;'Tabelas auxiliares'!$B$241,T825&lt;&gt;'Tabelas auxiliares'!$B$242),"FOLHA DE PESSOAL",IF(Y825='Tabelas auxiliares'!$A$242,"CUSTEIO",IF(Y825='Tabelas auxiliares'!$A$241,"INVESTIMENTO","ERRO - VERIFICAR"))))</f>
        <v/>
      </c>
      <c r="AA825" s="131"/>
      <c r="AB825" s="131"/>
      <c r="AC825" s="37"/>
      <c r="AD825" s="37"/>
      <c r="AE825" s="37"/>
      <c r="AF825" s="37"/>
      <c r="AG825" s="37"/>
    </row>
    <row r="826" spans="6:33" x14ac:dyDescent="0.25">
      <c r="F826" s="19" t="str">
        <f>IFERROR(VLOOKUP(D826,'Tabelas auxiliares'!$A$3:$B$63,2,FALSE),"")</f>
        <v/>
      </c>
      <c r="G826" s="19" t="str">
        <f>IFERROR(VLOOKUP($B826,'Tabelas auxiliares'!$A$67:$C$104,2,FALSE),"")</f>
        <v/>
      </c>
      <c r="H826" s="19" t="str">
        <f>IFERROR(VLOOKUP($B826,'Tabelas auxiliares'!$A$67:$C$104,3,FALSE),"")</f>
        <v/>
      </c>
      <c r="Y826" s="19" t="str">
        <f t="shared" si="12"/>
        <v/>
      </c>
      <c r="Z826" s="19" t="str">
        <f>IF(T826="","",IF(AND(T826&lt;&gt;'Tabelas auxiliares'!$B$241,T826&lt;&gt;'Tabelas auxiliares'!$B$242),"FOLHA DE PESSOAL",IF(Y826='Tabelas auxiliares'!$A$242,"CUSTEIO",IF(Y826='Tabelas auxiliares'!$A$241,"INVESTIMENTO","ERRO - VERIFICAR"))))</f>
        <v/>
      </c>
      <c r="AA826" s="131"/>
      <c r="AB826" s="131"/>
      <c r="AC826" s="37"/>
      <c r="AD826" s="37"/>
      <c r="AE826" s="37"/>
      <c r="AF826" s="37"/>
      <c r="AG826" s="37"/>
    </row>
    <row r="827" spans="6:33" x14ac:dyDescent="0.25">
      <c r="F827" s="19" t="str">
        <f>IFERROR(VLOOKUP(D827,'Tabelas auxiliares'!$A$3:$B$63,2,FALSE),"")</f>
        <v/>
      </c>
      <c r="G827" s="19" t="str">
        <f>IFERROR(VLOOKUP($B827,'Tabelas auxiliares'!$A$67:$C$104,2,FALSE),"")</f>
        <v/>
      </c>
      <c r="H827" s="19" t="str">
        <f>IFERROR(VLOOKUP($B827,'Tabelas auxiliares'!$A$67:$C$104,3,FALSE),"")</f>
        <v/>
      </c>
      <c r="Y827" s="19" t="str">
        <f t="shared" si="12"/>
        <v/>
      </c>
      <c r="Z827" s="19" t="str">
        <f>IF(T827="","",IF(AND(T827&lt;&gt;'Tabelas auxiliares'!$B$241,T827&lt;&gt;'Tabelas auxiliares'!$B$242),"FOLHA DE PESSOAL",IF(Y827='Tabelas auxiliares'!$A$242,"CUSTEIO",IF(Y827='Tabelas auxiliares'!$A$241,"INVESTIMENTO","ERRO - VERIFICAR"))))</f>
        <v/>
      </c>
      <c r="AA827" s="131"/>
      <c r="AB827" s="131"/>
      <c r="AC827" s="37"/>
      <c r="AD827" s="37"/>
      <c r="AE827" s="37"/>
      <c r="AF827" s="37"/>
      <c r="AG827" s="37"/>
    </row>
    <row r="828" spans="6:33" x14ac:dyDescent="0.25">
      <c r="F828" s="19" t="str">
        <f>IFERROR(VLOOKUP(D828,'Tabelas auxiliares'!$A$3:$B$63,2,FALSE),"")</f>
        <v/>
      </c>
      <c r="G828" s="19" t="str">
        <f>IFERROR(VLOOKUP($B828,'Tabelas auxiliares'!$A$67:$C$104,2,FALSE),"")</f>
        <v/>
      </c>
      <c r="H828" s="19" t="str">
        <f>IFERROR(VLOOKUP($B828,'Tabelas auxiliares'!$A$67:$C$104,3,FALSE),"")</f>
        <v/>
      </c>
      <c r="Y828" s="19" t="str">
        <f t="shared" si="12"/>
        <v/>
      </c>
      <c r="Z828" s="19" t="str">
        <f>IF(T828="","",IF(AND(T828&lt;&gt;'Tabelas auxiliares'!$B$241,T828&lt;&gt;'Tabelas auxiliares'!$B$242),"FOLHA DE PESSOAL",IF(Y828='Tabelas auxiliares'!$A$242,"CUSTEIO",IF(Y828='Tabelas auxiliares'!$A$241,"INVESTIMENTO","ERRO - VERIFICAR"))))</f>
        <v/>
      </c>
      <c r="AA828" s="131"/>
      <c r="AB828" s="131"/>
      <c r="AC828" s="37"/>
      <c r="AD828" s="37"/>
      <c r="AE828" s="37"/>
      <c r="AF828" s="37"/>
      <c r="AG828" s="37"/>
    </row>
    <row r="829" spans="6:33" x14ac:dyDescent="0.25">
      <c r="F829" s="19" t="str">
        <f>IFERROR(VLOOKUP(D829,'Tabelas auxiliares'!$A$3:$B$63,2,FALSE),"")</f>
        <v/>
      </c>
      <c r="G829" s="19" t="str">
        <f>IFERROR(VLOOKUP($B829,'Tabelas auxiliares'!$A$67:$C$104,2,FALSE),"")</f>
        <v/>
      </c>
      <c r="H829" s="19" t="str">
        <f>IFERROR(VLOOKUP($B829,'Tabelas auxiliares'!$A$67:$C$104,3,FALSE),"")</f>
        <v/>
      </c>
      <c r="Y829" s="19" t="str">
        <f t="shared" si="12"/>
        <v/>
      </c>
      <c r="Z829" s="19" t="str">
        <f>IF(T829="","",IF(AND(T829&lt;&gt;'Tabelas auxiliares'!$B$241,T829&lt;&gt;'Tabelas auxiliares'!$B$242),"FOLHA DE PESSOAL",IF(Y829='Tabelas auxiliares'!$A$242,"CUSTEIO",IF(Y829='Tabelas auxiliares'!$A$241,"INVESTIMENTO","ERRO - VERIFICAR"))))</f>
        <v/>
      </c>
      <c r="AA829" s="131"/>
      <c r="AB829" s="131"/>
      <c r="AC829" s="37"/>
      <c r="AD829" s="37"/>
      <c r="AE829" s="37"/>
      <c r="AF829" s="37"/>
      <c r="AG829" s="37"/>
    </row>
    <row r="830" spans="6:33" x14ac:dyDescent="0.25">
      <c r="F830" s="19" t="str">
        <f>IFERROR(VLOOKUP(D830,'Tabelas auxiliares'!$A$3:$B$63,2,FALSE),"")</f>
        <v/>
      </c>
      <c r="G830" s="19" t="str">
        <f>IFERROR(VLOOKUP($B830,'Tabelas auxiliares'!$A$67:$C$104,2,FALSE),"")</f>
        <v/>
      </c>
      <c r="H830" s="19" t="str">
        <f>IFERROR(VLOOKUP($B830,'Tabelas auxiliares'!$A$67:$C$104,3,FALSE),"")</f>
        <v/>
      </c>
      <c r="Y830" s="19" t="str">
        <f t="shared" si="12"/>
        <v/>
      </c>
      <c r="Z830" s="19" t="str">
        <f>IF(T830="","",IF(AND(T830&lt;&gt;'Tabelas auxiliares'!$B$241,T830&lt;&gt;'Tabelas auxiliares'!$B$242),"FOLHA DE PESSOAL",IF(Y830='Tabelas auxiliares'!$A$242,"CUSTEIO",IF(Y830='Tabelas auxiliares'!$A$241,"INVESTIMENTO","ERRO - VERIFICAR"))))</f>
        <v/>
      </c>
      <c r="AA830" s="131"/>
      <c r="AB830" s="131"/>
      <c r="AC830" s="37"/>
      <c r="AD830" s="37"/>
      <c r="AE830" s="37"/>
      <c r="AF830" s="37"/>
      <c r="AG830" s="37"/>
    </row>
    <row r="831" spans="6:33" x14ac:dyDescent="0.25">
      <c r="F831" s="19" t="str">
        <f>IFERROR(VLOOKUP(D831,'Tabelas auxiliares'!$A$3:$B$63,2,FALSE),"")</f>
        <v/>
      </c>
      <c r="G831" s="19" t="str">
        <f>IFERROR(VLOOKUP($B831,'Tabelas auxiliares'!$A$67:$C$104,2,FALSE),"")</f>
        <v/>
      </c>
      <c r="H831" s="19" t="str">
        <f>IFERROR(VLOOKUP($B831,'Tabelas auxiliares'!$A$67:$C$104,3,FALSE),"")</f>
        <v/>
      </c>
      <c r="Y831" s="19" t="str">
        <f t="shared" si="12"/>
        <v/>
      </c>
      <c r="Z831" s="19" t="str">
        <f>IF(T831="","",IF(AND(T831&lt;&gt;'Tabelas auxiliares'!$B$241,T831&lt;&gt;'Tabelas auxiliares'!$B$242),"FOLHA DE PESSOAL",IF(Y831='Tabelas auxiliares'!$A$242,"CUSTEIO",IF(Y831='Tabelas auxiliares'!$A$241,"INVESTIMENTO","ERRO - VERIFICAR"))))</f>
        <v/>
      </c>
      <c r="AA831" s="131"/>
      <c r="AB831" s="131"/>
      <c r="AC831" s="37"/>
      <c r="AD831" s="37"/>
      <c r="AE831" s="37"/>
      <c r="AF831" s="37"/>
      <c r="AG831" s="37"/>
    </row>
    <row r="832" spans="6:33" x14ac:dyDescent="0.25">
      <c r="F832" s="19" t="str">
        <f>IFERROR(VLOOKUP(D832,'Tabelas auxiliares'!$A$3:$B$63,2,FALSE),"")</f>
        <v/>
      </c>
      <c r="G832" s="19" t="str">
        <f>IFERROR(VLOOKUP($B832,'Tabelas auxiliares'!$A$67:$C$104,2,FALSE),"")</f>
        <v/>
      </c>
      <c r="H832" s="19" t="str">
        <f>IFERROR(VLOOKUP($B832,'Tabelas auxiliares'!$A$67:$C$104,3,FALSE),"")</f>
        <v/>
      </c>
      <c r="Y832" s="19" t="str">
        <f t="shared" si="12"/>
        <v/>
      </c>
      <c r="Z832" s="19" t="str">
        <f>IF(T832="","",IF(AND(T832&lt;&gt;'Tabelas auxiliares'!$B$241,T832&lt;&gt;'Tabelas auxiliares'!$B$242),"FOLHA DE PESSOAL",IF(Y832='Tabelas auxiliares'!$A$242,"CUSTEIO",IF(Y832='Tabelas auxiliares'!$A$241,"INVESTIMENTO","ERRO - VERIFICAR"))))</f>
        <v/>
      </c>
      <c r="AA832" s="131"/>
      <c r="AB832" s="131"/>
      <c r="AC832" s="37"/>
      <c r="AD832" s="37"/>
      <c r="AE832" s="37"/>
      <c r="AF832" s="37"/>
      <c r="AG832" s="37"/>
    </row>
    <row r="833" spans="6:33" x14ac:dyDescent="0.25">
      <c r="F833" s="19" t="str">
        <f>IFERROR(VLOOKUP(D833,'Tabelas auxiliares'!$A$3:$B$63,2,FALSE),"")</f>
        <v/>
      </c>
      <c r="G833" s="19" t="str">
        <f>IFERROR(VLOOKUP($B833,'Tabelas auxiliares'!$A$67:$C$104,2,FALSE),"")</f>
        <v/>
      </c>
      <c r="H833" s="19" t="str">
        <f>IFERROR(VLOOKUP($B833,'Tabelas auxiliares'!$A$67:$C$104,3,FALSE),"")</f>
        <v/>
      </c>
      <c r="Y833" s="19" t="str">
        <f t="shared" si="12"/>
        <v/>
      </c>
      <c r="Z833" s="19" t="str">
        <f>IF(T833="","",IF(AND(T833&lt;&gt;'Tabelas auxiliares'!$B$241,T833&lt;&gt;'Tabelas auxiliares'!$B$242),"FOLHA DE PESSOAL",IF(Y833='Tabelas auxiliares'!$A$242,"CUSTEIO",IF(Y833='Tabelas auxiliares'!$A$241,"INVESTIMENTO","ERRO - VERIFICAR"))))</f>
        <v/>
      </c>
      <c r="AA833" s="131"/>
      <c r="AB833" s="131"/>
      <c r="AC833" s="37"/>
      <c r="AD833" s="37"/>
      <c r="AE833" s="37"/>
      <c r="AF833" s="37"/>
      <c r="AG833" s="37"/>
    </row>
    <row r="834" spans="6:33" x14ac:dyDescent="0.25">
      <c r="F834" s="19" t="str">
        <f>IFERROR(VLOOKUP(D834,'Tabelas auxiliares'!$A$3:$B$63,2,FALSE),"")</f>
        <v/>
      </c>
      <c r="G834" s="19" t="str">
        <f>IFERROR(VLOOKUP($B834,'Tabelas auxiliares'!$A$67:$C$104,2,FALSE),"")</f>
        <v/>
      </c>
      <c r="H834" s="19" t="str">
        <f>IFERROR(VLOOKUP($B834,'Tabelas auxiliares'!$A$67:$C$104,3,FALSE),"")</f>
        <v/>
      </c>
      <c r="Y834" s="19" t="str">
        <f t="shared" si="12"/>
        <v/>
      </c>
      <c r="Z834" s="19" t="str">
        <f>IF(T834="","",IF(AND(T834&lt;&gt;'Tabelas auxiliares'!$B$241,T834&lt;&gt;'Tabelas auxiliares'!$B$242),"FOLHA DE PESSOAL",IF(Y834='Tabelas auxiliares'!$A$242,"CUSTEIO",IF(Y834='Tabelas auxiliares'!$A$241,"INVESTIMENTO","ERRO - VERIFICAR"))))</f>
        <v/>
      </c>
      <c r="AA834" s="131"/>
      <c r="AB834" s="131"/>
      <c r="AC834" s="37"/>
      <c r="AD834" s="37"/>
      <c r="AE834" s="37"/>
      <c r="AF834" s="37"/>
      <c r="AG834" s="37"/>
    </row>
    <row r="835" spans="6:33" x14ac:dyDescent="0.25">
      <c r="F835" s="19" t="str">
        <f>IFERROR(VLOOKUP(D835,'Tabelas auxiliares'!$A$3:$B$63,2,FALSE),"")</f>
        <v/>
      </c>
      <c r="G835" s="19" t="str">
        <f>IFERROR(VLOOKUP($B835,'Tabelas auxiliares'!$A$67:$C$104,2,FALSE),"")</f>
        <v/>
      </c>
      <c r="H835" s="19" t="str">
        <f>IFERROR(VLOOKUP($B835,'Tabelas auxiliares'!$A$67:$C$104,3,FALSE),"")</f>
        <v/>
      </c>
      <c r="Y835" s="19" t="str">
        <f t="shared" si="12"/>
        <v/>
      </c>
      <c r="Z835" s="19" t="str">
        <f>IF(T835="","",IF(AND(T835&lt;&gt;'Tabelas auxiliares'!$B$241,T835&lt;&gt;'Tabelas auxiliares'!$B$242),"FOLHA DE PESSOAL",IF(Y835='Tabelas auxiliares'!$A$242,"CUSTEIO",IF(Y835='Tabelas auxiliares'!$A$241,"INVESTIMENTO","ERRO - VERIFICAR"))))</f>
        <v/>
      </c>
      <c r="AA835" s="131"/>
      <c r="AB835" s="131"/>
      <c r="AC835" s="37"/>
      <c r="AD835" s="37"/>
      <c r="AE835" s="37"/>
      <c r="AF835" s="37"/>
      <c r="AG835" s="37"/>
    </row>
    <row r="836" spans="6:33" x14ac:dyDescent="0.25">
      <c r="F836" s="19" t="str">
        <f>IFERROR(VLOOKUP(D836,'Tabelas auxiliares'!$A$3:$B$63,2,FALSE),"")</f>
        <v/>
      </c>
      <c r="G836" s="19" t="str">
        <f>IFERROR(VLOOKUP($B836,'Tabelas auxiliares'!$A$67:$C$104,2,FALSE),"")</f>
        <v/>
      </c>
      <c r="H836" s="19" t="str">
        <f>IFERROR(VLOOKUP($B836,'Tabelas auxiliares'!$A$67:$C$104,3,FALSE),"")</f>
        <v/>
      </c>
      <c r="Y836" s="19" t="str">
        <f t="shared" ref="Y836:Y899" si="13">LEFT(V836,1)</f>
        <v/>
      </c>
      <c r="Z836" s="19" t="str">
        <f>IF(T836="","",IF(AND(T836&lt;&gt;'Tabelas auxiliares'!$B$241,T836&lt;&gt;'Tabelas auxiliares'!$B$242),"FOLHA DE PESSOAL",IF(Y836='Tabelas auxiliares'!$A$242,"CUSTEIO",IF(Y836='Tabelas auxiliares'!$A$241,"INVESTIMENTO","ERRO - VERIFICAR"))))</f>
        <v/>
      </c>
      <c r="AA836" s="131"/>
      <c r="AB836" s="131"/>
      <c r="AC836" s="37"/>
      <c r="AD836" s="37"/>
      <c r="AE836" s="37"/>
      <c r="AF836" s="37"/>
      <c r="AG836" s="37"/>
    </row>
    <row r="837" spans="6:33" x14ac:dyDescent="0.25">
      <c r="F837" s="19" t="str">
        <f>IFERROR(VLOOKUP(D837,'Tabelas auxiliares'!$A$3:$B$63,2,FALSE),"")</f>
        <v/>
      </c>
      <c r="G837" s="19" t="str">
        <f>IFERROR(VLOOKUP($B837,'Tabelas auxiliares'!$A$67:$C$104,2,FALSE),"")</f>
        <v/>
      </c>
      <c r="H837" s="19" t="str">
        <f>IFERROR(VLOOKUP($B837,'Tabelas auxiliares'!$A$67:$C$104,3,FALSE),"")</f>
        <v/>
      </c>
      <c r="Y837" s="19" t="str">
        <f t="shared" si="13"/>
        <v/>
      </c>
      <c r="Z837" s="19" t="str">
        <f>IF(T837="","",IF(AND(T837&lt;&gt;'Tabelas auxiliares'!$B$241,T837&lt;&gt;'Tabelas auxiliares'!$B$242),"FOLHA DE PESSOAL",IF(Y837='Tabelas auxiliares'!$A$242,"CUSTEIO",IF(Y837='Tabelas auxiliares'!$A$241,"INVESTIMENTO","ERRO - VERIFICAR"))))</f>
        <v/>
      </c>
      <c r="AA837" s="131"/>
      <c r="AB837" s="131"/>
      <c r="AC837" s="37"/>
      <c r="AD837" s="37"/>
      <c r="AE837" s="37"/>
      <c r="AF837" s="37"/>
      <c r="AG837" s="37"/>
    </row>
    <row r="838" spans="6:33" x14ac:dyDescent="0.25">
      <c r="F838" s="19" t="str">
        <f>IFERROR(VLOOKUP(D838,'Tabelas auxiliares'!$A$3:$B$63,2,FALSE),"")</f>
        <v/>
      </c>
      <c r="G838" s="19" t="str">
        <f>IFERROR(VLOOKUP($B838,'Tabelas auxiliares'!$A$67:$C$104,2,FALSE),"")</f>
        <v/>
      </c>
      <c r="H838" s="19" t="str">
        <f>IFERROR(VLOOKUP($B838,'Tabelas auxiliares'!$A$67:$C$104,3,FALSE),"")</f>
        <v/>
      </c>
      <c r="Y838" s="19" t="str">
        <f t="shared" si="13"/>
        <v/>
      </c>
      <c r="Z838" s="19" t="str">
        <f>IF(T838="","",IF(AND(T838&lt;&gt;'Tabelas auxiliares'!$B$241,T838&lt;&gt;'Tabelas auxiliares'!$B$242),"FOLHA DE PESSOAL",IF(Y838='Tabelas auxiliares'!$A$242,"CUSTEIO",IF(Y838='Tabelas auxiliares'!$A$241,"INVESTIMENTO","ERRO - VERIFICAR"))))</f>
        <v/>
      </c>
      <c r="AA838" s="131"/>
      <c r="AB838" s="131"/>
      <c r="AC838" s="37"/>
      <c r="AD838" s="37"/>
      <c r="AE838" s="37"/>
      <c r="AF838" s="37"/>
      <c r="AG838" s="37"/>
    </row>
    <row r="839" spans="6:33" x14ac:dyDescent="0.25">
      <c r="F839" s="19" t="str">
        <f>IFERROR(VLOOKUP(D839,'Tabelas auxiliares'!$A$3:$B$63,2,FALSE),"")</f>
        <v/>
      </c>
      <c r="G839" s="19" t="str">
        <f>IFERROR(VLOOKUP($B839,'Tabelas auxiliares'!$A$67:$C$104,2,FALSE),"")</f>
        <v/>
      </c>
      <c r="H839" s="19" t="str">
        <f>IFERROR(VLOOKUP($B839,'Tabelas auxiliares'!$A$67:$C$104,3,FALSE),"")</f>
        <v/>
      </c>
      <c r="Y839" s="19" t="str">
        <f t="shared" si="13"/>
        <v/>
      </c>
      <c r="Z839" s="19" t="str">
        <f>IF(T839="","",IF(AND(T839&lt;&gt;'Tabelas auxiliares'!$B$241,T839&lt;&gt;'Tabelas auxiliares'!$B$242),"FOLHA DE PESSOAL",IF(Y839='Tabelas auxiliares'!$A$242,"CUSTEIO",IF(Y839='Tabelas auxiliares'!$A$241,"INVESTIMENTO","ERRO - VERIFICAR"))))</f>
        <v/>
      </c>
      <c r="AA839" s="131"/>
      <c r="AB839" s="131"/>
      <c r="AC839" s="37"/>
      <c r="AD839" s="37"/>
      <c r="AE839" s="37"/>
      <c r="AF839" s="37"/>
      <c r="AG839" s="37"/>
    </row>
    <row r="840" spans="6:33" x14ac:dyDescent="0.25">
      <c r="F840" s="19" t="str">
        <f>IFERROR(VLOOKUP(D840,'Tabelas auxiliares'!$A$3:$B$63,2,FALSE),"")</f>
        <v/>
      </c>
      <c r="G840" s="19" t="str">
        <f>IFERROR(VLOOKUP($B840,'Tabelas auxiliares'!$A$67:$C$104,2,FALSE),"")</f>
        <v/>
      </c>
      <c r="H840" s="19" t="str">
        <f>IFERROR(VLOOKUP($B840,'Tabelas auxiliares'!$A$67:$C$104,3,FALSE),"")</f>
        <v/>
      </c>
      <c r="Y840" s="19" t="str">
        <f t="shared" si="13"/>
        <v/>
      </c>
      <c r="Z840" s="19" t="str">
        <f>IF(T840="","",IF(AND(T840&lt;&gt;'Tabelas auxiliares'!$B$241,T840&lt;&gt;'Tabelas auxiliares'!$B$242),"FOLHA DE PESSOAL",IF(Y840='Tabelas auxiliares'!$A$242,"CUSTEIO",IF(Y840='Tabelas auxiliares'!$A$241,"INVESTIMENTO","ERRO - VERIFICAR"))))</f>
        <v/>
      </c>
      <c r="AA840" s="131"/>
      <c r="AB840" s="131"/>
      <c r="AC840" s="37"/>
      <c r="AD840" s="37"/>
      <c r="AE840" s="37"/>
      <c r="AF840" s="37"/>
      <c r="AG840" s="37"/>
    </row>
    <row r="841" spans="6:33" x14ac:dyDescent="0.25">
      <c r="F841" s="19" t="str">
        <f>IFERROR(VLOOKUP(D841,'Tabelas auxiliares'!$A$3:$B$63,2,FALSE),"")</f>
        <v/>
      </c>
      <c r="G841" s="19" t="str">
        <f>IFERROR(VLOOKUP($B841,'Tabelas auxiliares'!$A$67:$C$104,2,FALSE),"")</f>
        <v/>
      </c>
      <c r="H841" s="19" t="str">
        <f>IFERROR(VLOOKUP($B841,'Tabelas auxiliares'!$A$67:$C$104,3,FALSE),"")</f>
        <v/>
      </c>
      <c r="Y841" s="19" t="str">
        <f t="shared" si="13"/>
        <v/>
      </c>
      <c r="Z841" s="19" t="str">
        <f>IF(T841="","",IF(AND(T841&lt;&gt;'Tabelas auxiliares'!$B$241,T841&lt;&gt;'Tabelas auxiliares'!$B$242),"FOLHA DE PESSOAL",IF(Y841='Tabelas auxiliares'!$A$242,"CUSTEIO",IF(Y841='Tabelas auxiliares'!$A$241,"INVESTIMENTO","ERRO - VERIFICAR"))))</f>
        <v/>
      </c>
      <c r="AA841" s="131"/>
      <c r="AB841" s="131"/>
      <c r="AC841" s="37"/>
      <c r="AD841" s="37"/>
      <c r="AE841" s="37"/>
      <c r="AF841" s="37"/>
      <c r="AG841" s="37"/>
    </row>
    <row r="842" spans="6:33" x14ac:dyDescent="0.25">
      <c r="F842" s="19" t="str">
        <f>IFERROR(VLOOKUP(D842,'Tabelas auxiliares'!$A$3:$B$63,2,FALSE),"")</f>
        <v/>
      </c>
      <c r="G842" s="19" t="str">
        <f>IFERROR(VLOOKUP($B842,'Tabelas auxiliares'!$A$67:$C$104,2,FALSE),"")</f>
        <v/>
      </c>
      <c r="H842" s="19" t="str">
        <f>IFERROR(VLOOKUP($B842,'Tabelas auxiliares'!$A$67:$C$104,3,FALSE),"")</f>
        <v/>
      </c>
      <c r="Y842" s="19" t="str">
        <f t="shared" si="13"/>
        <v/>
      </c>
      <c r="Z842" s="19" t="str">
        <f>IF(T842="","",IF(AND(T842&lt;&gt;'Tabelas auxiliares'!$B$241,T842&lt;&gt;'Tabelas auxiliares'!$B$242),"FOLHA DE PESSOAL",IF(Y842='Tabelas auxiliares'!$A$242,"CUSTEIO",IF(Y842='Tabelas auxiliares'!$A$241,"INVESTIMENTO","ERRO - VERIFICAR"))))</f>
        <v/>
      </c>
      <c r="AA842" s="131"/>
      <c r="AB842" s="131"/>
      <c r="AC842" s="37"/>
      <c r="AD842" s="37"/>
      <c r="AE842" s="37"/>
      <c r="AF842" s="37"/>
      <c r="AG842" s="37"/>
    </row>
    <row r="843" spans="6:33" x14ac:dyDescent="0.25">
      <c r="F843" s="19" t="str">
        <f>IFERROR(VLOOKUP(D843,'Tabelas auxiliares'!$A$3:$B$63,2,FALSE),"")</f>
        <v/>
      </c>
      <c r="G843" s="19" t="str">
        <f>IFERROR(VLOOKUP($B843,'Tabelas auxiliares'!$A$67:$C$104,2,FALSE),"")</f>
        <v/>
      </c>
      <c r="H843" s="19" t="str">
        <f>IFERROR(VLOOKUP($B843,'Tabelas auxiliares'!$A$67:$C$104,3,FALSE),"")</f>
        <v/>
      </c>
      <c r="Y843" s="19" t="str">
        <f t="shared" si="13"/>
        <v/>
      </c>
      <c r="Z843" s="19" t="str">
        <f>IF(T843="","",IF(AND(T843&lt;&gt;'Tabelas auxiliares'!$B$241,T843&lt;&gt;'Tabelas auxiliares'!$B$242),"FOLHA DE PESSOAL",IF(Y843='Tabelas auxiliares'!$A$242,"CUSTEIO",IF(Y843='Tabelas auxiliares'!$A$241,"INVESTIMENTO","ERRO - VERIFICAR"))))</f>
        <v/>
      </c>
      <c r="AA843" s="131"/>
      <c r="AB843" s="131"/>
      <c r="AC843" s="37"/>
      <c r="AD843" s="37"/>
      <c r="AE843" s="37"/>
      <c r="AF843" s="37"/>
      <c r="AG843" s="37"/>
    </row>
    <row r="844" spans="6:33" x14ac:dyDescent="0.25">
      <c r="F844" s="19" t="str">
        <f>IFERROR(VLOOKUP(D844,'Tabelas auxiliares'!$A$3:$B$63,2,FALSE),"")</f>
        <v/>
      </c>
      <c r="G844" s="19" t="str">
        <f>IFERROR(VLOOKUP($B844,'Tabelas auxiliares'!$A$67:$C$104,2,FALSE),"")</f>
        <v/>
      </c>
      <c r="H844" s="19" t="str">
        <f>IFERROR(VLOOKUP($B844,'Tabelas auxiliares'!$A$67:$C$104,3,FALSE),"")</f>
        <v/>
      </c>
      <c r="Y844" s="19" t="str">
        <f t="shared" si="13"/>
        <v/>
      </c>
      <c r="Z844" s="19" t="str">
        <f>IF(T844="","",IF(AND(T844&lt;&gt;'Tabelas auxiliares'!$B$241,T844&lt;&gt;'Tabelas auxiliares'!$B$242),"FOLHA DE PESSOAL",IF(Y844='Tabelas auxiliares'!$A$242,"CUSTEIO",IF(Y844='Tabelas auxiliares'!$A$241,"INVESTIMENTO","ERRO - VERIFICAR"))))</f>
        <v/>
      </c>
      <c r="AA844" s="131"/>
      <c r="AB844" s="131"/>
      <c r="AC844" s="37"/>
      <c r="AD844" s="37"/>
      <c r="AE844" s="37"/>
      <c r="AF844" s="37"/>
      <c r="AG844" s="37"/>
    </row>
    <row r="845" spans="6:33" x14ac:dyDescent="0.25">
      <c r="F845" s="19" t="str">
        <f>IFERROR(VLOOKUP(D845,'Tabelas auxiliares'!$A$3:$B$63,2,FALSE),"")</f>
        <v/>
      </c>
      <c r="G845" s="19" t="str">
        <f>IFERROR(VLOOKUP($B845,'Tabelas auxiliares'!$A$67:$C$104,2,FALSE),"")</f>
        <v/>
      </c>
      <c r="H845" s="19" t="str">
        <f>IFERROR(VLOOKUP($B845,'Tabelas auxiliares'!$A$67:$C$104,3,FALSE),"")</f>
        <v/>
      </c>
      <c r="Y845" s="19" t="str">
        <f t="shared" si="13"/>
        <v/>
      </c>
      <c r="Z845" s="19" t="str">
        <f>IF(T845="","",IF(AND(T845&lt;&gt;'Tabelas auxiliares'!$B$241,T845&lt;&gt;'Tabelas auxiliares'!$B$242),"FOLHA DE PESSOAL",IF(Y845='Tabelas auxiliares'!$A$242,"CUSTEIO",IF(Y845='Tabelas auxiliares'!$A$241,"INVESTIMENTO","ERRO - VERIFICAR"))))</f>
        <v/>
      </c>
      <c r="AA845" s="131"/>
      <c r="AB845" s="131"/>
      <c r="AC845" s="37"/>
      <c r="AD845" s="37"/>
      <c r="AE845" s="37"/>
      <c r="AF845" s="37"/>
      <c r="AG845" s="37"/>
    </row>
    <row r="846" spans="6:33" x14ac:dyDescent="0.25">
      <c r="F846" s="19" t="str">
        <f>IFERROR(VLOOKUP(D846,'Tabelas auxiliares'!$A$3:$B$63,2,FALSE),"")</f>
        <v/>
      </c>
      <c r="G846" s="19" t="str">
        <f>IFERROR(VLOOKUP($B846,'Tabelas auxiliares'!$A$67:$C$104,2,FALSE),"")</f>
        <v/>
      </c>
      <c r="H846" s="19" t="str">
        <f>IFERROR(VLOOKUP($B846,'Tabelas auxiliares'!$A$67:$C$104,3,FALSE),"")</f>
        <v/>
      </c>
      <c r="Y846" s="19" t="str">
        <f t="shared" si="13"/>
        <v/>
      </c>
      <c r="Z846" s="19" t="str">
        <f>IF(T846="","",IF(AND(T846&lt;&gt;'Tabelas auxiliares'!$B$241,T846&lt;&gt;'Tabelas auxiliares'!$B$242),"FOLHA DE PESSOAL",IF(Y846='Tabelas auxiliares'!$A$242,"CUSTEIO",IF(Y846='Tabelas auxiliares'!$A$241,"INVESTIMENTO","ERRO - VERIFICAR"))))</f>
        <v/>
      </c>
      <c r="AA846" s="131"/>
      <c r="AB846" s="131"/>
      <c r="AC846" s="37"/>
      <c r="AD846" s="37"/>
      <c r="AE846" s="37"/>
      <c r="AF846" s="37"/>
      <c r="AG846" s="37"/>
    </row>
    <row r="847" spans="6:33" x14ac:dyDescent="0.25">
      <c r="F847" s="19" t="str">
        <f>IFERROR(VLOOKUP(D847,'Tabelas auxiliares'!$A$3:$B$63,2,FALSE),"")</f>
        <v/>
      </c>
      <c r="G847" s="19" t="str">
        <f>IFERROR(VLOOKUP($B847,'Tabelas auxiliares'!$A$67:$C$104,2,FALSE),"")</f>
        <v/>
      </c>
      <c r="H847" s="19" t="str">
        <f>IFERROR(VLOOKUP($B847,'Tabelas auxiliares'!$A$67:$C$104,3,FALSE),"")</f>
        <v/>
      </c>
      <c r="Y847" s="19" t="str">
        <f t="shared" si="13"/>
        <v/>
      </c>
      <c r="Z847" s="19" t="str">
        <f>IF(T847="","",IF(AND(T847&lt;&gt;'Tabelas auxiliares'!$B$241,T847&lt;&gt;'Tabelas auxiliares'!$B$242),"FOLHA DE PESSOAL",IF(Y847='Tabelas auxiliares'!$A$242,"CUSTEIO",IF(Y847='Tabelas auxiliares'!$A$241,"INVESTIMENTO","ERRO - VERIFICAR"))))</f>
        <v/>
      </c>
      <c r="AA847" s="131"/>
      <c r="AB847" s="131"/>
      <c r="AC847" s="37"/>
      <c r="AD847" s="37"/>
      <c r="AE847" s="37"/>
      <c r="AF847" s="37"/>
      <c r="AG847" s="37"/>
    </row>
    <row r="848" spans="6:33" x14ac:dyDescent="0.25">
      <c r="F848" s="19" t="str">
        <f>IFERROR(VLOOKUP(D848,'Tabelas auxiliares'!$A$3:$B$63,2,FALSE),"")</f>
        <v/>
      </c>
      <c r="G848" s="19" t="str">
        <f>IFERROR(VLOOKUP($B848,'Tabelas auxiliares'!$A$67:$C$104,2,FALSE),"")</f>
        <v/>
      </c>
      <c r="H848" s="19" t="str">
        <f>IFERROR(VLOOKUP($B848,'Tabelas auxiliares'!$A$67:$C$104,3,FALSE),"")</f>
        <v/>
      </c>
      <c r="Y848" s="19" t="str">
        <f t="shared" si="13"/>
        <v/>
      </c>
      <c r="Z848" s="19" t="str">
        <f>IF(T848="","",IF(AND(T848&lt;&gt;'Tabelas auxiliares'!$B$241,T848&lt;&gt;'Tabelas auxiliares'!$B$242),"FOLHA DE PESSOAL",IF(Y848='Tabelas auxiliares'!$A$242,"CUSTEIO",IF(Y848='Tabelas auxiliares'!$A$241,"INVESTIMENTO","ERRO - VERIFICAR"))))</f>
        <v/>
      </c>
      <c r="AA848" s="131"/>
      <c r="AB848" s="131"/>
      <c r="AC848" s="37"/>
      <c r="AD848" s="37"/>
      <c r="AE848" s="37"/>
      <c r="AF848" s="37"/>
      <c r="AG848" s="37"/>
    </row>
    <row r="849" spans="6:33" x14ac:dyDescent="0.25">
      <c r="F849" s="19" t="str">
        <f>IFERROR(VLOOKUP(D849,'Tabelas auxiliares'!$A$3:$B$63,2,FALSE),"")</f>
        <v/>
      </c>
      <c r="G849" s="19" t="str">
        <f>IFERROR(VLOOKUP($B849,'Tabelas auxiliares'!$A$67:$C$104,2,FALSE),"")</f>
        <v/>
      </c>
      <c r="H849" s="19" t="str">
        <f>IFERROR(VLOOKUP($B849,'Tabelas auxiliares'!$A$67:$C$104,3,FALSE),"")</f>
        <v/>
      </c>
      <c r="Y849" s="19" t="str">
        <f t="shared" si="13"/>
        <v/>
      </c>
      <c r="Z849" s="19" t="str">
        <f>IF(T849="","",IF(AND(T849&lt;&gt;'Tabelas auxiliares'!$B$241,T849&lt;&gt;'Tabelas auxiliares'!$B$242),"FOLHA DE PESSOAL",IF(Y849='Tabelas auxiliares'!$A$242,"CUSTEIO",IF(Y849='Tabelas auxiliares'!$A$241,"INVESTIMENTO","ERRO - VERIFICAR"))))</f>
        <v/>
      </c>
      <c r="AA849" s="131"/>
      <c r="AB849" s="131"/>
      <c r="AC849" s="37"/>
      <c r="AD849" s="37"/>
      <c r="AE849" s="37"/>
      <c r="AF849" s="37"/>
      <c r="AG849" s="37"/>
    </row>
    <row r="850" spans="6:33" x14ac:dyDescent="0.25">
      <c r="F850" s="19" t="str">
        <f>IFERROR(VLOOKUP(D850,'Tabelas auxiliares'!$A$3:$B$63,2,FALSE),"")</f>
        <v/>
      </c>
      <c r="G850" s="19" t="str">
        <f>IFERROR(VLOOKUP($B850,'Tabelas auxiliares'!$A$67:$C$104,2,FALSE),"")</f>
        <v/>
      </c>
      <c r="H850" s="19" t="str">
        <f>IFERROR(VLOOKUP($B850,'Tabelas auxiliares'!$A$67:$C$104,3,FALSE),"")</f>
        <v/>
      </c>
      <c r="Y850" s="19" t="str">
        <f t="shared" si="13"/>
        <v/>
      </c>
      <c r="Z850" s="19" t="str">
        <f>IF(T850="","",IF(AND(T850&lt;&gt;'Tabelas auxiliares'!$B$241,T850&lt;&gt;'Tabelas auxiliares'!$B$242),"FOLHA DE PESSOAL",IF(Y850='Tabelas auxiliares'!$A$242,"CUSTEIO",IF(Y850='Tabelas auxiliares'!$A$241,"INVESTIMENTO","ERRO - VERIFICAR"))))</f>
        <v/>
      </c>
      <c r="AA850" s="131"/>
      <c r="AB850" s="131"/>
      <c r="AC850" s="37"/>
      <c r="AD850" s="37"/>
      <c r="AE850" s="37"/>
      <c r="AF850" s="37"/>
      <c r="AG850" s="37"/>
    </row>
    <row r="851" spans="6:33" x14ac:dyDescent="0.25">
      <c r="F851" s="19" t="str">
        <f>IFERROR(VLOOKUP(D851,'Tabelas auxiliares'!$A$3:$B$63,2,FALSE),"")</f>
        <v/>
      </c>
      <c r="G851" s="19" t="str">
        <f>IFERROR(VLOOKUP($B851,'Tabelas auxiliares'!$A$67:$C$104,2,FALSE),"")</f>
        <v/>
      </c>
      <c r="H851" s="19" t="str">
        <f>IFERROR(VLOOKUP($B851,'Tabelas auxiliares'!$A$67:$C$104,3,FALSE),"")</f>
        <v/>
      </c>
      <c r="Y851" s="19" t="str">
        <f t="shared" si="13"/>
        <v/>
      </c>
      <c r="Z851" s="19" t="str">
        <f>IF(T851="","",IF(AND(T851&lt;&gt;'Tabelas auxiliares'!$B$241,T851&lt;&gt;'Tabelas auxiliares'!$B$242),"FOLHA DE PESSOAL",IF(Y851='Tabelas auxiliares'!$A$242,"CUSTEIO",IF(Y851='Tabelas auxiliares'!$A$241,"INVESTIMENTO","ERRO - VERIFICAR"))))</f>
        <v/>
      </c>
      <c r="AA851" s="131"/>
      <c r="AB851" s="131"/>
      <c r="AC851" s="37"/>
      <c r="AD851" s="37"/>
      <c r="AE851" s="37"/>
      <c r="AF851" s="37"/>
      <c r="AG851" s="37"/>
    </row>
    <row r="852" spans="6:33" x14ac:dyDescent="0.25">
      <c r="F852" s="19" t="str">
        <f>IFERROR(VLOOKUP(D852,'Tabelas auxiliares'!$A$3:$B$63,2,FALSE),"")</f>
        <v/>
      </c>
      <c r="G852" s="19" t="str">
        <f>IFERROR(VLOOKUP($B852,'Tabelas auxiliares'!$A$67:$C$104,2,FALSE),"")</f>
        <v/>
      </c>
      <c r="H852" s="19" t="str">
        <f>IFERROR(VLOOKUP($B852,'Tabelas auxiliares'!$A$67:$C$104,3,FALSE),"")</f>
        <v/>
      </c>
      <c r="Y852" s="19" t="str">
        <f t="shared" si="13"/>
        <v/>
      </c>
      <c r="Z852" s="19" t="str">
        <f>IF(T852="","",IF(AND(T852&lt;&gt;'Tabelas auxiliares'!$B$241,T852&lt;&gt;'Tabelas auxiliares'!$B$242),"FOLHA DE PESSOAL",IF(Y852='Tabelas auxiliares'!$A$242,"CUSTEIO",IF(Y852='Tabelas auxiliares'!$A$241,"INVESTIMENTO","ERRO - VERIFICAR"))))</f>
        <v/>
      </c>
      <c r="AA852" s="131"/>
      <c r="AB852" s="131"/>
      <c r="AC852" s="37"/>
      <c r="AD852" s="37"/>
      <c r="AE852" s="37"/>
      <c r="AF852" s="37"/>
      <c r="AG852" s="37"/>
    </row>
    <row r="853" spans="6:33" x14ac:dyDescent="0.25">
      <c r="F853" s="19" t="str">
        <f>IFERROR(VLOOKUP(D853,'Tabelas auxiliares'!$A$3:$B$63,2,FALSE),"")</f>
        <v/>
      </c>
      <c r="G853" s="19" t="str">
        <f>IFERROR(VLOOKUP($B853,'Tabelas auxiliares'!$A$67:$C$104,2,FALSE),"")</f>
        <v/>
      </c>
      <c r="H853" s="19" t="str">
        <f>IFERROR(VLOOKUP($B853,'Tabelas auxiliares'!$A$67:$C$104,3,FALSE),"")</f>
        <v/>
      </c>
      <c r="Y853" s="19" t="str">
        <f t="shared" si="13"/>
        <v/>
      </c>
      <c r="Z853" s="19" t="str">
        <f>IF(T853="","",IF(AND(T853&lt;&gt;'Tabelas auxiliares'!$B$241,T853&lt;&gt;'Tabelas auxiliares'!$B$242),"FOLHA DE PESSOAL",IF(Y853='Tabelas auxiliares'!$A$242,"CUSTEIO",IF(Y853='Tabelas auxiliares'!$A$241,"INVESTIMENTO","ERRO - VERIFICAR"))))</f>
        <v/>
      </c>
      <c r="AA853" s="131"/>
      <c r="AB853" s="131"/>
      <c r="AC853" s="37"/>
      <c r="AD853" s="37"/>
      <c r="AE853" s="37"/>
      <c r="AF853" s="37"/>
      <c r="AG853" s="37"/>
    </row>
    <row r="854" spans="6:33" x14ac:dyDescent="0.25">
      <c r="F854" s="19" t="str">
        <f>IFERROR(VLOOKUP(D854,'Tabelas auxiliares'!$A$3:$B$63,2,FALSE),"")</f>
        <v/>
      </c>
      <c r="G854" s="19" t="str">
        <f>IFERROR(VLOOKUP($B854,'Tabelas auxiliares'!$A$67:$C$104,2,FALSE),"")</f>
        <v/>
      </c>
      <c r="H854" s="19" t="str">
        <f>IFERROR(VLOOKUP($B854,'Tabelas auxiliares'!$A$67:$C$104,3,FALSE),"")</f>
        <v/>
      </c>
      <c r="Y854" s="19" t="str">
        <f t="shared" si="13"/>
        <v/>
      </c>
      <c r="Z854" s="19" t="str">
        <f>IF(T854="","",IF(AND(T854&lt;&gt;'Tabelas auxiliares'!$B$241,T854&lt;&gt;'Tabelas auxiliares'!$B$242),"FOLHA DE PESSOAL",IF(Y854='Tabelas auxiliares'!$A$242,"CUSTEIO",IF(Y854='Tabelas auxiliares'!$A$241,"INVESTIMENTO","ERRO - VERIFICAR"))))</f>
        <v/>
      </c>
      <c r="AA854" s="131"/>
      <c r="AB854" s="131"/>
      <c r="AC854" s="37"/>
      <c r="AD854" s="37"/>
      <c r="AE854" s="37"/>
      <c r="AF854" s="37"/>
      <c r="AG854" s="37"/>
    </row>
    <row r="855" spans="6:33" x14ac:dyDescent="0.25">
      <c r="F855" s="19" t="str">
        <f>IFERROR(VLOOKUP(D855,'Tabelas auxiliares'!$A$3:$B$63,2,FALSE),"")</f>
        <v/>
      </c>
      <c r="G855" s="19" t="str">
        <f>IFERROR(VLOOKUP($B855,'Tabelas auxiliares'!$A$67:$C$104,2,FALSE),"")</f>
        <v/>
      </c>
      <c r="H855" s="19" t="str">
        <f>IFERROR(VLOOKUP($B855,'Tabelas auxiliares'!$A$67:$C$104,3,FALSE),"")</f>
        <v/>
      </c>
      <c r="Y855" s="19" t="str">
        <f t="shared" si="13"/>
        <v/>
      </c>
      <c r="Z855" s="19" t="str">
        <f>IF(T855="","",IF(AND(T855&lt;&gt;'Tabelas auxiliares'!$B$241,T855&lt;&gt;'Tabelas auxiliares'!$B$242),"FOLHA DE PESSOAL",IF(Y855='Tabelas auxiliares'!$A$242,"CUSTEIO",IF(Y855='Tabelas auxiliares'!$A$241,"INVESTIMENTO","ERRO - VERIFICAR"))))</f>
        <v/>
      </c>
      <c r="AA855" s="131"/>
      <c r="AB855" s="131"/>
      <c r="AC855" s="37"/>
      <c r="AD855" s="37"/>
      <c r="AE855" s="37"/>
      <c r="AF855" s="37"/>
      <c r="AG855" s="37"/>
    </row>
    <row r="856" spans="6:33" x14ac:dyDescent="0.25">
      <c r="F856" s="19" t="str">
        <f>IFERROR(VLOOKUP(D856,'Tabelas auxiliares'!$A$3:$B$63,2,FALSE),"")</f>
        <v/>
      </c>
      <c r="G856" s="19" t="str">
        <f>IFERROR(VLOOKUP($B856,'Tabelas auxiliares'!$A$67:$C$104,2,FALSE),"")</f>
        <v/>
      </c>
      <c r="H856" s="19" t="str">
        <f>IFERROR(VLOOKUP($B856,'Tabelas auxiliares'!$A$67:$C$104,3,FALSE),"")</f>
        <v/>
      </c>
      <c r="Y856" s="19" t="str">
        <f t="shared" si="13"/>
        <v/>
      </c>
      <c r="Z856" s="19" t="str">
        <f>IF(T856="","",IF(AND(T856&lt;&gt;'Tabelas auxiliares'!$B$241,T856&lt;&gt;'Tabelas auxiliares'!$B$242),"FOLHA DE PESSOAL",IF(Y856='Tabelas auxiliares'!$A$242,"CUSTEIO",IF(Y856='Tabelas auxiliares'!$A$241,"INVESTIMENTO","ERRO - VERIFICAR"))))</f>
        <v/>
      </c>
      <c r="AA856" s="131"/>
      <c r="AB856" s="131"/>
      <c r="AC856" s="37"/>
      <c r="AD856" s="37"/>
      <c r="AE856" s="37"/>
      <c r="AF856" s="37"/>
      <c r="AG856" s="37"/>
    </row>
    <row r="857" spans="6:33" x14ac:dyDescent="0.25">
      <c r="F857" s="19" t="str">
        <f>IFERROR(VLOOKUP(D857,'Tabelas auxiliares'!$A$3:$B$63,2,FALSE),"")</f>
        <v/>
      </c>
      <c r="G857" s="19" t="str">
        <f>IFERROR(VLOOKUP($B857,'Tabelas auxiliares'!$A$67:$C$104,2,FALSE),"")</f>
        <v/>
      </c>
      <c r="H857" s="19" t="str">
        <f>IFERROR(VLOOKUP($B857,'Tabelas auxiliares'!$A$67:$C$104,3,FALSE),"")</f>
        <v/>
      </c>
      <c r="Y857" s="19" t="str">
        <f t="shared" si="13"/>
        <v/>
      </c>
      <c r="Z857" s="19" t="str">
        <f>IF(T857="","",IF(AND(T857&lt;&gt;'Tabelas auxiliares'!$B$241,T857&lt;&gt;'Tabelas auxiliares'!$B$242),"FOLHA DE PESSOAL",IF(Y857='Tabelas auxiliares'!$A$242,"CUSTEIO",IF(Y857='Tabelas auxiliares'!$A$241,"INVESTIMENTO","ERRO - VERIFICAR"))))</f>
        <v/>
      </c>
      <c r="AA857" s="131"/>
      <c r="AB857" s="131"/>
      <c r="AC857" s="37"/>
      <c r="AD857" s="37"/>
      <c r="AE857" s="37"/>
      <c r="AF857" s="37"/>
      <c r="AG857" s="37"/>
    </row>
    <row r="858" spans="6:33" x14ac:dyDescent="0.25">
      <c r="F858" s="19" t="str">
        <f>IFERROR(VLOOKUP(D858,'Tabelas auxiliares'!$A$3:$B$63,2,FALSE),"")</f>
        <v/>
      </c>
      <c r="G858" s="19" t="str">
        <f>IFERROR(VLOOKUP($B858,'Tabelas auxiliares'!$A$67:$C$104,2,FALSE),"")</f>
        <v/>
      </c>
      <c r="H858" s="19" t="str">
        <f>IFERROR(VLOOKUP($B858,'Tabelas auxiliares'!$A$67:$C$104,3,FALSE),"")</f>
        <v/>
      </c>
      <c r="Y858" s="19" t="str">
        <f t="shared" si="13"/>
        <v/>
      </c>
      <c r="Z858" s="19" t="str">
        <f>IF(T858="","",IF(AND(T858&lt;&gt;'Tabelas auxiliares'!$B$241,T858&lt;&gt;'Tabelas auxiliares'!$B$242),"FOLHA DE PESSOAL",IF(Y858='Tabelas auxiliares'!$A$242,"CUSTEIO",IF(Y858='Tabelas auxiliares'!$A$241,"INVESTIMENTO","ERRO - VERIFICAR"))))</f>
        <v/>
      </c>
      <c r="AA858" s="131"/>
      <c r="AB858" s="131"/>
      <c r="AC858" s="37"/>
      <c r="AD858" s="37"/>
      <c r="AE858" s="37"/>
      <c r="AF858" s="37"/>
      <c r="AG858" s="37"/>
    </row>
    <row r="859" spans="6:33" x14ac:dyDescent="0.25">
      <c r="F859" s="19" t="str">
        <f>IFERROR(VLOOKUP(D859,'Tabelas auxiliares'!$A$3:$B$63,2,FALSE),"")</f>
        <v/>
      </c>
      <c r="G859" s="19" t="str">
        <f>IFERROR(VLOOKUP($B859,'Tabelas auxiliares'!$A$67:$C$104,2,FALSE),"")</f>
        <v/>
      </c>
      <c r="H859" s="19" t="str">
        <f>IFERROR(VLOOKUP($B859,'Tabelas auxiliares'!$A$67:$C$104,3,FALSE),"")</f>
        <v/>
      </c>
      <c r="Y859" s="19" t="str">
        <f t="shared" si="13"/>
        <v/>
      </c>
      <c r="Z859" s="19" t="str">
        <f>IF(T859="","",IF(AND(T859&lt;&gt;'Tabelas auxiliares'!$B$241,T859&lt;&gt;'Tabelas auxiliares'!$B$242),"FOLHA DE PESSOAL",IF(Y859='Tabelas auxiliares'!$A$242,"CUSTEIO",IF(Y859='Tabelas auxiliares'!$A$241,"INVESTIMENTO","ERRO - VERIFICAR"))))</f>
        <v/>
      </c>
      <c r="AA859" s="131"/>
      <c r="AB859" s="131"/>
      <c r="AC859" s="37"/>
      <c r="AD859" s="37"/>
      <c r="AE859" s="37"/>
      <c r="AF859" s="37"/>
      <c r="AG859" s="37"/>
    </row>
    <row r="860" spans="6:33" x14ac:dyDescent="0.25">
      <c r="F860" s="19" t="str">
        <f>IFERROR(VLOOKUP(D860,'Tabelas auxiliares'!$A$3:$B$63,2,FALSE),"")</f>
        <v/>
      </c>
      <c r="G860" s="19" t="str">
        <f>IFERROR(VLOOKUP($B860,'Tabelas auxiliares'!$A$67:$C$104,2,FALSE),"")</f>
        <v/>
      </c>
      <c r="H860" s="19" t="str">
        <f>IFERROR(VLOOKUP($B860,'Tabelas auxiliares'!$A$67:$C$104,3,FALSE),"")</f>
        <v/>
      </c>
      <c r="Y860" s="19" t="str">
        <f t="shared" si="13"/>
        <v/>
      </c>
      <c r="Z860" s="19" t="str">
        <f>IF(T860="","",IF(AND(T860&lt;&gt;'Tabelas auxiliares'!$B$241,T860&lt;&gt;'Tabelas auxiliares'!$B$242),"FOLHA DE PESSOAL",IF(Y860='Tabelas auxiliares'!$A$242,"CUSTEIO",IF(Y860='Tabelas auxiliares'!$A$241,"INVESTIMENTO","ERRO - VERIFICAR"))))</f>
        <v/>
      </c>
      <c r="AA860" s="131"/>
      <c r="AB860" s="131"/>
      <c r="AC860" s="37"/>
      <c r="AD860" s="37"/>
      <c r="AE860" s="37"/>
      <c r="AF860" s="37"/>
      <c r="AG860" s="37"/>
    </row>
    <row r="861" spans="6:33" x14ac:dyDescent="0.25">
      <c r="F861" s="19" t="str">
        <f>IFERROR(VLOOKUP(D861,'Tabelas auxiliares'!$A$3:$B$63,2,FALSE),"")</f>
        <v/>
      </c>
      <c r="G861" s="19" t="str">
        <f>IFERROR(VLOOKUP($B861,'Tabelas auxiliares'!$A$67:$C$104,2,FALSE),"")</f>
        <v/>
      </c>
      <c r="H861" s="19" t="str">
        <f>IFERROR(VLOOKUP($B861,'Tabelas auxiliares'!$A$67:$C$104,3,FALSE),"")</f>
        <v/>
      </c>
      <c r="Y861" s="19" t="str">
        <f t="shared" si="13"/>
        <v/>
      </c>
      <c r="Z861" s="19" t="str">
        <f>IF(T861="","",IF(AND(T861&lt;&gt;'Tabelas auxiliares'!$B$241,T861&lt;&gt;'Tabelas auxiliares'!$B$242),"FOLHA DE PESSOAL",IF(Y861='Tabelas auxiliares'!$A$242,"CUSTEIO",IF(Y861='Tabelas auxiliares'!$A$241,"INVESTIMENTO","ERRO - VERIFICAR"))))</f>
        <v/>
      </c>
      <c r="AA861" s="131"/>
      <c r="AB861" s="131"/>
      <c r="AC861" s="37"/>
      <c r="AD861" s="37"/>
      <c r="AE861" s="37"/>
      <c r="AF861" s="37"/>
      <c r="AG861" s="37"/>
    </row>
    <row r="862" spans="6:33" x14ac:dyDescent="0.25">
      <c r="F862" s="19" t="str">
        <f>IFERROR(VLOOKUP(D862,'Tabelas auxiliares'!$A$3:$B$63,2,FALSE),"")</f>
        <v/>
      </c>
      <c r="G862" s="19" t="str">
        <f>IFERROR(VLOOKUP($B862,'Tabelas auxiliares'!$A$67:$C$104,2,FALSE),"")</f>
        <v/>
      </c>
      <c r="H862" s="19" t="str">
        <f>IFERROR(VLOOKUP($B862,'Tabelas auxiliares'!$A$67:$C$104,3,FALSE),"")</f>
        <v/>
      </c>
      <c r="Y862" s="19" t="str">
        <f t="shared" si="13"/>
        <v/>
      </c>
      <c r="Z862" s="19" t="str">
        <f>IF(T862="","",IF(AND(T862&lt;&gt;'Tabelas auxiliares'!$B$241,T862&lt;&gt;'Tabelas auxiliares'!$B$242),"FOLHA DE PESSOAL",IF(Y862='Tabelas auxiliares'!$A$242,"CUSTEIO",IF(Y862='Tabelas auxiliares'!$A$241,"INVESTIMENTO","ERRO - VERIFICAR"))))</f>
        <v/>
      </c>
      <c r="AA862" s="131"/>
      <c r="AB862" s="131"/>
      <c r="AC862" s="37"/>
      <c r="AD862" s="37"/>
      <c r="AE862" s="37"/>
      <c r="AF862" s="37"/>
      <c r="AG862" s="37"/>
    </row>
    <row r="863" spans="6:33" x14ac:dyDescent="0.25">
      <c r="F863" s="19" t="str">
        <f>IFERROR(VLOOKUP(D863,'Tabelas auxiliares'!$A$3:$B$63,2,FALSE),"")</f>
        <v/>
      </c>
      <c r="G863" s="19" t="str">
        <f>IFERROR(VLOOKUP($B863,'Tabelas auxiliares'!$A$67:$C$104,2,FALSE),"")</f>
        <v/>
      </c>
      <c r="H863" s="19" t="str">
        <f>IFERROR(VLOOKUP($B863,'Tabelas auxiliares'!$A$67:$C$104,3,FALSE),"")</f>
        <v/>
      </c>
      <c r="Y863" s="19" t="str">
        <f t="shared" si="13"/>
        <v/>
      </c>
      <c r="Z863" s="19" t="str">
        <f>IF(T863="","",IF(AND(T863&lt;&gt;'Tabelas auxiliares'!$B$241,T863&lt;&gt;'Tabelas auxiliares'!$B$242),"FOLHA DE PESSOAL",IF(Y863='Tabelas auxiliares'!$A$242,"CUSTEIO",IF(Y863='Tabelas auxiliares'!$A$241,"INVESTIMENTO","ERRO - VERIFICAR"))))</f>
        <v/>
      </c>
      <c r="AA863" s="131"/>
      <c r="AB863" s="131"/>
      <c r="AC863" s="37"/>
      <c r="AD863" s="37"/>
      <c r="AE863" s="37"/>
      <c r="AF863" s="37"/>
      <c r="AG863" s="37"/>
    </row>
    <row r="864" spans="6:33" x14ac:dyDescent="0.25">
      <c r="F864" s="19" t="str">
        <f>IFERROR(VLOOKUP(D864,'Tabelas auxiliares'!$A$3:$B$63,2,FALSE),"")</f>
        <v/>
      </c>
      <c r="G864" s="19" t="str">
        <f>IFERROR(VLOOKUP($B864,'Tabelas auxiliares'!$A$67:$C$104,2,FALSE),"")</f>
        <v/>
      </c>
      <c r="H864" s="19" t="str">
        <f>IFERROR(VLOOKUP($B864,'Tabelas auxiliares'!$A$67:$C$104,3,FALSE),"")</f>
        <v/>
      </c>
      <c r="Y864" s="19" t="str">
        <f t="shared" si="13"/>
        <v/>
      </c>
      <c r="Z864" s="19" t="str">
        <f>IF(T864="","",IF(AND(T864&lt;&gt;'Tabelas auxiliares'!$B$241,T864&lt;&gt;'Tabelas auxiliares'!$B$242),"FOLHA DE PESSOAL",IF(Y864='Tabelas auxiliares'!$A$242,"CUSTEIO",IF(Y864='Tabelas auxiliares'!$A$241,"INVESTIMENTO","ERRO - VERIFICAR"))))</f>
        <v/>
      </c>
      <c r="AA864" s="131"/>
      <c r="AB864" s="131"/>
      <c r="AC864" s="37"/>
      <c r="AD864" s="37"/>
      <c r="AE864" s="37"/>
      <c r="AF864" s="37"/>
      <c r="AG864" s="37"/>
    </row>
    <row r="865" spans="6:33" x14ac:dyDescent="0.25">
      <c r="F865" s="19" t="str">
        <f>IFERROR(VLOOKUP(D865,'Tabelas auxiliares'!$A$3:$B$63,2,FALSE),"")</f>
        <v/>
      </c>
      <c r="G865" s="19" t="str">
        <f>IFERROR(VLOOKUP($B865,'Tabelas auxiliares'!$A$67:$C$104,2,FALSE),"")</f>
        <v/>
      </c>
      <c r="H865" s="19" t="str">
        <f>IFERROR(VLOOKUP($B865,'Tabelas auxiliares'!$A$67:$C$104,3,FALSE),"")</f>
        <v/>
      </c>
      <c r="Y865" s="19" t="str">
        <f t="shared" si="13"/>
        <v/>
      </c>
      <c r="Z865" s="19" t="str">
        <f>IF(T865="","",IF(AND(T865&lt;&gt;'Tabelas auxiliares'!$B$241,T865&lt;&gt;'Tabelas auxiliares'!$B$242),"FOLHA DE PESSOAL",IF(Y865='Tabelas auxiliares'!$A$242,"CUSTEIO",IF(Y865='Tabelas auxiliares'!$A$241,"INVESTIMENTO","ERRO - VERIFICAR"))))</f>
        <v/>
      </c>
      <c r="AA865" s="131"/>
      <c r="AB865" s="131"/>
      <c r="AC865" s="37"/>
      <c r="AD865" s="37"/>
      <c r="AE865" s="37"/>
      <c r="AF865" s="37"/>
      <c r="AG865" s="37"/>
    </row>
    <row r="866" spans="6:33" x14ac:dyDescent="0.25">
      <c r="F866" s="19" t="str">
        <f>IFERROR(VLOOKUP(D866,'Tabelas auxiliares'!$A$3:$B$63,2,FALSE),"")</f>
        <v/>
      </c>
      <c r="G866" s="19" t="str">
        <f>IFERROR(VLOOKUP($B866,'Tabelas auxiliares'!$A$67:$C$104,2,FALSE),"")</f>
        <v/>
      </c>
      <c r="H866" s="19" t="str">
        <f>IFERROR(VLOOKUP($B866,'Tabelas auxiliares'!$A$67:$C$104,3,FALSE),"")</f>
        <v/>
      </c>
      <c r="Y866" s="19" t="str">
        <f t="shared" si="13"/>
        <v/>
      </c>
      <c r="Z866" s="19" t="str">
        <f>IF(T866="","",IF(AND(T866&lt;&gt;'Tabelas auxiliares'!$B$241,T866&lt;&gt;'Tabelas auxiliares'!$B$242),"FOLHA DE PESSOAL",IF(Y866='Tabelas auxiliares'!$A$242,"CUSTEIO",IF(Y866='Tabelas auxiliares'!$A$241,"INVESTIMENTO","ERRO - VERIFICAR"))))</f>
        <v/>
      </c>
      <c r="AA866" s="131"/>
      <c r="AB866" s="131"/>
      <c r="AC866" s="37"/>
      <c r="AD866" s="37"/>
      <c r="AE866" s="37"/>
      <c r="AF866" s="37"/>
      <c r="AG866" s="37"/>
    </row>
    <row r="867" spans="6:33" x14ac:dyDescent="0.25">
      <c r="F867" s="19" t="str">
        <f>IFERROR(VLOOKUP(D867,'Tabelas auxiliares'!$A$3:$B$63,2,FALSE),"")</f>
        <v/>
      </c>
      <c r="G867" s="19" t="str">
        <f>IFERROR(VLOOKUP($B867,'Tabelas auxiliares'!$A$67:$C$104,2,FALSE),"")</f>
        <v/>
      </c>
      <c r="H867" s="19" t="str">
        <f>IFERROR(VLOOKUP($B867,'Tabelas auxiliares'!$A$67:$C$104,3,FALSE),"")</f>
        <v/>
      </c>
      <c r="Y867" s="19" t="str">
        <f t="shared" si="13"/>
        <v/>
      </c>
      <c r="Z867" s="19" t="str">
        <f>IF(T867="","",IF(AND(T867&lt;&gt;'Tabelas auxiliares'!$B$241,T867&lt;&gt;'Tabelas auxiliares'!$B$242),"FOLHA DE PESSOAL",IF(Y867='Tabelas auxiliares'!$A$242,"CUSTEIO",IF(Y867='Tabelas auxiliares'!$A$241,"INVESTIMENTO","ERRO - VERIFICAR"))))</f>
        <v/>
      </c>
      <c r="AA867" s="131"/>
      <c r="AB867" s="131"/>
      <c r="AC867" s="37"/>
      <c r="AD867" s="37"/>
      <c r="AE867" s="37"/>
      <c r="AF867" s="37"/>
      <c r="AG867" s="37"/>
    </row>
    <row r="868" spans="6:33" x14ac:dyDescent="0.25">
      <c r="F868" s="19" t="str">
        <f>IFERROR(VLOOKUP(D868,'Tabelas auxiliares'!$A$3:$B$63,2,FALSE),"")</f>
        <v/>
      </c>
      <c r="G868" s="19" t="str">
        <f>IFERROR(VLOOKUP($B868,'Tabelas auxiliares'!$A$67:$C$104,2,FALSE),"")</f>
        <v/>
      </c>
      <c r="H868" s="19" t="str">
        <f>IFERROR(VLOOKUP($B868,'Tabelas auxiliares'!$A$67:$C$104,3,FALSE),"")</f>
        <v/>
      </c>
      <c r="Y868" s="19" t="str">
        <f t="shared" si="13"/>
        <v/>
      </c>
      <c r="Z868" s="19" t="str">
        <f>IF(T868="","",IF(AND(T868&lt;&gt;'Tabelas auxiliares'!$B$241,T868&lt;&gt;'Tabelas auxiliares'!$B$242),"FOLHA DE PESSOAL",IF(Y868='Tabelas auxiliares'!$A$242,"CUSTEIO",IF(Y868='Tabelas auxiliares'!$A$241,"INVESTIMENTO","ERRO - VERIFICAR"))))</f>
        <v/>
      </c>
      <c r="AA868" s="131"/>
      <c r="AB868" s="131"/>
      <c r="AC868" s="37"/>
      <c r="AD868" s="37"/>
      <c r="AE868" s="37"/>
      <c r="AF868" s="37"/>
      <c r="AG868" s="37"/>
    </row>
    <row r="869" spans="6:33" x14ac:dyDescent="0.25">
      <c r="F869" s="19" t="str">
        <f>IFERROR(VLOOKUP(D869,'Tabelas auxiliares'!$A$3:$B$63,2,FALSE),"")</f>
        <v/>
      </c>
      <c r="G869" s="19" t="str">
        <f>IFERROR(VLOOKUP($B869,'Tabelas auxiliares'!$A$67:$C$104,2,FALSE),"")</f>
        <v/>
      </c>
      <c r="H869" s="19" t="str">
        <f>IFERROR(VLOOKUP($B869,'Tabelas auxiliares'!$A$67:$C$104,3,FALSE),"")</f>
        <v/>
      </c>
      <c r="Y869" s="19" t="str">
        <f t="shared" si="13"/>
        <v/>
      </c>
      <c r="Z869" s="19" t="str">
        <f>IF(T869="","",IF(AND(T869&lt;&gt;'Tabelas auxiliares'!$B$241,T869&lt;&gt;'Tabelas auxiliares'!$B$242),"FOLHA DE PESSOAL",IF(Y869='Tabelas auxiliares'!$A$242,"CUSTEIO",IF(Y869='Tabelas auxiliares'!$A$241,"INVESTIMENTO","ERRO - VERIFICAR"))))</f>
        <v/>
      </c>
      <c r="AA869" s="131"/>
      <c r="AB869" s="131"/>
      <c r="AC869" s="37"/>
      <c r="AD869" s="37"/>
      <c r="AE869" s="37"/>
      <c r="AF869" s="37"/>
      <c r="AG869" s="37"/>
    </row>
    <row r="870" spans="6:33" x14ac:dyDescent="0.25">
      <c r="F870" s="19" t="str">
        <f>IFERROR(VLOOKUP(D870,'Tabelas auxiliares'!$A$3:$B$63,2,FALSE),"")</f>
        <v/>
      </c>
      <c r="G870" s="19" t="str">
        <f>IFERROR(VLOOKUP($B870,'Tabelas auxiliares'!$A$67:$C$104,2,FALSE),"")</f>
        <v/>
      </c>
      <c r="H870" s="19" t="str">
        <f>IFERROR(VLOOKUP($B870,'Tabelas auxiliares'!$A$67:$C$104,3,FALSE),"")</f>
        <v/>
      </c>
      <c r="Y870" s="19" t="str">
        <f t="shared" si="13"/>
        <v/>
      </c>
      <c r="Z870" s="19" t="str">
        <f>IF(T870="","",IF(AND(T870&lt;&gt;'Tabelas auxiliares'!$B$241,T870&lt;&gt;'Tabelas auxiliares'!$B$242),"FOLHA DE PESSOAL",IF(Y870='Tabelas auxiliares'!$A$242,"CUSTEIO",IF(Y870='Tabelas auxiliares'!$A$241,"INVESTIMENTO","ERRO - VERIFICAR"))))</f>
        <v/>
      </c>
      <c r="AA870" s="131"/>
      <c r="AB870" s="131"/>
      <c r="AC870" s="37"/>
      <c r="AD870" s="37"/>
      <c r="AE870" s="37"/>
      <c r="AF870" s="37"/>
      <c r="AG870" s="37"/>
    </row>
    <row r="871" spans="6:33" x14ac:dyDescent="0.25">
      <c r="F871" s="19" t="str">
        <f>IFERROR(VLOOKUP(D871,'Tabelas auxiliares'!$A$3:$B$63,2,FALSE),"")</f>
        <v/>
      </c>
      <c r="G871" s="19" t="str">
        <f>IFERROR(VLOOKUP($B871,'Tabelas auxiliares'!$A$67:$C$104,2,FALSE),"")</f>
        <v/>
      </c>
      <c r="H871" s="19" t="str">
        <f>IFERROR(VLOOKUP($B871,'Tabelas auxiliares'!$A$67:$C$104,3,FALSE),"")</f>
        <v/>
      </c>
      <c r="Y871" s="19" t="str">
        <f t="shared" si="13"/>
        <v/>
      </c>
      <c r="Z871" s="19" t="str">
        <f>IF(T871="","",IF(AND(T871&lt;&gt;'Tabelas auxiliares'!$B$241,T871&lt;&gt;'Tabelas auxiliares'!$B$242),"FOLHA DE PESSOAL",IF(Y871='Tabelas auxiliares'!$A$242,"CUSTEIO",IF(Y871='Tabelas auxiliares'!$A$241,"INVESTIMENTO","ERRO - VERIFICAR"))))</f>
        <v/>
      </c>
      <c r="AA871" s="131"/>
      <c r="AB871" s="131"/>
      <c r="AC871" s="37"/>
      <c r="AD871" s="37"/>
      <c r="AE871" s="37"/>
      <c r="AF871" s="37"/>
      <c r="AG871" s="37"/>
    </row>
    <row r="872" spans="6:33" x14ac:dyDescent="0.25">
      <c r="F872" s="19" t="str">
        <f>IFERROR(VLOOKUP(D872,'Tabelas auxiliares'!$A$3:$B$63,2,FALSE),"")</f>
        <v/>
      </c>
      <c r="G872" s="19" t="str">
        <f>IFERROR(VLOOKUP($B872,'Tabelas auxiliares'!$A$67:$C$104,2,FALSE),"")</f>
        <v/>
      </c>
      <c r="H872" s="19" t="str">
        <f>IFERROR(VLOOKUP($B872,'Tabelas auxiliares'!$A$67:$C$104,3,FALSE),"")</f>
        <v/>
      </c>
      <c r="Y872" s="19" t="str">
        <f t="shared" si="13"/>
        <v/>
      </c>
      <c r="Z872" s="19" t="str">
        <f>IF(T872="","",IF(AND(T872&lt;&gt;'Tabelas auxiliares'!$B$241,T872&lt;&gt;'Tabelas auxiliares'!$B$242),"FOLHA DE PESSOAL",IF(Y872='Tabelas auxiliares'!$A$242,"CUSTEIO",IF(Y872='Tabelas auxiliares'!$A$241,"INVESTIMENTO","ERRO - VERIFICAR"))))</f>
        <v/>
      </c>
      <c r="AA872" s="131"/>
      <c r="AB872" s="131"/>
      <c r="AC872" s="37"/>
      <c r="AD872" s="37"/>
      <c r="AE872" s="37"/>
      <c r="AF872" s="37"/>
      <c r="AG872" s="37"/>
    </row>
    <row r="873" spans="6:33" x14ac:dyDescent="0.25">
      <c r="F873" s="19" t="str">
        <f>IFERROR(VLOOKUP(D873,'Tabelas auxiliares'!$A$3:$B$63,2,FALSE),"")</f>
        <v/>
      </c>
      <c r="G873" s="19" t="str">
        <f>IFERROR(VLOOKUP($B873,'Tabelas auxiliares'!$A$67:$C$104,2,FALSE),"")</f>
        <v/>
      </c>
      <c r="H873" s="19" t="str">
        <f>IFERROR(VLOOKUP($B873,'Tabelas auxiliares'!$A$67:$C$104,3,FALSE),"")</f>
        <v/>
      </c>
      <c r="Y873" s="19" t="str">
        <f t="shared" si="13"/>
        <v/>
      </c>
      <c r="Z873" s="19" t="str">
        <f>IF(T873="","",IF(AND(T873&lt;&gt;'Tabelas auxiliares'!$B$241,T873&lt;&gt;'Tabelas auxiliares'!$B$242),"FOLHA DE PESSOAL",IF(Y873='Tabelas auxiliares'!$A$242,"CUSTEIO",IF(Y873='Tabelas auxiliares'!$A$241,"INVESTIMENTO","ERRO - VERIFICAR"))))</f>
        <v/>
      </c>
      <c r="AA873" s="131"/>
      <c r="AB873" s="131"/>
      <c r="AC873" s="37"/>
      <c r="AD873" s="37"/>
      <c r="AE873" s="37"/>
      <c r="AF873" s="37"/>
      <c r="AG873" s="37"/>
    </row>
    <row r="874" spans="6:33" x14ac:dyDescent="0.25">
      <c r="F874" s="19" t="str">
        <f>IFERROR(VLOOKUP(D874,'Tabelas auxiliares'!$A$3:$B$63,2,FALSE),"")</f>
        <v/>
      </c>
      <c r="G874" s="19" t="str">
        <f>IFERROR(VLOOKUP($B874,'Tabelas auxiliares'!$A$67:$C$104,2,FALSE),"")</f>
        <v/>
      </c>
      <c r="H874" s="19" t="str">
        <f>IFERROR(VLOOKUP($B874,'Tabelas auxiliares'!$A$67:$C$104,3,FALSE),"")</f>
        <v/>
      </c>
      <c r="Y874" s="19" t="str">
        <f t="shared" si="13"/>
        <v/>
      </c>
      <c r="Z874" s="19" t="str">
        <f>IF(T874="","",IF(AND(T874&lt;&gt;'Tabelas auxiliares'!$B$241,T874&lt;&gt;'Tabelas auxiliares'!$B$242),"FOLHA DE PESSOAL",IF(Y874='Tabelas auxiliares'!$A$242,"CUSTEIO",IF(Y874='Tabelas auxiliares'!$A$241,"INVESTIMENTO","ERRO - VERIFICAR"))))</f>
        <v/>
      </c>
      <c r="AA874" s="131"/>
      <c r="AB874" s="131"/>
      <c r="AC874" s="37"/>
      <c r="AD874" s="37"/>
      <c r="AE874" s="37"/>
      <c r="AF874" s="37"/>
      <c r="AG874" s="37"/>
    </row>
    <row r="875" spans="6:33" x14ac:dyDescent="0.25">
      <c r="F875" s="19" t="str">
        <f>IFERROR(VLOOKUP(D875,'Tabelas auxiliares'!$A$3:$B$63,2,FALSE),"")</f>
        <v/>
      </c>
      <c r="G875" s="19" t="str">
        <f>IFERROR(VLOOKUP($B875,'Tabelas auxiliares'!$A$67:$C$104,2,FALSE),"")</f>
        <v/>
      </c>
      <c r="H875" s="19" t="str">
        <f>IFERROR(VLOOKUP($B875,'Tabelas auxiliares'!$A$67:$C$104,3,FALSE),"")</f>
        <v/>
      </c>
      <c r="Y875" s="19" t="str">
        <f t="shared" si="13"/>
        <v/>
      </c>
      <c r="Z875" s="19" t="str">
        <f>IF(T875="","",IF(AND(T875&lt;&gt;'Tabelas auxiliares'!$B$241,T875&lt;&gt;'Tabelas auxiliares'!$B$242),"FOLHA DE PESSOAL",IF(Y875='Tabelas auxiliares'!$A$242,"CUSTEIO",IF(Y875='Tabelas auxiliares'!$A$241,"INVESTIMENTO","ERRO - VERIFICAR"))))</f>
        <v/>
      </c>
      <c r="AA875" s="131"/>
      <c r="AB875" s="131"/>
      <c r="AC875" s="37"/>
      <c r="AD875" s="37"/>
      <c r="AE875" s="37"/>
      <c r="AF875" s="37"/>
      <c r="AG875" s="37"/>
    </row>
    <row r="876" spans="6:33" x14ac:dyDescent="0.25">
      <c r="F876" s="19" t="str">
        <f>IFERROR(VLOOKUP(D876,'Tabelas auxiliares'!$A$3:$B$63,2,FALSE),"")</f>
        <v/>
      </c>
      <c r="G876" s="19" t="str">
        <f>IFERROR(VLOOKUP($B876,'Tabelas auxiliares'!$A$67:$C$104,2,FALSE),"")</f>
        <v/>
      </c>
      <c r="H876" s="19" t="str">
        <f>IFERROR(VLOOKUP($B876,'Tabelas auxiliares'!$A$67:$C$104,3,FALSE),"")</f>
        <v/>
      </c>
      <c r="Y876" s="19" t="str">
        <f t="shared" si="13"/>
        <v/>
      </c>
      <c r="Z876" s="19" t="str">
        <f>IF(T876="","",IF(AND(T876&lt;&gt;'Tabelas auxiliares'!$B$241,T876&lt;&gt;'Tabelas auxiliares'!$B$242),"FOLHA DE PESSOAL",IF(Y876='Tabelas auxiliares'!$A$242,"CUSTEIO",IF(Y876='Tabelas auxiliares'!$A$241,"INVESTIMENTO","ERRO - VERIFICAR"))))</f>
        <v/>
      </c>
      <c r="AA876" s="131"/>
      <c r="AB876" s="131"/>
      <c r="AC876" s="37"/>
      <c r="AD876" s="37"/>
      <c r="AE876" s="37"/>
      <c r="AF876" s="37"/>
      <c r="AG876" s="37"/>
    </row>
    <row r="877" spans="6:33" x14ac:dyDescent="0.25">
      <c r="F877" s="19" t="str">
        <f>IFERROR(VLOOKUP(D877,'Tabelas auxiliares'!$A$3:$B$63,2,FALSE),"")</f>
        <v/>
      </c>
      <c r="G877" s="19" t="str">
        <f>IFERROR(VLOOKUP($B877,'Tabelas auxiliares'!$A$67:$C$104,2,FALSE),"")</f>
        <v/>
      </c>
      <c r="H877" s="19" t="str">
        <f>IFERROR(VLOOKUP($B877,'Tabelas auxiliares'!$A$67:$C$104,3,FALSE),"")</f>
        <v/>
      </c>
      <c r="Y877" s="19" t="str">
        <f t="shared" si="13"/>
        <v/>
      </c>
      <c r="Z877" s="19" t="str">
        <f>IF(T877="","",IF(AND(T877&lt;&gt;'Tabelas auxiliares'!$B$241,T877&lt;&gt;'Tabelas auxiliares'!$B$242),"FOLHA DE PESSOAL",IF(Y877='Tabelas auxiliares'!$A$242,"CUSTEIO",IF(Y877='Tabelas auxiliares'!$A$241,"INVESTIMENTO","ERRO - VERIFICAR"))))</f>
        <v/>
      </c>
      <c r="AA877" s="131"/>
      <c r="AB877" s="131"/>
      <c r="AC877" s="37"/>
      <c r="AD877" s="37"/>
      <c r="AE877" s="37"/>
      <c r="AF877" s="37"/>
      <c r="AG877" s="37"/>
    </row>
    <row r="878" spans="6:33" x14ac:dyDescent="0.25">
      <c r="F878" s="19" t="str">
        <f>IFERROR(VLOOKUP(D878,'Tabelas auxiliares'!$A$3:$B$63,2,FALSE),"")</f>
        <v/>
      </c>
      <c r="G878" s="19" t="str">
        <f>IFERROR(VLOOKUP($B878,'Tabelas auxiliares'!$A$67:$C$104,2,FALSE),"")</f>
        <v/>
      </c>
      <c r="H878" s="19" t="str">
        <f>IFERROR(VLOOKUP($B878,'Tabelas auxiliares'!$A$67:$C$104,3,FALSE),"")</f>
        <v/>
      </c>
      <c r="Y878" s="19" t="str">
        <f t="shared" si="13"/>
        <v/>
      </c>
      <c r="Z878" s="19" t="str">
        <f>IF(T878="","",IF(AND(T878&lt;&gt;'Tabelas auxiliares'!$B$241,T878&lt;&gt;'Tabelas auxiliares'!$B$242),"FOLHA DE PESSOAL",IF(Y878='Tabelas auxiliares'!$A$242,"CUSTEIO",IF(Y878='Tabelas auxiliares'!$A$241,"INVESTIMENTO","ERRO - VERIFICAR"))))</f>
        <v/>
      </c>
      <c r="AA878" s="131"/>
      <c r="AB878" s="131"/>
      <c r="AC878" s="37"/>
      <c r="AD878" s="37"/>
      <c r="AE878" s="37"/>
      <c r="AF878" s="37"/>
      <c r="AG878" s="37"/>
    </row>
    <row r="879" spans="6:33" x14ac:dyDescent="0.25">
      <c r="F879" s="19" t="str">
        <f>IFERROR(VLOOKUP(D879,'Tabelas auxiliares'!$A$3:$B$63,2,FALSE),"")</f>
        <v/>
      </c>
      <c r="G879" s="19" t="str">
        <f>IFERROR(VLOOKUP($B879,'Tabelas auxiliares'!$A$67:$C$104,2,FALSE),"")</f>
        <v/>
      </c>
      <c r="H879" s="19" t="str">
        <f>IFERROR(VLOOKUP($B879,'Tabelas auxiliares'!$A$67:$C$104,3,FALSE),"")</f>
        <v/>
      </c>
      <c r="Y879" s="19" t="str">
        <f t="shared" si="13"/>
        <v/>
      </c>
      <c r="Z879" s="19" t="str">
        <f>IF(T879="","",IF(AND(T879&lt;&gt;'Tabelas auxiliares'!$B$241,T879&lt;&gt;'Tabelas auxiliares'!$B$242),"FOLHA DE PESSOAL",IF(Y879='Tabelas auxiliares'!$A$242,"CUSTEIO",IF(Y879='Tabelas auxiliares'!$A$241,"INVESTIMENTO","ERRO - VERIFICAR"))))</f>
        <v/>
      </c>
      <c r="AA879" s="131"/>
      <c r="AB879" s="131"/>
      <c r="AC879" s="37"/>
      <c r="AD879" s="37"/>
      <c r="AE879" s="37"/>
      <c r="AF879" s="37"/>
      <c r="AG879" s="37"/>
    </row>
    <row r="880" spans="6:33" x14ac:dyDescent="0.25">
      <c r="F880" s="19" t="str">
        <f>IFERROR(VLOOKUP(D880,'Tabelas auxiliares'!$A$3:$B$63,2,FALSE),"")</f>
        <v/>
      </c>
      <c r="G880" s="19" t="str">
        <f>IFERROR(VLOOKUP($B880,'Tabelas auxiliares'!$A$67:$C$104,2,FALSE),"")</f>
        <v/>
      </c>
      <c r="H880" s="19" t="str">
        <f>IFERROR(VLOOKUP($B880,'Tabelas auxiliares'!$A$67:$C$104,3,FALSE),"")</f>
        <v/>
      </c>
      <c r="Y880" s="19" t="str">
        <f t="shared" si="13"/>
        <v/>
      </c>
      <c r="Z880" s="19" t="str">
        <f>IF(T880="","",IF(AND(T880&lt;&gt;'Tabelas auxiliares'!$B$241,T880&lt;&gt;'Tabelas auxiliares'!$B$242),"FOLHA DE PESSOAL",IF(Y880='Tabelas auxiliares'!$A$242,"CUSTEIO",IF(Y880='Tabelas auxiliares'!$A$241,"INVESTIMENTO","ERRO - VERIFICAR"))))</f>
        <v/>
      </c>
      <c r="AA880" s="131"/>
      <c r="AB880" s="131"/>
      <c r="AC880" s="37"/>
      <c r="AD880" s="37"/>
      <c r="AE880" s="37"/>
      <c r="AF880" s="37"/>
      <c r="AG880" s="37"/>
    </row>
    <row r="881" spans="6:33" x14ac:dyDescent="0.25">
      <c r="F881" s="19" t="str">
        <f>IFERROR(VLOOKUP(D881,'Tabelas auxiliares'!$A$3:$B$63,2,FALSE),"")</f>
        <v/>
      </c>
      <c r="G881" s="19" t="str">
        <f>IFERROR(VLOOKUP($B881,'Tabelas auxiliares'!$A$67:$C$104,2,FALSE),"")</f>
        <v/>
      </c>
      <c r="H881" s="19" t="str">
        <f>IFERROR(VLOOKUP($B881,'Tabelas auxiliares'!$A$67:$C$104,3,FALSE),"")</f>
        <v/>
      </c>
      <c r="Y881" s="19" t="str">
        <f t="shared" si="13"/>
        <v/>
      </c>
      <c r="Z881" s="19" t="str">
        <f>IF(T881="","",IF(AND(T881&lt;&gt;'Tabelas auxiliares'!$B$241,T881&lt;&gt;'Tabelas auxiliares'!$B$242),"FOLHA DE PESSOAL",IF(Y881='Tabelas auxiliares'!$A$242,"CUSTEIO",IF(Y881='Tabelas auxiliares'!$A$241,"INVESTIMENTO","ERRO - VERIFICAR"))))</f>
        <v/>
      </c>
      <c r="AA881" s="131"/>
      <c r="AB881" s="131"/>
      <c r="AC881" s="37"/>
      <c r="AD881" s="37"/>
      <c r="AE881" s="37"/>
      <c r="AF881" s="37"/>
      <c r="AG881" s="37"/>
    </row>
    <row r="882" spans="6:33" x14ac:dyDescent="0.25">
      <c r="F882" s="19" t="str">
        <f>IFERROR(VLOOKUP(D882,'Tabelas auxiliares'!$A$3:$B$63,2,FALSE),"")</f>
        <v/>
      </c>
      <c r="G882" s="19" t="str">
        <f>IFERROR(VLOOKUP($B882,'Tabelas auxiliares'!$A$67:$C$104,2,FALSE),"")</f>
        <v/>
      </c>
      <c r="H882" s="19" t="str">
        <f>IFERROR(VLOOKUP($B882,'Tabelas auxiliares'!$A$67:$C$104,3,FALSE),"")</f>
        <v/>
      </c>
      <c r="Y882" s="19" t="str">
        <f t="shared" si="13"/>
        <v/>
      </c>
      <c r="Z882" s="19" t="str">
        <f>IF(T882="","",IF(AND(T882&lt;&gt;'Tabelas auxiliares'!$B$241,T882&lt;&gt;'Tabelas auxiliares'!$B$242),"FOLHA DE PESSOAL",IF(Y882='Tabelas auxiliares'!$A$242,"CUSTEIO",IF(Y882='Tabelas auxiliares'!$A$241,"INVESTIMENTO","ERRO - VERIFICAR"))))</f>
        <v/>
      </c>
      <c r="AA882" s="131"/>
      <c r="AB882" s="131"/>
      <c r="AC882" s="37"/>
      <c r="AD882" s="37"/>
      <c r="AE882" s="37"/>
      <c r="AF882" s="37"/>
      <c r="AG882" s="37"/>
    </row>
    <row r="883" spans="6:33" x14ac:dyDescent="0.25">
      <c r="F883" s="19" t="str">
        <f>IFERROR(VLOOKUP(D883,'Tabelas auxiliares'!$A$3:$B$63,2,FALSE),"")</f>
        <v/>
      </c>
      <c r="G883" s="19" t="str">
        <f>IFERROR(VLOOKUP($B883,'Tabelas auxiliares'!$A$67:$C$104,2,FALSE),"")</f>
        <v/>
      </c>
      <c r="H883" s="19" t="str">
        <f>IFERROR(VLOOKUP($B883,'Tabelas auxiliares'!$A$67:$C$104,3,FALSE),"")</f>
        <v/>
      </c>
      <c r="Y883" s="19" t="str">
        <f t="shared" si="13"/>
        <v/>
      </c>
      <c r="Z883" s="19" t="str">
        <f>IF(T883="","",IF(AND(T883&lt;&gt;'Tabelas auxiliares'!$B$241,T883&lt;&gt;'Tabelas auxiliares'!$B$242),"FOLHA DE PESSOAL",IF(Y883='Tabelas auxiliares'!$A$242,"CUSTEIO",IF(Y883='Tabelas auxiliares'!$A$241,"INVESTIMENTO","ERRO - VERIFICAR"))))</f>
        <v/>
      </c>
      <c r="AA883" s="131"/>
      <c r="AB883" s="131"/>
      <c r="AC883" s="37"/>
      <c r="AD883" s="37"/>
      <c r="AE883" s="37"/>
      <c r="AF883" s="37"/>
      <c r="AG883" s="37"/>
    </row>
    <row r="884" spans="6:33" x14ac:dyDescent="0.25">
      <c r="F884" s="19" t="str">
        <f>IFERROR(VLOOKUP(D884,'Tabelas auxiliares'!$A$3:$B$63,2,FALSE),"")</f>
        <v/>
      </c>
      <c r="G884" s="19" t="str">
        <f>IFERROR(VLOOKUP($B884,'Tabelas auxiliares'!$A$67:$C$104,2,FALSE),"")</f>
        <v/>
      </c>
      <c r="H884" s="19" t="str">
        <f>IFERROR(VLOOKUP($B884,'Tabelas auxiliares'!$A$67:$C$104,3,FALSE),"")</f>
        <v/>
      </c>
      <c r="Y884" s="19" t="str">
        <f t="shared" si="13"/>
        <v/>
      </c>
      <c r="Z884" s="19" t="str">
        <f>IF(T884="","",IF(AND(T884&lt;&gt;'Tabelas auxiliares'!$B$241,T884&lt;&gt;'Tabelas auxiliares'!$B$242),"FOLHA DE PESSOAL",IF(Y884='Tabelas auxiliares'!$A$242,"CUSTEIO",IF(Y884='Tabelas auxiliares'!$A$241,"INVESTIMENTO","ERRO - VERIFICAR"))))</f>
        <v/>
      </c>
      <c r="AA884" s="131"/>
      <c r="AB884" s="131"/>
      <c r="AC884" s="37"/>
      <c r="AD884" s="37"/>
      <c r="AE884" s="37"/>
      <c r="AF884" s="37"/>
      <c r="AG884" s="37"/>
    </row>
    <row r="885" spans="6:33" x14ac:dyDescent="0.25">
      <c r="F885" s="19" t="str">
        <f>IFERROR(VLOOKUP(D885,'Tabelas auxiliares'!$A$3:$B$63,2,FALSE),"")</f>
        <v/>
      </c>
      <c r="G885" s="19" t="str">
        <f>IFERROR(VLOOKUP($B885,'Tabelas auxiliares'!$A$67:$C$104,2,FALSE),"")</f>
        <v/>
      </c>
      <c r="H885" s="19" t="str">
        <f>IFERROR(VLOOKUP($B885,'Tabelas auxiliares'!$A$67:$C$104,3,FALSE),"")</f>
        <v/>
      </c>
      <c r="Y885" s="19" t="str">
        <f t="shared" si="13"/>
        <v/>
      </c>
      <c r="Z885" s="19" t="str">
        <f>IF(T885="","",IF(AND(T885&lt;&gt;'Tabelas auxiliares'!$B$241,T885&lt;&gt;'Tabelas auxiliares'!$B$242),"FOLHA DE PESSOAL",IF(Y885='Tabelas auxiliares'!$A$242,"CUSTEIO",IF(Y885='Tabelas auxiliares'!$A$241,"INVESTIMENTO","ERRO - VERIFICAR"))))</f>
        <v/>
      </c>
      <c r="AA885" s="131"/>
      <c r="AB885" s="131"/>
      <c r="AC885" s="37"/>
      <c r="AD885" s="37"/>
      <c r="AE885" s="37"/>
      <c r="AF885" s="37"/>
      <c r="AG885" s="37"/>
    </row>
    <row r="886" spans="6:33" x14ac:dyDescent="0.25">
      <c r="F886" s="19" t="str">
        <f>IFERROR(VLOOKUP(D886,'Tabelas auxiliares'!$A$3:$B$63,2,FALSE),"")</f>
        <v/>
      </c>
      <c r="G886" s="19" t="str">
        <f>IFERROR(VLOOKUP($B886,'Tabelas auxiliares'!$A$67:$C$104,2,FALSE),"")</f>
        <v/>
      </c>
      <c r="H886" s="19" t="str">
        <f>IFERROR(VLOOKUP($B886,'Tabelas auxiliares'!$A$67:$C$104,3,FALSE),"")</f>
        <v/>
      </c>
      <c r="Y886" s="19" t="str">
        <f t="shared" si="13"/>
        <v/>
      </c>
      <c r="Z886" s="19" t="str">
        <f>IF(T886="","",IF(AND(T886&lt;&gt;'Tabelas auxiliares'!$B$241,T886&lt;&gt;'Tabelas auxiliares'!$B$242),"FOLHA DE PESSOAL",IF(Y886='Tabelas auxiliares'!$A$242,"CUSTEIO",IF(Y886='Tabelas auxiliares'!$A$241,"INVESTIMENTO","ERRO - VERIFICAR"))))</f>
        <v/>
      </c>
      <c r="AA886" s="131"/>
      <c r="AB886" s="131"/>
      <c r="AC886" s="37"/>
      <c r="AD886" s="37"/>
      <c r="AE886" s="37"/>
      <c r="AF886" s="37"/>
      <c r="AG886" s="37"/>
    </row>
    <row r="887" spans="6:33" x14ac:dyDescent="0.25">
      <c r="F887" s="19" t="str">
        <f>IFERROR(VLOOKUP(D887,'Tabelas auxiliares'!$A$3:$B$63,2,FALSE),"")</f>
        <v/>
      </c>
      <c r="G887" s="19" t="str">
        <f>IFERROR(VLOOKUP($B887,'Tabelas auxiliares'!$A$67:$C$104,2,FALSE),"")</f>
        <v/>
      </c>
      <c r="H887" s="19" t="str">
        <f>IFERROR(VLOOKUP($B887,'Tabelas auxiliares'!$A$67:$C$104,3,FALSE),"")</f>
        <v/>
      </c>
      <c r="Y887" s="19" t="str">
        <f t="shared" si="13"/>
        <v/>
      </c>
      <c r="Z887" s="19" t="str">
        <f>IF(T887="","",IF(AND(T887&lt;&gt;'Tabelas auxiliares'!$B$241,T887&lt;&gt;'Tabelas auxiliares'!$B$242),"FOLHA DE PESSOAL",IF(Y887='Tabelas auxiliares'!$A$242,"CUSTEIO",IF(Y887='Tabelas auxiliares'!$A$241,"INVESTIMENTO","ERRO - VERIFICAR"))))</f>
        <v/>
      </c>
      <c r="AA887" s="131"/>
      <c r="AB887" s="131"/>
      <c r="AC887" s="37"/>
      <c r="AD887" s="37"/>
      <c r="AE887" s="37"/>
      <c r="AF887" s="37"/>
      <c r="AG887" s="37"/>
    </row>
    <row r="888" spans="6:33" x14ac:dyDescent="0.25">
      <c r="F888" s="19" t="str">
        <f>IFERROR(VLOOKUP(D888,'Tabelas auxiliares'!$A$3:$B$63,2,FALSE),"")</f>
        <v/>
      </c>
      <c r="G888" s="19" t="str">
        <f>IFERROR(VLOOKUP($B888,'Tabelas auxiliares'!$A$67:$C$104,2,FALSE),"")</f>
        <v/>
      </c>
      <c r="H888" s="19" t="str">
        <f>IFERROR(VLOOKUP($B888,'Tabelas auxiliares'!$A$67:$C$104,3,FALSE),"")</f>
        <v/>
      </c>
      <c r="Y888" s="19" t="str">
        <f t="shared" si="13"/>
        <v/>
      </c>
      <c r="Z888" s="19" t="str">
        <f>IF(T888="","",IF(AND(T888&lt;&gt;'Tabelas auxiliares'!$B$241,T888&lt;&gt;'Tabelas auxiliares'!$B$242),"FOLHA DE PESSOAL",IF(Y888='Tabelas auxiliares'!$A$242,"CUSTEIO",IF(Y888='Tabelas auxiliares'!$A$241,"INVESTIMENTO","ERRO - VERIFICAR"))))</f>
        <v/>
      </c>
      <c r="AA888" s="131"/>
      <c r="AB888" s="131"/>
      <c r="AC888" s="37"/>
      <c r="AD888" s="37"/>
      <c r="AE888" s="37"/>
      <c r="AF888" s="37"/>
      <c r="AG888" s="37"/>
    </row>
    <row r="889" spans="6:33" x14ac:dyDescent="0.25">
      <c r="F889" s="19" t="str">
        <f>IFERROR(VLOOKUP(D889,'Tabelas auxiliares'!$A$3:$B$63,2,FALSE),"")</f>
        <v/>
      </c>
      <c r="G889" s="19" t="str">
        <f>IFERROR(VLOOKUP($B889,'Tabelas auxiliares'!$A$67:$C$104,2,FALSE),"")</f>
        <v/>
      </c>
      <c r="H889" s="19" t="str">
        <f>IFERROR(VLOOKUP($B889,'Tabelas auxiliares'!$A$67:$C$104,3,FALSE),"")</f>
        <v/>
      </c>
      <c r="Y889" s="19" t="str">
        <f t="shared" si="13"/>
        <v/>
      </c>
      <c r="Z889" s="19" t="str">
        <f>IF(T889="","",IF(AND(T889&lt;&gt;'Tabelas auxiliares'!$B$241,T889&lt;&gt;'Tabelas auxiliares'!$B$242),"FOLHA DE PESSOAL",IF(Y889='Tabelas auxiliares'!$A$242,"CUSTEIO",IF(Y889='Tabelas auxiliares'!$A$241,"INVESTIMENTO","ERRO - VERIFICAR"))))</f>
        <v/>
      </c>
      <c r="AA889" s="131"/>
      <c r="AB889" s="131"/>
      <c r="AC889" s="37"/>
      <c r="AD889" s="37"/>
      <c r="AE889" s="37"/>
      <c r="AF889" s="37"/>
      <c r="AG889" s="37"/>
    </row>
    <row r="890" spans="6:33" x14ac:dyDescent="0.25">
      <c r="F890" s="19" t="str">
        <f>IFERROR(VLOOKUP(D890,'Tabelas auxiliares'!$A$3:$B$63,2,FALSE),"")</f>
        <v/>
      </c>
      <c r="G890" s="19" t="str">
        <f>IFERROR(VLOOKUP($B890,'Tabelas auxiliares'!$A$67:$C$104,2,FALSE),"")</f>
        <v/>
      </c>
      <c r="H890" s="19" t="str">
        <f>IFERROR(VLOOKUP($B890,'Tabelas auxiliares'!$A$67:$C$104,3,FALSE),"")</f>
        <v/>
      </c>
      <c r="Y890" s="19" t="str">
        <f t="shared" si="13"/>
        <v/>
      </c>
      <c r="Z890" s="19" t="str">
        <f>IF(T890="","",IF(AND(T890&lt;&gt;'Tabelas auxiliares'!$B$241,T890&lt;&gt;'Tabelas auxiliares'!$B$242),"FOLHA DE PESSOAL",IF(Y890='Tabelas auxiliares'!$A$242,"CUSTEIO",IF(Y890='Tabelas auxiliares'!$A$241,"INVESTIMENTO","ERRO - VERIFICAR"))))</f>
        <v/>
      </c>
      <c r="AA890" s="131"/>
      <c r="AB890" s="131"/>
      <c r="AC890" s="37"/>
      <c r="AD890" s="37"/>
      <c r="AE890" s="37"/>
      <c r="AF890" s="37"/>
      <c r="AG890" s="37"/>
    </row>
    <row r="891" spans="6:33" x14ac:dyDescent="0.25">
      <c r="F891" s="19" t="str">
        <f>IFERROR(VLOOKUP(D891,'Tabelas auxiliares'!$A$3:$B$63,2,FALSE),"")</f>
        <v/>
      </c>
      <c r="G891" s="19" t="str">
        <f>IFERROR(VLOOKUP($B891,'Tabelas auxiliares'!$A$67:$C$104,2,FALSE),"")</f>
        <v/>
      </c>
      <c r="H891" s="19" t="str">
        <f>IFERROR(VLOOKUP($B891,'Tabelas auxiliares'!$A$67:$C$104,3,FALSE),"")</f>
        <v/>
      </c>
      <c r="Y891" s="19" t="str">
        <f t="shared" si="13"/>
        <v/>
      </c>
      <c r="Z891" s="19" t="str">
        <f>IF(T891="","",IF(AND(T891&lt;&gt;'Tabelas auxiliares'!$B$241,T891&lt;&gt;'Tabelas auxiliares'!$B$242),"FOLHA DE PESSOAL",IF(Y891='Tabelas auxiliares'!$A$242,"CUSTEIO",IF(Y891='Tabelas auxiliares'!$A$241,"INVESTIMENTO","ERRO - VERIFICAR"))))</f>
        <v/>
      </c>
      <c r="AA891" s="131"/>
      <c r="AB891" s="131"/>
      <c r="AC891" s="37"/>
      <c r="AD891" s="37"/>
      <c r="AE891" s="37"/>
      <c r="AF891" s="37"/>
      <c r="AG891" s="37"/>
    </row>
    <row r="892" spans="6:33" x14ac:dyDescent="0.25">
      <c r="F892" s="19" t="str">
        <f>IFERROR(VLOOKUP(D892,'Tabelas auxiliares'!$A$3:$B$63,2,FALSE),"")</f>
        <v/>
      </c>
      <c r="G892" s="19" t="str">
        <f>IFERROR(VLOOKUP($B892,'Tabelas auxiliares'!$A$67:$C$104,2,FALSE),"")</f>
        <v/>
      </c>
      <c r="H892" s="19" t="str">
        <f>IFERROR(VLOOKUP($B892,'Tabelas auxiliares'!$A$67:$C$104,3,FALSE),"")</f>
        <v/>
      </c>
      <c r="Y892" s="19" t="str">
        <f t="shared" si="13"/>
        <v/>
      </c>
      <c r="Z892" s="19" t="str">
        <f>IF(T892="","",IF(AND(T892&lt;&gt;'Tabelas auxiliares'!$B$241,T892&lt;&gt;'Tabelas auxiliares'!$B$242),"FOLHA DE PESSOAL",IF(Y892='Tabelas auxiliares'!$A$242,"CUSTEIO",IF(Y892='Tabelas auxiliares'!$A$241,"INVESTIMENTO","ERRO - VERIFICAR"))))</f>
        <v/>
      </c>
      <c r="AA892" s="131"/>
      <c r="AB892" s="131"/>
      <c r="AC892" s="37"/>
      <c r="AD892" s="37"/>
      <c r="AE892" s="37"/>
      <c r="AF892" s="37"/>
      <c r="AG892" s="37"/>
    </row>
    <row r="893" spans="6:33" x14ac:dyDescent="0.25">
      <c r="F893" s="19" t="str">
        <f>IFERROR(VLOOKUP(D893,'Tabelas auxiliares'!$A$3:$B$63,2,FALSE),"")</f>
        <v/>
      </c>
      <c r="G893" s="19" t="str">
        <f>IFERROR(VLOOKUP($B893,'Tabelas auxiliares'!$A$67:$C$104,2,FALSE),"")</f>
        <v/>
      </c>
      <c r="H893" s="19" t="str">
        <f>IFERROR(VLOOKUP($B893,'Tabelas auxiliares'!$A$67:$C$104,3,FALSE),"")</f>
        <v/>
      </c>
      <c r="Y893" s="19" t="str">
        <f t="shared" si="13"/>
        <v/>
      </c>
      <c r="Z893" s="19" t="str">
        <f>IF(T893="","",IF(AND(T893&lt;&gt;'Tabelas auxiliares'!$B$241,T893&lt;&gt;'Tabelas auxiliares'!$B$242),"FOLHA DE PESSOAL",IF(Y893='Tabelas auxiliares'!$A$242,"CUSTEIO",IF(Y893='Tabelas auxiliares'!$A$241,"INVESTIMENTO","ERRO - VERIFICAR"))))</f>
        <v/>
      </c>
      <c r="AA893" s="131"/>
      <c r="AB893" s="131"/>
      <c r="AC893" s="37"/>
      <c r="AD893" s="37"/>
      <c r="AE893" s="37"/>
      <c r="AF893" s="37"/>
      <c r="AG893" s="37"/>
    </row>
    <row r="894" spans="6:33" x14ac:dyDescent="0.25">
      <c r="F894" s="19" t="str">
        <f>IFERROR(VLOOKUP(D894,'Tabelas auxiliares'!$A$3:$B$63,2,FALSE),"")</f>
        <v/>
      </c>
      <c r="G894" s="19" t="str">
        <f>IFERROR(VLOOKUP($B894,'Tabelas auxiliares'!$A$67:$C$104,2,FALSE),"")</f>
        <v/>
      </c>
      <c r="H894" s="19" t="str">
        <f>IFERROR(VLOOKUP($B894,'Tabelas auxiliares'!$A$67:$C$104,3,FALSE),"")</f>
        <v/>
      </c>
      <c r="Y894" s="19" t="str">
        <f t="shared" si="13"/>
        <v/>
      </c>
      <c r="Z894" s="19" t="str">
        <f>IF(T894="","",IF(AND(T894&lt;&gt;'Tabelas auxiliares'!$B$241,T894&lt;&gt;'Tabelas auxiliares'!$B$242),"FOLHA DE PESSOAL",IF(Y894='Tabelas auxiliares'!$A$242,"CUSTEIO",IF(Y894='Tabelas auxiliares'!$A$241,"INVESTIMENTO","ERRO - VERIFICAR"))))</f>
        <v/>
      </c>
      <c r="AA894" s="131"/>
      <c r="AB894" s="131"/>
      <c r="AC894" s="37"/>
      <c r="AD894" s="37"/>
      <c r="AE894" s="37"/>
      <c r="AF894" s="37"/>
      <c r="AG894" s="37"/>
    </row>
    <row r="895" spans="6:33" x14ac:dyDescent="0.25">
      <c r="F895" s="19" t="str">
        <f>IFERROR(VLOOKUP(D895,'Tabelas auxiliares'!$A$3:$B$63,2,FALSE),"")</f>
        <v/>
      </c>
      <c r="G895" s="19" t="str">
        <f>IFERROR(VLOOKUP($B895,'Tabelas auxiliares'!$A$67:$C$104,2,FALSE),"")</f>
        <v/>
      </c>
      <c r="H895" s="19" t="str">
        <f>IFERROR(VLOOKUP($B895,'Tabelas auxiliares'!$A$67:$C$104,3,FALSE),"")</f>
        <v/>
      </c>
      <c r="Y895" s="19" t="str">
        <f t="shared" si="13"/>
        <v/>
      </c>
      <c r="Z895" s="19" t="str">
        <f>IF(T895="","",IF(AND(T895&lt;&gt;'Tabelas auxiliares'!$B$241,T895&lt;&gt;'Tabelas auxiliares'!$B$242),"FOLHA DE PESSOAL",IF(Y895='Tabelas auxiliares'!$A$242,"CUSTEIO",IF(Y895='Tabelas auxiliares'!$A$241,"INVESTIMENTO","ERRO - VERIFICAR"))))</f>
        <v/>
      </c>
      <c r="AA895" s="131"/>
      <c r="AB895" s="131"/>
      <c r="AC895" s="37"/>
      <c r="AD895" s="37"/>
      <c r="AE895" s="37"/>
      <c r="AF895" s="37"/>
      <c r="AG895" s="37"/>
    </row>
    <row r="896" spans="6:33" x14ac:dyDescent="0.25">
      <c r="F896" s="19" t="str">
        <f>IFERROR(VLOOKUP(D896,'Tabelas auxiliares'!$A$3:$B$63,2,FALSE),"")</f>
        <v/>
      </c>
      <c r="G896" s="19" t="str">
        <f>IFERROR(VLOOKUP($B896,'Tabelas auxiliares'!$A$67:$C$104,2,FALSE),"")</f>
        <v/>
      </c>
      <c r="H896" s="19" t="str">
        <f>IFERROR(VLOOKUP($B896,'Tabelas auxiliares'!$A$67:$C$104,3,FALSE),"")</f>
        <v/>
      </c>
      <c r="Y896" s="19" t="str">
        <f t="shared" si="13"/>
        <v/>
      </c>
      <c r="Z896" s="19" t="str">
        <f>IF(T896="","",IF(AND(T896&lt;&gt;'Tabelas auxiliares'!$B$241,T896&lt;&gt;'Tabelas auxiliares'!$B$242),"FOLHA DE PESSOAL",IF(Y896='Tabelas auxiliares'!$A$242,"CUSTEIO",IF(Y896='Tabelas auxiliares'!$A$241,"INVESTIMENTO","ERRO - VERIFICAR"))))</f>
        <v/>
      </c>
      <c r="AA896" s="131"/>
      <c r="AB896" s="131"/>
      <c r="AC896" s="37"/>
      <c r="AD896" s="37"/>
      <c r="AE896" s="37"/>
      <c r="AF896" s="37"/>
      <c r="AG896" s="37"/>
    </row>
    <row r="897" spans="6:33" x14ac:dyDescent="0.25">
      <c r="F897" s="19" t="str">
        <f>IFERROR(VLOOKUP(D897,'Tabelas auxiliares'!$A$3:$B$63,2,FALSE),"")</f>
        <v/>
      </c>
      <c r="G897" s="19" t="str">
        <f>IFERROR(VLOOKUP($B897,'Tabelas auxiliares'!$A$67:$C$104,2,FALSE),"")</f>
        <v/>
      </c>
      <c r="H897" s="19" t="str">
        <f>IFERROR(VLOOKUP($B897,'Tabelas auxiliares'!$A$67:$C$104,3,FALSE),"")</f>
        <v/>
      </c>
      <c r="Y897" s="19" t="str">
        <f t="shared" si="13"/>
        <v/>
      </c>
      <c r="Z897" s="19" t="str">
        <f>IF(T897="","",IF(AND(T897&lt;&gt;'Tabelas auxiliares'!$B$241,T897&lt;&gt;'Tabelas auxiliares'!$B$242),"FOLHA DE PESSOAL",IF(Y897='Tabelas auxiliares'!$A$242,"CUSTEIO",IF(Y897='Tabelas auxiliares'!$A$241,"INVESTIMENTO","ERRO - VERIFICAR"))))</f>
        <v/>
      </c>
      <c r="AA897" s="131"/>
      <c r="AB897" s="131"/>
      <c r="AC897" s="37"/>
      <c r="AD897" s="37"/>
      <c r="AE897" s="37"/>
      <c r="AF897" s="37"/>
      <c r="AG897" s="37"/>
    </row>
    <row r="898" spans="6:33" x14ac:dyDescent="0.25">
      <c r="F898" s="19" t="str">
        <f>IFERROR(VLOOKUP(D898,'Tabelas auxiliares'!$A$3:$B$63,2,FALSE),"")</f>
        <v/>
      </c>
      <c r="G898" s="19" t="str">
        <f>IFERROR(VLOOKUP($B898,'Tabelas auxiliares'!$A$67:$C$104,2,FALSE),"")</f>
        <v/>
      </c>
      <c r="H898" s="19" t="str">
        <f>IFERROR(VLOOKUP($B898,'Tabelas auxiliares'!$A$67:$C$104,3,FALSE),"")</f>
        <v/>
      </c>
      <c r="Y898" s="19" t="str">
        <f t="shared" si="13"/>
        <v/>
      </c>
      <c r="Z898" s="19" t="str">
        <f>IF(T898="","",IF(AND(T898&lt;&gt;'Tabelas auxiliares'!$B$241,T898&lt;&gt;'Tabelas auxiliares'!$B$242),"FOLHA DE PESSOAL",IF(Y898='Tabelas auxiliares'!$A$242,"CUSTEIO",IF(Y898='Tabelas auxiliares'!$A$241,"INVESTIMENTO","ERRO - VERIFICAR"))))</f>
        <v/>
      </c>
      <c r="AA898" s="131"/>
      <c r="AB898" s="131"/>
      <c r="AC898" s="37"/>
      <c r="AD898" s="37"/>
      <c r="AE898" s="37"/>
      <c r="AF898" s="37"/>
      <c r="AG898" s="37"/>
    </row>
    <row r="899" spans="6:33" x14ac:dyDescent="0.25">
      <c r="F899" s="19" t="str">
        <f>IFERROR(VLOOKUP(D899,'Tabelas auxiliares'!$A$3:$B$63,2,FALSE),"")</f>
        <v/>
      </c>
      <c r="G899" s="19" t="str">
        <f>IFERROR(VLOOKUP($B899,'Tabelas auxiliares'!$A$67:$C$104,2,FALSE),"")</f>
        <v/>
      </c>
      <c r="H899" s="19" t="str">
        <f>IFERROR(VLOOKUP($B899,'Tabelas auxiliares'!$A$67:$C$104,3,FALSE),"")</f>
        <v/>
      </c>
      <c r="Y899" s="19" t="str">
        <f t="shared" si="13"/>
        <v/>
      </c>
      <c r="Z899" s="19" t="str">
        <f>IF(T899="","",IF(AND(T899&lt;&gt;'Tabelas auxiliares'!$B$241,T899&lt;&gt;'Tabelas auxiliares'!$B$242),"FOLHA DE PESSOAL",IF(Y899='Tabelas auxiliares'!$A$242,"CUSTEIO",IF(Y899='Tabelas auxiliares'!$A$241,"INVESTIMENTO","ERRO - VERIFICAR"))))</f>
        <v/>
      </c>
      <c r="AA899" s="131"/>
      <c r="AB899" s="131"/>
      <c r="AC899" s="37"/>
      <c r="AD899" s="37"/>
      <c r="AE899" s="37"/>
      <c r="AF899" s="37"/>
      <c r="AG899" s="37"/>
    </row>
    <row r="900" spans="6:33" x14ac:dyDescent="0.25">
      <c r="F900" s="19" t="str">
        <f>IFERROR(VLOOKUP(D900,'Tabelas auxiliares'!$A$3:$B$63,2,FALSE),"")</f>
        <v/>
      </c>
      <c r="G900" s="19" t="str">
        <f>IFERROR(VLOOKUP($B900,'Tabelas auxiliares'!$A$67:$C$104,2,FALSE),"")</f>
        <v/>
      </c>
      <c r="H900" s="19" t="str">
        <f>IFERROR(VLOOKUP($B900,'Tabelas auxiliares'!$A$67:$C$104,3,FALSE),"")</f>
        <v/>
      </c>
      <c r="Y900" s="19" t="str">
        <f t="shared" ref="Y900:Y963" si="14">LEFT(V900,1)</f>
        <v/>
      </c>
      <c r="Z900" s="19" t="str">
        <f>IF(T900="","",IF(AND(T900&lt;&gt;'Tabelas auxiliares'!$B$241,T900&lt;&gt;'Tabelas auxiliares'!$B$242),"FOLHA DE PESSOAL",IF(Y900='Tabelas auxiliares'!$A$242,"CUSTEIO",IF(Y900='Tabelas auxiliares'!$A$241,"INVESTIMENTO","ERRO - VERIFICAR"))))</f>
        <v/>
      </c>
      <c r="AA900" s="131"/>
      <c r="AB900" s="131"/>
      <c r="AC900" s="37"/>
      <c r="AD900" s="37"/>
      <c r="AE900" s="37"/>
      <c r="AF900" s="37"/>
      <c r="AG900" s="37"/>
    </row>
    <row r="901" spans="6:33" x14ac:dyDescent="0.25">
      <c r="F901" s="19" t="str">
        <f>IFERROR(VLOOKUP(D901,'Tabelas auxiliares'!$A$3:$B$63,2,FALSE),"")</f>
        <v/>
      </c>
      <c r="G901" s="19" t="str">
        <f>IFERROR(VLOOKUP($B901,'Tabelas auxiliares'!$A$67:$C$104,2,FALSE),"")</f>
        <v/>
      </c>
      <c r="H901" s="19" t="str">
        <f>IFERROR(VLOOKUP($B901,'Tabelas auxiliares'!$A$67:$C$104,3,FALSE),"")</f>
        <v/>
      </c>
      <c r="Y901" s="19" t="str">
        <f t="shared" si="14"/>
        <v/>
      </c>
      <c r="Z901" s="19" t="str">
        <f>IF(T901="","",IF(AND(T901&lt;&gt;'Tabelas auxiliares'!$B$241,T901&lt;&gt;'Tabelas auxiliares'!$B$242),"FOLHA DE PESSOAL",IF(Y901='Tabelas auxiliares'!$A$242,"CUSTEIO",IF(Y901='Tabelas auxiliares'!$A$241,"INVESTIMENTO","ERRO - VERIFICAR"))))</f>
        <v/>
      </c>
      <c r="AA901" s="131"/>
      <c r="AB901" s="131"/>
      <c r="AC901" s="37"/>
      <c r="AD901" s="37"/>
      <c r="AE901" s="37"/>
      <c r="AF901" s="37"/>
      <c r="AG901" s="37"/>
    </row>
    <row r="902" spans="6:33" x14ac:dyDescent="0.25">
      <c r="F902" s="19" t="str">
        <f>IFERROR(VLOOKUP(D902,'Tabelas auxiliares'!$A$3:$B$63,2,FALSE),"")</f>
        <v/>
      </c>
      <c r="G902" s="19" t="str">
        <f>IFERROR(VLOOKUP($B902,'Tabelas auxiliares'!$A$67:$C$104,2,FALSE),"")</f>
        <v/>
      </c>
      <c r="H902" s="19" t="str">
        <f>IFERROR(VLOOKUP($B902,'Tabelas auxiliares'!$A$67:$C$104,3,FALSE),"")</f>
        <v/>
      </c>
      <c r="Y902" s="19" t="str">
        <f t="shared" si="14"/>
        <v/>
      </c>
      <c r="Z902" s="19" t="str">
        <f>IF(T902="","",IF(AND(T902&lt;&gt;'Tabelas auxiliares'!$B$241,T902&lt;&gt;'Tabelas auxiliares'!$B$242),"FOLHA DE PESSOAL",IF(Y902='Tabelas auxiliares'!$A$242,"CUSTEIO",IF(Y902='Tabelas auxiliares'!$A$241,"INVESTIMENTO","ERRO - VERIFICAR"))))</f>
        <v/>
      </c>
      <c r="AA902" s="131"/>
      <c r="AB902" s="131"/>
      <c r="AC902" s="37"/>
      <c r="AD902" s="37"/>
      <c r="AE902" s="37"/>
      <c r="AF902" s="37"/>
      <c r="AG902" s="37"/>
    </row>
    <row r="903" spans="6:33" x14ac:dyDescent="0.25">
      <c r="F903" s="19" t="str">
        <f>IFERROR(VLOOKUP(D903,'Tabelas auxiliares'!$A$3:$B$63,2,FALSE),"")</f>
        <v/>
      </c>
      <c r="G903" s="19" t="str">
        <f>IFERROR(VLOOKUP($B903,'Tabelas auxiliares'!$A$67:$C$104,2,FALSE),"")</f>
        <v/>
      </c>
      <c r="H903" s="19" t="str">
        <f>IFERROR(VLOOKUP($B903,'Tabelas auxiliares'!$A$67:$C$104,3,FALSE),"")</f>
        <v/>
      </c>
      <c r="Y903" s="19" t="str">
        <f t="shared" si="14"/>
        <v/>
      </c>
      <c r="Z903" s="19" t="str">
        <f>IF(T903="","",IF(AND(T903&lt;&gt;'Tabelas auxiliares'!$B$241,T903&lt;&gt;'Tabelas auxiliares'!$B$242),"FOLHA DE PESSOAL",IF(Y903='Tabelas auxiliares'!$A$242,"CUSTEIO",IF(Y903='Tabelas auxiliares'!$A$241,"INVESTIMENTO","ERRO - VERIFICAR"))))</f>
        <v/>
      </c>
      <c r="AA903" s="131"/>
      <c r="AB903" s="131"/>
      <c r="AC903" s="37"/>
      <c r="AD903" s="37"/>
      <c r="AE903" s="37"/>
      <c r="AF903" s="37"/>
      <c r="AG903" s="37"/>
    </row>
    <row r="904" spans="6:33" x14ac:dyDescent="0.25">
      <c r="F904" s="19" t="str">
        <f>IFERROR(VLOOKUP(D904,'Tabelas auxiliares'!$A$3:$B$63,2,FALSE),"")</f>
        <v/>
      </c>
      <c r="G904" s="19" t="str">
        <f>IFERROR(VLOOKUP($B904,'Tabelas auxiliares'!$A$67:$C$104,2,FALSE),"")</f>
        <v/>
      </c>
      <c r="H904" s="19" t="str">
        <f>IFERROR(VLOOKUP($B904,'Tabelas auxiliares'!$A$67:$C$104,3,FALSE),"")</f>
        <v/>
      </c>
      <c r="Y904" s="19" t="str">
        <f t="shared" si="14"/>
        <v/>
      </c>
      <c r="Z904" s="19" t="str">
        <f>IF(T904="","",IF(AND(T904&lt;&gt;'Tabelas auxiliares'!$B$241,T904&lt;&gt;'Tabelas auxiliares'!$B$242),"FOLHA DE PESSOAL",IF(Y904='Tabelas auxiliares'!$A$242,"CUSTEIO",IF(Y904='Tabelas auxiliares'!$A$241,"INVESTIMENTO","ERRO - VERIFICAR"))))</f>
        <v/>
      </c>
      <c r="AA904" s="131"/>
      <c r="AB904" s="131"/>
      <c r="AC904" s="37"/>
      <c r="AD904" s="37"/>
      <c r="AE904" s="37"/>
      <c r="AF904" s="37"/>
      <c r="AG904" s="37"/>
    </row>
    <row r="905" spans="6:33" x14ac:dyDescent="0.25">
      <c r="F905" s="19" t="str">
        <f>IFERROR(VLOOKUP(D905,'Tabelas auxiliares'!$A$3:$B$63,2,FALSE),"")</f>
        <v/>
      </c>
      <c r="G905" s="19" t="str">
        <f>IFERROR(VLOOKUP($B905,'Tabelas auxiliares'!$A$67:$C$104,2,FALSE),"")</f>
        <v/>
      </c>
      <c r="H905" s="19" t="str">
        <f>IFERROR(VLOOKUP($B905,'Tabelas auxiliares'!$A$67:$C$104,3,FALSE),"")</f>
        <v/>
      </c>
      <c r="Y905" s="19" t="str">
        <f t="shared" si="14"/>
        <v/>
      </c>
      <c r="Z905" s="19" t="str">
        <f>IF(T905="","",IF(AND(T905&lt;&gt;'Tabelas auxiliares'!$B$241,T905&lt;&gt;'Tabelas auxiliares'!$B$242),"FOLHA DE PESSOAL",IF(Y905='Tabelas auxiliares'!$A$242,"CUSTEIO",IF(Y905='Tabelas auxiliares'!$A$241,"INVESTIMENTO","ERRO - VERIFICAR"))))</f>
        <v/>
      </c>
      <c r="AA905" s="131"/>
      <c r="AB905" s="131"/>
      <c r="AC905" s="37"/>
      <c r="AD905" s="37"/>
      <c r="AE905" s="37"/>
      <c r="AF905" s="37"/>
      <c r="AG905" s="37"/>
    </row>
    <row r="906" spans="6:33" x14ac:dyDescent="0.25">
      <c r="F906" s="19" t="str">
        <f>IFERROR(VLOOKUP(D906,'Tabelas auxiliares'!$A$3:$B$63,2,FALSE),"")</f>
        <v/>
      </c>
      <c r="G906" s="19" t="str">
        <f>IFERROR(VLOOKUP($B906,'Tabelas auxiliares'!$A$67:$C$104,2,FALSE),"")</f>
        <v/>
      </c>
      <c r="H906" s="19" t="str">
        <f>IFERROR(VLOOKUP($B906,'Tabelas auxiliares'!$A$67:$C$104,3,FALSE),"")</f>
        <v/>
      </c>
      <c r="Y906" s="19" t="str">
        <f t="shared" si="14"/>
        <v/>
      </c>
      <c r="Z906" s="19" t="str">
        <f>IF(T906="","",IF(AND(T906&lt;&gt;'Tabelas auxiliares'!$B$241,T906&lt;&gt;'Tabelas auxiliares'!$B$242),"FOLHA DE PESSOAL",IF(Y906='Tabelas auxiliares'!$A$242,"CUSTEIO",IF(Y906='Tabelas auxiliares'!$A$241,"INVESTIMENTO","ERRO - VERIFICAR"))))</f>
        <v/>
      </c>
      <c r="AA906" s="131"/>
      <c r="AB906" s="131"/>
      <c r="AC906" s="37"/>
      <c r="AD906" s="37"/>
      <c r="AE906" s="37"/>
      <c r="AF906" s="37"/>
      <c r="AG906" s="37"/>
    </row>
    <row r="907" spans="6:33" x14ac:dyDescent="0.25">
      <c r="F907" s="19" t="str">
        <f>IFERROR(VLOOKUP(D907,'Tabelas auxiliares'!$A$3:$B$63,2,FALSE),"")</f>
        <v/>
      </c>
      <c r="G907" s="19" t="str">
        <f>IFERROR(VLOOKUP($B907,'Tabelas auxiliares'!$A$67:$C$104,2,FALSE),"")</f>
        <v/>
      </c>
      <c r="H907" s="19" t="str">
        <f>IFERROR(VLOOKUP($B907,'Tabelas auxiliares'!$A$67:$C$104,3,FALSE),"")</f>
        <v/>
      </c>
      <c r="Y907" s="19" t="str">
        <f t="shared" si="14"/>
        <v/>
      </c>
      <c r="Z907" s="19" t="str">
        <f>IF(T907="","",IF(AND(T907&lt;&gt;'Tabelas auxiliares'!$B$241,T907&lt;&gt;'Tabelas auxiliares'!$B$242),"FOLHA DE PESSOAL",IF(Y907='Tabelas auxiliares'!$A$242,"CUSTEIO",IF(Y907='Tabelas auxiliares'!$A$241,"INVESTIMENTO","ERRO - VERIFICAR"))))</f>
        <v/>
      </c>
      <c r="AA907" s="131"/>
      <c r="AB907" s="131"/>
      <c r="AC907" s="37"/>
      <c r="AD907" s="37"/>
      <c r="AE907" s="37"/>
      <c r="AF907" s="37"/>
      <c r="AG907" s="37"/>
    </row>
    <row r="908" spans="6:33" x14ac:dyDescent="0.25">
      <c r="F908" s="19" t="str">
        <f>IFERROR(VLOOKUP(D908,'Tabelas auxiliares'!$A$3:$B$63,2,FALSE),"")</f>
        <v/>
      </c>
      <c r="G908" s="19" t="str">
        <f>IFERROR(VLOOKUP($B908,'Tabelas auxiliares'!$A$67:$C$104,2,FALSE),"")</f>
        <v/>
      </c>
      <c r="H908" s="19" t="str">
        <f>IFERROR(VLOOKUP($B908,'Tabelas auxiliares'!$A$67:$C$104,3,FALSE),"")</f>
        <v/>
      </c>
      <c r="Y908" s="19" t="str">
        <f t="shared" si="14"/>
        <v/>
      </c>
      <c r="Z908" s="19" t="str">
        <f>IF(T908="","",IF(AND(T908&lt;&gt;'Tabelas auxiliares'!$B$241,T908&lt;&gt;'Tabelas auxiliares'!$B$242),"FOLHA DE PESSOAL",IF(Y908='Tabelas auxiliares'!$A$242,"CUSTEIO",IF(Y908='Tabelas auxiliares'!$A$241,"INVESTIMENTO","ERRO - VERIFICAR"))))</f>
        <v/>
      </c>
      <c r="AA908" s="131"/>
      <c r="AB908" s="131"/>
      <c r="AC908" s="37"/>
      <c r="AD908" s="37"/>
      <c r="AE908" s="37"/>
      <c r="AF908" s="37"/>
      <c r="AG908" s="37"/>
    </row>
    <row r="909" spans="6:33" x14ac:dyDescent="0.25">
      <c r="F909" s="19" t="str">
        <f>IFERROR(VLOOKUP(D909,'Tabelas auxiliares'!$A$3:$B$63,2,FALSE),"")</f>
        <v/>
      </c>
      <c r="G909" s="19" t="str">
        <f>IFERROR(VLOOKUP($B909,'Tabelas auxiliares'!$A$67:$C$104,2,FALSE),"")</f>
        <v/>
      </c>
      <c r="H909" s="19" t="str">
        <f>IFERROR(VLOOKUP($B909,'Tabelas auxiliares'!$A$67:$C$104,3,FALSE),"")</f>
        <v/>
      </c>
      <c r="Y909" s="19" t="str">
        <f t="shared" si="14"/>
        <v/>
      </c>
      <c r="Z909" s="19" t="str">
        <f>IF(T909="","",IF(AND(T909&lt;&gt;'Tabelas auxiliares'!$B$241,T909&lt;&gt;'Tabelas auxiliares'!$B$242),"FOLHA DE PESSOAL",IF(Y909='Tabelas auxiliares'!$A$242,"CUSTEIO",IF(Y909='Tabelas auxiliares'!$A$241,"INVESTIMENTO","ERRO - VERIFICAR"))))</f>
        <v/>
      </c>
      <c r="AA909" s="131"/>
      <c r="AB909" s="131"/>
      <c r="AC909" s="37"/>
      <c r="AD909" s="37"/>
      <c r="AE909" s="37"/>
      <c r="AF909" s="37"/>
      <c r="AG909" s="37"/>
    </row>
    <row r="910" spans="6:33" x14ac:dyDescent="0.25">
      <c r="F910" s="19" t="str">
        <f>IFERROR(VLOOKUP(D910,'Tabelas auxiliares'!$A$3:$B$63,2,FALSE),"")</f>
        <v/>
      </c>
      <c r="G910" s="19" t="str">
        <f>IFERROR(VLOOKUP($B910,'Tabelas auxiliares'!$A$67:$C$104,2,FALSE),"")</f>
        <v/>
      </c>
      <c r="H910" s="19" t="str">
        <f>IFERROR(VLOOKUP($B910,'Tabelas auxiliares'!$A$67:$C$104,3,FALSE),"")</f>
        <v/>
      </c>
      <c r="Y910" s="19" t="str">
        <f t="shared" si="14"/>
        <v/>
      </c>
      <c r="Z910" s="19" t="str">
        <f>IF(T910="","",IF(AND(T910&lt;&gt;'Tabelas auxiliares'!$B$241,T910&lt;&gt;'Tabelas auxiliares'!$B$242),"FOLHA DE PESSOAL",IF(Y910='Tabelas auxiliares'!$A$242,"CUSTEIO",IF(Y910='Tabelas auxiliares'!$A$241,"INVESTIMENTO","ERRO - VERIFICAR"))))</f>
        <v/>
      </c>
      <c r="AA910" s="131"/>
      <c r="AB910" s="131"/>
      <c r="AC910" s="37"/>
      <c r="AD910" s="37"/>
      <c r="AE910" s="37"/>
      <c r="AF910" s="37"/>
      <c r="AG910" s="37"/>
    </row>
    <row r="911" spans="6:33" x14ac:dyDescent="0.25">
      <c r="F911" s="19" t="str">
        <f>IFERROR(VLOOKUP(D911,'Tabelas auxiliares'!$A$3:$B$63,2,FALSE),"")</f>
        <v/>
      </c>
      <c r="G911" s="19" t="str">
        <f>IFERROR(VLOOKUP($B911,'Tabelas auxiliares'!$A$67:$C$104,2,FALSE),"")</f>
        <v/>
      </c>
      <c r="H911" s="19" t="str">
        <f>IFERROR(VLOOKUP($B911,'Tabelas auxiliares'!$A$67:$C$104,3,FALSE),"")</f>
        <v/>
      </c>
      <c r="Y911" s="19" t="str">
        <f t="shared" si="14"/>
        <v/>
      </c>
      <c r="Z911" s="19" t="str">
        <f>IF(T911="","",IF(AND(T911&lt;&gt;'Tabelas auxiliares'!$B$241,T911&lt;&gt;'Tabelas auxiliares'!$B$242),"FOLHA DE PESSOAL",IF(Y911='Tabelas auxiliares'!$A$242,"CUSTEIO",IF(Y911='Tabelas auxiliares'!$A$241,"INVESTIMENTO","ERRO - VERIFICAR"))))</f>
        <v/>
      </c>
      <c r="AA911" s="131"/>
      <c r="AB911" s="131"/>
      <c r="AC911" s="37"/>
      <c r="AD911" s="37"/>
      <c r="AE911" s="37"/>
      <c r="AF911" s="37"/>
      <c r="AG911" s="37"/>
    </row>
    <row r="912" spans="6:33" x14ac:dyDescent="0.25">
      <c r="F912" s="19" t="str">
        <f>IFERROR(VLOOKUP(D912,'Tabelas auxiliares'!$A$3:$B$63,2,FALSE),"")</f>
        <v/>
      </c>
      <c r="G912" s="19" t="str">
        <f>IFERROR(VLOOKUP($B912,'Tabelas auxiliares'!$A$67:$C$104,2,FALSE),"")</f>
        <v/>
      </c>
      <c r="H912" s="19" t="str">
        <f>IFERROR(VLOOKUP($B912,'Tabelas auxiliares'!$A$67:$C$104,3,FALSE),"")</f>
        <v/>
      </c>
      <c r="Y912" s="19" t="str">
        <f t="shared" si="14"/>
        <v/>
      </c>
      <c r="Z912" s="19" t="str">
        <f>IF(T912="","",IF(AND(T912&lt;&gt;'Tabelas auxiliares'!$B$241,T912&lt;&gt;'Tabelas auxiliares'!$B$242),"FOLHA DE PESSOAL",IF(Y912='Tabelas auxiliares'!$A$242,"CUSTEIO",IF(Y912='Tabelas auxiliares'!$A$241,"INVESTIMENTO","ERRO - VERIFICAR"))))</f>
        <v/>
      </c>
      <c r="AA912" s="131"/>
      <c r="AB912" s="131"/>
      <c r="AC912" s="37"/>
      <c r="AD912" s="37"/>
      <c r="AE912" s="37"/>
      <c r="AF912" s="37"/>
      <c r="AG912" s="37"/>
    </row>
    <row r="913" spans="6:33" x14ac:dyDescent="0.25">
      <c r="F913" s="19" t="str">
        <f>IFERROR(VLOOKUP(D913,'Tabelas auxiliares'!$A$3:$B$63,2,FALSE),"")</f>
        <v/>
      </c>
      <c r="G913" s="19" t="str">
        <f>IFERROR(VLOOKUP($B913,'Tabelas auxiliares'!$A$67:$C$104,2,FALSE),"")</f>
        <v/>
      </c>
      <c r="H913" s="19" t="str">
        <f>IFERROR(VLOOKUP($B913,'Tabelas auxiliares'!$A$67:$C$104,3,FALSE),"")</f>
        <v/>
      </c>
      <c r="Y913" s="19" t="str">
        <f t="shared" si="14"/>
        <v/>
      </c>
      <c r="Z913" s="19" t="str">
        <f>IF(T913="","",IF(AND(T913&lt;&gt;'Tabelas auxiliares'!$B$241,T913&lt;&gt;'Tabelas auxiliares'!$B$242),"FOLHA DE PESSOAL",IF(Y913='Tabelas auxiliares'!$A$242,"CUSTEIO",IF(Y913='Tabelas auxiliares'!$A$241,"INVESTIMENTO","ERRO - VERIFICAR"))))</f>
        <v/>
      </c>
      <c r="AA913" s="131"/>
      <c r="AB913" s="131"/>
      <c r="AC913" s="37"/>
      <c r="AD913" s="37"/>
      <c r="AE913" s="37"/>
      <c r="AF913" s="37"/>
      <c r="AG913" s="37"/>
    </row>
    <row r="914" spans="6:33" x14ac:dyDescent="0.25">
      <c r="F914" s="19" t="str">
        <f>IFERROR(VLOOKUP(D914,'Tabelas auxiliares'!$A$3:$B$63,2,FALSE),"")</f>
        <v/>
      </c>
      <c r="G914" s="19" t="str">
        <f>IFERROR(VLOOKUP($B914,'Tabelas auxiliares'!$A$67:$C$104,2,FALSE),"")</f>
        <v/>
      </c>
      <c r="H914" s="19" t="str">
        <f>IFERROR(VLOOKUP($B914,'Tabelas auxiliares'!$A$67:$C$104,3,FALSE),"")</f>
        <v/>
      </c>
      <c r="Y914" s="19" t="str">
        <f t="shared" si="14"/>
        <v/>
      </c>
      <c r="Z914" s="19" t="str">
        <f>IF(T914="","",IF(AND(T914&lt;&gt;'Tabelas auxiliares'!$B$241,T914&lt;&gt;'Tabelas auxiliares'!$B$242),"FOLHA DE PESSOAL",IF(Y914='Tabelas auxiliares'!$A$242,"CUSTEIO",IF(Y914='Tabelas auxiliares'!$A$241,"INVESTIMENTO","ERRO - VERIFICAR"))))</f>
        <v/>
      </c>
      <c r="AA914" s="131"/>
      <c r="AB914" s="131"/>
      <c r="AC914" s="37"/>
      <c r="AD914" s="37"/>
      <c r="AE914" s="37"/>
      <c r="AF914" s="37"/>
      <c r="AG914" s="37"/>
    </row>
    <row r="915" spans="6:33" x14ac:dyDescent="0.25">
      <c r="F915" s="19" t="str">
        <f>IFERROR(VLOOKUP(D915,'Tabelas auxiliares'!$A$3:$B$63,2,FALSE),"")</f>
        <v/>
      </c>
      <c r="G915" s="19" t="str">
        <f>IFERROR(VLOOKUP($B915,'Tabelas auxiliares'!$A$67:$C$104,2,FALSE),"")</f>
        <v/>
      </c>
      <c r="H915" s="19" t="str">
        <f>IFERROR(VLOOKUP($B915,'Tabelas auxiliares'!$A$67:$C$104,3,FALSE),"")</f>
        <v/>
      </c>
      <c r="Y915" s="19" t="str">
        <f t="shared" si="14"/>
        <v/>
      </c>
      <c r="Z915" s="19" t="str">
        <f>IF(T915="","",IF(AND(T915&lt;&gt;'Tabelas auxiliares'!$B$241,T915&lt;&gt;'Tabelas auxiliares'!$B$242),"FOLHA DE PESSOAL",IF(Y915='Tabelas auxiliares'!$A$242,"CUSTEIO",IF(Y915='Tabelas auxiliares'!$A$241,"INVESTIMENTO","ERRO - VERIFICAR"))))</f>
        <v/>
      </c>
      <c r="AA915" s="131"/>
      <c r="AB915" s="131"/>
      <c r="AC915" s="37"/>
      <c r="AD915" s="37"/>
      <c r="AE915" s="37"/>
      <c r="AF915" s="37"/>
      <c r="AG915" s="37"/>
    </row>
    <row r="916" spans="6:33" x14ac:dyDescent="0.25">
      <c r="F916" s="19" t="str">
        <f>IFERROR(VLOOKUP(D916,'Tabelas auxiliares'!$A$3:$B$63,2,FALSE),"")</f>
        <v/>
      </c>
      <c r="G916" s="19" t="str">
        <f>IFERROR(VLOOKUP($B916,'Tabelas auxiliares'!$A$67:$C$104,2,FALSE),"")</f>
        <v/>
      </c>
      <c r="H916" s="19" t="str">
        <f>IFERROR(VLOOKUP($B916,'Tabelas auxiliares'!$A$67:$C$104,3,FALSE),"")</f>
        <v/>
      </c>
      <c r="Y916" s="19" t="str">
        <f t="shared" si="14"/>
        <v/>
      </c>
      <c r="Z916" s="19" t="str">
        <f>IF(T916="","",IF(AND(T916&lt;&gt;'Tabelas auxiliares'!$B$241,T916&lt;&gt;'Tabelas auxiliares'!$B$242),"FOLHA DE PESSOAL",IF(Y916='Tabelas auxiliares'!$A$242,"CUSTEIO",IF(Y916='Tabelas auxiliares'!$A$241,"INVESTIMENTO","ERRO - VERIFICAR"))))</f>
        <v/>
      </c>
      <c r="AA916" s="131"/>
      <c r="AB916" s="131"/>
      <c r="AC916" s="37"/>
      <c r="AD916" s="37"/>
      <c r="AE916" s="37"/>
      <c r="AF916" s="37"/>
      <c r="AG916" s="37"/>
    </row>
    <row r="917" spans="6:33" x14ac:dyDescent="0.25">
      <c r="F917" s="19" t="str">
        <f>IFERROR(VLOOKUP(D917,'Tabelas auxiliares'!$A$3:$B$63,2,FALSE),"")</f>
        <v/>
      </c>
      <c r="G917" s="19" t="str">
        <f>IFERROR(VLOOKUP($B917,'Tabelas auxiliares'!$A$67:$C$104,2,FALSE),"")</f>
        <v/>
      </c>
      <c r="H917" s="19" t="str">
        <f>IFERROR(VLOOKUP($B917,'Tabelas auxiliares'!$A$67:$C$104,3,FALSE),"")</f>
        <v/>
      </c>
      <c r="Y917" s="19" t="str">
        <f t="shared" si="14"/>
        <v/>
      </c>
      <c r="Z917" s="19" t="str">
        <f>IF(T917="","",IF(AND(T917&lt;&gt;'Tabelas auxiliares'!$B$241,T917&lt;&gt;'Tabelas auxiliares'!$B$242),"FOLHA DE PESSOAL",IF(Y917='Tabelas auxiliares'!$A$242,"CUSTEIO",IF(Y917='Tabelas auxiliares'!$A$241,"INVESTIMENTO","ERRO - VERIFICAR"))))</f>
        <v/>
      </c>
      <c r="AA917" s="131"/>
      <c r="AB917" s="131"/>
      <c r="AC917" s="37"/>
      <c r="AD917" s="37"/>
      <c r="AE917" s="37"/>
      <c r="AF917" s="37"/>
      <c r="AG917" s="37"/>
    </row>
    <row r="918" spans="6:33" x14ac:dyDescent="0.25">
      <c r="F918" s="19" t="str">
        <f>IFERROR(VLOOKUP(D918,'Tabelas auxiliares'!$A$3:$B$63,2,FALSE),"")</f>
        <v/>
      </c>
      <c r="G918" s="19" t="str">
        <f>IFERROR(VLOOKUP($B918,'Tabelas auxiliares'!$A$67:$C$104,2,FALSE),"")</f>
        <v/>
      </c>
      <c r="H918" s="19" t="str">
        <f>IFERROR(VLOOKUP($B918,'Tabelas auxiliares'!$A$67:$C$104,3,FALSE),"")</f>
        <v/>
      </c>
      <c r="Y918" s="19" t="str">
        <f t="shared" si="14"/>
        <v/>
      </c>
      <c r="Z918" s="19" t="str">
        <f>IF(T918="","",IF(AND(T918&lt;&gt;'Tabelas auxiliares'!$B$241,T918&lt;&gt;'Tabelas auxiliares'!$B$242),"FOLHA DE PESSOAL",IF(Y918='Tabelas auxiliares'!$A$242,"CUSTEIO",IF(Y918='Tabelas auxiliares'!$A$241,"INVESTIMENTO","ERRO - VERIFICAR"))))</f>
        <v/>
      </c>
      <c r="AA918" s="131"/>
      <c r="AB918" s="131"/>
      <c r="AC918" s="37"/>
      <c r="AD918" s="37"/>
      <c r="AE918" s="37"/>
      <c r="AF918" s="37"/>
      <c r="AG918" s="37"/>
    </row>
    <row r="919" spans="6:33" x14ac:dyDescent="0.25">
      <c r="F919" s="19" t="str">
        <f>IFERROR(VLOOKUP(D919,'Tabelas auxiliares'!$A$3:$B$63,2,FALSE),"")</f>
        <v/>
      </c>
      <c r="G919" s="19" t="str">
        <f>IFERROR(VLOOKUP($B919,'Tabelas auxiliares'!$A$67:$C$104,2,FALSE),"")</f>
        <v/>
      </c>
      <c r="H919" s="19" t="str">
        <f>IFERROR(VLOOKUP($B919,'Tabelas auxiliares'!$A$67:$C$104,3,FALSE),"")</f>
        <v/>
      </c>
      <c r="Y919" s="19" t="str">
        <f t="shared" si="14"/>
        <v/>
      </c>
      <c r="Z919" s="19" t="str">
        <f>IF(T919="","",IF(AND(T919&lt;&gt;'Tabelas auxiliares'!$B$241,T919&lt;&gt;'Tabelas auxiliares'!$B$242),"FOLHA DE PESSOAL",IF(Y919='Tabelas auxiliares'!$A$242,"CUSTEIO",IF(Y919='Tabelas auxiliares'!$A$241,"INVESTIMENTO","ERRO - VERIFICAR"))))</f>
        <v/>
      </c>
      <c r="AA919" s="131"/>
      <c r="AB919" s="131"/>
      <c r="AC919" s="37"/>
      <c r="AD919" s="37"/>
      <c r="AE919" s="37"/>
      <c r="AF919" s="37"/>
      <c r="AG919" s="37"/>
    </row>
    <row r="920" spans="6:33" x14ac:dyDescent="0.25">
      <c r="F920" s="19" t="str">
        <f>IFERROR(VLOOKUP(D920,'Tabelas auxiliares'!$A$3:$B$63,2,FALSE),"")</f>
        <v/>
      </c>
      <c r="G920" s="19" t="str">
        <f>IFERROR(VLOOKUP($B920,'Tabelas auxiliares'!$A$67:$C$104,2,FALSE),"")</f>
        <v/>
      </c>
      <c r="H920" s="19" t="str">
        <f>IFERROR(VLOOKUP($B920,'Tabelas auxiliares'!$A$67:$C$104,3,FALSE),"")</f>
        <v/>
      </c>
      <c r="Y920" s="19" t="str">
        <f t="shared" si="14"/>
        <v/>
      </c>
      <c r="Z920" s="19" t="str">
        <f>IF(T920="","",IF(AND(T920&lt;&gt;'Tabelas auxiliares'!$B$241,T920&lt;&gt;'Tabelas auxiliares'!$B$242),"FOLHA DE PESSOAL",IF(Y920='Tabelas auxiliares'!$A$242,"CUSTEIO",IF(Y920='Tabelas auxiliares'!$A$241,"INVESTIMENTO","ERRO - VERIFICAR"))))</f>
        <v/>
      </c>
      <c r="AA920" s="131"/>
      <c r="AB920" s="131"/>
      <c r="AC920" s="37"/>
      <c r="AD920" s="37"/>
      <c r="AE920" s="37"/>
      <c r="AF920" s="37"/>
      <c r="AG920" s="37"/>
    </row>
    <row r="921" spans="6:33" x14ac:dyDescent="0.25">
      <c r="F921" s="19" t="str">
        <f>IFERROR(VLOOKUP(D921,'Tabelas auxiliares'!$A$3:$B$63,2,FALSE),"")</f>
        <v/>
      </c>
      <c r="G921" s="19" t="str">
        <f>IFERROR(VLOOKUP($B921,'Tabelas auxiliares'!$A$67:$C$104,2,FALSE),"")</f>
        <v/>
      </c>
      <c r="H921" s="19" t="str">
        <f>IFERROR(VLOOKUP($B921,'Tabelas auxiliares'!$A$67:$C$104,3,FALSE),"")</f>
        <v/>
      </c>
      <c r="Y921" s="19" t="str">
        <f t="shared" si="14"/>
        <v/>
      </c>
      <c r="Z921" s="19" t="str">
        <f>IF(T921="","",IF(AND(T921&lt;&gt;'Tabelas auxiliares'!$B$241,T921&lt;&gt;'Tabelas auxiliares'!$B$242),"FOLHA DE PESSOAL",IF(Y921='Tabelas auxiliares'!$A$242,"CUSTEIO",IF(Y921='Tabelas auxiliares'!$A$241,"INVESTIMENTO","ERRO - VERIFICAR"))))</f>
        <v/>
      </c>
      <c r="AA921" s="131"/>
      <c r="AB921" s="131"/>
      <c r="AC921" s="37"/>
      <c r="AD921" s="37"/>
      <c r="AE921" s="37"/>
      <c r="AF921" s="37"/>
      <c r="AG921" s="37"/>
    </row>
    <row r="922" spans="6:33" x14ac:dyDescent="0.25">
      <c r="F922" s="19" t="str">
        <f>IFERROR(VLOOKUP(D922,'Tabelas auxiliares'!$A$3:$B$63,2,FALSE),"")</f>
        <v/>
      </c>
      <c r="G922" s="19" t="str">
        <f>IFERROR(VLOOKUP($B922,'Tabelas auxiliares'!$A$67:$C$104,2,FALSE),"")</f>
        <v/>
      </c>
      <c r="H922" s="19" t="str">
        <f>IFERROR(VLOOKUP($B922,'Tabelas auxiliares'!$A$67:$C$104,3,FALSE),"")</f>
        <v/>
      </c>
      <c r="Y922" s="19" t="str">
        <f t="shared" si="14"/>
        <v/>
      </c>
      <c r="Z922" s="19" t="str">
        <f>IF(T922="","",IF(AND(T922&lt;&gt;'Tabelas auxiliares'!$B$241,T922&lt;&gt;'Tabelas auxiliares'!$B$242),"FOLHA DE PESSOAL",IF(Y922='Tabelas auxiliares'!$A$242,"CUSTEIO",IF(Y922='Tabelas auxiliares'!$A$241,"INVESTIMENTO","ERRO - VERIFICAR"))))</f>
        <v/>
      </c>
      <c r="AA922" s="131"/>
      <c r="AB922" s="131"/>
      <c r="AC922" s="37"/>
      <c r="AD922" s="37"/>
      <c r="AE922" s="37"/>
      <c r="AF922" s="37"/>
      <c r="AG922" s="37"/>
    </row>
    <row r="923" spans="6:33" x14ac:dyDescent="0.25">
      <c r="F923" s="19" t="str">
        <f>IFERROR(VLOOKUP(D923,'Tabelas auxiliares'!$A$3:$B$63,2,FALSE),"")</f>
        <v/>
      </c>
      <c r="G923" s="19" t="str">
        <f>IFERROR(VLOOKUP($B923,'Tabelas auxiliares'!$A$67:$C$104,2,FALSE),"")</f>
        <v/>
      </c>
      <c r="H923" s="19" t="str">
        <f>IFERROR(VLOOKUP($B923,'Tabelas auxiliares'!$A$67:$C$104,3,FALSE),"")</f>
        <v/>
      </c>
      <c r="Y923" s="19" t="str">
        <f t="shared" si="14"/>
        <v/>
      </c>
      <c r="Z923" s="19" t="str">
        <f>IF(T923="","",IF(AND(T923&lt;&gt;'Tabelas auxiliares'!$B$241,T923&lt;&gt;'Tabelas auxiliares'!$B$242),"FOLHA DE PESSOAL",IF(Y923='Tabelas auxiliares'!$A$242,"CUSTEIO",IF(Y923='Tabelas auxiliares'!$A$241,"INVESTIMENTO","ERRO - VERIFICAR"))))</f>
        <v/>
      </c>
      <c r="AA923" s="131"/>
      <c r="AB923" s="131"/>
      <c r="AC923" s="37"/>
      <c r="AD923" s="37"/>
      <c r="AE923" s="37"/>
      <c r="AF923" s="37"/>
      <c r="AG923" s="37"/>
    </row>
    <row r="924" spans="6:33" x14ac:dyDescent="0.25">
      <c r="F924" s="19" t="str">
        <f>IFERROR(VLOOKUP(D924,'Tabelas auxiliares'!$A$3:$B$63,2,FALSE),"")</f>
        <v/>
      </c>
      <c r="G924" s="19" t="str">
        <f>IFERROR(VLOOKUP($B924,'Tabelas auxiliares'!$A$67:$C$104,2,FALSE),"")</f>
        <v/>
      </c>
      <c r="H924" s="19" t="str">
        <f>IFERROR(VLOOKUP($B924,'Tabelas auxiliares'!$A$67:$C$104,3,FALSE),"")</f>
        <v/>
      </c>
      <c r="Y924" s="19" t="str">
        <f t="shared" si="14"/>
        <v/>
      </c>
      <c r="Z924" s="19" t="str">
        <f>IF(T924="","",IF(AND(T924&lt;&gt;'Tabelas auxiliares'!$B$241,T924&lt;&gt;'Tabelas auxiliares'!$B$242),"FOLHA DE PESSOAL",IF(Y924='Tabelas auxiliares'!$A$242,"CUSTEIO",IF(Y924='Tabelas auxiliares'!$A$241,"INVESTIMENTO","ERRO - VERIFICAR"))))</f>
        <v/>
      </c>
      <c r="AA924" s="131"/>
      <c r="AB924" s="131"/>
      <c r="AC924" s="37"/>
      <c r="AD924" s="37"/>
      <c r="AE924" s="37"/>
      <c r="AF924" s="37"/>
      <c r="AG924" s="37"/>
    </row>
    <row r="925" spans="6:33" x14ac:dyDescent="0.25">
      <c r="F925" s="19" t="str">
        <f>IFERROR(VLOOKUP(D925,'Tabelas auxiliares'!$A$3:$B$63,2,FALSE),"")</f>
        <v/>
      </c>
      <c r="G925" s="19" t="str">
        <f>IFERROR(VLOOKUP($B925,'Tabelas auxiliares'!$A$67:$C$104,2,FALSE),"")</f>
        <v/>
      </c>
      <c r="H925" s="19" t="str">
        <f>IFERROR(VLOOKUP($B925,'Tabelas auxiliares'!$A$67:$C$104,3,FALSE),"")</f>
        <v/>
      </c>
      <c r="Y925" s="19" t="str">
        <f t="shared" si="14"/>
        <v/>
      </c>
      <c r="Z925" s="19" t="str">
        <f>IF(T925="","",IF(AND(T925&lt;&gt;'Tabelas auxiliares'!$B$241,T925&lt;&gt;'Tabelas auxiliares'!$B$242),"FOLHA DE PESSOAL",IF(Y925='Tabelas auxiliares'!$A$242,"CUSTEIO",IF(Y925='Tabelas auxiliares'!$A$241,"INVESTIMENTO","ERRO - VERIFICAR"))))</f>
        <v/>
      </c>
      <c r="AA925" s="131"/>
      <c r="AB925" s="131"/>
      <c r="AC925" s="37"/>
      <c r="AD925" s="37"/>
      <c r="AE925" s="37"/>
      <c r="AF925" s="37"/>
      <c r="AG925" s="37"/>
    </row>
    <row r="926" spans="6:33" x14ac:dyDescent="0.25">
      <c r="F926" s="19" t="str">
        <f>IFERROR(VLOOKUP(D926,'Tabelas auxiliares'!$A$3:$B$63,2,FALSE),"")</f>
        <v/>
      </c>
      <c r="G926" s="19" t="str">
        <f>IFERROR(VLOOKUP($B926,'Tabelas auxiliares'!$A$67:$C$104,2,FALSE),"")</f>
        <v/>
      </c>
      <c r="H926" s="19" t="str">
        <f>IFERROR(VLOOKUP($B926,'Tabelas auxiliares'!$A$67:$C$104,3,FALSE),"")</f>
        <v/>
      </c>
      <c r="Y926" s="19" t="str">
        <f t="shared" si="14"/>
        <v/>
      </c>
      <c r="Z926" s="19" t="str">
        <f>IF(T926="","",IF(AND(T926&lt;&gt;'Tabelas auxiliares'!$B$241,T926&lt;&gt;'Tabelas auxiliares'!$B$242),"FOLHA DE PESSOAL",IF(Y926='Tabelas auxiliares'!$A$242,"CUSTEIO",IF(Y926='Tabelas auxiliares'!$A$241,"INVESTIMENTO","ERRO - VERIFICAR"))))</f>
        <v/>
      </c>
      <c r="AA926" s="131"/>
      <c r="AB926" s="131"/>
      <c r="AC926" s="37"/>
      <c r="AD926" s="37"/>
      <c r="AE926" s="37"/>
      <c r="AF926" s="37"/>
      <c r="AG926" s="37"/>
    </row>
    <row r="927" spans="6:33" x14ac:dyDescent="0.25">
      <c r="F927" s="19" t="str">
        <f>IFERROR(VLOOKUP(D927,'Tabelas auxiliares'!$A$3:$B$63,2,FALSE),"")</f>
        <v/>
      </c>
      <c r="G927" s="19" t="str">
        <f>IFERROR(VLOOKUP($B927,'Tabelas auxiliares'!$A$67:$C$104,2,FALSE),"")</f>
        <v/>
      </c>
      <c r="H927" s="19" t="str">
        <f>IFERROR(VLOOKUP($B927,'Tabelas auxiliares'!$A$67:$C$104,3,FALSE),"")</f>
        <v/>
      </c>
      <c r="Y927" s="19" t="str">
        <f t="shared" si="14"/>
        <v/>
      </c>
      <c r="Z927" s="19" t="str">
        <f>IF(T927="","",IF(AND(T927&lt;&gt;'Tabelas auxiliares'!$B$241,T927&lt;&gt;'Tabelas auxiliares'!$B$242),"FOLHA DE PESSOAL",IF(Y927='Tabelas auxiliares'!$A$242,"CUSTEIO",IF(Y927='Tabelas auxiliares'!$A$241,"INVESTIMENTO","ERRO - VERIFICAR"))))</f>
        <v/>
      </c>
      <c r="AA927" s="131"/>
      <c r="AB927" s="131"/>
      <c r="AC927" s="37"/>
      <c r="AD927" s="37"/>
      <c r="AE927" s="37"/>
      <c r="AF927" s="37"/>
      <c r="AG927" s="37"/>
    </row>
    <row r="928" spans="6:33" x14ac:dyDescent="0.25">
      <c r="F928" s="19" t="str">
        <f>IFERROR(VLOOKUP(D928,'Tabelas auxiliares'!$A$3:$B$63,2,FALSE),"")</f>
        <v/>
      </c>
      <c r="G928" s="19" t="str">
        <f>IFERROR(VLOOKUP($B928,'Tabelas auxiliares'!$A$67:$C$104,2,FALSE),"")</f>
        <v/>
      </c>
      <c r="H928" s="19" t="str">
        <f>IFERROR(VLOOKUP($B928,'Tabelas auxiliares'!$A$67:$C$104,3,FALSE),"")</f>
        <v/>
      </c>
      <c r="Y928" s="19" t="str">
        <f t="shared" si="14"/>
        <v/>
      </c>
      <c r="Z928" s="19" t="str">
        <f>IF(T928="","",IF(AND(T928&lt;&gt;'Tabelas auxiliares'!$B$241,T928&lt;&gt;'Tabelas auxiliares'!$B$242),"FOLHA DE PESSOAL",IF(Y928='Tabelas auxiliares'!$A$242,"CUSTEIO",IF(Y928='Tabelas auxiliares'!$A$241,"INVESTIMENTO","ERRO - VERIFICAR"))))</f>
        <v/>
      </c>
      <c r="AA928" s="131"/>
      <c r="AB928" s="131"/>
      <c r="AC928" s="37"/>
      <c r="AD928" s="37"/>
      <c r="AE928" s="37"/>
      <c r="AF928" s="37"/>
      <c r="AG928" s="37"/>
    </row>
    <row r="929" spans="6:33" x14ac:dyDescent="0.25">
      <c r="F929" s="19" t="str">
        <f>IFERROR(VLOOKUP(D929,'Tabelas auxiliares'!$A$3:$B$63,2,FALSE),"")</f>
        <v/>
      </c>
      <c r="G929" s="19" t="str">
        <f>IFERROR(VLOOKUP($B929,'Tabelas auxiliares'!$A$67:$C$104,2,FALSE),"")</f>
        <v/>
      </c>
      <c r="H929" s="19" t="str">
        <f>IFERROR(VLOOKUP($B929,'Tabelas auxiliares'!$A$67:$C$104,3,FALSE),"")</f>
        <v/>
      </c>
      <c r="Y929" s="19" t="str">
        <f t="shared" si="14"/>
        <v/>
      </c>
      <c r="Z929" s="19" t="str">
        <f>IF(T929="","",IF(AND(T929&lt;&gt;'Tabelas auxiliares'!$B$241,T929&lt;&gt;'Tabelas auxiliares'!$B$242),"FOLHA DE PESSOAL",IF(Y929='Tabelas auxiliares'!$A$242,"CUSTEIO",IF(Y929='Tabelas auxiliares'!$A$241,"INVESTIMENTO","ERRO - VERIFICAR"))))</f>
        <v/>
      </c>
      <c r="AA929" s="131"/>
      <c r="AB929" s="131"/>
      <c r="AC929" s="37"/>
      <c r="AD929" s="37"/>
      <c r="AE929" s="37"/>
      <c r="AF929" s="37"/>
      <c r="AG929" s="37"/>
    </row>
    <row r="930" spans="6:33" x14ac:dyDescent="0.25">
      <c r="F930" s="19" t="str">
        <f>IFERROR(VLOOKUP(D930,'Tabelas auxiliares'!$A$3:$B$63,2,FALSE),"")</f>
        <v/>
      </c>
      <c r="G930" s="19" t="str">
        <f>IFERROR(VLOOKUP($B930,'Tabelas auxiliares'!$A$67:$C$104,2,FALSE),"")</f>
        <v/>
      </c>
      <c r="H930" s="19" t="str">
        <f>IFERROR(VLOOKUP($B930,'Tabelas auxiliares'!$A$67:$C$104,3,FALSE),"")</f>
        <v/>
      </c>
      <c r="Y930" s="19" t="str">
        <f t="shared" si="14"/>
        <v/>
      </c>
      <c r="Z930" s="19" t="str">
        <f>IF(T930="","",IF(AND(T930&lt;&gt;'Tabelas auxiliares'!$B$241,T930&lt;&gt;'Tabelas auxiliares'!$B$242),"FOLHA DE PESSOAL",IF(Y930='Tabelas auxiliares'!$A$242,"CUSTEIO",IF(Y930='Tabelas auxiliares'!$A$241,"INVESTIMENTO","ERRO - VERIFICAR"))))</f>
        <v/>
      </c>
      <c r="AA930" s="131"/>
      <c r="AB930" s="131"/>
      <c r="AC930" s="37"/>
      <c r="AD930" s="37"/>
      <c r="AE930" s="37"/>
      <c r="AF930" s="37"/>
      <c r="AG930" s="37"/>
    </row>
    <row r="931" spans="6:33" x14ac:dyDescent="0.25">
      <c r="F931" s="19" t="str">
        <f>IFERROR(VLOOKUP(D931,'Tabelas auxiliares'!$A$3:$B$63,2,FALSE),"")</f>
        <v/>
      </c>
      <c r="G931" s="19" t="str">
        <f>IFERROR(VLOOKUP($B931,'Tabelas auxiliares'!$A$67:$C$104,2,FALSE),"")</f>
        <v/>
      </c>
      <c r="H931" s="19" t="str">
        <f>IFERROR(VLOOKUP($B931,'Tabelas auxiliares'!$A$67:$C$104,3,FALSE),"")</f>
        <v/>
      </c>
      <c r="Y931" s="19" t="str">
        <f t="shared" si="14"/>
        <v/>
      </c>
      <c r="Z931" s="19" t="str">
        <f>IF(T931="","",IF(AND(T931&lt;&gt;'Tabelas auxiliares'!$B$241,T931&lt;&gt;'Tabelas auxiliares'!$B$242),"FOLHA DE PESSOAL",IF(Y931='Tabelas auxiliares'!$A$242,"CUSTEIO",IF(Y931='Tabelas auxiliares'!$A$241,"INVESTIMENTO","ERRO - VERIFICAR"))))</f>
        <v/>
      </c>
      <c r="AA931" s="131"/>
      <c r="AB931" s="131"/>
      <c r="AC931" s="37"/>
      <c r="AD931" s="37"/>
      <c r="AE931" s="37"/>
      <c r="AF931" s="37"/>
      <c r="AG931" s="37"/>
    </row>
    <row r="932" spans="6:33" x14ac:dyDescent="0.25">
      <c r="F932" s="19" t="str">
        <f>IFERROR(VLOOKUP(D932,'Tabelas auxiliares'!$A$3:$B$63,2,FALSE),"")</f>
        <v/>
      </c>
      <c r="G932" s="19" t="str">
        <f>IFERROR(VLOOKUP($B932,'Tabelas auxiliares'!$A$67:$C$104,2,FALSE),"")</f>
        <v/>
      </c>
      <c r="H932" s="19" t="str">
        <f>IFERROR(VLOOKUP($B932,'Tabelas auxiliares'!$A$67:$C$104,3,FALSE),"")</f>
        <v/>
      </c>
      <c r="Y932" s="19" t="str">
        <f t="shared" si="14"/>
        <v/>
      </c>
      <c r="Z932" s="19" t="str">
        <f>IF(T932="","",IF(AND(T932&lt;&gt;'Tabelas auxiliares'!$B$241,T932&lt;&gt;'Tabelas auxiliares'!$B$242),"FOLHA DE PESSOAL",IF(Y932='Tabelas auxiliares'!$A$242,"CUSTEIO",IF(Y932='Tabelas auxiliares'!$A$241,"INVESTIMENTO","ERRO - VERIFICAR"))))</f>
        <v/>
      </c>
      <c r="AA932" s="131"/>
      <c r="AB932" s="131"/>
      <c r="AC932" s="37"/>
      <c r="AD932" s="37"/>
      <c r="AE932" s="37"/>
      <c r="AF932" s="37"/>
      <c r="AG932" s="37"/>
    </row>
    <row r="933" spans="6:33" x14ac:dyDescent="0.25">
      <c r="F933" s="19" t="str">
        <f>IFERROR(VLOOKUP(D933,'Tabelas auxiliares'!$A$3:$B$63,2,FALSE),"")</f>
        <v/>
      </c>
      <c r="G933" s="19" t="str">
        <f>IFERROR(VLOOKUP($B933,'Tabelas auxiliares'!$A$67:$C$104,2,FALSE),"")</f>
        <v/>
      </c>
      <c r="H933" s="19" t="str">
        <f>IFERROR(VLOOKUP($B933,'Tabelas auxiliares'!$A$67:$C$104,3,FALSE),"")</f>
        <v/>
      </c>
      <c r="Y933" s="19" t="str">
        <f t="shared" si="14"/>
        <v/>
      </c>
      <c r="Z933" s="19" t="str">
        <f>IF(T933="","",IF(AND(T933&lt;&gt;'Tabelas auxiliares'!$B$241,T933&lt;&gt;'Tabelas auxiliares'!$B$242),"FOLHA DE PESSOAL",IF(Y933='Tabelas auxiliares'!$A$242,"CUSTEIO",IF(Y933='Tabelas auxiliares'!$A$241,"INVESTIMENTO","ERRO - VERIFICAR"))))</f>
        <v/>
      </c>
      <c r="AA933" s="131"/>
      <c r="AB933" s="131"/>
      <c r="AC933" s="37"/>
      <c r="AD933" s="37"/>
      <c r="AE933" s="37"/>
      <c r="AF933" s="37"/>
      <c r="AG933" s="37"/>
    </row>
    <row r="934" spans="6:33" x14ac:dyDescent="0.25">
      <c r="F934" s="19" t="str">
        <f>IFERROR(VLOOKUP(D934,'Tabelas auxiliares'!$A$3:$B$63,2,FALSE),"")</f>
        <v/>
      </c>
      <c r="G934" s="19" t="str">
        <f>IFERROR(VLOOKUP($B934,'Tabelas auxiliares'!$A$67:$C$104,2,FALSE),"")</f>
        <v/>
      </c>
      <c r="H934" s="19" t="str">
        <f>IFERROR(VLOOKUP($B934,'Tabelas auxiliares'!$A$67:$C$104,3,FALSE),"")</f>
        <v/>
      </c>
      <c r="Y934" s="19" t="str">
        <f t="shared" si="14"/>
        <v/>
      </c>
      <c r="Z934" s="19" t="str">
        <f>IF(T934="","",IF(AND(T934&lt;&gt;'Tabelas auxiliares'!$B$241,T934&lt;&gt;'Tabelas auxiliares'!$B$242),"FOLHA DE PESSOAL",IF(Y934='Tabelas auxiliares'!$A$242,"CUSTEIO",IF(Y934='Tabelas auxiliares'!$A$241,"INVESTIMENTO","ERRO - VERIFICAR"))))</f>
        <v/>
      </c>
      <c r="AA934" s="131"/>
      <c r="AB934" s="131"/>
      <c r="AC934" s="37"/>
      <c r="AD934" s="37"/>
      <c r="AE934" s="37"/>
      <c r="AF934" s="37"/>
      <c r="AG934" s="37"/>
    </row>
    <row r="935" spans="6:33" x14ac:dyDescent="0.25">
      <c r="F935" s="19" t="str">
        <f>IFERROR(VLOOKUP(D935,'Tabelas auxiliares'!$A$3:$B$63,2,FALSE),"")</f>
        <v/>
      </c>
      <c r="G935" s="19" t="str">
        <f>IFERROR(VLOOKUP($B935,'Tabelas auxiliares'!$A$67:$C$104,2,FALSE),"")</f>
        <v/>
      </c>
      <c r="H935" s="19" t="str">
        <f>IFERROR(VLOOKUP($B935,'Tabelas auxiliares'!$A$67:$C$104,3,FALSE),"")</f>
        <v/>
      </c>
      <c r="Y935" s="19" t="str">
        <f t="shared" si="14"/>
        <v/>
      </c>
      <c r="Z935" s="19" t="str">
        <f>IF(T935="","",IF(AND(T935&lt;&gt;'Tabelas auxiliares'!$B$241,T935&lt;&gt;'Tabelas auxiliares'!$B$242),"FOLHA DE PESSOAL",IF(Y935='Tabelas auxiliares'!$A$242,"CUSTEIO",IF(Y935='Tabelas auxiliares'!$A$241,"INVESTIMENTO","ERRO - VERIFICAR"))))</f>
        <v/>
      </c>
      <c r="AA935" s="131"/>
      <c r="AB935" s="131"/>
      <c r="AC935" s="37"/>
      <c r="AD935" s="37"/>
      <c r="AE935" s="37"/>
      <c r="AF935" s="37"/>
      <c r="AG935" s="37"/>
    </row>
    <row r="936" spans="6:33" x14ac:dyDescent="0.25">
      <c r="F936" s="19" t="str">
        <f>IFERROR(VLOOKUP(D936,'Tabelas auxiliares'!$A$3:$B$63,2,FALSE),"")</f>
        <v/>
      </c>
      <c r="G936" s="19" t="str">
        <f>IFERROR(VLOOKUP($B936,'Tabelas auxiliares'!$A$67:$C$104,2,FALSE),"")</f>
        <v/>
      </c>
      <c r="H936" s="19" t="str">
        <f>IFERROR(VLOOKUP($B936,'Tabelas auxiliares'!$A$67:$C$104,3,FALSE),"")</f>
        <v/>
      </c>
      <c r="Y936" s="19" t="str">
        <f t="shared" si="14"/>
        <v/>
      </c>
      <c r="Z936" s="19" t="str">
        <f>IF(T936="","",IF(AND(T936&lt;&gt;'Tabelas auxiliares'!$B$241,T936&lt;&gt;'Tabelas auxiliares'!$B$242),"FOLHA DE PESSOAL",IF(Y936='Tabelas auxiliares'!$A$242,"CUSTEIO",IF(Y936='Tabelas auxiliares'!$A$241,"INVESTIMENTO","ERRO - VERIFICAR"))))</f>
        <v/>
      </c>
      <c r="AA936" s="131"/>
      <c r="AB936" s="131"/>
      <c r="AC936" s="37"/>
      <c r="AD936" s="37"/>
      <c r="AE936" s="37"/>
      <c r="AF936" s="37"/>
      <c r="AG936" s="37"/>
    </row>
    <row r="937" spans="6:33" x14ac:dyDescent="0.25">
      <c r="F937" s="19" t="str">
        <f>IFERROR(VLOOKUP(D937,'Tabelas auxiliares'!$A$3:$B$63,2,FALSE),"")</f>
        <v/>
      </c>
      <c r="G937" s="19" t="str">
        <f>IFERROR(VLOOKUP($B937,'Tabelas auxiliares'!$A$67:$C$104,2,FALSE),"")</f>
        <v/>
      </c>
      <c r="H937" s="19" t="str">
        <f>IFERROR(VLOOKUP($B937,'Tabelas auxiliares'!$A$67:$C$104,3,FALSE),"")</f>
        <v/>
      </c>
      <c r="Y937" s="19" t="str">
        <f t="shared" si="14"/>
        <v/>
      </c>
      <c r="Z937" s="19" t="str">
        <f>IF(T937="","",IF(AND(T937&lt;&gt;'Tabelas auxiliares'!$B$241,T937&lt;&gt;'Tabelas auxiliares'!$B$242),"FOLHA DE PESSOAL",IF(Y937='Tabelas auxiliares'!$A$242,"CUSTEIO",IF(Y937='Tabelas auxiliares'!$A$241,"INVESTIMENTO","ERRO - VERIFICAR"))))</f>
        <v/>
      </c>
      <c r="AA937" s="131"/>
      <c r="AB937" s="131"/>
      <c r="AC937" s="37"/>
      <c r="AD937" s="37"/>
      <c r="AE937" s="37"/>
      <c r="AF937" s="37"/>
      <c r="AG937" s="37"/>
    </row>
    <row r="938" spans="6:33" x14ac:dyDescent="0.25">
      <c r="F938" s="19" t="str">
        <f>IFERROR(VLOOKUP(D938,'Tabelas auxiliares'!$A$3:$B$63,2,FALSE),"")</f>
        <v/>
      </c>
      <c r="G938" s="19" t="str">
        <f>IFERROR(VLOOKUP($B938,'Tabelas auxiliares'!$A$67:$C$104,2,FALSE),"")</f>
        <v/>
      </c>
      <c r="H938" s="19" t="str">
        <f>IFERROR(VLOOKUP($B938,'Tabelas auxiliares'!$A$67:$C$104,3,FALSE),"")</f>
        <v/>
      </c>
      <c r="Y938" s="19" t="str">
        <f t="shared" si="14"/>
        <v/>
      </c>
      <c r="Z938" s="19" t="str">
        <f>IF(T938="","",IF(AND(T938&lt;&gt;'Tabelas auxiliares'!$B$241,T938&lt;&gt;'Tabelas auxiliares'!$B$242),"FOLHA DE PESSOAL",IF(Y938='Tabelas auxiliares'!$A$242,"CUSTEIO",IF(Y938='Tabelas auxiliares'!$A$241,"INVESTIMENTO","ERRO - VERIFICAR"))))</f>
        <v/>
      </c>
      <c r="AA938" s="131"/>
      <c r="AB938" s="131"/>
      <c r="AC938" s="37"/>
      <c r="AD938" s="37"/>
      <c r="AE938" s="37"/>
      <c r="AF938" s="37"/>
      <c r="AG938" s="37"/>
    </row>
    <row r="939" spans="6:33" x14ac:dyDescent="0.25">
      <c r="F939" s="19" t="str">
        <f>IFERROR(VLOOKUP(D939,'Tabelas auxiliares'!$A$3:$B$63,2,FALSE),"")</f>
        <v/>
      </c>
      <c r="G939" s="19" t="str">
        <f>IFERROR(VLOOKUP($B939,'Tabelas auxiliares'!$A$67:$C$104,2,FALSE),"")</f>
        <v/>
      </c>
      <c r="H939" s="19" t="str">
        <f>IFERROR(VLOOKUP($B939,'Tabelas auxiliares'!$A$67:$C$104,3,FALSE),"")</f>
        <v/>
      </c>
      <c r="Y939" s="19" t="str">
        <f t="shared" si="14"/>
        <v/>
      </c>
      <c r="Z939" s="19" t="str">
        <f>IF(T939="","",IF(AND(T939&lt;&gt;'Tabelas auxiliares'!$B$241,T939&lt;&gt;'Tabelas auxiliares'!$B$242),"FOLHA DE PESSOAL",IF(Y939='Tabelas auxiliares'!$A$242,"CUSTEIO",IF(Y939='Tabelas auxiliares'!$A$241,"INVESTIMENTO","ERRO - VERIFICAR"))))</f>
        <v/>
      </c>
      <c r="AA939" s="131"/>
      <c r="AB939" s="131"/>
      <c r="AC939" s="37"/>
      <c r="AD939" s="37"/>
      <c r="AE939" s="37"/>
      <c r="AF939" s="37"/>
      <c r="AG939" s="37"/>
    </row>
    <row r="940" spans="6:33" x14ac:dyDescent="0.25">
      <c r="F940" s="19" t="str">
        <f>IFERROR(VLOOKUP(D940,'Tabelas auxiliares'!$A$3:$B$63,2,FALSE),"")</f>
        <v/>
      </c>
      <c r="G940" s="19" t="str">
        <f>IFERROR(VLOOKUP($B940,'Tabelas auxiliares'!$A$67:$C$104,2,FALSE),"")</f>
        <v/>
      </c>
      <c r="H940" s="19" t="str">
        <f>IFERROR(VLOOKUP($B940,'Tabelas auxiliares'!$A$67:$C$104,3,FALSE),"")</f>
        <v/>
      </c>
      <c r="Y940" s="19" t="str">
        <f t="shared" si="14"/>
        <v/>
      </c>
      <c r="Z940" s="19" t="str">
        <f>IF(T940="","",IF(AND(T940&lt;&gt;'Tabelas auxiliares'!$B$241,T940&lt;&gt;'Tabelas auxiliares'!$B$242),"FOLHA DE PESSOAL",IF(Y940='Tabelas auxiliares'!$A$242,"CUSTEIO",IF(Y940='Tabelas auxiliares'!$A$241,"INVESTIMENTO","ERRO - VERIFICAR"))))</f>
        <v/>
      </c>
      <c r="AA940" s="131"/>
      <c r="AB940" s="131"/>
      <c r="AC940" s="37"/>
      <c r="AD940" s="37"/>
      <c r="AE940" s="37"/>
      <c r="AF940" s="37"/>
      <c r="AG940" s="37"/>
    </row>
    <row r="941" spans="6:33" x14ac:dyDescent="0.25">
      <c r="F941" s="19" t="str">
        <f>IFERROR(VLOOKUP(D941,'Tabelas auxiliares'!$A$3:$B$63,2,FALSE),"")</f>
        <v/>
      </c>
      <c r="G941" s="19" t="str">
        <f>IFERROR(VLOOKUP($B941,'Tabelas auxiliares'!$A$67:$C$104,2,FALSE),"")</f>
        <v/>
      </c>
      <c r="H941" s="19" t="str">
        <f>IFERROR(VLOOKUP($B941,'Tabelas auxiliares'!$A$67:$C$104,3,FALSE),"")</f>
        <v/>
      </c>
      <c r="Y941" s="19" t="str">
        <f t="shared" si="14"/>
        <v/>
      </c>
      <c r="Z941" s="19" t="str">
        <f>IF(T941="","",IF(AND(T941&lt;&gt;'Tabelas auxiliares'!$B$241,T941&lt;&gt;'Tabelas auxiliares'!$B$242),"FOLHA DE PESSOAL",IF(Y941='Tabelas auxiliares'!$A$242,"CUSTEIO",IF(Y941='Tabelas auxiliares'!$A$241,"INVESTIMENTO","ERRO - VERIFICAR"))))</f>
        <v/>
      </c>
      <c r="AA941" s="131"/>
      <c r="AB941" s="131"/>
      <c r="AC941" s="37"/>
      <c r="AD941" s="37"/>
      <c r="AE941" s="37"/>
      <c r="AF941" s="37"/>
      <c r="AG941" s="37"/>
    </row>
    <row r="942" spans="6:33" x14ac:dyDescent="0.25">
      <c r="F942" s="19" t="str">
        <f>IFERROR(VLOOKUP(D942,'Tabelas auxiliares'!$A$3:$B$63,2,FALSE),"")</f>
        <v/>
      </c>
      <c r="G942" s="19" t="str">
        <f>IFERROR(VLOOKUP($B942,'Tabelas auxiliares'!$A$67:$C$104,2,FALSE),"")</f>
        <v/>
      </c>
      <c r="H942" s="19" t="str">
        <f>IFERROR(VLOOKUP($B942,'Tabelas auxiliares'!$A$67:$C$104,3,FALSE),"")</f>
        <v/>
      </c>
      <c r="Y942" s="19" t="str">
        <f t="shared" si="14"/>
        <v/>
      </c>
      <c r="Z942" s="19" t="str">
        <f>IF(T942="","",IF(AND(T942&lt;&gt;'Tabelas auxiliares'!$B$241,T942&lt;&gt;'Tabelas auxiliares'!$B$242),"FOLHA DE PESSOAL",IF(Y942='Tabelas auxiliares'!$A$242,"CUSTEIO",IF(Y942='Tabelas auxiliares'!$A$241,"INVESTIMENTO","ERRO - VERIFICAR"))))</f>
        <v/>
      </c>
      <c r="AA942" s="131"/>
      <c r="AB942" s="131"/>
      <c r="AC942" s="37"/>
      <c r="AD942" s="37"/>
      <c r="AE942" s="37"/>
      <c r="AF942" s="37"/>
      <c r="AG942" s="37"/>
    </row>
    <row r="943" spans="6:33" x14ac:dyDescent="0.25">
      <c r="F943" s="19" t="str">
        <f>IFERROR(VLOOKUP(D943,'Tabelas auxiliares'!$A$3:$B$63,2,FALSE),"")</f>
        <v/>
      </c>
      <c r="G943" s="19" t="str">
        <f>IFERROR(VLOOKUP($B943,'Tabelas auxiliares'!$A$67:$C$104,2,FALSE),"")</f>
        <v/>
      </c>
      <c r="H943" s="19" t="str">
        <f>IFERROR(VLOOKUP($B943,'Tabelas auxiliares'!$A$67:$C$104,3,FALSE),"")</f>
        <v/>
      </c>
      <c r="Y943" s="19" t="str">
        <f t="shared" si="14"/>
        <v/>
      </c>
      <c r="Z943" s="19" t="str">
        <f>IF(T943="","",IF(AND(T943&lt;&gt;'Tabelas auxiliares'!$B$241,T943&lt;&gt;'Tabelas auxiliares'!$B$242),"FOLHA DE PESSOAL",IF(Y943='Tabelas auxiliares'!$A$242,"CUSTEIO",IF(Y943='Tabelas auxiliares'!$A$241,"INVESTIMENTO","ERRO - VERIFICAR"))))</f>
        <v/>
      </c>
      <c r="AA943" s="131"/>
      <c r="AB943" s="131"/>
      <c r="AC943" s="37"/>
      <c r="AD943" s="37"/>
      <c r="AE943" s="37"/>
      <c r="AF943" s="37"/>
      <c r="AG943" s="37"/>
    </row>
    <row r="944" spans="6:33" x14ac:dyDescent="0.25">
      <c r="F944" s="19" t="str">
        <f>IFERROR(VLOOKUP(D944,'Tabelas auxiliares'!$A$3:$B$63,2,FALSE),"")</f>
        <v/>
      </c>
      <c r="G944" s="19" t="str">
        <f>IFERROR(VLOOKUP($B944,'Tabelas auxiliares'!$A$67:$C$104,2,FALSE),"")</f>
        <v/>
      </c>
      <c r="H944" s="19" t="str">
        <f>IFERROR(VLOOKUP($B944,'Tabelas auxiliares'!$A$67:$C$104,3,FALSE),"")</f>
        <v/>
      </c>
      <c r="Y944" s="19" t="str">
        <f t="shared" si="14"/>
        <v/>
      </c>
      <c r="Z944" s="19" t="str">
        <f>IF(T944="","",IF(AND(T944&lt;&gt;'Tabelas auxiliares'!$B$241,T944&lt;&gt;'Tabelas auxiliares'!$B$242),"FOLHA DE PESSOAL",IF(Y944='Tabelas auxiliares'!$A$242,"CUSTEIO",IF(Y944='Tabelas auxiliares'!$A$241,"INVESTIMENTO","ERRO - VERIFICAR"))))</f>
        <v/>
      </c>
      <c r="AA944" s="131"/>
      <c r="AB944" s="131"/>
      <c r="AC944" s="37"/>
      <c r="AD944" s="37"/>
      <c r="AE944" s="37"/>
      <c r="AF944" s="37"/>
      <c r="AG944" s="37"/>
    </row>
    <row r="945" spans="6:33" x14ac:dyDescent="0.25">
      <c r="F945" s="19" t="str">
        <f>IFERROR(VLOOKUP(D945,'Tabelas auxiliares'!$A$3:$B$63,2,FALSE),"")</f>
        <v/>
      </c>
      <c r="G945" s="19" t="str">
        <f>IFERROR(VLOOKUP($B945,'Tabelas auxiliares'!$A$67:$C$104,2,FALSE),"")</f>
        <v/>
      </c>
      <c r="H945" s="19" t="str">
        <f>IFERROR(VLOOKUP($B945,'Tabelas auxiliares'!$A$67:$C$104,3,FALSE),"")</f>
        <v/>
      </c>
      <c r="Y945" s="19" t="str">
        <f t="shared" si="14"/>
        <v/>
      </c>
      <c r="Z945" s="19" t="str">
        <f>IF(T945="","",IF(AND(T945&lt;&gt;'Tabelas auxiliares'!$B$241,T945&lt;&gt;'Tabelas auxiliares'!$B$242),"FOLHA DE PESSOAL",IF(Y945='Tabelas auxiliares'!$A$242,"CUSTEIO",IF(Y945='Tabelas auxiliares'!$A$241,"INVESTIMENTO","ERRO - VERIFICAR"))))</f>
        <v/>
      </c>
      <c r="AA945" s="131"/>
      <c r="AB945" s="131"/>
      <c r="AC945" s="37"/>
      <c r="AD945" s="37"/>
      <c r="AE945" s="37"/>
      <c r="AF945" s="37"/>
      <c r="AG945" s="37"/>
    </row>
    <row r="946" spans="6:33" x14ac:dyDescent="0.25">
      <c r="F946" s="19" t="str">
        <f>IFERROR(VLOOKUP(D946,'Tabelas auxiliares'!$A$3:$B$63,2,FALSE),"")</f>
        <v/>
      </c>
      <c r="G946" s="19" t="str">
        <f>IFERROR(VLOOKUP($B946,'Tabelas auxiliares'!$A$67:$C$104,2,FALSE),"")</f>
        <v/>
      </c>
      <c r="H946" s="19" t="str">
        <f>IFERROR(VLOOKUP($B946,'Tabelas auxiliares'!$A$67:$C$104,3,FALSE),"")</f>
        <v/>
      </c>
      <c r="Y946" s="19" t="str">
        <f t="shared" si="14"/>
        <v/>
      </c>
      <c r="Z946" s="19" t="str">
        <f>IF(T946="","",IF(AND(T946&lt;&gt;'Tabelas auxiliares'!$B$241,T946&lt;&gt;'Tabelas auxiliares'!$B$242),"FOLHA DE PESSOAL",IF(Y946='Tabelas auxiliares'!$A$242,"CUSTEIO",IF(Y946='Tabelas auxiliares'!$A$241,"INVESTIMENTO","ERRO - VERIFICAR"))))</f>
        <v/>
      </c>
      <c r="AA946" s="131"/>
      <c r="AB946" s="131"/>
      <c r="AC946" s="37"/>
      <c r="AD946" s="37"/>
      <c r="AE946" s="37"/>
      <c r="AF946" s="37"/>
      <c r="AG946" s="37"/>
    </row>
    <row r="947" spans="6:33" x14ac:dyDescent="0.25">
      <c r="F947" s="19" t="str">
        <f>IFERROR(VLOOKUP(D947,'Tabelas auxiliares'!$A$3:$B$63,2,FALSE),"")</f>
        <v/>
      </c>
      <c r="G947" s="19" t="str">
        <f>IFERROR(VLOOKUP($B947,'Tabelas auxiliares'!$A$67:$C$104,2,FALSE),"")</f>
        <v/>
      </c>
      <c r="H947" s="19" t="str">
        <f>IFERROR(VLOOKUP($B947,'Tabelas auxiliares'!$A$67:$C$104,3,FALSE),"")</f>
        <v/>
      </c>
      <c r="Y947" s="19" t="str">
        <f t="shared" si="14"/>
        <v/>
      </c>
      <c r="Z947" s="19" t="str">
        <f>IF(T947="","",IF(AND(T947&lt;&gt;'Tabelas auxiliares'!$B$241,T947&lt;&gt;'Tabelas auxiliares'!$B$242),"FOLHA DE PESSOAL",IF(Y947='Tabelas auxiliares'!$A$242,"CUSTEIO",IF(Y947='Tabelas auxiliares'!$A$241,"INVESTIMENTO","ERRO - VERIFICAR"))))</f>
        <v/>
      </c>
      <c r="AA947" s="131"/>
      <c r="AB947" s="131"/>
      <c r="AC947" s="37"/>
      <c r="AD947" s="37"/>
      <c r="AE947" s="37"/>
      <c r="AF947" s="37"/>
      <c r="AG947" s="37"/>
    </row>
    <row r="948" spans="6:33" x14ac:dyDescent="0.25">
      <c r="F948" s="19" t="str">
        <f>IFERROR(VLOOKUP(D948,'Tabelas auxiliares'!$A$3:$B$63,2,FALSE),"")</f>
        <v/>
      </c>
      <c r="G948" s="19" t="str">
        <f>IFERROR(VLOOKUP($B948,'Tabelas auxiliares'!$A$67:$C$104,2,FALSE),"")</f>
        <v/>
      </c>
      <c r="H948" s="19" t="str">
        <f>IFERROR(VLOOKUP($B948,'Tabelas auxiliares'!$A$67:$C$104,3,FALSE),"")</f>
        <v/>
      </c>
      <c r="Y948" s="19" t="str">
        <f t="shared" si="14"/>
        <v/>
      </c>
      <c r="Z948" s="19" t="str">
        <f>IF(T948="","",IF(AND(T948&lt;&gt;'Tabelas auxiliares'!$B$241,T948&lt;&gt;'Tabelas auxiliares'!$B$242),"FOLHA DE PESSOAL",IF(Y948='Tabelas auxiliares'!$A$242,"CUSTEIO",IF(Y948='Tabelas auxiliares'!$A$241,"INVESTIMENTO","ERRO - VERIFICAR"))))</f>
        <v/>
      </c>
      <c r="AA948" s="131"/>
      <c r="AB948" s="131"/>
      <c r="AC948" s="37"/>
      <c r="AD948" s="37"/>
      <c r="AE948" s="37"/>
      <c r="AF948" s="37"/>
      <c r="AG948" s="37"/>
    </row>
    <row r="949" spans="6:33" x14ac:dyDescent="0.25">
      <c r="F949" s="19" t="str">
        <f>IFERROR(VLOOKUP(D949,'Tabelas auxiliares'!$A$3:$B$63,2,FALSE),"")</f>
        <v/>
      </c>
      <c r="G949" s="19" t="str">
        <f>IFERROR(VLOOKUP($B949,'Tabelas auxiliares'!$A$67:$C$104,2,FALSE),"")</f>
        <v/>
      </c>
      <c r="H949" s="19" t="str">
        <f>IFERROR(VLOOKUP($B949,'Tabelas auxiliares'!$A$67:$C$104,3,FALSE),"")</f>
        <v/>
      </c>
      <c r="Y949" s="19" t="str">
        <f t="shared" si="14"/>
        <v/>
      </c>
      <c r="Z949" s="19" t="str">
        <f>IF(T949="","",IF(AND(T949&lt;&gt;'Tabelas auxiliares'!$B$241,T949&lt;&gt;'Tabelas auxiliares'!$B$242),"FOLHA DE PESSOAL",IF(Y949='Tabelas auxiliares'!$A$242,"CUSTEIO",IF(Y949='Tabelas auxiliares'!$A$241,"INVESTIMENTO","ERRO - VERIFICAR"))))</f>
        <v/>
      </c>
      <c r="AA949" s="131"/>
      <c r="AB949" s="131"/>
      <c r="AC949" s="37"/>
      <c r="AD949" s="37"/>
      <c r="AE949" s="37"/>
      <c r="AF949" s="37"/>
      <c r="AG949" s="37"/>
    </row>
    <row r="950" spans="6:33" x14ac:dyDescent="0.25">
      <c r="F950" s="19" t="str">
        <f>IFERROR(VLOOKUP(D950,'Tabelas auxiliares'!$A$3:$B$63,2,FALSE),"")</f>
        <v/>
      </c>
      <c r="G950" s="19" t="str">
        <f>IFERROR(VLOOKUP($B950,'Tabelas auxiliares'!$A$67:$C$104,2,FALSE),"")</f>
        <v/>
      </c>
      <c r="H950" s="19" t="str">
        <f>IFERROR(VLOOKUP($B950,'Tabelas auxiliares'!$A$67:$C$104,3,FALSE),"")</f>
        <v/>
      </c>
      <c r="Y950" s="19" t="str">
        <f t="shared" si="14"/>
        <v/>
      </c>
      <c r="Z950" s="19" t="str">
        <f>IF(T950="","",IF(AND(T950&lt;&gt;'Tabelas auxiliares'!$B$241,T950&lt;&gt;'Tabelas auxiliares'!$B$242),"FOLHA DE PESSOAL",IF(Y950='Tabelas auxiliares'!$A$242,"CUSTEIO",IF(Y950='Tabelas auxiliares'!$A$241,"INVESTIMENTO","ERRO - VERIFICAR"))))</f>
        <v/>
      </c>
      <c r="AA950" s="131"/>
      <c r="AB950" s="131"/>
      <c r="AC950" s="37"/>
      <c r="AD950" s="37"/>
      <c r="AE950" s="37"/>
      <c r="AF950" s="37"/>
      <c r="AG950" s="37"/>
    </row>
    <row r="951" spans="6:33" x14ac:dyDescent="0.25">
      <c r="F951" s="19" t="str">
        <f>IFERROR(VLOOKUP(D951,'Tabelas auxiliares'!$A$3:$B$63,2,FALSE),"")</f>
        <v/>
      </c>
      <c r="G951" s="19" t="str">
        <f>IFERROR(VLOOKUP($B951,'Tabelas auxiliares'!$A$67:$C$104,2,FALSE),"")</f>
        <v/>
      </c>
      <c r="H951" s="19" t="str">
        <f>IFERROR(VLOOKUP($B951,'Tabelas auxiliares'!$A$67:$C$104,3,FALSE),"")</f>
        <v/>
      </c>
      <c r="Y951" s="19" t="str">
        <f t="shared" si="14"/>
        <v/>
      </c>
      <c r="Z951" s="19" t="str">
        <f>IF(T951="","",IF(AND(T951&lt;&gt;'Tabelas auxiliares'!$B$241,T951&lt;&gt;'Tabelas auxiliares'!$B$242),"FOLHA DE PESSOAL",IF(Y951='Tabelas auxiliares'!$A$242,"CUSTEIO",IF(Y951='Tabelas auxiliares'!$A$241,"INVESTIMENTO","ERRO - VERIFICAR"))))</f>
        <v/>
      </c>
      <c r="AA951" s="131"/>
      <c r="AB951" s="131"/>
      <c r="AC951" s="37"/>
      <c r="AD951" s="37"/>
      <c r="AE951" s="37"/>
      <c r="AF951" s="37"/>
      <c r="AG951" s="37"/>
    </row>
    <row r="952" spans="6:33" x14ac:dyDescent="0.25">
      <c r="F952" s="19" t="str">
        <f>IFERROR(VLOOKUP(D952,'Tabelas auxiliares'!$A$3:$B$63,2,FALSE),"")</f>
        <v/>
      </c>
      <c r="G952" s="19" t="str">
        <f>IFERROR(VLOOKUP($B952,'Tabelas auxiliares'!$A$67:$C$104,2,FALSE),"")</f>
        <v/>
      </c>
      <c r="H952" s="19" t="str">
        <f>IFERROR(VLOOKUP($B952,'Tabelas auxiliares'!$A$67:$C$104,3,FALSE),"")</f>
        <v/>
      </c>
      <c r="Y952" s="19" t="str">
        <f t="shared" si="14"/>
        <v/>
      </c>
      <c r="Z952" s="19" t="str">
        <f>IF(T952="","",IF(AND(T952&lt;&gt;'Tabelas auxiliares'!$B$241,T952&lt;&gt;'Tabelas auxiliares'!$B$242),"FOLHA DE PESSOAL",IF(Y952='Tabelas auxiliares'!$A$242,"CUSTEIO",IF(Y952='Tabelas auxiliares'!$A$241,"INVESTIMENTO","ERRO - VERIFICAR"))))</f>
        <v/>
      </c>
      <c r="AA952" s="131"/>
      <c r="AB952" s="131"/>
      <c r="AC952" s="37"/>
      <c r="AD952" s="37"/>
      <c r="AE952" s="37"/>
      <c r="AF952" s="37"/>
      <c r="AG952" s="37"/>
    </row>
    <row r="953" spans="6:33" x14ac:dyDescent="0.25">
      <c r="F953" s="19" t="str">
        <f>IFERROR(VLOOKUP(D953,'Tabelas auxiliares'!$A$3:$B$63,2,FALSE),"")</f>
        <v/>
      </c>
      <c r="G953" s="19" t="str">
        <f>IFERROR(VLOOKUP($B953,'Tabelas auxiliares'!$A$67:$C$104,2,FALSE),"")</f>
        <v/>
      </c>
      <c r="H953" s="19" t="str">
        <f>IFERROR(VLOOKUP($B953,'Tabelas auxiliares'!$A$67:$C$104,3,FALSE),"")</f>
        <v/>
      </c>
      <c r="Y953" s="19" t="str">
        <f t="shared" si="14"/>
        <v/>
      </c>
      <c r="Z953" s="19" t="str">
        <f>IF(T953="","",IF(AND(T953&lt;&gt;'Tabelas auxiliares'!$B$241,T953&lt;&gt;'Tabelas auxiliares'!$B$242),"FOLHA DE PESSOAL",IF(Y953='Tabelas auxiliares'!$A$242,"CUSTEIO",IF(Y953='Tabelas auxiliares'!$A$241,"INVESTIMENTO","ERRO - VERIFICAR"))))</f>
        <v/>
      </c>
      <c r="AA953" s="131"/>
      <c r="AB953" s="131"/>
      <c r="AC953" s="37"/>
      <c r="AD953" s="37"/>
      <c r="AE953" s="37"/>
      <c r="AF953" s="37"/>
      <c r="AG953" s="37"/>
    </row>
    <row r="954" spans="6:33" x14ac:dyDescent="0.25">
      <c r="F954" s="19" t="str">
        <f>IFERROR(VLOOKUP(D954,'Tabelas auxiliares'!$A$3:$B$63,2,FALSE),"")</f>
        <v/>
      </c>
      <c r="G954" s="19" t="str">
        <f>IFERROR(VLOOKUP($B954,'Tabelas auxiliares'!$A$67:$C$104,2,FALSE),"")</f>
        <v/>
      </c>
      <c r="H954" s="19" t="str">
        <f>IFERROR(VLOOKUP($B954,'Tabelas auxiliares'!$A$67:$C$104,3,FALSE),"")</f>
        <v/>
      </c>
      <c r="Y954" s="19" t="str">
        <f t="shared" si="14"/>
        <v/>
      </c>
      <c r="Z954" s="19" t="str">
        <f>IF(T954="","",IF(AND(T954&lt;&gt;'Tabelas auxiliares'!$B$241,T954&lt;&gt;'Tabelas auxiliares'!$B$242),"FOLHA DE PESSOAL",IF(Y954='Tabelas auxiliares'!$A$242,"CUSTEIO",IF(Y954='Tabelas auxiliares'!$A$241,"INVESTIMENTO","ERRO - VERIFICAR"))))</f>
        <v/>
      </c>
      <c r="AA954" s="131"/>
      <c r="AB954" s="131"/>
      <c r="AC954" s="37"/>
      <c r="AD954" s="37"/>
      <c r="AE954" s="37"/>
      <c r="AF954" s="37"/>
      <c r="AG954" s="37"/>
    </row>
    <row r="955" spans="6:33" x14ac:dyDescent="0.25">
      <c r="F955" s="19" t="str">
        <f>IFERROR(VLOOKUP(D955,'Tabelas auxiliares'!$A$3:$B$63,2,FALSE),"")</f>
        <v/>
      </c>
      <c r="G955" s="19" t="str">
        <f>IFERROR(VLOOKUP($B955,'Tabelas auxiliares'!$A$67:$C$104,2,FALSE),"")</f>
        <v/>
      </c>
      <c r="H955" s="19" t="str">
        <f>IFERROR(VLOOKUP($B955,'Tabelas auxiliares'!$A$67:$C$104,3,FALSE),"")</f>
        <v/>
      </c>
      <c r="Y955" s="19" t="str">
        <f t="shared" si="14"/>
        <v/>
      </c>
      <c r="Z955" s="19" t="str">
        <f>IF(T955="","",IF(AND(T955&lt;&gt;'Tabelas auxiliares'!$B$241,T955&lt;&gt;'Tabelas auxiliares'!$B$242),"FOLHA DE PESSOAL",IF(Y955='Tabelas auxiliares'!$A$242,"CUSTEIO",IF(Y955='Tabelas auxiliares'!$A$241,"INVESTIMENTO","ERRO - VERIFICAR"))))</f>
        <v/>
      </c>
      <c r="AA955" s="131"/>
      <c r="AB955" s="131"/>
      <c r="AC955" s="37"/>
      <c r="AD955" s="37"/>
      <c r="AE955" s="37"/>
      <c r="AF955" s="37"/>
      <c r="AG955" s="37"/>
    </row>
    <row r="956" spans="6:33" x14ac:dyDescent="0.25">
      <c r="F956" s="19" t="str">
        <f>IFERROR(VLOOKUP(D956,'Tabelas auxiliares'!$A$3:$B$63,2,FALSE),"")</f>
        <v/>
      </c>
      <c r="G956" s="19" t="str">
        <f>IFERROR(VLOOKUP($B956,'Tabelas auxiliares'!$A$67:$C$104,2,FALSE),"")</f>
        <v/>
      </c>
      <c r="H956" s="19" t="str">
        <f>IFERROR(VLOOKUP($B956,'Tabelas auxiliares'!$A$67:$C$104,3,FALSE),"")</f>
        <v/>
      </c>
      <c r="Y956" s="19" t="str">
        <f t="shared" si="14"/>
        <v/>
      </c>
      <c r="Z956" s="19" t="str">
        <f>IF(T956="","",IF(AND(T956&lt;&gt;'Tabelas auxiliares'!$B$241,T956&lt;&gt;'Tabelas auxiliares'!$B$242),"FOLHA DE PESSOAL",IF(Y956='Tabelas auxiliares'!$A$242,"CUSTEIO",IF(Y956='Tabelas auxiliares'!$A$241,"INVESTIMENTO","ERRO - VERIFICAR"))))</f>
        <v/>
      </c>
      <c r="AA956" s="131"/>
      <c r="AB956" s="131"/>
      <c r="AC956" s="37"/>
      <c r="AD956" s="37"/>
      <c r="AE956" s="37"/>
      <c r="AF956" s="37"/>
      <c r="AG956" s="37"/>
    </row>
    <row r="957" spans="6:33" x14ac:dyDescent="0.25">
      <c r="F957" s="19" t="str">
        <f>IFERROR(VLOOKUP(D957,'Tabelas auxiliares'!$A$3:$B$63,2,FALSE),"")</f>
        <v/>
      </c>
      <c r="G957" s="19" t="str">
        <f>IFERROR(VLOOKUP($B957,'Tabelas auxiliares'!$A$67:$C$104,2,FALSE),"")</f>
        <v/>
      </c>
      <c r="H957" s="19" t="str">
        <f>IFERROR(VLOOKUP($B957,'Tabelas auxiliares'!$A$67:$C$104,3,FALSE),"")</f>
        <v/>
      </c>
      <c r="Y957" s="19" t="str">
        <f t="shared" si="14"/>
        <v/>
      </c>
      <c r="Z957" s="19" t="str">
        <f>IF(T957="","",IF(AND(T957&lt;&gt;'Tabelas auxiliares'!$B$241,T957&lt;&gt;'Tabelas auxiliares'!$B$242),"FOLHA DE PESSOAL",IF(Y957='Tabelas auxiliares'!$A$242,"CUSTEIO",IF(Y957='Tabelas auxiliares'!$A$241,"INVESTIMENTO","ERRO - VERIFICAR"))))</f>
        <v/>
      </c>
      <c r="AA957" s="131"/>
      <c r="AB957" s="131"/>
      <c r="AC957" s="37"/>
      <c r="AD957" s="37"/>
      <c r="AE957" s="37"/>
      <c r="AF957" s="37"/>
      <c r="AG957" s="37"/>
    </row>
    <row r="958" spans="6:33" x14ac:dyDescent="0.25">
      <c r="F958" s="19" t="str">
        <f>IFERROR(VLOOKUP(D958,'Tabelas auxiliares'!$A$3:$B$63,2,FALSE),"")</f>
        <v/>
      </c>
      <c r="G958" s="19" t="str">
        <f>IFERROR(VLOOKUP($B958,'Tabelas auxiliares'!$A$67:$C$104,2,FALSE),"")</f>
        <v/>
      </c>
      <c r="H958" s="19" t="str">
        <f>IFERROR(VLOOKUP($B958,'Tabelas auxiliares'!$A$67:$C$104,3,FALSE),"")</f>
        <v/>
      </c>
      <c r="Y958" s="19" t="str">
        <f t="shared" si="14"/>
        <v/>
      </c>
      <c r="Z958" s="19" t="str">
        <f>IF(T958="","",IF(AND(T958&lt;&gt;'Tabelas auxiliares'!$B$241,T958&lt;&gt;'Tabelas auxiliares'!$B$242),"FOLHA DE PESSOAL",IF(Y958='Tabelas auxiliares'!$A$242,"CUSTEIO",IF(Y958='Tabelas auxiliares'!$A$241,"INVESTIMENTO","ERRO - VERIFICAR"))))</f>
        <v/>
      </c>
      <c r="AA958" s="131"/>
      <c r="AB958" s="131"/>
      <c r="AC958" s="37"/>
      <c r="AD958" s="37"/>
      <c r="AE958" s="37"/>
      <c r="AF958" s="37"/>
      <c r="AG958" s="37"/>
    </row>
    <row r="959" spans="6:33" x14ac:dyDescent="0.25">
      <c r="F959" s="19" t="str">
        <f>IFERROR(VLOOKUP(D959,'Tabelas auxiliares'!$A$3:$B$63,2,FALSE),"")</f>
        <v/>
      </c>
      <c r="G959" s="19" t="str">
        <f>IFERROR(VLOOKUP($B959,'Tabelas auxiliares'!$A$67:$C$104,2,FALSE),"")</f>
        <v/>
      </c>
      <c r="H959" s="19" t="str">
        <f>IFERROR(VLOOKUP($B959,'Tabelas auxiliares'!$A$67:$C$104,3,FALSE),"")</f>
        <v/>
      </c>
      <c r="Y959" s="19" t="str">
        <f t="shared" si="14"/>
        <v/>
      </c>
      <c r="Z959" s="19" t="str">
        <f>IF(T959="","",IF(AND(T959&lt;&gt;'Tabelas auxiliares'!$B$241,T959&lt;&gt;'Tabelas auxiliares'!$B$242),"FOLHA DE PESSOAL",IF(Y959='Tabelas auxiliares'!$A$242,"CUSTEIO",IF(Y959='Tabelas auxiliares'!$A$241,"INVESTIMENTO","ERRO - VERIFICAR"))))</f>
        <v/>
      </c>
      <c r="AA959" s="131"/>
      <c r="AB959" s="131"/>
      <c r="AC959" s="37"/>
      <c r="AD959" s="37"/>
      <c r="AE959" s="37"/>
      <c r="AF959" s="37"/>
      <c r="AG959" s="37"/>
    </row>
    <row r="960" spans="6:33" x14ac:dyDescent="0.25">
      <c r="F960" s="19" t="str">
        <f>IFERROR(VLOOKUP(D960,'Tabelas auxiliares'!$A$3:$B$63,2,FALSE),"")</f>
        <v/>
      </c>
      <c r="G960" s="19" t="str">
        <f>IFERROR(VLOOKUP($B960,'Tabelas auxiliares'!$A$67:$C$104,2,FALSE),"")</f>
        <v/>
      </c>
      <c r="H960" s="19" t="str">
        <f>IFERROR(VLOOKUP($B960,'Tabelas auxiliares'!$A$67:$C$104,3,FALSE),"")</f>
        <v/>
      </c>
      <c r="Y960" s="19" t="str">
        <f t="shared" si="14"/>
        <v/>
      </c>
      <c r="Z960" s="19" t="str">
        <f>IF(T960="","",IF(AND(T960&lt;&gt;'Tabelas auxiliares'!$B$241,T960&lt;&gt;'Tabelas auxiliares'!$B$242),"FOLHA DE PESSOAL",IF(Y960='Tabelas auxiliares'!$A$242,"CUSTEIO",IF(Y960='Tabelas auxiliares'!$A$241,"INVESTIMENTO","ERRO - VERIFICAR"))))</f>
        <v/>
      </c>
      <c r="AA960" s="131"/>
      <c r="AB960" s="131"/>
      <c r="AC960" s="37"/>
      <c r="AD960" s="37"/>
      <c r="AE960" s="37"/>
      <c r="AF960" s="37"/>
      <c r="AG960" s="37"/>
    </row>
    <row r="961" spans="6:33" x14ac:dyDescent="0.25">
      <c r="F961" s="19" t="str">
        <f>IFERROR(VLOOKUP(D961,'Tabelas auxiliares'!$A$3:$B$63,2,FALSE),"")</f>
        <v/>
      </c>
      <c r="G961" s="19" t="str">
        <f>IFERROR(VLOOKUP($B961,'Tabelas auxiliares'!$A$67:$C$104,2,FALSE),"")</f>
        <v/>
      </c>
      <c r="H961" s="19" t="str">
        <f>IFERROR(VLOOKUP($B961,'Tabelas auxiliares'!$A$67:$C$104,3,FALSE),"")</f>
        <v/>
      </c>
      <c r="Y961" s="19" t="str">
        <f t="shared" si="14"/>
        <v/>
      </c>
      <c r="Z961" s="19" t="str">
        <f>IF(T961="","",IF(AND(T961&lt;&gt;'Tabelas auxiliares'!$B$241,T961&lt;&gt;'Tabelas auxiliares'!$B$242),"FOLHA DE PESSOAL",IF(Y961='Tabelas auxiliares'!$A$242,"CUSTEIO",IF(Y961='Tabelas auxiliares'!$A$241,"INVESTIMENTO","ERRO - VERIFICAR"))))</f>
        <v/>
      </c>
      <c r="AA961" s="131"/>
      <c r="AB961" s="131"/>
      <c r="AC961" s="37"/>
      <c r="AD961" s="37"/>
      <c r="AE961" s="37"/>
      <c r="AF961" s="37"/>
      <c r="AG961" s="37"/>
    </row>
    <row r="962" spans="6:33" x14ac:dyDescent="0.25">
      <c r="F962" s="19" t="str">
        <f>IFERROR(VLOOKUP(D962,'Tabelas auxiliares'!$A$3:$B$63,2,FALSE),"")</f>
        <v/>
      </c>
      <c r="G962" s="19" t="str">
        <f>IFERROR(VLOOKUP($B962,'Tabelas auxiliares'!$A$67:$C$104,2,FALSE),"")</f>
        <v/>
      </c>
      <c r="H962" s="19" t="str">
        <f>IFERROR(VLOOKUP($B962,'Tabelas auxiliares'!$A$67:$C$104,3,FALSE),"")</f>
        <v/>
      </c>
      <c r="Y962" s="19" t="str">
        <f t="shared" si="14"/>
        <v/>
      </c>
      <c r="Z962" s="19" t="str">
        <f>IF(T962="","",IF(AND(T962&lt;&gt;'Tabelas auxiliares'!$B$241,T962&lt;&gt;'Tabelas auxiliares'!$B$242),"FOLHA DE PESSOAL",IF(Y962='Tabelas auxiliares'!$A$242,"CUSTEIO",IF(Y962='Tabelas auxiliares'!$A$241,"INVESTIMENTO","ERRO - VERIFICAR"))))</f>
        <v/>
      </c>
      <c r="AA962" s="131"/>
      <c r="AB962" s="131"/>
      <c r="AC962" s="37"/>
      <c r="AD962" s="37"/>
      <c r="AE962" s="37"/>
      <c r="AF962" s="37"/>
      <c r="AG962" s="37"/>
    </row>
    <row r="963" spans="6:33" x14ac:dyDescent="0.25">
      <c r="F963" s="19" t="str">
        <f>IFERROR(VLOOKUP(D963,'Tabelas auxiliares'!$A$3:$B$63,2,FALSE),"")</f>
        <v/>
      </c>
      <c r="G963" s="19" t="str">
        <f>IFERROR(VLOOKUP($B963,'Tabelas auxiliares'!$A$67:$C$104,2,FALSE),"")</f>
        <v/>
      </c>
      <c r="H963" s="19" t="str">
        <f>IFERROR(VLOOKUP($B963,'Tabelas auxiliares'!$A$67:$C$104,3,FALSE),"")</f>
        <v/>
      </c>
      <c r="Y963" s="19" t="str">
        <f t="shared" si="14"/>
        <v/>
      </c>
      <c r="Z963" s="19" t="str">
        <f>IF(T963="","",IF(AND(T963&lt;&gt;'Tabelas auxiliares'!$B$241,T963&lt;&gt;'Tabelas auxiliares'!$B$242),"FOLHA DE PESSOAL",IF(Y963='Tabelas auxiliares'!$A$242,"CUSTEIO",IF(Y963='Tabelas auxiliares'!$A$241,"INVESTIMENTO","ERRO - VERIFICAR"))))</f>
        <v/>
      </c>
      <c r="AA963" s="131"/>
      <c r="AB963" s="131"/>
      <c r="AC963" s="37"/>
      <c r="AD963" s="37"/>
      <c r="AE963" s="37"/>
      <c r="AF963" s="37"/>
      <c r="AG963" s="37"/>
    </row>
    <row r="964" spans="6:33" x14ac:dyDescent="0.25">
      <c r="F964" s="19" t="str">
        <f>IFERROR(VLOOKUP(D964,'Tabelas auxiliares'!$A$3:$B$63,2,FALSE),"")</f>
        <v/>
      </c>
      <c r="G964" s="19" t="str">
        <f>IFERROR(VLOOKUP($B964,'Tabelas auxiliares'!$A$67:$C$104,2,FALSE),"")</f>
        <v/>
      </c>
      <c r="H964" s="19" t="str">
        <f>IFERROR(VLOOKUP($B964,'Tabelas auxiliares'!$A$67:$C$104,3,FALSE),"")</f>
        <v/>
      </c>
      <c r="Y964" s="19" t="str">
        <f t="shared" ref="Y964:Y1000" si="15">LEFT(V964,1)</f>
        <v/>
      </c>
      <c r="Z964" s="19" t="str">
        <f>IF(T964="","",IF(AND(T964&lt;&gt;'Tabelas auxiliares'!$B$241,T964&lt;&gt;'Tabelas auxiliares'!$B$242),"FOLHA DE PESSOAL",IF(Y964='Tabelas auxiliares'!$A$242,"CUSTEIO",IF(Y964='Tabelas auxiliares'!$A$241,"INVESTIMENTO","ERRO - VERIFICAR"))))</f>
        <v/>
      </c>
      <c r="AA964" s="131"/>
      <c r="AB964" s="131"/>
      <c r="AC964" s="37"/>
      <c r="AD964" s="37"/>
      <c r="AE964" s="37"/>
      <c r="AF964" s="37"/>
      <c r="AG964" s="37"/>
    </row>
    <row r="965" spans="6:33" x14ac:dyDescent="0.25">
      <c r="F965" s="19" t="str">
        <f>IFERROR(VLOOKUP(D965,'Tabelas auxiliares'!$A$3:$B$63,2,FALSE),"")</f>
        <v/>
      </c>
      <c r="G965" s="19" t="str">
        <f>IFERROR(VLOOKUP($B965,'Tabelas auxiliares'!$A$67:$C$104,2,FALSE),"")</f>
        <v/>
      </c>
      <c r="H965" s="19" t="str">
        <f>IFERROR(VLOOKUP($B965,'Tabelas auxiliares'!$A$67:$C$104,3,FALSE),"")</f>
        <v/>
      </c>
      <c r="Y965" s="19" t="str">
        <f t="shared" si="15"/>
        <v/>
      </c>
      <c r="Z965" s="19" t="str">
        <f>IF(T965="","",IF(AND(T965&lt;&gt;'Tabelas auxiliares'!$B$241,T965&lt;&gt;'Tabelas auxiliares'!$B$242),"FOLHA DE PESSOAL",IF(Y965='Tabelas auxiliares'!$A$242,"CUSTEIO",IF(Y965='Tabelas auxiliares'!$A$241,"INVESTIMENTO","ERRO - VERIFICAR"))))</f>
        <v/>
      </c>
      <c r="AA965" s="131"/>
      <c r="AB965" s="131"/>
      <c r="AC965" s="37"/>
      <c r="AD965" s="37"/>
      <c r="AE965" s="37"/>
      <c r="AF965" s="37"/>
      <c r="AG965" s="37"/>
    </row>
    <row r="966" spans="6:33" x14ac:dyDescent="0.25">
      <c r="F966" s="19" t="str">
        <f>IFERROR(VLOOKUP(D966,'Tabelas auxiliares'!$A$3:$B$63,2,FALSE),"")</f>
        <v/>
      </c>
      <c r="G966" s="19" t="str">
        <f>IFERROR(VLOOKUP($B966,'Tabelas auxiliares'!$A$67:$C$104,2,FALSE),"")</f>
        <v/>
      </c>
      <c r="H966" s="19" t="str">
        <f>IFERROR(VLOOKUP($B966,'Tabelas auxiliares'!$A$67:$C$104,3,FALSE),"")</f>
        <v/>
      </c>
      <c r="Y966" s="19" t="str">
        <f t="shared" si="15"/>
        <v/>
      </c>
      <c r="Z966" s="19" t="str">
        <f>IF(T966="","",IF(AND(T966&lt;&gt;'Tabelas auxiliares'!$B$241,T966&lt;&gt;'Tabelas auxiliares'!$B$242),"FOLHA DE PESSOAL",IF(Y966='Tabelas auxiliares'!$A$242,"CUSTEIO",IF(Y966='Tabelas auxiliares'!$A$241,"INVESTIMENTO","ERRO - VERIFICAR"))))</f>
        <v/>
      </c>
      <c r="AA966" s="131"/>
      <c r="AB966" s="131"/>
      <c r="AC966" s="37"/>
      <c r="AD966" s="37"/>
      <c r="AE966" s="37"/>
      <c r="AF966" s="37"/>
      <c r="AG966" s="37"/>
    </row>
    <row r="967" spans="6:33" x14ac:dyDescent="0.25">
      <c r="F967" s="19" t="str">
        <f>IFERROR(VLOOKUP(D967,'Tabelas auxiliares'!$A$3:$B$63,2,FALSE),"")</f>
        <v/>
      </c>
      <c r="G967" s="19" t="str">
        <f>IFERROR(VLOOKUP($B967,'Tabelas auxiliares'!$A$67:$C$104,2,FALSE),"")</f>
        <v/>
      </c>
      <c r="H967" s="19" t="str">
        <f>IFERROR(VLOOKUP($B967,'Tabelas auxiliares'!$A$67:$C$104,3,FALSE),"")</f>
        <v/>
      </c>
      <c r="Y967" s="19" t="str">
        <f t="shared" si="15"/>
        <v/>
      </c>
      <c r="Z967" s="19" t="str">
        <f>IF(T967="","",IF(AND(T967&lt;&gt;'Tabelas auxiliares'!$B$241,T967&lt;&gt;'Tabelas auxiliares'!$B$242),"FOLHA DE PESSOAL",IF(Y967='Tabelas auxiliares'!$A$242,"CUSTEIO",IF(Y967='Tabelas auxiliares'!$A$241,"INVESTIMENTO","ERRO - VERIFICAR"))))</f>
        <v/>
      </c>
      <c r="AA967" s="131"/>
      <c r="AB967" s="131"/>
      <c r="AC967" s="37"/>
      <c r="AD967" s="37"/>
      <c r="AE967" s="37"/>
      <c r="AF967" s="37"/>
      <c r="AG967" s="37"/>
    </row>
    <row r="968" spans="6:33" x14ac:dyDescent="0.25">
      <c r="F968" s="19" t="str">
        <f>IFERROR(VLOOKUP(D968,'Tabelas auxiliares'!$A$3:$B$63,2,FALSE),"")</f>
        <v/>
      </c>
      <c r="G968" s="19" t="str">
        <f>IFERROR(VLOOKUP($B968,'Tabelas auxiliares'!$A$67:$C$104,2,FALSE),"")</f>
        <v/>
      </c>
      <c r="H968" s="19" t="str">
        <f>IFERROR(VLOOKUP($B968,'Tabelas auxiliares'!$A$67:$C$104,3,FALSE),"")</f>
        <v/>
      </c>
      <c r="Y968" s="19" t="str">
        <f t="shared" si="15"/>
        <v/>
      </c>
      <c r="Z968" s="19" t="str">
        <f>IF(T968="","",IF(AND(T968&lt;&gt;'Tabelas auxiliares'!$B$241,T968&lt;&gt;'Tabelas auxiliares'!$B$242),"FOLHA DE PESSOAL",IF(Y968='Tabelas auxiliares'!$A$242,"CUSTEIO",IF(Y968='Tabelas auxiliares'!$A$241,"INVESTIMENTO","ERRO - VERIFICAR"))))</f>
        <v/>
      </c>
      <c r="AA968" s="131"/>
      <c r="AB968" s="131"/>
      <c r="AC968" s="37"/>
      <c r="AD968" s="37"/>
      <c r="AE968" s="37"/>
      <c r="AF968" s="37"/>
      <c r="AG968" s="37"/>
    </row>
    <row r="969" spans="6:33" x14ac:dyDescent="0.25">
      <c r="F969" s="19" t="str">
        <f>IFERROR(VLOOKUP(D969,'Tabelas auxiliares'!$A$3:$B$63,2,FALSE),"")</f>
        <v/>
      </c>
      <c r="G969" s="19" t="str">
        <f>IFERROR(VLOOKUP($B969,'Tabelas auxiliares'!$A$67:$C$104,2,FALSE),"")</f>
        <v/>
      </c>
      <c r="H969" s="19" t="str">
        <f>IFERROR(VLOOKUP($B969,'Tabelas auxiliares'!$A$67:$C$104,3,FALSE),"")</f>
        <v/>
      </c>
      <c r="Y969" s="19" t="str">
        <f t="shared" si="15"/>
        <v/>
      </c>
      <c r="Z969" s="19" t="str">
        <f>IF(T969="","",IF(AND(T969&lt;&gt;'Tabelas auxiliares'!$B$241,T969&lt;&gt;'Tabelas auxiliares'!$B$242),"FOLHA DE PESSOAL",IF(Y969='Tabelas auxiliares'!$A$242,"CUSTEIO",IF(Y969='Tabelas auxiliares'!$A$241,"INVESTIMENTO","ERRO - VERIFICAR"))))</f>
        <v/>
      </c>
      <c r="AA969" s="131"/>
      <c r="AB969" s="131"/>
      <c r="AC969" s="37"/>
      <c r="AD969" s="37"/>
      <c r="AE969" s="37"/>
      <c r="AF969" s="37"/>
      <c r="AG969" s="37"/>
    </row>
    <row r="970" spans="6:33" x14ac:dyDescent="0.25">
      <c r="F970" s="19" t="str">
        <f>IFERROR(VLOOKUP(D970,'Tabelas auxiliares'!$A$3:$B$63,2,FALSE),"")</f>
        <v/>
      </c>
      <c r="G970" s="19" t="str">
        <f>IFERROR(VLOOKUP($B970,'Tabelas auxiliares'!$A$67:$C$104,2,FALSE),"")</f>
        <v/>
      </c>
      <c r="H970" s="19" t="str">
        <f>IFERROR(VLOOKUP($B970,'Tabelas auxiliares'!$A$67:$C$104,3,FALSE),"")</f>
        <v/>
      </c>
      <c r="Y970" s="19" t="str">
        <f t="shared" si="15"/>
        <v/>
      </c>
      <c r="Z970" s="19" t="str">
        <f>IF(T970="","",IF(AND(T970&lt;&gt;'Tabelas auxiliares'!$B$241,T970&lt;&gt;'Tabelas auxiliares'!$B$242),"FOLHA DE PESSOAL",IF(Y970='Tabelas auxiliares'!$A$242,"CUSTEIO",IF(Y970='Tabelas auxiliares'!$A$241,"INVESTIMENTO","ERRO - VERIFICAR"))))</f>
        <v/>
      </c>
      <c r="AA970" s="131"/>
      <c r="AB970" s="131"/>
      <c r="AC970" s="37"/>
      <c r="AD970" s="37"/>
      <c r="AE970" s="37"/>
      <c r="AF970" s="37"/>
      <c r="AG970" s="37"/>
    </row>
    <row r="971" spans="6:33" x14ac:dyDescent="0.25">
      <c r="F971" s="19" t="str">
        <f>IFERROR(VLOOKUP(D971,'Tabelas auxiliares'!$A$3:$B$63,2,FALSE),"")</f>
        <v/>
      </c>
      <c r="G971" s="19" t="str">
        <f>IFERROR(VLOOKUP($B971,'Tabelas auxiliares'!$A$67:$C$104,2,FALSE),"")</f>
        <v/>
      </c>
      <c r="H971" s="19" t="str">
        <f>IFERROR(VLOOKUP($B971,'Tabelas auxiliares'!$A$67:$C$104,3,FALSE),"")</f>
        <v/>
      </c>
      <c r="Y971" s="19" t="str">
        <f t="shared" si="15"/>
        <v/>
      </c>
      <c r="Z971" s="19" t="str">
        <f>IF(T971="","",IF(AND(T971&lt;&gt;'Tabelas auxiliares'!$B$241,T971&lt;&gt;'Tabelas auxiliares'!$B$242),"FOLHA DE PESSOAL",IF(Y971='Tabelas auxiliares'!$A$242,"CUSTEIO",IF(Y971='Tabelas auxiliares'!$A$241,"INVESTIMENTO","ERRO - VERIFICAR"))))</f>
        <v/>
      </c>
      <c r="AA971" s="131"/>
      <c r="AB971" s="131"/>
      <c r="AC971" s="37"/>
      <c r="AD971" s="37"/>
      <c r="AE971" s="37"/>
      <c r="AF971" s="37"/>
      <c r="AG971" s="37"/>
    </row>
    <row r="972" spans="6:33" x14ac:dyDescent="0.25">
      <c r="F972" s="19" t="str">
        <f>IFERROR(VLOOKUP(D972,'Tabelas auxiliares'!$A$3:$B$63,2,FALSE),"")</f>
        <v/>
      </c>
      <c r="G972" s="19" t="str">
        <f>IFERROR(VLOOKUP($B972,'Tabelas auxiliares'!$A$67:$C$104,2,FALSE),"")</f>
        <v/>
      </c>
      <c r="H972" s="19" t="str">
        <f>IFERROR(VLOOKUP($B972,'Tabelas auxiliares'!$A$67:$C$104,3,FALSE),"")</f>
        <v/>
      </c>
      <c r="Y972" s="19" t="str">
        <f t="shared" si="15"/>
        <v/>
      </c>
      <c r="Z972" s="19" t="str">
        <f>IF(T972="","",IF(AND(T972&lt;&gt;'Tabelas auxiliares'!$B$241,T972&lt;&gt;'Tabelas auxiliares'!$B$242),"FOLHA DE PESSOAL",IF(Y972='Tabelas auxiliares'!$A$242,"CUSTEIO",IF(Y972='Tabelas auxiliares'!$A$241,"INVESTIMENTO","ERRO - VERIFICAR"))))</f>
        <v/>
      </c>
      <c r="AA972" s="131"/>
      <c r="AB972" s="131"/>
      <c r="AC972" s="37"/>
      <c r="AD972" s="37"/>
      <c r="AE972" s="37"/>
      <c r="AF972" s="37"/>
      <c r="AG972" s="37"/>
    </row>
    <row r="973" spans="6:33" x14ac:dyDescent="0.25">
      <c r="F973" s="19" t="str">
        <f>IFERROR(VLOOKUP(D973,'Tabelas auxiliares'!$A$3:$B$63,2,FALSE),"")</f>
        <v/>
      </c>
      <c r="G973" s="19" t="str">
        <f>IFERROR(VLOOKUP($B973,'Tabelas auxiliares'!$A$67:$C$104,2,FALSE),"")</f>
        <v/>
      </c>
      <c r="H973" s="19" t="str">
        <f>IFERROR(VLOOKUP($B973,'Tabelas auxiliares'!$A$67:$C$104,3,FALSE),"")</f>
        <v/>
      </c>
      <c r="Y973" s="19" t="str">
        <f t="shared" si="15"/>
        <v/>
      </c>
      <c r="Z973" s="19" t="str">
        <f>IF(T973="","",IF(AND(T973&lt;&gt;'Tabelas auxiliares'!$B$241,T973&lt;&gt;'Tabelas auxiliares'!$B$242),"FOLHA DE PESSOAL",IF(Y973='Tabelas auxiliares'!$A$242,"CUSTEIO",IF(Y973='Tabelas auxiliares'!$A$241,"INVESTIMENTO","ERRO - VERIFICAR"))))</f>
        <v/>
      </c>
      <c r="AA973" s="131"/>
      <c r="AB973" s="131"/>
      <c r="AC973" s="37"/>
      <c r="AD973" s="37"/>
      <c r="AE973" s="37"/>
      <c r="AF973" s="37"/>
      <c r="AG973" s="37"/>
    </row>
    <row r="974" spans="6:33" x14ac:dyDescent="0.25">
      <c r="F974" s="19" t="str">
        <f>IFERROR(VLOOKUP(D974,'Tabelas auxiliares'!$A$3:$B$63,2,FALSE),"")</f>
        <v/>
      </c>
      <c r="G974" s="19" t="str">
        <f>IFERROR(VLOOKUP($B974,'Tabelas auxiliares'!$A$67:$C$104,2,FALSE),"")</f>
        <v/>
      </c>
      <c r="H974" s="19" t="str">
        <f>IFERROR(VLOOKUP($B974,'Tabelas auxiliares'!$A$67:$C$104,3,FALSE),"")</f>
        <v/>
      </c>
      <c r="Y974" s="19" t="str">
        <f t="shared" si="15"/>
        <v/>
      </c>
      <c r="Z974" s="19" t="str">
        <f>IF(T974="","",IF(AND(T974&lt;&gt;'Tabelas auxiliares'!$B$241,T974&lt;&gt;'Tabelas auxiliares'!$B$242),"FOLHA DE PESSOAL",IF(Y974='Tabelas auxiliares'!$A$242,"CUSTEIO",IF(Y974='Tabelas auxiliares'!$A$241,"INVESTIMENTO","ERRO - VERIFICAR"))))</f>
        <v/>
      </c>
      <c r="AA974" s="131"/>
      <c r="AB974" s="131"/>
      <c r="AC974" s="37"/>
      <c r="AD974" s="37"/>
      <c r="AE974" s="37"/>
      <c r="AF974" s="37"/>
      <c r="AG974" s="37"/>
    </row>
    <row r="975" spans="6:33" x14ac:dyDescent="0.25">
      <c r="F975" s="19" t="str">
        <f>IFERROR(VLOOKUP(D975,'Tabelas auxiliares'!$A$3:$B$63,2,FALSE),"")</f>
        <v/>
      </c>
      <c r="G975" s="19" t="str">
        <f>IFERROR(VLOOKUP($B975,'Tabelas auxiliares'!$A$67:$C$104,2,FALSE),"")</f>
        <v/>
      </c>
      <c r="H975" s="19" t="str">
        <f>IFERROR(VLOOKUP($B975,'Tabelas auxiliares'!$A$67:$C$104,3,FALSE),"")</f>
        <v/>
      </c>
      <c r="Y975" s="19" t="str">
        <f t="shared" si="15"/>
        <v/>
      </c>
      <c r="Z975" s="19" t="str">
        <f>IF(T975="","",IF(AND(T975&lt;&gt;'Tabelas auxiliares'!$B$241,T975&lt;&gt;'Tabelas auxiliares'!$B$242),"FOLHA DE PESSOAL",IF(Y975='Tabelas auxiliares'!$A$242,"CUSTEIO",IF(Y975='Tabelas auxiliares'!$A$241,"INVESTIMENTO","ERRO - VERIFICAR"))))</f>
        <v/>
      </c>
      <c r="AA975" s="131"/>
      <c r="AB975" s="131"/>
      <c r="AC975" s="37"/>
      <c r="AD975" s="37"/>
      <c r="AE975" s="37"/>
      <c r="AF975" s="37"/>
      <c r="AG975" s="37"/>
    </row>
    <row r="976" spans="6:33" x14ac:dyDescent="0.25">
      <c r="F976" s="19" t="str">
        <f>IFERROR(VLOOKUP(D976,'Tabelas auxiliares'!$A$3:$B$63,2,FALSE),"")</f>
        <v/>
      </c>
      <c r="G976" s="19" t="str">
        <f>IFERROR(VLOOKUP($B976,'Tabelas auxiliares'!$A$67:$C$104,2,FALSE),"")</f>
        <v/>
      </c>
      <c r="H976" s="19" t="str">
        <f>IFERROR(VLOOKUP($B976,'Tabelas auxiliares'!$A$67:$C$104,3,FALSE),"")</f>
        <v/>
      </c>
      <c r="Y976" s="19" t="str">
        <f t="shared" si="15"/>
        <v/>
      </c>
      <c r="Z976" s="19" t="str">
        <f>IF(T976="","",IF(AND(T976&lt;&gt;'Tabelas auxiliares'!$B$241,T976&lt;&gt;'Tabelas auxiliares'!$B$242),"FOLHA DE PESSOAL",IF(Y976='Tabelas auxiliares'!$A$242,"CUSTEIO",IF(Y976='Tabelas auxiliares'!$A$241,"INVESTIMENTO","ERRO - VERIFICAR"))))</f>
        <v/>
      </c>
      <c r="AA976" s="131"/>
      <c r="AB976" s="131"/>
      <c r="AC976" s="37"/>
      <c r="AD976" s="37"/>
      <c r="AE976" s="37"/>
      <c r="AF976" s="37"/>
      <c r="AG976" s="37"/>
    </row>
    <row r="977" spans="6:33" x14ac:dyDescent="0.25">
      <c r="F977" s="19" t="str">
        <f>IFERROR(VLOOKUP(D977,'Tabelas auxiliares'!$A$3:$B$63,2,FALSE),"")</f>
        <v/>
      </c>
      <c r="G977" s="19" t="str">
        <f>IFERROR(VLOOKUP($B977,'Tabelas auxiliares'!$A$67:$C$104,2,FALSE),"")</f>
        <v/>
      </c>
      <c r="H977" s="19" t="str">
        <f>IFERROR(VLOOKUP($B977,'Tabelas auxiliares'!$A$67:$C$104,3,FALSE),"")</f>
        <v/>
      </c>
      <c r="Y977" s="19" t="str">
        <f t="shared" si="15"/>
        <v/>
      </c>
      <c r="Z977" s="19" t="str">
        <f>IF(T977="","",IF(AND(T977&lt;&gt;'Tabelas auxiliares'!$B$241,T977&lt;&gt;'Tabelas auxiliares'!$B$242),"FOLHA DE PESSOAL",IF(Y977='Tabelas auxiliares'!$A$242,"CUSTEIO",IF(Y977='Tabelas auxiliares'!$A$241,"INVESTIMENTO","ERRO - VERIFICAR"))))</f>
        <v/>
      </c>
      <c r="AA977" s="131"/>
      <c r="AB977" s="131"/>
      <c r="AC977" s="37"/>
      <c r="AD977" s="37"/>
      <c r="AE977" s="37"/>
      <c r="AF977" s="37"/>
      <c r="AG977" s="37"/>
    </row>
    <row r="978" spans="6:33" x14ac:dyDescent="0.25">
      <c r="F978" s="19" t="str">
        <f>IFERROR(VLOOKUP(D978,'Tabelas auxiliares'!$A$3:$B$63,2,FALSE),"")</f>
        <v/>
      </c>
      <c r="G978" s="19" t="str">
        <f>IFERROR(VLOOKUP($B978,'Tabelas auxiliares'!$A$67:$C$104,2,FALSE),"")</f>
        <v/>
      </c>
      <c r="H978" s="19" t="str">
        <f>IFERROR(VLOOKUP($B978,'Tabelas auxiliares'!$A$67:$C$104,3,FALSE),"")</f>
        <v/>
      </c>
      <c r="Y978" s="19" t="str">
        <f t="shared" si="15"/>
        <v/>
      </c>
      <c r="Z978" s="19" t="str">
        <f>IF(T978="","",IF(AND(T978&lt;&gt;'Tabelas auxiliares'!$B$241,T978&lt;&gt;'Tabelas auxiliares'!$B$242),"FOLHA DE PESSOAL",IF(Y978='Tabelas auxiliares'!$A$242,"CUSTEIO",IF(Y978='Tabelas auxiliares'!$A$241,"INVESTIMENTO","ERRO - VERIFICAR"))))</f>
        <v/>
      </c>
      <c r="AA978" s="131"/>
      <c r="AB978" s="131"/>
      <c r="AC978" s="37"/>
      <c r="AD978" s="37"/>
      <c r="AE978" s="37"/>
      <c r="AF978" s="37"/>
      <c r="AG978" s="37"/>
    </row>
    <row r="979" spans="6:33" x14ac:dyDescent="0.25">
      <c r="F979" s="19" t="str">
        <f>IFERROR(VLOOKUP(D979,'Tabelas auxiliares'!$A$3:$B$63,2,FALSE),"")</f>
        <v/>
      </c>
      <c r="G979" s="19" t="str">
        <f>IFERROR(VLOOKUP($B979,'Tabelas auxiliares'!$A$67:$C$104,2,FALSE),"")</f>
        <v/>
      </c>
      <c r="H979" s="19" t="str">
        <f>IFERROR(VLOOKUP($B979,'Tabelas auxiliares'!$A$67:$C$104,3,FALSE),"")</f>
        <v/>
      </c>
      <c r="Y979" s="19" t="str">
        <f t="shared" si="15"/>
        <v/>
      </c>
      <c r="Z979" s="19" t="str">
        <f>IF(T979="","",IF(AND(T979&lt;&gt;'Tabelas auxiliares'!$B$241,T979&lt;&gt;'Tabelas auxiliares'!$B$242),"FOLHA DE PESSOAL",IF(Y979='Tabelas auxiliares'!$A$242,"CUSTEIO",IF(Y979='Tabelas auxiliares'!$A$241,"INVESTIMENTO","ERRO - VERIFICAR"))))</f>
        <v/>
      </c>
      <c r="AA979" s="131"/>
      <c r="AB979" s="131"/>
      <c r="AC979" s="37"/>
      <c r="AD979" s="37"/>
      <c r="AE979" s="37"/>
      <c r="AF979" s="37"/>
      <c r="AG979" s="37"/>
    </row>
    <row r="980" spans="6:33" x14ac:dyDescent="0.25">
      <c r="F980" s="19" t="str">
        <f>IFERROR(VLOOKUP(D980,'Tabelas auxiliares'!$A$3:$B$63,2,FALSE),"")</f>
        <v/>
      </c>
      <c r="G980" s="19" t="str">
        <f>IFERROR(VLOOKUP($B980,'Tabelas auxiliares'!$A$67:$C$104,2,FALSE),"")</f>
        <v/>
      </c>
      <c r="H980" s="19" t="str">
        <f>IFERROR(VLOOKUP($B980,'Tabelas auxiliares'!$A$67:$C$104,3,FALSE),"")</f>
        <v/>
      </c>
      <c r="Y980" s="19" t="str">
        <f t="shared" si="15"/>
        <v/>
      </c>
      <c r="Z980" s="19" t="str">
        <f>IF(T980="","",IF(AND(T980&lt;&gt;'Tabelas auxiliares'!$B$241,T980&lt;&gt;'Tabelas auxiliares'!$B$242),"FOLHA DE PESSOAL",IF(Y980='Tabelas auxiliares'!$A$242,"CUSTEIO",IF(Y980='Tabelas auxiliares'!$A$241,"INVESTIMENTO","ERRO - VERIFICAR"))))</f>
        <v/>
      </c>
      <c r="AA980" s="131"/>
      <c r="AB980" s="131"/>
      <c r="AC980" s="37"/>
      <c r="AD980" s="37"/>
      <c r="AE980" s="37"/>
      <c r="AF980" s="37"/>
      <c r="AG980" s="37"/>
    </row>
    <row r="981" spans="6:33" x14ac:dyDescent="0.25">
      <c r="F981" s="19" t="str">
        <f>IFERROR(VLOOKUP(D981,'Tabelas auxiliares'!$A$3:$B$63,2,FALSE),"")</f>
        <v/>
      </c>
      <c r="G981" s="19" t="str">
        <f>IFERROR(VLOOKUP($B981,'Tabelas auxiliares'!$A$67:$C$104,2,FALSE),"")</f>
        <v/>
      </c>
      <c r="H981" s="19" t="str">
        <f>IFERROR(VLOOKUP($B981,'Tabelas auxiliares'!$A$67:$C$104,3,FALSE),"")</f>
        <v/>
      </c>
      <c r="Y981" s="19" t="str">
        <f t="shared" si="15"/>
        <v/>
      </c>
      <c r="Z981" s="19" t="str">
        <f>IF(T981="","",IF(AND(T981&lt;&gt;'Tabelas auxiliares'!$B$241,T981&lt;&gt;'Tabelas auxiliares'!$B$242),"FOLHA DE PESSOAL",IF(Y981='Tabelas auxiliares'!$A$242,"CUSTEIO",IF(Y981='Tabelas auxiliares'!$A$241,"INVESTIMENTO","ERRO - VERIFICAR"))))</f>
        <v/>
      </c>
      <c r="AA981" s="131"/>
      <c r="AB981" s="131"/>
      <c r="AC981" s="37"/>
      <c r="AD981" s="37"/>
      <c r="AE981" s="37"/>
      <c r="AF981" s="37"/>
      <c r="AG981" s="37"/>
    </row>
    <row r="982" spans="6:33" x14ac:dyDescent="0.25">
      <c r="F982" s="19" t="str">
        <f>IFERROR(VLOOKUP(D982,'Tabelas auxiliares'!$A$3:$B$63,2,FALSE),"")</f>
        <v/>
      </c>
      <c r="G982" s="19" t="str">
        <f>IFERROR(VLOOKUP($B982,'Tabelas auxiliares'!$A$67:$C$104,2,FALSE),"")</f>
        <v/>
      </c>
      <c r="H982" s="19" t="str">
        <f>IFERROR(VLOOKUP($B982,'Tabelas auxiliares'!$A$67:$C$104,3,FALSE),"")</f>
        <v/>
      </c>
      <c r="Y982" s="19" t="str">
        <f t="shared" si="15"/>
        <v/>
      </c>
      <c r="Z982" s="19" t="str">
        <f>IF(T982="","",IF(AND(T982&lt;&gt;'Tabelas auxiliares'!$B$241,T982&lt;&gt;'Tabelas auxiliares'!$B$242),"FOLHA DE PESSOAL",IF(Y982='Tabelas auxiliares'!$A$242,"CUSTEIO",IF(Y982='Tabelas auxiliares'!$A$241,"INVESTIMENTO","ERRO - VERIFICAR"))))</f>
        <v/>
      </c>
      <c r="AA982" s="131"/>
      <c r="AB982" s="131"/>
      <c r="AC982" s="37"/>
      <c r="AD982" s="37"/>
      <c r="AE982" s="37"/>
      <c r="AF982" s="37"/>
      <c r="AG982" s="37"/>
    </row>
    <row r="983" spans="6:33" x14ac:dyDescent="0.25">
      <c r="F983" s="19" t="str">
        <f>IFERROR(VLOOKUP(D983,'Tabelas auxiliares'!$A$3:$B$63,2,FALSE),"")</f>
        <v/>
      </c>
      <c r="G983" s="19" t="str">
        <f>IFERROR(VLOOKUP($B983,'Tabelas auxiliares'!$A$67:$C$104,2,FALSE),"")</f>
        <v/>
      </c>
      <c r="H983" s="19" t="str">
        <f>IFERROR(VLOOKUP($B983,'Tabelas auxiliares'!$A$67:$C$104,3,FALSE),"")</f>
        <v/>
      </c>
      <c r="Y983" s="19" t="str">
        <f t="shared" si="15"/>
        <v/>
      </c>
      <c r="Z983" s="19" t="str">
        <f>IF(T983="","",IF(AND(T983&lt;&gt;'Tabelas auxiliares'!$B$241,T983&lt;&gt;'Tabelas auxiliares'!$B$242),"FOLHA DE PESSOAL",IF(Y983='Tabelas auxiliares'!$A$242,"CUSTEIO",IF(Y983='Tabelas auxiliares'!$A$241,"INVESTIMENTO","ERRO - VERIFICAR"))))</f>
        <v/>
      </c>
      <c r="AA983" s="131"/>
      <c r="AB983" s="131"/>
      <c r="AC983" s="37"/>
      <c r="AD983" s="37"/>
      <c r="AE983" s="37"/>
      <c r="AF983" s="37"/>
      <c r="AG983" s="37"/>
    </row>
    <row r="984" spans="6:33" x14ac:dyDescent="0.25">
      <c r="F984" s="19" t="str">
        <f>IFERROR(VLOOKUP(D984,'Tabelas auxiliares'!$A$3:$B$63,2,FALSE),"")</f>
        <v/>
      </c>
      <c r="G984" s="19" t="str">
        <f>IFERROR(VLOOKUP($B984,'Tabelas auxiliares'!$A$67:$C$104,2,FALSE),"")</f>
        <v/>
      </c>
      <c r="H984" s="19" t="str">
        <f>IFERROR(VLOOKUP($B984,'Tabelas auxiliares'!$A$67:$C$104,3,FALSE),"")</f>
        <v/>
      </c>
      <c r="Y984" s="19" t="str">
        <f t="shared" si="15"/>
        <v/>
      </c>
      <c r="Z984" s="19" t="str">
        <f>IF(T984="","",IF(AND(T984&lt;&gt;'Tabelas auxiliares'!$B$241,T984&lt;&gt;'Tabelas auxiliares'!$B$242),"FOLHA DE PESSOAL",IF(Y984='Tabelas auxiliares'!$A$242,"CUSTEIO",IF(Y984='Tabelas auxiliares'!$A$241,"INVESTIMENTO","ERRO - VERIFICAR"))))</f>
        <v/>
      </c>
      <c r="AA984" s="131"/>
      <c r="AB984" s="131"/>
      <c r="AC984" s="37"/>
      <c r="AD984" s="37"/>
      <c r="AE984" s="37"/>
      <c r="AF984" s="37"/>
      <c r="AG984" s="37"/>
    </row>
    <row r="985" spans="6:33" x14ac:dyDescent="0.25">
      <c r="F985" s="19" t="str">
        <f>IFERROR(VLOOKUP(D985,'Tabelas auxiliares'!$A$3:$B$63,2,FALSE),"")</f>
        <v/>
      </c>
      <c r="G985" s="19" t="str">
        <f>IFERROR(VLOOKUP($B985,'Tabelas auxiliares'!$A$67:$C$104,2,FALSE),"")</f>
        <v/>
      </c>
      <c r="H985" s="19" t="str">
        <f>IFERROR(VLOOKUP($B985,'Tabelas auxiliares'!$A$67:$C$104,3,FALSE),"")</f>
        <v/>
      </c>
      <c r="Y985" s="19" t="str">
        <f t="shared" si="15"/>
        <v/>
      </c>
      <c r="Z985" s="19" t="str">
        <f>IF(T985="","",IF(AND(T985&lt;&gt;'Tabelas auxiliares'!$B$241,T985&lt;&gt;'Tabelas auxiliares'!$B$242),"FOLHA DE PESSOAL",IF(Y985='Tabelas auxiliares'!$A$242,"CUSTEIO",IF(Y985='Tabelas auxiliares'!$A$241,"INVESTIMENTO","ERRO - VERIFICAR"))))</f>
        <v/>
      </c>
      <c r="AA985" s="131"/>
      <c r="AB985" s="131"/>
      <c r="AC985" s="37"/>
      <c r="AD985" s="37"/>
      <c r="AE985" s="37"/>
      <c r="AF985" s="37"/>
      <c r="AG985" s="37"/>
    </row>
    <row r="986" spans="6:33" x14ac:dyDescent="0.25">
      <c r="F986" s="19" t="str">
        <f>IFERROR(VLOOKUP(D986,'Tabelas auxiliares'!$A$3:$B$63,2,FALSE),"")</f>
        <v/>
      </c>
      <c r="G986" s="19" t="str">
        <f>IFERROR(VLOOKUP($B986,'Tabelas auxiliares'!$A$67:$C$104,2,FALSE),"")</f>
        <v/>
      </c>
      <c r="H986" s="19" t="str">
        <f>IFERROR(VLOOKUP($B986,'Tabelas auxiliares'!$A$67:$C$104,3,FALSE),"")</f>
        <v/>
      </c>
      <c r="Y986" s="19" t="str">
        <f t="shared" si="15"/>
        <v/>
      </c>
      <c r="Z986" s="19" t="str">
        <f>IF(T986="","",IF(AND(T986&lt;&gt;'Tabelas auxiliares'!$B$241,T986&lt;&gt;'Tabelas auxiliares'!$B$242),"FOLHA DE PESSOAL",IF(Y986='Tabelas auxiliares'!$A$242,"CUSTEIO",IF(Y986='Tabelas auxiliares'!$A$241,"INVESTIMENTO","ERRO - VERIFICAR"))))</f>
        <v/>
      </c>
      <c r="AA986" s="131"/>
      <c r="AB986" s="131"/>
      <c r="AC986" s="37"/>
      <c r="AD986" s="37"/>
      <c r="AE986" s="37"/>
      <c r="AF986" s="37"/>
      <c r="AG986" s="37"/>
    </row>
    <row r="987" spans="6:33" x14ac:dyDescent="0.25">
      <c r="F987" s="19" t="str">
        <f>IFERROR(VLOOKUP(D987,'Tabelas auxiliares'!$A$3:$B$63,2,FALSE),"")</f>
        <v/>
      </c>
      <c r="G987" s="19" t="str">
        <f>IFERROR(VLOOKUP($B987,'Tabelas auxiliares'!$A$67:$C$104,2,FALSE),"")</f>
        <v/>
      </c>
      <c r="H987" s="19" t="str">
        <f>IFERROR(VLOOKUP($B987,'Tabelas auxiliares'!$A$67:$C$104,3,FALSE),"")</f>
        <v/>
      </c>
      <c r="Y987" s="19" t="str">
        <f t="shared" si="15"/>
        <v/>
      </c>
      <c r="Z987" s="19" t="str">
        <f>IF(T987="","",IF(AND(T987&lt;&gt;'Tabelas auxiliares'!$B$241,T987&lt;&gt;'Tabelas auxiliares'!$B$242),"FOLHA DE PESSOAL",IF(Y987='Tabelas auxiliares'!$A$242,"CUSTEIO",IF(Y987='Tabelas auxiliares'!$A$241,"INVESTIMENTO","ERRO - VERIFICAR"))))</f>
        <v/>
      </c>
      <c r="AA987" s="131"/>
      <c r="AB987" s="131"/>
      <c r="AC987" s="37"/>
      <c r="AD987" s="37"/>
      <c r="AE987" s="37"/>
      <c r="AF987" s="37"/>
      <c r="AG987" s="37"/>
    </row>
    <row r="988" spans="6:33" x14ac:dyDescent="0.25">
      <c r="F988" s="19" t="str">
        <f>IFERROR(VLOOKUP(D988,'Tabelas auxiliares'!$A$3:$B$63,2,FALSE),"")</f>
        <v/>
      </c>
      <c r="G988" s="19" t="str">
        <f>IFERROR(VLOOKUP($B988,'Tabelas auxiliares'!$A$67:$C$104,2,FALSE),"")</f>
        <v/>
      </c>
      <c r="H988" s="19" t="str">
        <f>IFERROR(VLOOKUP($B988,'Tabelas auxiliares'!$A$67:$C$104,3,FALSE),"")</f>
        <v/>
      </c>
      <c r="Y988" s="19" t="str">
        <f t="shared" si="15"/>
        <v/>
      </c>
      <c r="Z988" s="19" t="str">
        <f>IF(T988="","",IF(AND(T988&lt;&gt;'Tabelas auxiliares'!$B$241,T988&lt;&gt;'Tabelas auxiliares'!$B$242),"FOLHA DE PESSOAL",IF(Y988='Tabelas auxiliares'!$A$242,"CUSTEIO",IF(Y988='Tabelas auxiliares'!$A$241,"INVESTIMENTO","ERRO - VERIFICAR"))))</f>
        <v/>
      </c>
      <c r="AA988" s="131"/>
      <c r="AB988" s="131"/>
      <c r="AC988" s="37"/>
      <c r="AD988" s="37"/>
      <c r="AE988" s="37"/>
      <c r="AF988" s="37"/>
      <c r="AG988" s="37"/>
    </row>
    <row r="989" spans="6:33" x14ac:dyDescent="0.25">
      <c r="F989" s="19" t="str">
        <f>IFERROR(VLOOKUP(D989,'Tabelas auxiliares'!$A$3:$B$63,2,FALSE),"")</f>
        <v/>
      </c>
      <c r="G989" s="19" t="str">
        <f>IFERROR(VLOOKUP($B989,'Tabelas auxiliares'!$A$67:$C$104,2,FALSE),"")</f>
        <v/>
      </c>
      <c r="H989" s="19" t="str">
        <f>IFERROR(VLOOKUP($B989,'Tabelas auxiliares'!$A$67:$C$104,3,FALSE),"")</f>
        <v/>
      </c>
      <c r="Y989" s="19" t="str">
        <f t="shared" si="15"/>
        <v/>
      </c>
      <c r="Z989" s="19" t="str">
        <f>IF(T989="","",IF(AND(T989&lt;&gt;'Tabelas auxiliares'!$B$241,T989&lt;&gt;'Tabelas auxiliares'!$B$242),"FOLHA DE PESSOAL",IF(Y989='Tabelas auxiliares'!$A$242,"CUSTEIO",IF(Y989='Tabelas auxiliares'!$A$241,"INVESTIMENTO","ERRO - VERIFICAR"))))</f>
        <v/>
      </c>
      <c r="AA989" s="131"/>
      <c r="AB989" s="131"/>
      <c r="AC989" s="37"/>
      <c r="AD989" s="37"/>
      <c r="AE989" s="37"/>
      <c r="AF989" s="37"/>
      <c r="AG989" s="37"/>
    </row>
    <row r="990" spans="6:33" x14ac:dyDescent="0.25">
      <c r="F990" s="19" t="str">
        <f>IFERROR(VLOOKUP(D990,'Tabelas auxiliares'!$A$3:$B$63,2,FALSE),"")</f>
        <v/>
      </c>
      <c r="G990" s="19" t="str">
        <f>IFERROR(VLOOKUP($B990,'Tabelas auxiliares'!$A$67:$C$104,2,FALSE),"")</f>
        <v/>
      </c>
      <c r="H990" s="19" t="str">
        <f>IFERROR(VLOOKUP($B990,'Tabelas auxiliares'!$A$67:$C$104,3,FALSE),"")</f>
        <v/>
      </c>
      <c r="Y990" s="19" t="str">
        <f t="shared" si="15"/>
        <v/>
      </c>
      <c r="Z990" s="19" t="str">
        <f>IF(T990="","",IF(AND(T990&lt;&gt;'Tabelas auxiliares'!$B$241,T990&lt;&gt;'Tabelas auxiliares'!$B$242),"FOLHA DE PESSOAL",IF(Y990='Tabelas auxiliares'!$A$242,"CUSTEIO",IF(Y990='Tabelas auxiliares'!$A$241,"INVESTIMENTO","ERRO - VERIFICAR"))))</f>
        <v/>
      </c>
      <c r="AA990" s="131"/>
      <c r="AB990" s="131"/>
      <c r="AC990" s="37"/>
      <c r="AD990" s="37"/>
      <c r="AE990" s="37"/>
      <c r="AF990" s="37"/>
      <c r="AG990" s="37"/>
    </row>
    <row r="991" spans="6:33" x14ac:dyDescent="0.25">
      <c r="F991" s="19" t="str">
        <f>IFERROR(VLOOKUP(D991,'Tabelas auxiliares'!$A$3:$B$63,2,FALSE),"")</f>
        <v/>
      </c>
      <c r="G991" s="19" t="str">
        <f>IFERROR(VLOOKUP($B991,'Tabelas auxiliares'!$A$67:$C$104,2,FALSE),"")</f>
        <v/>
      </c>
      <c r="H991" s="19" t="str">
        <f>IFERROR(VLOOKUP($B991,'Tabelas auxiliares'!$A$67:$C$104,3,FALSE),"")</f>
        <v/>
      </c>
      <c r="Y991" s="19" t="str">
        <f t="shared" si="15"/>
        <v/>
      </c>
      <c r="Z991" s="19" t="str">
        <f>IF(T991="","",IF(AND(T991&lt;&gt;'Tabelas auxiliares'!$B$241,T991&lt;&gt;'Tabelas auxiliares'!$B$242),"FOLHA DE PESSOAL",IF(Y991='Tabelas auxiliares'!$A$242,"CUSTEIO",IF(Y991='Tabelas auxiliares'!$A$241,"INVESTIMENTO","ERRO - VERIFICAR"))))</f>
        <v/>
      </c>
      <c r="AA991" s="131"/>
      <c r="AB991" s="131"/>
      <c r="AC991" s="37"/>
      <c r="AD991" s="37"/>
      <c r="AE991" s="37"/>
      <c r="AF991" s="37"/>
      <c r="AG991" s="37"/>
    </row>
    <row r="992" spans="6:33" x14ac:dyDescent="0.25">
      <c r="F992" s="19" t="str">
        <f>IFERROR(VLOOKUP(D992,'Tabelas auxiliares'!$A$3:$B$63,2,FALSE),"")</f>
        <v/>
      </c>
      <c r="G992" s="19" t="str">
        <f>IFERROR(VLOOKUP($B992,'Tabelas auxiliares'!$A$67:$C$104,2,FALSE),"")</f>
        <v/>
      </c>
      <c r="H992" s="19" t="str">
        <f>IFERROR(VLOOKUP($B992,'Tabelas auxiliares'!$A$67:$C$104,3,FALSE),"")</f>
        <v/>
      </c>
      <c r="Y992" s="19" t="str">
        <f t="shared" si="15"/>
        <v/>
      </c>
      <c r="Z992" s="19" t="str">
        <f>IF(T992="","",IF(AND(T992&lt;&gt;'Tabelas auxiliares'!$B$241,T992&lt;&gt;'Tabelas auxiliares'!$B$242),"FOLHA DE PESSOAL",IF(Y992='Tabelas auxiliares'!$A$242,"CUSTEIO",IF(Y992='Tabelas auxiliares'!$A$241,"INVESTIMENTO","ERRO - VERIFICAR"))))</f>
        <v/>
      </c>
      <c r="AA992" s="131"/>
      <c r="AB992" s="131"/>
      <c r="AC992" s="37"/>
      <c r="AD992" s="37"/>
      <c r="AE992" s="37"/>
      <c r="AF992" s="37"/>
      <c r="AG992" s="37"/>
    </row>
    <row r="993" spans="1:33" x14ac:dyDescent="0.25">
      <c r="F993" s="19" t="str">
        <f>IFERROR(VLOOKUP(D993,'Tabelas auxiliares'!$A$3:$B$63,2,FALSE),"")</f>
        <v/>
      </c>
      <c r="G993" s="19" t="str">
        <f>IFERROR(VLOOKUP($B993,'Tabelas auxiliares'!$A$67:$C$104,2,FALSE),"")</f>
        <v/>
      </c>
      <c r="H993" s="19" t="str">
        <f>IFERROR(VLOOKUP($B993,'Tabelas auxiliares'!$A$67:$C$104,3,FALSE),"")</f>
        <v/>
      </c>
      <c r="Y993" s="19" t="str">
        <f t="shared" si="15"/>
        <v/>
      </c>
      <c r="Z993" s="19" t="str">
        <f>IF(T993="","",IF(AND(T993&lt;&gt;'Tabelas auxiliares'!$B$241,T993&lt;&gt;'Tabelas auxiliares'!$B$242),"FOLHA DE PESSOAL",IF(Y993='Tabelas auxiliares'!$A$242,"CUSTEIO",IF(Y993='Tabelas auxiliares'!$A$241,"INVESTIMENTO","ERRO - VERIFICAR"))))</f>
        <v/>
      </c>
      <c r="AA993" s="131"/>
      <c r="AB993" s="131"/>
      <c r="AC993" s="37"/>
      <c r="AD993" s="37"/>
      <c r="AE993" s="37"/>
      <c r="AF993" s="37"/>
      <c r="AG993" s="37"/>
    </row>
    <row r="994" spans="1:33" x14ac:dyDescent="0.25">
      <c r="F994" s="19" t="str">
        <f>IFERROR(VLOOKUP(D994,'Tabelas auxiliares'!$A$3:$B$63,2,FALSE),"")</f>
        <v/>
      </c>
      <c r="G994" s="19" t="str">
        <f>IFERROR(VLOOKUP($B994,'Tabelas auxiliares'!$A$67:$C$104,2,FALSE),"")</f>
        <v/>
      </c>
      <c r="H994" s="19" t="str">
        <f>IFERROR(VLOOKUP($B994,'Tabelas auxiliares'!$A$67:$C$104,3,FALSE),"")</f>
        <v/>
      </c>
      <c r="Y994" s="19" t="str">
        <f t="shared" si="15"/>
        <v/>
      </c>
      <c r="Z994" s="19" t="str">
        <f>IF(T994="","",IF(AND(T994&lt;&gt;'Tabelas auxiliares'!$B$241,T994&lt;&gt;'Tabelas auxiliares'!$B$242),"FOLHA DE PESSOAL",IF(Y994='Tabelas auxiliares'!$A$242,"CUSTEIO",IF(Y994='Tabelas auxiliares'!$A$241,"INVESTIMENTO","ERRO - VERIFICAR"))))</f>
        <v/>
      </c>
      <c r="AA994" s="131"/>
      <c r="AB994" s="131"/>
      <c r="AC994" s="37"/>
      <c r="AD994" s="37"/>
      <c r="AE994" s="37"/>
      <c r="AF994" s="37"/>
      <c r="AG994" s="37"/>
    </row>
    <row r="995" spans="1:33" x14ac:dyDescent="0.25">
      <c r="F995" s="19" t="str">
        <f>IFERROR(VLOOKUP(D995,'Tabelas auxiliares'!$A$3:$B$63,2,FALSE),"")</f>
        <v/>
      </c>
      <c r="G995" s="19" t="str">
        <f>IFERROR(VLOOKUP($B995,'Tabelas auxiliares'!$A$67:$C$104,2,FALSE),"")</f>
        <v/>
      </c>
      <c r="H995" s="19" t="str">
        <f>IFERROR(VLOOKUP($B995,'Tabelas auxiliares'!$A$67:$C$104,3,FALSE),"")</f>
        <v/>
      </c>
      <c r="Y995" s="19" t="str">
        <f t="shared" si="15"/>
        <v/>
      </c>
      <c r="Z995" s="19" t="str">
        <f>IF(T995="","",IF(AND(T995&lt;&gt;'Tabelas auxiliares'!$B$241,T995&lt;&gt;'Tabelas auxiliares'!$B$242),"FOLHA DE PESSOAL",IF(Y995='Tabelas auxiliares'!$A$242,"CUSTEIO",IF(Y995='Tabelas auxiliares'!$A$241,"INVESTIMENTO","ERRO - VERIFICAR"))))</f>
        <v/>
      </c>
      <c r="AA995" s="131"/>
      <c r="AB995" s="131"/>
      <c r="AC995" s="37"/>
      <c r="AD995" s="37"/>
      <c r="AE995" s="37"/>
      <c r="AF995" s="37"/>
      <c r="AG995" s="37"/>
    </row>
    <row r="996" spans="1:33" x14ac:dyDescent="0.25">
      <c r="F996" s="19" t="str">
        <f>IFERROR(VLOOKUP(D996,'Tabelas auxiliares'!$A$3:$B$63,2,FALSE),"")</f>
        <v/>
      </c>
      <c r="G996" s="19" t="str">
        <f>IFERROR(VLOOKUP($B996,'Tabelas auxiliares'!$A$67:$C$104,2,FALSE),"")</f>
        <v/>
      </c>
      <c r="H996" s="19" t="str">
        <f>IFERROR(VLOOKUP($B996,'Tabelas auxiliares'!$A$67:$C$104,3,FALSE),"")</f>
        <v/>
      </c>
      <c r="Y996" s="19" t="str">
        <f t="shared" si="15"/>
        <v/>
      </c>
      <c r="Z996" s="19" t="str">
        <f>IF(T996="","",IF(AND(T996&lt;&gt;'Tabelas auxiliares'!$B$241,T996&lt;&gt;'Tabelas auxiliares'!$B$242),"FOLHA DE PESSOAL",IF(Y996='Tabelas auxiliares'!$A$242,"CUSTEIO",IF(Y996='Tabelas auxiliares'!$A$241,"INVESTIMENTO","ERRO - VERIFICAR"))))</f>
        <v/>
      </c>
      <c r="AA996" s="131"/>
      <c r="AB996" s="131"/>
      <c r="AC996" s="37"/>
      <c r="AD996" s="37"/>
      <c r="AE996" s="37"/>
      <c r="AF996" s="37"/>
      <c r="AG996" s="37"/>
    </row>
    <row r="997" spans="1:33" x14ac:dyDescent="0.25">
      <c r="F997" s="19" t="str">
        <f>IFERROR(VLOOKUP(D997,'Tabelas auxiliares'!$A$3:$B$63,2,FALSE),"")</f>
        <v/>
      </c>
      <c r="G997" s="19" t="str">
        <f>IFERROR(VLOOKUP($B997,'Tabelas auxiliares'!$A$67:$C$104,2,FALSE),"")</f>
        <v/>
      </c>
      <c r="H997" s="19" t="str">
        <f>IFERROR(VLOOKUP($B997,'Tabelas auxiliares'!$A$67:$C$104,3,FALSE),"")</f>
        <v/>
      </c>
      <c r="Y997" s="19" t="str">
        <f t="shared" si="15"/>
        <v/>
      </c>
      <c r="Z997" s="19" t="str">
        <f>IF(T997="","",IF(AND(T997&lt;&gt;'Tabelas auxiliares'!$B$241,T997&lt;&gt;'Tabelas auxiliares'!$B$242),"FOLHA DE PESSOAL",IF(Y997='Tabelas auxiliares'!$A$242,"CUSTEIO",IF(Y997='Tabelas auxiliares'!$A$241,"INVESTIMENTO","ERRO - VERIFICAR"))))</f>
        <v/>
      </c>
      <c r="AA997" s="131"/>
      <c r="AB997" s="131"/>
      <c r="AC997" s="37"/>
      <c r="AD997" s="37"/>
      <c r="AE997" s="37"/>
      <c r="AF997" s="37"/>
      <c r="AG997" s="37"/>
    </row>
    <row r="998" spans="1:33" x14ac:dyDescent="0.25">
      <c r="F998" s="19" t="str">
        <f>IFERROR(VLOOKUP(D998,'Tabelas auxiliares'!$A$3:$B$63,2,FALSE),"")</f>
        <v/>
      </c>
      <c r="G998" s="19" t="str">
        <f>IFERROR(VLOOKUP($B998,'Tabelas auxiliares'!$A$67:$C$104,2,FALSE),"")</f>
        <v/>
      </c>
      <c r="H998" s="19" t="str">
        <f>IFERROR(VLOOKUP($B998,'Tabelas auxiliares'!$A$67:$C$104,3,FALSE),"")</f>
        <v/>
      </c>
      <c r="Y998" s="19" t="str">
        <f t="shared" si="15"/>
        <v/>
      </c>
      <c r="Z998" s="19" t="str">
        <f>IF(T998="","",IF(AND(T998&lt;&gt;'Tabelas auxiliares'!$B$241,T998&lt;&gt;'Tabelas auxiliares'!$B$242),"FOLHA DE PESSOAL",IF(Y998='Tabelas auxiliares'!$A$242,"CUSTEIO",IF(Y998='Tabelas auxiliares'!$A$241,"INVESTIMENTO","ERRO - VERIFICAR"))))</f>
        <v/>
      </c>
      <c r="AA998" s="131"/>
      <c r="AB998" s="131"/>
      <c r="AC998" s="37"/>
      <c r="AD998" s="37"/>
      <c r="AE998" s="37"/>
      <c r="AF998" s="37"/>
      <c r="AG998" s="37"/>
    </row>
    <row r="999" spans="1:33" x14ac:dyDescent="0.25">
      <c r="F999" s="19" t="str">
        <f>IFERROR(VLOOKUP(D999,'Tabelas auxiliares'!$A$3:$B$63,2,FALSE),"")</f>
        <v/>
      </c>
      <c r="G999" s="19" t="str">
        <f>IFERROR(VLOOKUP($B999,'Tabelas auxiliares'!$A$67:$C$104,2,FALSE),"")</f>
        <v/>
      </c>
      <c r="H999" s="19" t="str">
        <f>IFERROR(VLOOKUP($B999,'Tabelas auxiliares'!$A$67:$C$104,3,FALSE),"")</f>
        <v/>
      </c>
      <c r="Y999" s="19" t="str">
        <f t="shared" si="15"/>
        <v/>
      </c>
      <c r="Z999" s="19" t="str">
        <f>IF(T999="","",IF(AND(T999&lt;&gt;'Tabelas auxiliares'!$B$241,T999&lt;&gt;'Tabelas auxiliares'!$B$242),"FOLHA DE PESSOAL",IF(Y999='Tabelas auxiliares'!$A$242,"CUSTEIO",IF(Y999='Tabelas auxiliares'!$A$241,"INVESTIMENTO","ERRO - VERIFICAR"))))</f>
        <v/>
      </c>
      <c r="AA999" s="131"/>
      <c r="AB999" s="131"/>
      <c r="AC999" s="37"/>
      <c r="AD999" s="37"/>
      <c r="AE999" s="37"/>
      <c r="AF999" s="37"/>
      <c r="AG999" s="37"/>
    </row>
    <row r="1000" spans="1:33" x14ac:dyDescent="0.25">
      <c r="F1000" s="19" t="str">
        <f>IFERROR(VLOOKUP(D1000,'Tabelas auxiliares'!$A$3:$B$63,2,FALSE),"")</f>
        <v/>
      </c>
      <c r="G1000" s="19" t="str">
        <f>IFERROR(VLOOKUP($B1000,'Tabelas auxiliares'!$A$67:$C$104,2,FALSE),"")</f>
        <v/>
      </c>
      <c r="H1000" s="19" t="str">
        <f>IFERROR(VLOOKUP($B1000,'Tabelas auxiliares'!$A$67:$C$104,3,FALSE),"")</f>
        <v/>
      </c>
      <c r="Y1000" s="19" t="str">
        <f t="shared" si="15"/>
        <v/>
      </c>
      <c r="Z1000" s="19" t="str">
        <f>IF(T1000="","",IF(AND(T1000&lt;&gt;'Tabelas auxiliares'!$B$241,T1000&lt;&gt;'Tabelas auxiliares'!$B$242),"FOLHA DE PESSOAL",IF(Y1000='Tabelas auxiliares'!$A$242,"CUSTEIO",IF(Y1000='Tabelas auxiliares'!$A$241,"INVESTIMENTO","ERRO - VERIFICAR"))))</f>
        <v/>
      </c>
      <c r="AA1000" s="131"/>
      <c r="AB1000" s="131"/>
      <c r="AC1000" s="37"/>
      <c r="AD1000" s="37"/>
      <c r="AE1000" s="37"/>
      <c r="AF1000" s="37"/>
      <c r="AG1000" s="37"/>
    </row>
    <row r="1001" spans="1:33" x14ac:dyDescent="0.25">
      <c r="A1001" s="25" t="s">
        <v>91</v>
      </c>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4">
        <f>SUBTOTAL(9,AA4:AA1000)</f>
        <v>18268926.720000003</v>
      </c>
      <c r="AB1001" s="24"/>
      <c r="AC1001" s="24">
        <f t="shared" ref="AC1001:AE1001" si="16">SUBTOTAL(9,AC4:AC1000)</f>
        <v>3902473.27</v>
      </c>
      <c r="AD1001" s="24">
        <f t="shared" si="16"/>
        <v>958559.22</v>
      </c>
      <c r="AE1001" s="24">
        <f t="shared" si="16"/>
        <v>13373001.310000006</v>
      </c>
    </row>
  </sheetData>
  <sheetProtection algorithmName="SHA-512" hashValue="41HhryCn6/uB4UeZYlAi3KK9vfsaOIbUH/Y5R+LJ0/wY/1UM6E8qRNBXsx7NxHG/mnTFNd6fLkceFx4TwLNUEw==" saltValue="vR2/6UQ6B1r5z+nawW6FTA==" spinCount="100000" sheet="1" autoFilter="0"/>
  <autoFilter ref="A3:AD1000" xr:uid="{00000000-0009-0000-0000-00000A000000}"/>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Z1001"/>
  <sheetViews>
    <sheetView topLeftCell="M3" zoomScaleNormal="100" workbookViewId="0">
      <selection activeCell="X13" sqref="X13"/>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36" t="s">
        <v>153</v>
      </c>
      <c r="B1" s="236"/>
      <c r="M1" s="22"/>
      <c r="N1" s="22"/>
      <c r="O1" s="22"/>
      <c r="P1" s="22"/>
      <c r="Q1" s="22"/>
      <c r="R1" s="22"/>
    </row>
    <row r="2" spans="1:26" ht="18.75" hidden="1" x14ac:dyDescent="0.3">
      <c r="A2" s="236"/>
      <c r="B2" s="236"/>
      <c r="M2" s="22"/>
      <c r="O2" s="22"/>
      <c r="P2" s="22"/>
      <c r="Q2" s="22"/>
      <c r="R2" s="22"/>
      <c r="T2" s="23" t="s">
        <v>129</v>
      </c>
    </row>
    <row r="3" spans="1:26" s="64" customFormat="1" ht="63" x14ac:dyDescent="0.25">
      <c r="A3" s="63" t="s">
        <v>151</v>
      </c>
      <c r="B3" s="63" t="s">
        <v>152</v>
      </c>
      <c r="C3" s="63" t="s">
        <v>149</v>
      </c>
      <c r="D3" s="63" t="s">
        <v>0</v>
      </c>
      <c r="E3" s="63" t="s">
        <v>137</v>
      </c>
      <c r="F3" s="63" t="s">
        <v>1</v>
      </c>
      <c r="G3" s="63" t="s">
        <v>138</v>
      </c>
      <c r="H3" s="62" t="s">
        <v>139</v>
      </c>
      <c r="I3" s="62" t="s">
        <v>140</v>
      </c>
      <c r="J3" s="62" t="s">
        <v>141</v>
      </c>
      <c r="K3" s="63" t="s">
        <v>349</v>
      </c>
      <c r="L3" s="62" t="s">
        <v>350</v>
      </c>
      <c r="M3" s="62" t="s">
        <v>144</v>
      </c>
      <c r="N3" s="62" t="s">
        <v>102</v>
      </c>
      <c r="O3" s="62" t="s">
        <v>324</v>
      </c>
      <c r="P3" s="63" t="s">
        <v>325</v>
      </c>
      <c r="Q3" s="63" t="s">
        <v>467</v>
      </c>
      <c r="R3" s="62" t="s">
        <v>125</v>
      </c>
      <c r="S3" s="63" t="s">
        <v>126</v>
      </c>
      <c r="T3" s="63" t="s">
        <v>194</v>
      </c>
      <c r="U3" s="63" t="s">
        <v>473</v>
      </c>
      <c r="V3" s="63" t="s">
        <v>154</v>
      </c>
      <c r="W3" s="63" t="s">
        <v>155</v>
      </c>
      <c r="X3" s="63" t="s">
        <v>156</v>
      </c>
      <c r="Y3" s="63" t="s">
        <v>471</v>
      </c>
      <c r="Z3" s="63" t="s">
        <v>472</v>
      </c>
    </row>
    <row r="4" spans="1:26" ht="14.45" customHeight="1" x14ac:dyDescent="0.25">
      <c r="A4" t="s">
        <v>5299</v>
      </c>
      <c r="B4" t="s">
        <v>5300</v>
      </c>
      <c r="C4" t="s">
        <v>1034</v>
      </c>
      <c r="D4" t="s">
        <v>5301</v>
      </c>
      <c r="E4" t="s">
        <v>5302</v>
      </c>
      <c r="F4" t="s">
        <v>5303</v>
      </c>
      <c r="G4" t="s">
        <v>3761</v>
      </c>
      <c r="H4" t="s">
        <v>5304</v>
      </c>
      <c r="I4" t="s">
        <v>631</v>
      </c>
      <c r="J4" t="s">
        <v>5305</v>
      </c>
      <c r="K4" t="s">
        <v>605</v>
      </c>
      <c r="L4" t="s">
        <v>5306</v>
      </c>
      <c r="M4" t="s">
        <v>145</v>
      </c>
      <c r="N4" t="s">
        <v>5307</v>
      </c>
      <c r="O4" t="s">
        <v>863</v>
      </c>
      <c r="P4" t="s">
        <v>864</v>
      </c>
      <c r="Q4" t="s">
        <v>5308</v>
      </c>
      <c r="R4" s="19" t="str">
        <f t="shared" ref="R4:R67" si="0">LEFT(O4,1)</f>
        <v>3</v>
      </c>
      <c r="S4" s="19" t="str">
        <f>IF(M4="","",IF(AND(M4&lt;&gt;'Tabelas auxiliares'!$B$241,M4&lt;&gt;'Tabelas auxiliares'!$B$242,M4&lt;&gt;'Tabelas auxiliares'!$C$241,M4&lt;&gt;'Tabelas auxiliares'!$C$242),"FOLHA DE PESSOAL",IF(R4='Tabelas auxiliares'!$A$242,"CUSTEIO",IF(R4='Tabelas auxiliares'!$A$241,"INVESTIMENTO","ERRO - VERIFICAR"))))</f>
        <v>CUSTEIO</v>
      </c>
      <c r="T4" s="37">
        <v>8000</v>
      </c>
      <c r="V4" s="37">
        <v>4000</v>
      </c>
      <c r="W4" s="37"/>
      <c r="X4" s="37"/>
      <c r="Y4" s="37"/>
      <c r="Z4" s="37">
        <v>4000</v>
      </c>
    </row>
    <row r="5" spans="1:26" ht="14.45" customHeight="1" x14ac:dyDescent="0.25">
      <c r="A5" t="s">
        <v>3770</v>
      </c>
      <c r="B5" t="s">
        <v>3771</v>
      </c>
      <c r="C5" t="s">
        <v>4874</v>
      </c>
      <c r="D5" t="s">
        <v>5309</v>
      </c>
      <c r="E5" t="s">
        <v>5310</v>
      </c>
      <c r="F5" t="s">
        <v>5311</v>
      </c>
      <c r="G5" t="s">
        <v>5312</v>
      </c>
      <c r="H5" t="s">
        <v>3772</v>
      </c>
      <c r="I5" t="s">
        <v>614</v>
      </c>
      <c r="J5" t="s">
        <v>3773</v>
      </c>
      <c r="K5" t="s">
        <v>3774</v>
      </c>
      <c r="L5" t="s">
        <v>5313</v>
      </c>
      <c r="M5" t="s">
        <v>127</v>
      </c>
      <c r="N5" t="s">
        <v>3776</v>
      </c>
      <c r="O5" t="s">
        <v>1119</v>
      </c>
      <c r="P5" t="s">
        <v>1120</v>
      </c>
      <c r="Q5" t="s">
        <v>5314</v>
      </c>
      <c r="R5" s="19" t="str">
        <f t="shared" si="0"/>
        <v>3</v>
      </c>
      <c r="S5" s="19" t="str">
        <f>IF(M5="","",IF(AND(M5&lt;&gt;'Tabelas auxiliares'!$B$241,M5&lt;&gt;'Tabelas auxiliares'!$B$242,M5&lt;&gt;'Tabelas auxiliares'!$C$241,M5&lt;&gt;'Tabelas auxiliares'!$C$242),"FOLHA DE PESSOAL",IF(R5='Tabelas auxiliares'!$A$242,"CUSTEIO",IF(R5='Tabelas auxiliares'!$A$241,"INVESTIMENTO","ERRO - VERIFICAR"))))</f>
        <v>FOLHA DE PESSOAL</v>
      </c>
      <c r="T5" s="37">
        <v>214090</v>
      </c>
      <c r="V5" s="37"/>
      <c r="W5" s="37"/>
      <c r="X5" s="37"/>
      <c r="Y5" s="37"/>
      <c r="Z5" s="37">
        <v>214090</v>
      </c>
    </row>
    <row r="6" spans="1:26" x14ac:dyDescent="0.25">
      <c r="A6" t="s">
        <v>3778</v>
      </c>
      <c r="B6" t="s">
        <v>3779</v>
      </c>
      <c r="C6" t="s">
        <v>5315</v>
      </c>
      <c r="D6" t="s">
        <v>1263</v>
      </c>
      <c r="E6" t="s">
        <v>5316</v>
      </c>
      <c r="F6" t="s">
        <v>5317</v>
      </c>
      <c r="G6" t="s">
        <v>4186</v>
      </c>
      <c r="H6" t="s">
        <v>1374</v>
      </c>
      <c r="I6" t="s">
        <v>614</v>
      </c>
      <c r="J6" t="s">
        <v>3780</v>
      </c>
      <c r="K6" t="s">
        <v>3781</v>
      </c>
      <c r="L6" t="s">
        <v>5318</v>
      </c>
      <c r="M6" t="s">
        <v>127</v>
      </c>
      <c r="N6" t="s">
        <v>3783</v>
      </c>
      <c r="O6" t="s">
        <v>3801</v>
      </c>
      <c r="P6" t="s">
        <v>3802</v>
      </c>
      <c r="Q6" t="s">
        <v>5319</v>
      </c>
      <c r="R6" s="19" t="str">
        <f t="shared" si="0"/>
        <v>4</v>
      </c>
      <c r="S6" s="19" t="str">
        <f>IF(M6="","",IF(AND(M6&lt;&gt;'Tabelas auxiliares'!$B$241,M6&lt;&gt;'Tabelas auxiliares'!$B$242,M6&lt;&gt;'Tabelas auxiliares'!$C$241,M6&lt;&gt;'Tabelas auxiliares'!$C$242),"FOLHA DE PESSOAL",IF(R6='Tabelas auxiliares'!$A$242,"CUSTEIO",IF(R6='Tabelas auxiliares'!$A$241,"INVESTIMENTO","ERRO - VERIFICAR"))))</f>
        <v>FOLHA DE PESSOAL</v>
      </c>
      <c r="T6" s="37">
        <v>6237070.4500000002</v>
      </c>
      <c r="V6" s="37"/>
      <c r="W6" s="37">
        <v>58072.22</v>
      </c>
      <c r="X6" s="37"/>
      <c r="Y6" s="37"/>
      <c r="Z6" s="37">
        <v>6178998.2300000004</v>
      </c>
    </row>
    <row r="7" spans="1:26" ht="14.45" customHeight="1" x14ac:dyDescent="0.25">
      <c r="A7" t="s">
        <v>3825</v>
      </c>
      <c r="B7" t="s">
        <v>3826</v>
      </c>
      <c r="C7" t="s">
        <v>5320</v>
      </c>
      <c r="D7" t="s">
        <v>1267</v>
      </c>
      <c r="E7" t="s">
        <v>5321</v>
      </c>
      <c r="F7" t="s">
        <v>5322</v>
      </c>
      <c r="G7" t="s">
        <v>5323</v>
      </c>
      <c r="H7" t="s">
        <v>638</v>
      </c>
      <c r="I7" t="s">
        <v>614</v>
      </c>
      <c r="J7" t="s">
        <v>639</v>
      </c>
      <c r="K7" t="s">
        <v>605</v>
      </c>
      <c r="L7" t="s">
        <v>5324</v>
      </c>
      <c r="M7" t="s">
        <v>181</v>
      </c>
      <c r="N7" t="s">
        <v>5325</v>
      </c>
      <c r="O7" t="s">
        <v>4513</v>
      </c>
      <c r="P7" t="s">
        <v>4514</v>
      </c>
      <c r="Q7" t="s">
        <v>5326</v>
      </c>
      <c r="R7" s="19" t="str">
        <f t="shared" si="0"/>
        <v>4</v>
      </c>
      <c r="S7" s="19" t="str">
        <f>IF(M7="","",IF(AND(M7&lt;&gt;'Tabelas auxiliares'!$B$241,M7&lt;&gt;'Tabelas auxiliares'!$B$242,M7&lt;&gt;'Tabelas auxiliares'!$C$241,M7&lt;&gt;'Tabelas auxiliares'!$C$242),"FOLHA DE PESSOAL",IF(R7='Tabelas auxiliares'!$A$242,"CUSTEIO",IF(R7='Tabelas auxiliares'!$A$241,"INVESTIMENTO","ERRO - VERIFICAR"))))</f>
        <v>INVESTIMENTO</v>
      </c>
      <c r="T7" s="37">
        <v>652823.55000000005</v>
      </c>
      <c r="V7" s="37">
        <v>172405.81</v>
      </c>
      <c r="W7" s="37"/>
      <c r="X7" s="37"/>
      <c r="Y7" s="37"/>
      <c r="Z7" s="37">
        <v>480417.74</v>
      </c>
    </row>
    <row r="8" spans="1:26" x14ac:dyDescent="0.25">
      <c r="A8" t="s">
        <v>3825</v>
      </c>
      <c r="B8" t="s">
        <v>3826</v>
      </c>
      <c r="C8" t="s">
        <v>846</v>
      </c>
      <c r="D8" t="s">
        <v>5054</v>
      </c>
      <c r="E8" t="s">
        <v>5327</v>
      </c>
      <c r="F8" t="s">
        <v>5328</v>
      </c>
      <c r="G8" t="s">
        <v>5057</v>
      </c>
      <c r="H8" t="s">
        <v>638</v>
      </c>
      <c r="I8" t="s">
        <v>614</v>
      </c>
      <c r="J8" t="s">
        <v>639</v>
      </c>
      <c r="K8" t="s">
        <v>605</v>
      </c>
      <c r="L8" t="s">
        <v>5329</v>
      </c>
      <c r="M8" t="s">
        <v>181</v>
      </c>
      <c r="N8" t="s">
        <v>5330</v>
      </c>
      <c r="O8" t="s">
        <v>4513</v>
      </c>
      <c r="P8" t="s">
        <v>4514</v>
      </c>
      <c r="Q8" t="s">
        <v>5331</v>
      </c>
      <c r="R8" s="19" t="str">
        <f t="shared" si="0"/>
        <v>4</v>
      </c>
      <c r="S8" s="19" t="str">
        <f>IF(M8="","",IF(AND(M8&lt;&gt;'Tabelas auxiliares'!$B$241,M8&lt;&gt;'Tabelas auxiliares'!$B$242,M8&lt;&gt;'Tabelas auxiliares'!$C$241,M8&lt;&gt;'Tabelas auxiliares'!$C$242),"FOLHA DE PESSOAL",IF(R8='Tabelas auxiliares'!$A$242,"CUSTEIO",IF(R8='Tabelas auxiliares'!$A$241,"INVESTIMENTO","ERRO - VERIFICAR"))))</f>
        <v>INVESTIMENTO</v>
      </c>
      <c r="T8" s="37">
        <v>2974309.55</v>
      </c>
      <c r="V8" s="37">
        <v>1857407.89</v>
      </c>
      <c r="W8" s="37">
        <v>18155.28</v>
      </c>
      <c r="X8" s="37"/>
      <c r="Y8" s="37"/>
      <c r="Z8" s="37">
        <v>1098746.3799999999</v>
      </c>
    </row>
    <row r="9" spans="1:26" ht="14.45" customHeight="1" x14ac:dyDescent="0.25">
      <c r="A9" t="s">
        <v>3836</v>
      </c>
      <c r="B9" t="s">
        <v>3837</v>
      </c>
      <c r="C9" t="s">
        <v>782</v>
      </c>
      <c r="D9" t="s">
        <v>1344</v>
      </c>
      <c r="E9" t="s">
        <v>5332</v>
      </c>
      <c r="F9" t="s">
        <v>5333</v>
      </c>
      <c r="G9" t="s">
        <v>604</v>
      </c>
      <c r="H9" t="s">
        <v>3838</v>
      </c>
      <c r="I9" t="s">
        <v>620</v>
      </c>
      <c r="J9" t="s">
        <v>3839</v>
      </c>
      <c r="K9" t="s">
        <v>3840</v>
      </c>
      <c r="L9" t="s">
        <v>3841</v>
      </c>
      <c r="M9" t="s">
        <v>145</v>
      </c>
      <c r="N9" t="s">
        <v>5334</v>
      </c>
      <c r="O9" t="s">
        <v>1315</v>
      </c>
      <c r="P9" t="s">
        <v>1316</v>
      </c>
      <c r="Q9" t="s">
        <v>5335</v>
      </c>
      <c r="R9" s="19" t="str">
        <f t="shared" si="0"/>
        <v>3</v>
      </c>
      <c r="S9" s="19" t="str">
        <f>IF(M9="","",IF(AND(M9&lt;&gt;'Tabelas auxiliares'!$B$241,M9&lt;&gt;'Tabelas auxiliares'!$B$242,M9&lt;&gt;'Tabelas auxiliares'!$C$241,M9&lt;&gt;'Tabelas auxiliares'!$C$242),"FOLHA DE PESSOAL",IF(R9='Tabelas auxiliares'!$A$242,"CUSTEIO",IF(R9='Tabelas auxiliares'!$A$241,"INVESTIMENTO","ERRO - VERIFICAR"))))</f>
        <v>CUSTEIO</v>
      </c>
      <c r="T9" s="37">
        <v>1449.05</v>
      </c>
      <c r="V9" s="37">
        <v>1449.05</v>
      </c>
      <c r="W9" s="37"/>
      <c r="X9" s="37"/>
      <c r="Y9" s="37"/>
      <c r="Z9" s="37"/>
    </row>
    <row r="10" spans="1:26" ht="14.45" customHeight="1" x14ac:dyDescent="0.25">
      <c r="A10" t="s">
        <v>3836</v>
      </c>
      <c r="B10" t="s">
        <v>3837</v>
      </c>
      <c r="C10" t="s">
        <v>1246</v>
      </c>
      <c r="D10" t="s">
        <v>1326</v>
      </c>
      <c r="E10" t="s">
        <v>5336</v>
      </c>
      <c r="F10" t="s">
        <v>5337</v>
      </c>
      <c r="G10" t="s">
        <v>1327</v>
      </c>
      <c r="H10" t="s">
        <v>3838</v>
      </c>
      <c r="I10" t="s">
        <v>620</v>
      </c>
      <c r="J10" t="s">
        <v>3839</v>
      </c>
      <c r="K10" t="s">
        <v>3840</v>
      </c>
      <c r="L10" t="s">
        <v>3841</v>
      </c>
      <c r="M10" t="s">
        <v>145</v>
      </c>
      <c r="N10" t="s">
        <v>5334</v>
      </c>
      <c r="O10" t="s">
        <v>1328</v>
      </c>
      <c r="P10" t="s">
        <v>1329</v>
      </c>
      <c r="Q10" t="s">
        <v>5338</v>
      </c>
      <c r="R10" s="19" t="str">
        <f t="shared" si="0"/>
        <v>3</v>
      </c>
      <c r="S10" s="19" t="str">
        <f>IF(M10="","",IF(AND(M10&lt;&gt;'Tabelas auxiliares'!$B$241,M10&lt;&gt;'Tabelas auxiliares'!$B$242,M10&lt;&gt;'Tabelas auxiliares'!$C$241,M10&lt;&gt;'Tabelas auxiliares'!$C$242),"FOLHA DE PESSOAL",IF(R10='Tabelas auxiliares'!$A$242,"CUSTEIO",IF(R10='Tabelas auxiliares'!$A$241,"INVESTIMENTO","ERRO - VERIFICAR"))))</f>
        <v>CUSTEIO</v>
      </c>
      <c r="T10" s="37">
        <v>1373.51</v>
      </c>
      <c r="V10" s="37">
        <v>1373.51</v>
      </c>
      <c r="W10" s="37"/>
      <c r="X10" s="37"/>
      <c r="Y10" s="37"/>
      <c r="Z10" s="37"/>
    </row>
    <row r="11" spans="1:26" ht="14.45" customHeight="1" x14ac:dyDescent="0.25">
      <c r="A11" t="s">
        <v>3836</v>
      </c>
      <c r="B11" t="s">
        <v>3837</v>
      </c>
      <c r="C11" t="s">
        <v>5339</v>
      </c>
      <c r="D11" t="s">
        <v>5340</v>
      </c>
      <c r="E11" t="s">
        <v>5341</v>
      </c>
      <c r="F11" t="s">
        <v>5342</v>
      </c>
      <c r="G11" t="s">
        <v>5343</v>
      </c>
      <c r="H11" t="s">
        <v>3838</v>
      </c>
      <c r="I11" t="s">
        <v>620</v>
      </c>
      <c r="J11" t="s">
        <v>3839</v>
      </c>
      <c r="K11" t="s">
        <v>3840</v>
      </c>
      <c r="L11" t="s">
        <v>3841</v>
      </c>
      <c r="M11" t="s">
        <v>145</v>
      </c>
      <c r="N11" t="s">
        <v>5334</v>
      </c>
      <c r="O11" t="s">
        <v>850</v>
      </c>
      <c r="P11" t="s">
        <v>851</v>
      </c>
      <c r="Q11" t="s">
        <v>5344</v>
      </c>
      <c r="R11" s="19" t="str">
        <f t="shared" si="0"/>
        <v>3</v>
      </c>
      <c r="S11" s="19" t="str">
        <f>IF(M11="","",IF(AND(M11&lt;&gt;'Tabelas auxiliares'!$B$241,M11&lt;&gt;'Tabelas auxiliares'!$B$242,M11&lt;&gt;'Tabelas auxiliares'!$C$241,M11&lt;&gt;'Tabelas auxiliares'!$C$242),"FOLHA DE PESSOAL",IF(R11='Tabelas auxiliares'!$A$242,"CUSTEIO",IF(R11='Tabelas auxiliares'!$A$241,"INVESTIMENTO","ERRO - VERIFICAR"))))</f>
        <v>CUSTEIO</v>
      </c>
      <c r="T11" s="37">
        <v>1050</v>
      </c>
      <c r="V11" s="37">
        <v>1050</v>
      </c>
      <c r="W11" s="37"/>
      <c r="X11" s="37"/>
      <c r="Y11" s="37"/>
      <c r="Z11" s="37"/>
    </row>
    <row r="12" spans="1:26" ht="14.45" customHeight="1" x14ac:dyDescent="0.25">
      <c r="A12" t="s">
        <v>3836</v>
      </c>
      <c r="B12" t="s">
        <v>3837</v>
      </c>
      <c r="C12" t="s">
        <v>1249</v>
      </c>
      <c r="D12" t="s">
        <v>5345</v>
      </c>
      <c r="E12" t="s">
        <v>5346</v>
      </c>
      <c r="F12" t="s">
        <v>5347</v>
      </c>
      <c r="G12" t="s">
        <v>5348</v>
      </c>
      <c r="H12" t="s">
        <v>3838</v>
      </c>
      <c r="I12" t="s">
        <v>620</v>
      </c>
      <c r="J12" t="s">
        <v>3839</v>
      </c>
      <c r="K12" t="s">
        <v>3840</v>
      </c>
      <c r="L12" t="s">
        <v>3841</v>
      </c>
      <c r="M12" t="s">
        <v>145</v>
      </c>
      <c r="N12" t="s">
        <v>5334</v>
      </c>
      <c r="O12" t="s">
        <v>672</v>
      </c>
      <c r="P12" t="s">
        <v>673</v>
      </c>
      <c r="Q12" t="s">
        <v>5349</v>
      </c>
      <c r="R12" s="19" t="str">
        <f t="shared" si="0"/>
        <v>3</v>
      </c>
      <c r="S12" s="19" t="str">
        <f>IF(M12="","",IF(AND(M12&lt;&gt;'Tabelas auxiliares'!$B$241,M12&lt;&gt;'Tabelas auxiliares'!$B$242,M12&lt;&gt;'Tabelas auxiliares'!$C$241,M12&lt;&gt;'Tabelas auxiliares'!$C$242),"FOLHA DE PESSOAL",IF(R12='Tabelas auxiliares'!$A$242,"CUSTEIO",IF(R12='Tabelas auxiliares'!$A$241,"INVESTIMENTO","ERRO - VERIFICAR"))))</f>
        <v>CUSTEIO</v>
      </c>
      <c r="T12" s="37">
        <v>2712.5</v>
      </c>
      <c r="V12" s="37">
        <v>2712.5</v>
      </c>
      <c r="W12" s="37"/>
      <c r="X12" s="37"/>
      <c r="Y12" s="37"/>
      <c r="Z12" s="37"/>
    </row>
    <row r="13" spans="1:26" ht="14.45" customHeight="1" x14ac:dyDescent="0.25">
      <c r="A13" t="s">
        <v>3836</v>
      </c>
      <c r="B13" t="s">
        <v>3837</v>
      </c>
      <c r="C13" t="s">
        <v>5350</v>
      </c>
      <c r="D13" t="s">
        <v>5351</v>
      </c>
      <c r="E13" t="s">
        <v>5352</v>
      </c>
      <c r="F13" t="s">
        <v>5353</v>
      </c>
      <c r="G13" t="s">
        <v>5354</v>
      </c>
      <c r="H13" t="s">
        <v>3838</v>
      </c>
      <c r="I13" t="s">
        <v>620</v>
      </c>
      <c r="J13" t="s">
        <v>3839</v>
      </c>
      <c r="K13" t="s">
        <v>3840</v>
      </c>
      <c r="L13" t="s">
        <v>3841</v>
      </c>
      <c r="M13" t="s">
        <v>145</v>
      </c>
      <c r="N13" t="s">
        <v>5334</v>
      </c>
      <c r="O13" t="s">
        <v>672</v>
      </c>
      <c r="P13" t="s">
        <v>673</v>
      </c>
      <c r="Q13" t="s">
        <v>5355</v>
      </c>
      <c r="R13" s="19" t="str">
        <f t="shared" si="0"/>
        <v>3</v>
      </c>
      <c r="S13" s="19" t="str">
        <f>IF(M13="","",IF(AND(M13&lt;&gt;'Tabelas auxiliares'!$B$241,M13&lt;&gt;'Tabelas auxiliares'!$B$242,M13&lt;&gt;'Tabelas auxiliares'!$C$241,M13&lt;&gt;'Tabelas auxiliares'!$C$242),"FOLHA DE PESSOAL",IF(R13='Tabelas auxiliares'!$A$242,"CUSTEIO",IF(R13='Tabelas auxiliares'!$A$241,"INVESTIMENTO","ERRO - VERIFICAR"))))</f>
        <v>CUSTEIO</v>
      </c>
      <c r="T13" s="37">
        <v>1050</v>
      </c>
      <c r="V13" s="37">
        <v>1050</v>
      </c>
      <c r="W13" s="37"/>
      <c r="X13" s="37"/>
      <c r="Y13" s="37"/>
      <c r="Z13" s="37"/>
    </row>
    <row r="14" spans="1:26" ht="14.45" customHeight="1" x14ac:dyDescent="0.25">
      <c r="A14" t="s">
        <v>3836</v>
      </c>
      <c r="B14" t="s">
        <v>3837</v>
      </c>
      <c r="C14" t="s">
        <v>1032</v>
      </c>
      <c r="D14" t="s">
        <v>5356</v>
      </c>
      <c r="E14" t="s">
        <v>5357</v>
      </c>
      <c r="F14" t="s">
        <v>5358</v>
      </c>
      <c r="G14" t="s">
        <v>897</v>
      </c>
      <c r="H14" t="s">
        <v>3792</v>
      </c>
      <c r="I14" t="s">
        <v>781</v>
      </c>
      <c r="J14" t="s">
        <v>5359</v>
      </c>
      <c r="K14" t="s">
        <v>641</v>
      </c>
      <c r="L14" t="s">
        <v>3856</v>
      </c>
      <c r="M14" t="s">
        <v>145</v>
      </c>
      <c r="N14" t="s">
        <v>5360</v>
      </c>
      <c r="O14" t="s">
        <v>863</v>
      </c>
      <c r="P14" t="s">
        <v>864</v>
      </c>
      <c r="Q14" t="s">
        <v>5361</v>
      </c>
      <c r="R14" s="19" t="str">
        <f t="shared" si="0"/>
        <v>3</v>
      </c>
      <c r="S14" s="19" t="str">
        <f>IF(M14="","",IF(AND(M14&lt;&gt;'Tabelas auxiliares'!$B$241,M14&lt;&gt;'Tabelas auxiliares'!$B$242,M14&lt;&gt;'Tabelas auxiliares'!$C$241,M14&lt;&gt;'Tabelas auxiliares'!$C$242),"FOLHA DE PESSOAL",IF(R14='Tabelas auxiliares'!$A$242,"CUSTEIO",IF(R14='Tabelas auxiliares'!$A$241,"INVESTIMENTO","ERRO - VERIFICAR"))))</f>
        <v>CUSTEIO</v>
      </c>
      <c r="T14" s="37">
        <v>65567.3</v>
      </c>
      <c r="V14" s="37">
        <v>48312.800000000003</v>
      </c>
      <c r="W14" s="37">
        <v>12078.15</v>
      </c>
      <c r="X14" s="37"/>
      <c r="Y14" s="37"/>
      <c r="Z14" s="37">
        <v>5176.3500000000004</v>
      </c>
    </row>
    <row r="15" spans="1:26" ht="14.45" customHeight="1" x14ac:dyDescent="0.25">
      <c r="A15" t="s">
        <v>3836</v>
      </c>
      <c r="B15" t="s">
        <v>3837</v>
      </c>
      <c r="C15" t="s">
        <v>1032</v>
      </c>
      <c r="D15" t="s">
        <v>5362</v>
      </c>
      <c r="E15" t="s">
        <v>5363</v>
      </c>
      <c r="F15" t="s">
        <v>5364</v>
      </c>
      <c r="G15" t="s">
        <v>897</v>
      </c>
      <c r="H15" t="s">
        <v>3792</v>
      </c>
      <c r="I15" t="s">
        <v>781</v>
      </c>
      <c r="J15" t="s">
        <v>5359</v>
      </c>
      <c r="K15" t="s">
        <v>641</v>
      </c>
      <c r="L15" t="s">
        <v>3856</v>
      </c>
      <c r="M15" t="s">
        <v>145</v>
      </c>
      <c r="N15" t="s">
        <v>5360</v>
      </c>
      <c r="O15" t="s">
        <v>863</v>
      </c>
      <c r="P15" t="s">
        <v>864</v>
      </c>
      <c r="Q15" t="s">
        <v>5365</v>
      </c>
      <c r="R15" s="19" t="str">
        <f t="shared" si="0"/>
        <v>3</v>
      </c>
      <c r="S15" s="19" t="str">
        <f>IF(M15="","",IF(AND(M15&lt;&gt;'Tabelas auxiliares'!$B$241,M15&lt;&gt;'Tabelas auxiliares'!$B$242,M15&lt;&gt;'Tabelas auxiliares'!$C$241,M15&lt;&gt;'Tabelas auxiliares'!$C$242),"FOLHA DE PESSOAL",IF(R15='Tabelas auxiliares'!$A$242,"CUSTEIO",IF(R15='Tabelas auxiliares'!$A$241,"INVESTIMENTO","ERRO - VERIFICAR"))))</f>
        <v>CUSTEIO</v>
      </c>
      <c r="T15" s="37">
        <v>3864.78</v>
      </c>
      <c r="V15" s="37"/>
      <c r="W15" s="37">
        <v>2415.54</v>
      </c>
      <c r="X15" s="37"/>
      <c r="Y15" s="37"/>
      <c r="Z15" s="37">
        <v>1449.24</v>
      </c>
    </row>
    <row r="16" spans="1:26" x14ac:dyDescent="0.25">
      <c r="A16" t="s">
        <v>3836</v>
      </c>
      <c r="B16" t="s">
        <v>3837</v>
      </c>
      <c r="C16" t="s">
        <v>647</v>
      </c>
      <c r="D16" t="s">
        <v>5366</v>
      </c>
      <c r="E16" t="s">
        <v>5367</v>
      </c>
      <c r="F16" t="s">
        <v>5368</v>
      </c>
      <c r="G16" t="s">
        <v>897</v>
      </c>
      <c r="H16" t="s">
        <v>3792</v>
      </c>
      <c r="I16" t="s">
        <v>781</v>
      </c>
      <c r="J16" t="s">
        <v>5359</v>
      </c>
      <c r="K16" t="s">
        <v>641</v>
      </c>
      <c r="L16" t="s">
        <v>3856</v>
      </c>
      <c r="M16" t="s">
        <v>145</v>
      </c>
      <c r="N16" t="s">
        <v>5360</v>
      </c>
      <c r="O16" t="s">
        <v>5369</v>
      </c>
      <c r="P16" t="s">
        <v>864</v>
      </c>
      <c r="Q16" t="s">
        <v>5370</v>
      </c>
      <c r="R16" s="19" t="str">
        <f t="shared" si="0"/>
        <v>4</v>
      </c>
      <c r="S16" s="19" t="str">
        <f>IF(M16="","",IF(AND(M16&lt;&gt;'Tabelas auxiliares'!$B$241,M16&lt;&gt;'Tabelas auxiliares'!$B$242,M16&lt;&gt;'Tabelas auxiliares'!$C$241,M16&lt;&gt;'Tabelas auxiliares'!$C$242),"FOLHA DE PESSOAL",IF(R16='Tabelas auxiliares'!$A$242,"CUSTEIO",IF(R16='Tabelas auxiliares'!$A$241,"INVESTIMENTO","ERRO - VERIFICAR"))))</f>
        <v>INVESTIMENTO</v>
      </c>
      <c r="T16" s="37">
        <v>2272.7800000000002</v>
      </c>
      <c r="V16" s="37">
        <v>7.0000000000000007E-2</v>
      </c>
      <c r="W16" s="37">
        <v>2272.71</v>
      </c>
      <c r="X16" s="37"/>
      <c r="Y16" s="37"/>
      <c r="Z16" s="37"/>
    </row>
    <row r="17" spans="1:26" ht="14.45" customHeight="1" x14ac:dyDescent="0.25">
      <c r="A17" t="s">
        <v>3836</v>
      </c>
      <c r="B17" t="s">
        <v>3837</v>
      </c>
      <c r="C17" t="s">
        <v>5371</v>
      </c>
      <c r="D17" t="s">
        <v>5372</v>
      </c>
      <c r="E17" t="s">
        <v>5373</v>
      </c>
      <c r="F17" t="s">
        <v>5374</v>
      </c>
      <c r="G17" t="s">
        <v>897</v>
      </c>
      <c r="H17" t="s">
        <v>3792</v>
      </c>
      <c r="I17" t="s">
        <v>781</v>
      </c>
      <c r="J17" t="s">
        <v>3854</v>
      </c>
      <c r="K17" t="s">
        <v>3855</v>
      </c>
      <c r="L17" t="s">
        <v>3856</v>
      </c>
      <c r="M17" t="s">
        <v>145</v>
      </c>
      <c r="N17" t="s">
        <v>3857</v>
      </c>
      <c r="O17" t="s">
        <v>863</v>
      </c>
      <c r="P17" t="s">
        <v>864</v>
      </c>
      <c r="Q17" t="s">
        <v>5375</v>
      </c>
      <c r="R17" s="19" t="str">
        <f t="shared" si="0"/>
        <v>3</v>
      </c>
      <c r="S17" s="19" t="str">
        <f>IF(M17="","",IF(AND(M17&lt;&gt;'Tabelas auxiliares'!$B$241,M17&lt;&gt;'Tabelas auxiliares'!$B$242,M17&lt;&gt;'Tabelas auxiliares'!$C$241,M17&lt;&gt;'Tabelas auxiliares'!$C$242),"FOLHA DE PESSOAL",IF(R17='Tabelas auxiliares'!$A$242,"CUSTEIO",IF(R17='Tabelas auxiliares'!$A$241,"INVESTIMENTO","ERRO - VERIFICAR"))))</f>
        <v>CUSTEIO</v>
      </c>
      <c r="T17" s="37">
        <v>0.8</v>
      </c>
      <c r="V17" s="37">
        <v>0.8</v>
      </c>
      <c r="W17" s="37"/>
      <c r="X17" s="37"/>
      <c r="Y17" s="37"/>
      <c r="Z17" s="37"/>
    </row>
    <row r="18" spans="1:26" ht="14.45" customHeight="1" x14ac:dyDescent="0.25">
      <c r="A18" t="s">
        <v>3836</v>
      </c>
      <c r="B18" t="s">
        <v>3837</v>
      </c>
      <c r="C18" t="s">
        <v>4495</v>
      </c>
      <c r="D18" t="s">
        <v>5376</v>
      </c>
      <c r="E18" t="s">
        <v>5377</v>
      </c>
      <c r="F18" t="s">
        <v>5378</v>
      </c>
      <c r="G18" t="s">
        <v>604</v>
      </c>
      <c r="H18" t="s">
        <v>3838</v>
      </c>
      <c r="I18" t="s">
        <v>620</v>
      </c>
      <c r="J18" t="s">
        <v>3839</v>
      </c>
      <c r="K18" t="s">
        <v>3840</v>
      </c>
      <c r="L18" t="s">
        <v>3841</v>
      </c>
      <c r="M18" t="s">
        <v>145</v>
      </c>
      <c r="N18" t="s">
        <v>3842</v>
      </c>
      <c r="O18" t="s">
        <v>850</v>
      </c>
      <c r="P18" t="s">
        <v>851</v>
      </c>
      <c r="Q18" t="s">
        <v>5379</v>
      </c>
      <c r="R18" s="19" t="str">
        <f t="shared" si="0"/>
        <v>3</v>
      </c>
      <c r="S18" s="19" t="str">
        <f>IF(M18="","",IF(AND(M18&lt;&gt;'Tabelas auxiliares'!$B$241,M18&lt;&gt;'Tabelas auxiliares'!$B$242,M18&lt;&gt;'Tabelas auxiliares'!$C$241,M18&lt;&gt;'Tabelas auxiliares'!$C$242),"FOLHA DE PESSOAL",IF(R18='Tabelas auxiliares'!$A$242,"CUSTEIO",IF(R18='Tabelas auxiliares'!$A$241,"INVESTIMENTO","ERRO - VERIFICAR"))))</f>
        <v>CUSTEIO</v>
      </c>
      <c r="T18" s="37">
        <v>425</v>
      </c>
      <c r="V18" s="37"/>
      <c r="W18" s="37"/>
      <c r="X18" s="37"/>
      <c r="Y18" s="37"/>
      <c r="Z18" s="37"/>
    </row>
    <row r="19" spans="1:26" ht="14.45" customHeight="1" x14ac:dyDescent="0.25">
      <c r="A19" t="s">
        <v>3836</v>
      </c>
      <c r="B19" t="s">
        <v>3837</v>
      </c>
      <c r="C19" t="s">
        <v>4844</v>
      </c>
      <c r="D19" t="s">
        <v>1938</v>
      </c>
      <c r="E19" t="s">
        <v>5380</v>
      </c>
      <c r="F19" t="s">
        <v>5381</v>
      </c>
      <c r="G19" t="s">
        <v>1941</v>
      </c>
      <c r="H19" t="s">
        <v>3838</v>
      </c>
      <c r="I19" t="s">
        <v>620</v>
      </c>
      <c r="J19" t="s">
        <v>3839</v>
      </c>
      <c r="K19" t="s">
        <v>3840</v>
      </c>
      <c r="L19" t="s">
        <v>3841</v>
      </c>
      <c r="M19" t="s">
        <v>145</v>
      </c>
      <c r="N19" t="s">
        <v>3842</v>
      </c>
      <c r="O19" t="s">
        <v>1328</v>
      </c>
      <c r="P19" t="s">
        <v>1329</v>
      </c>
      <c r="Q19" t="s">
        <v>5382</v>
      </c>
      <c r="R19" s="19" t="str">
        <f t="shared" si="0"/>
        <v>3</v>
      </c>
      <c r="S19" s="19" t="str">
        <f>IF(M19="","",IF(AND(M19&lt;&gt;'Tabelas auxiliares'!$B$241,M19&lt;&gt;'Tabelas auxiliares'!$B$242,M19&lt;&gt;'Tabelas auxiliares'!$C$241,M19&lt;&gt;'Tabelas auxiliares'!$C$242),"FOLHA DE PESSOAL",IF(R19='Tabelas auxiliares'!$A$242,"CUSTEIO",IF(R19='Tabelas auxiliares'!$A$241,"INVESTIMENTO","ERRO - VERIFICAR"))))</f>
        <v>CUSTEIO</v>
      </c>
      <c r="T19" s="37">
        <v>60478.93</v>
      </c>
      <c r="V19" s="37">
        <v>60478.93</v>
      </c>
      <c r="W19" s="37"/>
      <c r="X19" s="37"/>
      <c r="Y19" s="37"/>
      <c r="Z19" s="37"/>
    </row>
    <row r="20" spans="1:26" ht="14.45" customHeight="1" x14ac:dyDescent="0.25">
      <c r="A20" t="s">
        <v>3836</v>
      </c>
      <c r="B20" t="s">
        <v>3837</v>
      </c>
      <c r="C20" t="s">
        <v>5383</v>
      </c>
      <c r="D20" t="s">
        <v>5384</v>
      </c>
      <c r="E20" t="s">
        <v>5385</v>
      </c>
      <c r="F20" t="s">
        <v>5386</v>
      </c>
      <c r="G20" t="s">
        <v>5387</v>
      </c>
      <c r="H20" t="s">
        <v>3838</v>
      </c>
      <c r="I20" t="s">
        <v>620</v>
      </c>
      <c r="J20" t="s">
        <v>3839</v>
      </c>
      <c r="K20" t="s">
        <v>3840</v>
      </c>
      <c r="L20" t="s">
        <v>3841</v>
      </c>
      <c r="M20" t="s">
        <v>145</v>
      </c>
      <c r="N20" t="s">
        <v>3842</v>
      </c>
      <c r="O20" t="s">
        <v>672</v>
      </c>
      <c r="P20" t="s">
        <v>673</v>
      </c>
      <c r="Q20" t="s">
        <v>5388</v>
      </c>
      <c r="R20" s="19" t="str">
        <f t="shared" si="0"/>
        <v>3</v>
      </c>
      <c r="S20" s="19" t="str">
        <f>IF(M20="","",IF(AND(M20&lt;&gt;'Tabelas auxiliares'!$B$241,M20&lt;&gt;'Tabelas auxiliares'!$B$242,M20&lt;&gt;'Tabelas auxiliares'!$C$241,M20&lt;&gt;'Tabelas auxiliares'!$C$242),"FOLHA DE PESSOAL",IF(R20='Tabelas auxiliares'!$A$242,"CUSTEIO",IF(R20='Tabelas auxiliares'!$A$241,"INVESTIMENTO","ERRO - VERIFICAR"))))</f>
        <v>CUSTEIO</v>
      </c>
      <c r="T20" s="37">
        <v>1930</v>
      </c>
      <c r="V20" s="37">
        <v>1930</v>
      </c>
      <c r="W20" s="37"/>
      <c r="X20" s="37"/>
      <c r="Y20" s="37"/>
      <c r="Z20" s="37"/>
    </row>
    <row r="21" spans="1:26" ht="14.45" customHeight="1" x14ac:dyDescent="0.25">
      <c r="A21" t="s">
        <v>3836</v>
      </c>
      <c r="B21" t="s">
        <v>3837</v>
      </c>
      <c r="C21" t="s">
        <v>5389</v>
      </c>
      <c r="D21" t="s">
        <v>5390</v>
      </c>
      <c r="E21" t="s">
        <v>5391</v>
      </c>
      <c r="F21" t="s">
        <v>5392</v>
      </c>
      <c r="G21" t="s">
        <v>604</v>
      </c>
      <c r="H21" t="s">
        <v>3838</v>
      </c>
      <c r="I21" t="s">
        <v>620</v>
      </c>
      <c r="J21" t="s">
        <v>3839</v>
      </c>
      <c r="K21" t="s">
        <v>3840</v>
      </c>
      <c r="L21" t="s">
        <v>3841</v>
      </c>
      <c r="M21" t="s">
        <v>145</v>
      </c>
      <c r="N21" t="s">
        <v>3842</v>
      </c>
      <c r="O21" t="s">
        <v>672</v>
      </c>
      <c r="P21" t="s">
        <v>673</v>
      </c>
      <c r="Q21" t="s">
        <v>5393</v>
      </c>
      <c r="R21" s="19" t="str">
        <f t="shared" si="0"/>
        <v>3</v>
      </c>
      <c r="S21" s="19" t="str">
        <f>IF(M21="","",IF(AND(M21&lt;&gt;'Tabelas auxiliares'!$B$241,M21&lt;&gt;'Tabelas auxiliares'!$B$242,M21&lt;&gt;'Tabelas auxiliares'!$C$241,M21&lt;&gt;'Tabelas auxiliares'!$C$242),"FOLHA DE PESSOAL",IF(R21='Tabelas auxiliares'!$A$242,"CUSTEIO",IF(R21='Tabelas auxiliares'!$A$241,"INVESTIMENTO","ERRO - VERIFICAR"))))</f>
        <v>CUSTEIO</v>
      </c>
      <c r="T21" s="37">
        <v>200</v>
      </c>
      <c r="V21" s="37">
        <v>200</v>
      </c>
      <c r="W21" s="37"/>
      <c r="X21" s="37"/>
      <c r="Y21" s="37"/>
      <c r="Z21" s="37"/>
    </row>
    <row r="22" spans="1:26" ht="14.45" customHeight="1" x14ac:dyDescent="0.25">
      <c r="A22" t="s">
        <v>3836</v>
      </c>
      <c r="B22" t="s">
        <v>3837</v>
      </c>
      <c r="C22" t="s">
        <v>5394</v>
      </c>
      <c r="D22" t="s">
        <v>5395</v>
      </c>
      <c r="E22" t="s">
        <v>5396</v>
      </c>
      <c r="F22" t="s">
        <v>5397</v>
      </c>
      <c r="G22" t="s">
        <v>5398</v>
      </c>
      <c r="H22" t="s">
        <v>3838</v>
      </c>
      <c r="I22" t="s">
        <v>620</v>
      </c>
      <c r="J22" t="s">
        <v>3839</v>
      </c>
      <c r="K22" t="s">
        <v>3840</v>
      </c>
      <c r="L22" t="s">
        <v>3841</v>
      </c>
      <c r="M22" t="s">
        <v>145</v>
      </c>
      <c r="N22" t="s">
        <v>3842</v>
      </c>
      <c r="O22" t="s">
        <v>672</v>
      </c>
      <c r="P22" t="s">
        <v>673</v>
      </c>
      <c r="Q22" t="s">
        <v>5399</v>
      </c>
      <c r="R22" s="19" t="str">
        <f t="shared" si="0"/>
        <v>3</v>
      </c>
      <c r="S22" s="19" t="str">
        <f>IF(M22="","",IF(AND(M22&lt;&gt;'Tabelas auxiliares'!$B$241,M22&lt;&gt;'Tabelas auxiliares'!$B$242,M22&lt;&gt;'Tabelas auxiliares'!$C$241,M22&lt;&gt;'Tabelas auxiliares'!$C$242),"FOLHA DE PESSOAL",IF(R22='Tabelas auxiliares'!$A$242,"CUSTEIO",IF(R22='Tabelas auxiliares'!$A$241,"INVESTIMENTO","ERRO - VERIFICAR"))))</f>
        <v>CUSTEIO</v>
      </c>
      <c r="T22" s="37">
        <v>1930</v>
      </c>
      <c r="V22" s="37">
        <v>1930</v>
      </c>
      <c r="W22" s="37"/>
      <c r="X22" s="37"/>
      <c r="Y22" s="37"/>
      <c r="Z22" s="37"/>
    </row>
    <row r="23" spans="1:26" ht="14.45" customHeight="1" x14ac:dyDescent="0.25">
      <c r="A23" t="s">
        <v>3836</v>
      </c>
      <c r="B23" t="s">
        <v>3837</v>
      </c>
      <c r="C23" t="s">
        <v>4364</v>
      </c>
      <c r="D23" t="s">
        <v>5400</v>
      </c>
      <c r="E23" t="s">
        <v>5401</v>
      </c>
      <c r="F23" t="s">
        <v>5402</v>
      </c>
      <c r="G23" t="s">
        <v>5403</v>
      </c>
      <c r="H23" t="s">
        <v>3838</v>
      </c>
      <c r="I23" t="s">
        <v>620</v>
      </c>
      <c r="J23" t="s">
        <v>3839</v>
      </c>
      <c r="K23" t="s">
        <v>3840</v>
      </c>
      <c r="L23" t="s">
        <v>3841</v>
      </c>
      <c r="M23" t="s">
        <v>145</v>
      </c>
      <c r="N23" t="s">
        <v>3842</v>
      </c>
      <c r="O23" t="s">
        <v>672</v>
      </c>
      <c r="P23" t="s">
        <v>673</v>
      </c>
      <c r="Q23" t="s">
        <v>5404</v>
      </c>
      <c r="R23" s="19" t="str">
        <f t="shared" si="0"/>
        <v>3</v>
      </c>
      <c r="S23" s="19" t="str">
        <f>IF(M23="","",IF(AND(M23&lt;&gt;'Tabelas auxiliares'!$B$241,M23&lt;&gt;'Tabelas auxiliares'!$B$242,M23&lt;&gt;'Tabelas auxiliares'!$C$241,M23&lt;&gt;'Tabelas auxiliares'!$C$242),"FOLHA DE PESSOAL",IF(R23='Tabelas auxiliares'!$A$242,"CUSTEIO",IF(R23='Tabelas auxiliares'!$A$241,"INVESTIMENTO","ERRO - VERIFICAR"))))</f>
        <v>CUSTEIO</v>
      </c>
      <c r="T23" s="37">
        <v>251.76</v>
      </c>
      <c r="V23" s="37">
        <v>251.76</v>
      </c>
      <c r="W23" s="37"/>
      <c r="X23" s="37"/>
      <c r="Y23" s="37"/>
      <c r="Z23" s="37"/>
    </row>
    <row r="24" spans="1:26" ht="14.45" customHeight="1" x14ac:dyDescent="0.25">
      <c r="A24" t="s">
        <v>3836</v>
      </c>
      <c r="B24" t="s">
        <v>3837</v>
      </c>
      <c r="C24" t="s">
        <v>4364</v>
      </c>
      <c r="D24" t="s">
        <v>5405</v>
      </c>
      <c r="E24" t="s">
        <v>5406</v>
      </c>
      <c r="F24" t="s">
        <v>5407</v>
      </c>
      <c r="G24" t="s">
        <v>604</v>
      </c>
      <c r="H24" t="s">
        <v>3838</v>
      </c>
      <c r="I24" t="s">
        <v>620</v>
      </c>
      <c r="J24" t="s">
        <v>3839</v>
      </c>
      <c r="K24" t="s">
        <v>3840</v>
      </c>
      <c r="L24" t="s">
        <v>3841</v>
      </c>
      <c r="M24" t="s">
        <v>145</v>
      </c>
      <c r="N24" t="s">
        <v>3842</v>
      </c>
      <c r="O24" t="s">
        <v>672</v>
      </c>
      <c r="P24" t="s">
        <v>673</v>
      </c>
      <c r="Q24" t="s">
        <v>5408</v>
      </c>
      <c r="R24" s="19" t="str">
        <f t="shared" si="0"/>
        <v>3</v>
      </c>
      <c r="S24" s="19" t="str">
        <f>IF(M24="","",IF(AND(M24&lt;&gt;'Tabelas auxiliares'!$B$241,M24&lt;&gt;'Tabelas auxiliares'!$B$242,M24&lt;&gt;'Tabelas auxiliares'!$C$241,M24&lt;&gt;'Tabelas auxiliares'!$C$242),"FOLHA DE PESSOAL",IF(R24='Tabelas auxiliares'!$A$242,"CUSTEIO",IF(R24='Tabelas auxiliares'!$A$241,"INVESTIMENTO","ERRO - VERIFICAR"))))</f>
        <v>CUSTEIO</v>
      </c>
      <c r="T24" s="37">
        <v>236.31</v>
      </c>
      <c r="V24" s="37">
        <v>236.31</v>
      </c>
      <c r="W24" s="37"/>
      <c r="X24" s="37"/>
      <c r="Y24" s="37"/>
      <c r="Z24" s="37"/>
    </row>
    <row r="25" spans="1:26" ht="14.45" customHeight="1" x14ac:dyDescent="0.25">
      <c r="A25" t="s">
        <v>3836</v>
      </c>
      <c r="B25" t="s">
        <v>3837</v>
      </c>
      <c r="C25" t="s">
        <v>4364</v>
      </c>
      <c r="D25" t="s">
        <v>5409</v>
      </c>
      <c r="E25" t="s">
        <v>5410</v>
      </c>
      <c r="F25" t="s">
        <v>5411</v>
      </c>
      <c r="G25" t="s">
        <v>604</v>
      </c>
      <c r="H25" t="s">
        <v>3838</v>
      </c>
      <c r="I25" t="s">
        <v>620</v>
      </c>
      <c r="J25" t="s">
        <v>3839</v>
      </c>
      <c r="K25" t="s">
        <v>3840</v>
      </c>
      <c r="L25" t="s">
        <v>3841</v>
      </c>
      <c r="M25" t="s">
        <v>145</v>
      </c>
      <c r="N25" t="s">
        <v>3842</v>
      </c>
      <c r="O25" t="s">
        <v>672</v>
      </c>
      <c r="P25" t="s">
        <v>673</v>
      </c>
      <c r="Q25" t="s">
        <v>5412</v>
      </c>
      <c r="R25" s="19" t="str">
        <f t="shared" si="0"/>
        <v>3</v>
      </c>
      <c r="S25" s="19" t="str">
        <f>IF(M25="","",IF(AND(M25&lt;&gt;'Tabelas auxiliares'!$B$241,M25&lt;&gt;'Tabelas auxiliares'!$B$242,M25&lt;&gt;'Tabelas auxiliares'!$C$241,M25&lt;&gt;'Tabelas auxiliares'!$C$242),"FOLHA DE PESSOAL",IF(R25='Tabelas auxiliares'!$A$242,"CUSTEIO",IF(R25='Tabelas auxiliares'!$A$241,"INVESTIMENTO","ERRO - VERIFICAR"))))</f>
        <v>CUSTEIO</v>
      </c>
      <c r="T25" s="37">
        <v>44.2</v>
      </c>
      <c r="V25" s="37"/>
      <c r="W25" s="37"/>
      <c r="X25" s="37"/>
      <c r="Y25" s="37"/>
      <c r="Z25" s="37"/>
    </row>
    <row r="26" spans="1:26" ht="14.45" customHeight="1" x14ac:dyDescent="0.25">
      <c r="A26" t="s">
        <v>3836</v>
      </c>
      <c r="B26" t="s">
        <v>3837</v>
      </c>
      <c r="C26" t="s">
        <v>4364</v>
      </c>
      <c r="D26" t="s">
        <v>5413</v>
      </c>
      <c r="E26" t="s">
        <v>5414</v>
      </c>
      <c r="F26" t="s">
        <v>5415</v>
      </c>
      <c r="G26" t="s">
        <v>5416</v>
      </c>
      <c r="H26" t="s">
        <v>3838</v>
      </c>
      <c r="I26" t="s">
        <v>620</v>
      </c>
      <c r="J26" t="s">
        <v>3839</v>
      </c>
      <c r="K26" t="s">
        <v>3840</v>
      </c>
      <c r="L26" t="s">
        <v>3841</v>
      </c>
      <c r="M26" t="s">
        <v>145</v>
      </c>
      <c r="N26" t="s">
        <v>3842</v>
      </c>
      <c r="O26" t="s">
        <v>850</v>
      </c>
      <c r="P26" t="s">
        <v>851</v>
      </c>
      <c r="Q26" t="s">
        <v>5417</v>
      </c>
      <c r="R26" s="19" t="str">
        <f t="shared" si="0"/>
        <v>3</v>
      </c>
      <c r="S26" s="19" t="str">
        <f>IF(M26="","",IF(AND(M26&lt;&gt;'Tabelas auxiliares'!$B$241,M26&lt;&gt;'Tabelas auxiliares'!$B$242,M26&lt;&gt;'Tabelas auxiliares'!$C$241,M26&lt;&gt;'Tabelas auxiliares'!$C$242),"FOLHA DE PESSOAL",IF(R26='Tabelas auxiliares'!$A$242,"CUSTEIO",IF(R26='Tabelas auxiliares'!$A$241,"INVESTIMENTO","ERRO - VERIFICAR"))))</f>
        <v>CUSTEIO</v>
      </c>
      <c r="T26" s="37">
        <v>1200</v>
      </c>
      <c r="V26" s="37">
        <v>1200</v>
      </c>
      <c r="W26" s="37"/>
      <c r="X26" s="37"/>
      <c r="Y26" s="37"/>
      <c r="Z26" s="37"/>
    </row>
    <row r="27" spans="1:26" ht="14.45" customHeight="1" x14ac:dyDescent="0.25">
      <c r="A27" t="s">
        <v>3836</v>
      </c>
      <c r="B27" t="s">
        <v>3837</v>
      </c>
      <c r="C27" t="s">
        <v>4364</v>
      </c>
      <c r="D27" t="s">
        <v>5418</v>
      </c>
      <c r="E27" t="s">
        <v>5419</v>
      </c>
      <c r="F27" t="s">
        <v>5420</v>
      </c>
      <c r="G27" t="s">
        <v>5421</v>
      </c>
      <c r="H27" t="s">
        <v>3838</v>
      </c>
      <c r="I27" t="s">
        <v>620</v>
      </c>
      <c r="J27" t="s">
        <v>3839</v>
      </c>
      <c r="K27" t="s">
        <v>3840</v>
      </c>
      <c r="L27" t="s">
        <v>3841</v>
      </c>
      <c r="M27" t="s">
        <v>145</v>
      </c>
      <c r="N27" t="s">
        <v>3842</v>
      </c>
      <c r="O27" t="s">
        <v>672</v>
      </c>
      <c r="P27" t="s">
        <v>673</v>
      </c>
      <c r="Q27" t="s">
        <v>5422</v>
      </c>
      <c r="R27" s="19" t="str">
        <f t="shared" si="0"/>
        <v>3</v>
      </c>
      <c r="S27" s="19" t="str">
        <f>IF(M27="","",IF(AND(M27&lt;&gt;'Tabelas auxiliares'!$B$241,M27&lt;&gt;'Tabelas auxiliares'!$B$242,M27&lt;&gt;'Tabelas auxiliares'!$C$241,M27&lt;&gt;'Tabelas auxiliares'!$C$242),"FOLHA DE PESSOAL",IF(R27='Tabelas auxiliares'!$A$242,"CUSTEIO",IF(R27='Tabelas auxiliares'!$A$241,"INVESTIMENTO","ERRO - VERIFICAR"))))</f>
        <v>CUSTEIO</v>
      </c>
      <c r="T27" s="37">
        <v>223.2</v>
      </c>
      <c r="V27" s="37">
        <v>223.2</v>
      </c>
      <c r="W27" s="37"/>
      <c r="X27" s="37"/>
      <c r="Y27" s="37"/>
      <c r="Z27" s="37"/>
    </row>
    <row r="28" spans="1:26" ht="14.45" customHeight="1" x14ac:dyDescent="0.25">
      <c r="A28" t="s">
        <v>3836</v>
      </c>
      <c r="B28" t="s">
        <v>3837</v>
      </c>
      <c r="C28" t="s">
        <v>4817</v>
      </c>
      <c r="D28" t="s">
        <v>5423</v>
      </c>
      <c r="E28" t="s">
        <v>5424</v>
      </c>
      <c r="F28" t="s">
        <v>5425</v>
      </c>
      <c r="G28" t="s">
        <v>5426</v>
      </c>
      <c r="H28" t="s">
        <v>3838</v>
      </c>
      <c r="I28" t="s">
        <v>620</v>
      </c>
      <c r="J28" t="s">
        <v>3839</v>
      </c>
      <c r="K28" t="s">
        <v>3840</v>
      </c>
      <c r="L28" t="s">
        <v>3841</v>
      </c>
      <c r="M28" t="s">
        <v>145</v>
      </c>
      <c r="N28" t="s">
        <v>3842</v>
      </c>
      <c r="O28" t="s">
        <v>672</v>
      </c>
      <c r="P28" t="s">
        <v>673</v>
      </c>
      <c r="Q28" t="s">
        <v>5427</v>
      </c>
      <c r="R28" s="19" t="str">
        <f t="shared" si="0"/>
        <v>3</v>
      </c>
      <c r="S28" s="19" t="str">
        <f>IF(M28="","",IF(AND(M28&lt;&gt;'Tabelas auxiliares'!$B$241,M28&lt;&gt;'Tabelas auxiliares'!$B$242,M28&lt;&gt;'Tabelas auxiliares'!$C$241,M28&lt;&gt;'Tabelas auxiliares'!$C$242),"FOLHA DE PESSOAL",IF(R28='Tabelas auxiliares'!$A$242,"CUSTEIO",IF(R28='Tabelas auxiliares'!$A$241,"INVESTIMENTO","ERRO - VERIFICAR"))))</f>
        <v>CUSTEIO</v>
      </c>
      <c r="T28" s="37">
        <v>1960</v>
      </c>
      <c r="V28" s="37">
        <v>1960</v>
      </c>
      <c r="W28" s="37"/>
      <c r="X28" s="37"/>
      <c r="Y28" s="37"/>
      <c r="Z28" s="37"/>
    </row>
    <row r="29" spans="1:26" ht="14.45" customHeight="1" x14ac:dyDescent="0.25">
      <c r="A29" t="s">
        <v>3836</v>
      </c>
      <c r="B29" t="s">
        <v>3837</v>
      </c>
      <c r="C29" t="s">
        <v>4532</v>
      </c>
      <c r="D29" t="s">
        <v>5428</v>
      </c>
      <c r="E29" t="s">
        <v>5429</v>
      </c>
      <c r="F29" t="s">
        <v>5430</v>
      </c>
      <c r="G29" t="s">
        <v>5431</v>
      </c>
      <c r="H29" t="s">
        <v>3838</v>
      </c>
      <c r="I29" t="s">
        <v>620</v>
      </c>
      <c r="J29" t="s">
        <v>3839</v>
      </c>
      <c r="K29" t="s">
        <v>3840</v>
      </c>
      <c r="L29" t="s">
        <v>3841</v>
      </c>
      <c r="M29" t="s">
        <v>145</v>
      </c>
      <c r="N29" t="s">
        <v>3842</v>
      </c>
      <c r="O29" t="s">
        <v>672</v>
      </c>
      <c r="P29" t="s">
        <v>673</v>
      </c>
      <c r="Q29" t="s">
        <v>5432</v>
      </c>
      <c r="R29" s="19" t="str">
        <f t="shared" si="0"/>
        <v>3</v>
      </c>
      <c r="S29" s="19" t="str">
        <f>IF(M29="","",IF(AND(M29&lt;&gt;'Tabelas auxiliares'!$B$241,M29&lt;&gt;'Tabelas auxiliares'!$B$242,M29&lt;&gt;'Tabelas auxiliares'!$C$241,M29&lt;&gt;'Tabelas auxiliares'!$C$242),"FOLHA DE PESSOAL",IF(R29='Tabelas auxiliares'!$A$242,"CUSTEIO",IF(R29='Tabelas auxiliares'!$A$241,"INVESTIMENTO","ERRO - VERIFICAR"))))</f>
        <v>CUSTEIO</v>
      </c>
      <c r="T29" s="37">
        <v>250</v>
      </c>
      <c r="V29" s="37">
        <v>250</v>
      </c>
      <c r="W29" s="37"/>
      <c r="X29" s="37"/>
      <c r="Y29" s="37"/>
      <c r="Z29" s="37"/>
    </row>
    <row r="30" spans="1:26" ht="14.45" customHeight="1" x14ac:dyDescent="0.25">
      <c r="A30" t="s">
        <v>3836</v>
      </c>
      <c r="B30" t="s">
        <v>3837</v>
      </c>
      <c r="C30" t="s">
        <v>5433</v>
      </c>
      <c r="D30" t="s">
        <v>5434</v>
      </c>
      <c r="E30" t="s">
        <v>5435</v>
      </c>
      <c r="F30" t="s">
        <v>5436</v>
      </c>
      <c r="G30" t="s">
        <v>604</v>
      </c>
      <c r="H30" t="s">
        <v>3838</v>
      </c>
      <c r="I30" t="s">
        <v>620</v>
      </c>
      <c r="J30" t="s">
        <v>3839</v>
      </c>
      <c r="K30" t="s">
        <v>3840</v>
      </c>
      <c r="L30" t="s">
        <v>3841</v>
      </c>
      <c r="M30" t="s">
        <v>145</v>
      </c>
      <c r="N30" t="s">
        <v>3842</v>
      </c>
      <c r="O30" t="s">
        <v>672</v>
      </c>
      <c r="P30" t="s">
        <v>673</v>
      </c>
      <c r="Q30" t="s">
        <v>5437</v>
      </c>
      <c r="R30" s="19" t="str">
        <f t="shared" si="0"/>
        <v>3</v>
      </c>
      <c r="S30" s="19" t="str">
        <f>IF(M30="","",IF(AND(M30&lt;&gt;'Tabelas auxiliares'!$B$241,M30&lt;&gt;'Tabelas auxiliares'!$B$242,M30&lt;&gt;'Tabelas auxiliares'!$C$241,M30&lt;&gt;'Tabelas auxiliares'!$C$242),"FOLHA DE PESSOAL",IF(R30='Tabelas auxiliares'!$A$242,"CUSTEIO",IF(R30='Tabelas auxiliares'!$A$241,"INVESTIMENTO","ERRO - VERIFICAR"))))</f>
        <v>CUSTEIO</v>
      </c>
      <c r="T30" s="37">
        <v>2160</v>
      </c>
      <c r="V30" s="37">
        <v>2160</v>
      </c>
      <c r="W30" s="37"/>
      <c r="X30" s="37"/>
      <c r="Y30" s="37"/>
      <c r="Z30" s="37"/>
    </row>
    <row r="31" spans="1:26" ht="14.45" customHeight="1" x14ac:dyDescent="0.25">
      <c r="A31" t="s">
        <v>3836</v>
      </c>
      <c r="B31" t="s">
        <v>3837</v>
      </c>
      <c r="C31" t="s">
        <v>5438</v>
      </c>
      <c r="D31" t="s">
        <v>5439</v>
      </c>
      <c r="E31" t="s">
        <v>5440</v>
      </c>
      <c r="F31" t="s">
        <v>5441</v>
      </c>
      <c r="G31" t="s">
        <v>604</v>
      </c>
      <c r="H31" t="s">
        <v>3792</v>
      </c>
      <c r="I31" t="s">
        <v>617</v>
      </c>
      <c r="J31" t="s">
        <v>3848</v>
      </c>
      <c r="K31" t="s">
        <v>3849</v>
      </c>
      <c r="L31" t="s">
        <v>5442</v>
      </c>
      <c r="M31" t="s">
        <v>145</v>
      </c>
      <c r="N31" t="s">
        <v>3851</v>
      </c>
      <c r="O31" t="s">
        <v>1313</v>
      </c>
      <c r="P31" t="s">
        <v>1314</v>
      </c>
      <c r="Q31" t="s">
        <v>5443</v>
      </c>
      <c r="R31" s="19" t="str">
        <f t="shared" si="0"/>
        <v>3</v>
      </c>
      <c r="S31" s="19" t="str">
        <f>IF(M31="","",IF(AND(M31&lt;&gt;'Tabelas auxiliares'!$B$241,M31&lt;&gt;'Tabelas auxiliares'!$B$242,M31&lt;&gt;'Tabelas auxiliares'!$C$241,M31&lt;&gt;'Tabelas auxiliares'!$C$242),"FOLHA DE PESSOAL",IF(R31='Tabelas auxiliares'!$A$242,"CUSTEIO",IF(R31='Tabelas auxiliares'!$A$241,"INVESTIMENTO","ERRO - VERIFICAR"))))</f>
        <v>CUSTEIO</v>
      </c>
      <c r="T31" s="37">
        <v>6595.28</v>
      </c>
      <c r="V31" s="37">
        <v>6595.28</v>
      </c>
      <c r="W31" s="37"/>
      <c r="X31" s="37"/>
      <c r="Y31" s="37"/>
      <c r="Z31" s="37"/>
    </row>
    <row r="32" spans="1:26" ht="14.45" customHeight="1" x14ac:dyDescent="0.25">
      <c r="A32" t="s">
        <v>3836</v>
      </c>
      <c r="B32" t="s">
        <v>3837</v>
      </c>
      <c r="C32" t="s">
        <v>5278</v>
      </c>
      <c r="D32" t="s">
        <v>5444</v>
      </c>
      <c r="E32" t="s">
        <v>5445</v>
      </c>
      <c r="F32" t="s">
        <v>5446</v>
      </c>
      <c r="G32" t="s">
        <v>604</v>
      </c>
      <c r="H32" t="s">
        <v>3838</v>
      </c>
      <c r="I32" t="s">
        <v>620</v>
      </c>
      <c r="J32" t="s">
        <v>3839</v>
      </c>
      <c r="K32" t="s">
        <v>3840</v>
      </c>
      <c r="L32" t="s">
        <v>3841</v>
      </c>
      <c r="M32" t="s">
        <v>145</v>
      </c>
      <c r="N32" t="s">
        <v>3842</v>
      </c>
      <c r="O32" t="s">
        <v>672</v>
      </c>
      <c r="P32" t="s">
        <v>673</v>
      </c>
      <c r="Q32" t="s">
        <v>5447</v>
      </c>
      <c r="R32" s="19" t="str">
        <f t="shared" si="0"/>
        <v>3</v>
      </c>
      <c r="S32" s="19" t="str">
        <f>IF(M32="","",IF(AND(M32&lt;&gt;'Tabelas auxiliares'!$B$241,M32&lt;&gt;'Tabelas auxiliares'!$B$242,M32&lt;&gt;'Tabelas auxiliares'!$C$241,M32&lt;&gt;'Tabelas auxiliares'!$C$242),"FOLHA DE PESSOAL",IF(R32='Tabelas auxiliares'!$A$242,"CUSTEIO",IF(R32='Tabelas auxiliares'!$A$241,"INVESTIMENTO","ERRO - VERIFICAR"))))</f>
        <v>CUSTEIO</v>
      </c>
      <c r="T32" s="37">
        <v>92.5</v>
      </c>
      <c r="V32" s="37">
        <v>92.5</v>
      </c>
      <c r="W32" s="37"/>
      <c r="X32" s="37"/>
      <c r="Y32" s="37"/>
      <c r="Z32" s="37"/>
    </row>
    <row r="33" spans="1:26" ht="14.45" customHeight="1" x14ac:dyDescent="0.25">
      <c r="A33" t="s">
        <v>3836</v>
      </c>
      <c r="B33" t="s">
        <v>3837</v>
      </c>
      <c r="C33" t="s">
        <v>5448</v>
      </c>
      <c r="D33" t="s">
        <v>5449</v>
      </c>
      <c r="E33" t="s">
        <v>5450</v>
      </c>
      <c r="F33" t="s">
        <v>5451</v>
      </c>
      <c r="G33" t="s">
        <v>5452</v>
      </c>
      <c r="H33" t="s">
        <v>3838</v>
      </c>
      <c r="I33" t="s">
        <v>620</v>
      </c>
      <c r="J33" t="s">
        <v>3839</v>
      </c>
      <c r="K33" t="s">
        <v>3840</v>
      </c>
      <c r="L33" t="s">
        <v>3841</v>
      </c>
      <c r="M33" t="s">
        <v>145</v>
      </c>
      <c r="N33" t="s">
        <v>3842</v>
      </c>
      <c r="O33" t="s">
        <v>672</v>
      </c>
      <c r="P33" t="s">
        <v>673</v>
      </c>
      <c r="Q33" t="s">
        <v>5453</v>
      </c>
      <c r="R33" s="19" t="str">
        <f t="shared" si="0"/>
        <v>3</v>
      </c>
      <c r="S33" s="19" t="str">
        <f>IF(M33="","",IF(AND(M33&lt;&gt;'Tabelas auxiliares'!$B$241,M33&lt;&gt;'Tabelas auxiliares'!$B$242,M33&lt;&gt;'Tabelas auxiliares'!$C$241,M33&lt;&gt;'Tabelas auxiliares'!$C$242),"FOLHA DE PESSOAL",IF(R33='Tabelas auxiliares'!$A$242,"CUSTEIO",IF(R33='Tabelas auxiliares'!$A$241,"INVESTIMENTO","ERRO - VERIFICAR"))))</f>
        <v>CUSTEIO</v>
      </c>
      <c r="T33" s="37">
        <v>108.47</v>
      </c>
      <c r="V33" s="37">
        <v>108.47</v>
      </c>
      <c r="W33" s="37"/>
      <c r="X33" s="37"/>
      <c r="Y33" s="37"/>
      <c r="Z33" s="37"/>
    </row>
    <row r="34" spans="1:26" x14ac:dyDescent="0.25">
      <c r="A34" t="s">
        <v>3836</v>
      </c>
      <c r="B34" t="s">
        <v>3837</v>
      </c>
      <c r="C34" t="s">
        <v>4275</v>
      </c>
      <c r="D34" t="s">
        <v>5454</v>
      </c>
      <c r="E34" t="s">
        <v>5455</v>
      </c>
      <c r="F34" t="s">
        <v>5456</v>
      </c>
      <c r="G34" t="s">
        <v>604</v>
      </c>
      <c r="H34" t="s">
        <v>3838</v>
      </c>
      <c r="I34" t="s">
        <v>620</v>
      </c>
      <c r="J34" t="s">
        <v>3839</v>
      </c>
      <c r="K34" t="s">
        <v>3840</v>
      </c>
      <c r="L34" t="s">
        <v>3841</v>
      </c>
      <c r="M34" t="s">
        <v>145</v>
      </c>
      <c r="N34" t="s">
        <v>3842</v>
      </c>
      <c r="O34" t="s">
        <v>672</v>
      </c>
      <c r="P34" t="s">
        <v>673</v>
      </c>
      <c r="Q34" t="s">
        <v>5457</v>
      </c>
      <c r="R34" s="19" t="str">
        <f t="shared" si="0"/>
        <v>3</v>
      </c>
      <c r="S34" s="19" t="str">
        <f>IF(M34="","",IF(AND(M34&lt;&gt;'Tabelas auxiliares'!$B$241,M34&lt;&gt;'Tabelas auxiliares'!$B$242,M34&lt;&gt;'Tabelas auxiliares'!$C$241,M34&lt;&gt;'Tabelas auxiliares'!$C$242),"FOLHA DE PESSOAL",IF(R34='Tabelas auxiliares'!$A$242,"CUSTEIO",IF(R34='Tabelas auxiliares'!$A$241,"INVESTIMENTO","ERRO - VERIFICAR"))))</f>
        <v>CUSTEIO</v>
      </c>
      <c r="T34" s="37">
        <v>2262.5</v>
      </c>
      <c r="V34" s="37">
        <v>2262.5</v>
      </c>
      <c r="W34" s="37"/>
      <c r="X34" s="37"/>
      <c r="Y34" s="37"/>
      <c r="Z34" s="37"/>
    </row>
    <row r="35" spans="1:26" x14ac:dyDescent="0.25">
      <c r="A35" t="s">
        <v>3836</v>
      </c>
      <c r="B35" t="s">
        <v>3837</v>
      </c>
      <c r="C35" t="s">
        <v>4467</v>
      </c>
      <c r="D35" t="s">
        <v>5439</v>
      </c>
      <c r="E35" t="s">
        <v>5458</v>
      </c>
      <c r="F35" t="s">
        <v>5459</v>
      </c>
      <c r="G35" t="s">
        <v>604</v>
      </c>
      <c r="H35" t="s">
        <v>3792</v>
      </c>
      <c r="I35" t="s">
        <v>617</v>
      </c>
      <c r="J35" t="s">
        <v>3848</v>
      </c>
      <c r="K35" t="s">
        <v>3849</v>
      </c>
      <c r="L35" t="s">
        <v>5442</v>
      </c>
      <c r="M35" t="s">
        <v>145</v>
      </c>
      <c r="N35" t="s">
        <v>3851</v>
      </c>
      <c r="O35" t="s">
        <v>1315</v>
      </c>
      <c r="P35" t="s">
        <v>1316</v>
      </c>
      <c r="Q35" t="s">
        <v>5460</v>
      </c>
      <c r="R35" s="19" t="str">
        <f t="shared" si="0"/>
        <v>3</v>
      </c>
      <c r="S35" s="19" t="str">
        <f>IF(M35="","",IF(AND(M35&lt;&gt;'Tabelas auxiliares'!$B$241,M35&lt;&gt;'Tabelas auxiliares'!$B$242,M35&lt;&gt;'Tabelas auxiliares'!$C$241,M35&lt;&gt;'Tabelas auxiliares'!$C$242),"FOLHA DE PESSOAL",IF(R35='Tabelas auxiliares'!$A$242,"CUSTEIO",IF(R35='Tabelas auxiliares'!$A$241,"INVESTIMENTO","ERRO - VERIFICAR"))))</f>
        <v>CUSTEIO</v>
      </c>
      <c r="T35" s="37">
        <v>247.5</v>
      </c>
      <c r="V35" s="37">
        <v>247.5</v>
      </c>
      <c r="W35" s="37"/>
      <c r="X35" s="37"/>
      <c r="Y35" s="37"/>
      <c r="Z35" s="37"/>
    </row>
    <row r="36" spans="1:26" x14ac:dyDescent="0.25">
      <c r="A36" t="s">
        <v>5461</v>
      </c>
      <c r="B36" t="s">
        <v>5462</v>
      </c>
      <c r="C36" t="s">
        <v>1198</v>
      </c>
      <c r="D36" t="s">
        <v>5463</v>
      </c>
      <c r="E36" t="s">
        <v>5464</v>
      </c>
      <c r="F36" t="s">
        <v>5465</v>
      </c>
      <c r="G36" t="s">
        <v>3761</v>
      </c>
      <c r="H36" t="s">
        <v>5466</v>
      </c>
      <c r="I36" t="s">
        <v>620</v>
      </c>
      <c r="J36" t="s">
        <v>5467</v>
      </c>
      <c r="K36" t="s">
        <v>5468</v>
      </c>
      <c r="L36" t="s">
        <v>5469</v>
      </c>
      <c r="M36" t="s">
        <v>145</v>
      </c>
      <c r="N36" t="s">
        <v>5470</v>
      </c>
      <c r="O36" t="s">
        <v>863</v>
      </c>
      <c r="P36" t="s">
        <v>864</v>
      </c>
      <c r="Q36" t="s">
        <v>5471</v>
      </c>
      <c r="R36" s="19" t="str">
        <f t="shared" si="0"/>
        <v>3</v>
      </c>
      <c r="S36" s="19" t="str">
        <f>IF(M36="","",IF(AND(M36&lt;&gt;'Tabelas auxiliares'!$B$241,M36&lt;&gt;'Tabelas auxiliares'!$B$242,M36&lt;&gt;'Tabelas auxiliares'!$C$241,M36&lt;&gt;'Tabelas auxiliares'!$C$242),"FOLHA DE PESSOAL",IF(R36='Tabelas auxiliares'!$A$242,"CUSTEIO",IF(R36='Tabelas auxiliares'!$A$241,"INVESTIMENTO","ERRO - VERIFICAR"))))</f>
        <v>CUSTEIO</v>
      </c>
      <c r="T36" s="37">
        <v>13750</v>
      </c>
      <c r="V36" s="37"/>
      <c r="W36" s="37"/>
      <c r="X36" s="37"/>
      <c r="Y36" s="37"/>
      <c r="Z36" s="37">
        <v>8950</v>
      </c>
    </row>
    <row r="37" spans="1:26" x14ac:dyDescent="0.25">
      <c r="A37" t="s">
        <v>5461</v>
      </c>
      <c r="B37" t="s">
        <v>5462</v>
      </c>
      <c r="C37" t="s">
        <v>5472</v>
      </c>
      <c r="D37" t="s">
        <v>5473</v>
      </c>
      <c r="E37" t="s">
        <v>5474</v>
      </c>
      <c r="F37" t="s">
        <v>5475</v>
      </c>
      <c r="G37" t="s">
        <v>3761</v>
      </c>
      <c r="H37" t="s">
        <v>5466</v>
      </c>
      <c r="I37" t="s">
        <v>620</v>
      </c>
      <c r="J37" t="s">
        <v>5467</v>
      </c>
      <c r="K37" t="s">
        <v>5476</v>
      </c>
      <c r="L37" t="s">
        <v>5469</v>
      </c>
      <c r="M37" t="s">
        <v>145</v>
      </c>
      <c r="N37" t="s">
        <v>5477</v>
      </c>
      <c r="O37" t="s">
        <v>863</v>
      </c>
      <c r="P37" t="s">
        <v>864</v>
      </c>
      <c r="Q37" t="s">
        <v>5478</v>
      </c>
      <c r="R37" s="19" t="str">
        <f t="shared" si="0"/>
        <v>3</v>
      </c>
      <c r="S37" s="19" t="str">
        <f>IF(M37="","",IF(AND(M37&lt;&gt;'Tabelas auxiliares'!$B$241,M37&lt;&gt;'Tabelas auxiliares'!$B$242,M37&lt;&gt;'Tabelas auxiliares'!$C$241,M37&lt;&gt;'Tabelas auxiliares'!$C$242),"FOLHA DE PESSOAL",IF(R37='Tabelas auxiliares'!$A$242,"CUSTEIO",IF(R37='Tabelas auxiliares'!$A$241,"INVESTIMENTO","ERRO - VERIFICAR"))))</f>
        <v>CUSTEIO</v>
      </c>
      <c r="T37" s="37">
        <v>12000</v>
      </c>
      <c r="V37" s="37"/>
      <c r="W37" s="37"/>
      <c r="X37" s="37"/>
      <c r="Y37" s="37"/>
      <c r="Z37" s="37">
        <v>12000</v>
      </c>
    </row>
    <row r="38" spans="1:26" x14ac:dyDescent="0.25">
      <c r="A38" t="s">
        <v>5479</v>
      </c>
      <c r="B38" t="s">
        <v>5480</v>
      </c>
      <c r="C38" t="s">
        <v>5481</v>
      </c>
      <c r="D38" t="s">
        <v>5482</v>
      </c>
      <c r="E38" t="s">
        <v>5483</v>
      </c>
      <c r="F38" t="s">
        <v>5484</v>
      </c>
      <c r="G38" t="s">
        <v>3761</v>
      </c>
      <c r="H38" t="s">
        <v>5485</v>
      </c>
      <c r="I38" t="s">
        <v>614</v>
      </c>
      <c r="J38" t="s">
        <v>5486</v>
      </c>
      <c r="K38" t="s">
        <v>5487</v>
      </c>
      <c r="L38" t="s">
        <v>5488</v>
      </c>
      <c r="M38" t="s">
        <v>145</v>
      </c>
      <c r="N38" t="s">
        <v>5489</v>
      </c>
      <c r="O38" t="s">
        <v>789</v>
      </c>
      <c r="P38" t="s">
        <v>785</v>
      </c>
      <c r="Q38" t="s">
        <v>5490</v>
      </c>
      <c r="R38" s="19" t="str">
        <f t="shared" si="0"/>
        <v>3</v>
      </c>
      <c r="S38" s="19" t="str">
        <f>IF(M38="","",IF(AND(M38&lt;&gt;'Tabelas auxiliares'!$B$241,M38&lt;&gt;'Tabelas auxiliares'!$B$242,M38&lt;&gt;'Tabelas auxiliares'!$C$241,M38&lt;&gt;'Tabelas auxiliares'!$C$242),"FOLHA DE PESSOAL",IF(R38='Tabelas auxiliares'!$A$242,"CUSTEIO",IF(R38='Tabelas auxiliares'!$A$241,"INVESTIMENTO","ERRO - VERIFICAR"))))</f>
        <v>CUSTEIO</v>
      </c>
      <c r="T38" s="37">
        <v>6668.1</v>
      </c>
      <c r="V38" s="37"/>
      <c r="W38" s="37">
        <v>6668.1</v>
      </c>
      <c r="X38" s="37"/>
      <c r="Y38" s="37"/>
      <c r="Z38" s="37"/>
    </row>
    <row r="39" spans="1:26" x14ac:dyDescent="0.25">
      <c r="A39" t="s">
        <v>5479</v>
      </c>
      <c r="B39" t="s">
        <v>5480</v>
      </c>
      <c r="C39" t="s">
        <v>5481</v>
      </c>
      <c r="D39" t="s">
        <v>5482</v>
      </c>
      <c r="E39" t="s">
        <v>5491</v>
      </c>
      <c r="F39" t="s">
        <v>5484</v>
      </c>
      <c r="G39" t="s">
        <v>3761</v>
      </c>
      <c r="H39" t="s">
        <v>5485</v>
      </c>
      <c r="I39" t="s">
        <v>614</v>
      </c>
      <c r="J39" t="s">
        <v>5486</v>
      </c>
      <c r="K39" t="s">
        <v>5487</v>
      </c>
      <c r="L39" t="s">
        <v>5488</v>
      </c>
      <c r="M39" t="s">
        <v>145</v>
      </c>
      <c r="N39" t="s">
        <v>5489</v>
      </c>
      <c r="O39" t="s">
        <v>5492</v>
      </c>
      <c r="P39" t="s">
        <v>5493</v>
      </c>
      <c r="Q39" t="s">
        <v>5494</v>
      </c>
      <c r="R39" s="19" t="str">
        <f t="shared" si="0"/>
        <v>3</v>
      </c>
      <c r="S39" s="19" t="str">
        <f>IF(M39="","",IF(AND(M39&lt;&gt;'Tabelas auxiliares'!$B$241,M39&lt;&gt;'Tabelas auxiliares'!$B$242,M39&lt;&gt;'Tabelas auxiliares'!$C$241,M39&lt;&gt;'Tabelas auxiliares'!$C$242),"FOLHA DE PESSOAL",IF(R39='Tabelas auxiliares'!$A$242,"CUSTEIO",IF(R39='Tabelas auxiliares'!$A$241,"INVESTIMENTO","ERRO - VERIFICAR"))))</f>
        <v>CUSTEIO</v>
      </c>
      <c r="T39" s="37">
        <v>25920</v>
      </c>
      <c r="V39" s="37"/>
      <c r="W39" s="37">
        <v>25920</v>
      </c>
      <c r="X39" s="37"/>
      <c r="Y39" s="37"/>
      <c r="Z39" s="37"/>
    </row>
    <row r="40" spans="1:26" ht="14.45" customHeight="1" x14ac:dyDescent="0.25">
      <c r="A40" t="s">
        <v>5479</v>
      </c>
      <c r="B40" t="s">
        <v>5480</v>
      </c>
      <c r="C40" t="s">
        <v>5481</v>
      </c>
      <c r="D40" t="s">
        <v>5482</v>
      </c>
      <c r="E40" t="s">
        <v>5491</v>
      </c>
      <c r="F40" t="s">
        <v>5484</v>
      </c>
      <c r="G40" t="s">
        <v>3761</v>
      </c>
      <c r="H40" t="s">
        <v>5485</v>
      </c>
      <c r="I40" t="s">
        <v>614</v>
      </c>
      <c r="J40" t="s">
        <v>5486</v>
      </c>
      <c r="K40" t="s">
        <v>5487</v>
      </c>
      <c r="L40" t="s">
        <v>5488</v>
      </c>
      <c r="M40" t="s">
        <v>145</v>
      </c>
      <c r="N40" t="s">
        <v>5489</v>
      </c>
      <c r="O40" t="s">
        <v>1125</v>
      </c>
      <c r="P40" t="s">
        <v>1126</v>
      </c>
      <c r="Q40" t="s">
        <v>5495</v>
      </c>
      <c r="R40" s="19" t="str">
        <f t="shared" si="0"/>
        <v>3</v>
      </c>
      <c r="S40" s="19" t="str">
        <f>IF(M40="","",IF(AND(M40&lt;&gt;'Tabelas auxiliares'!$B$241,M40&lt;&gt;'Tabelas auxiliares'!$B$242,M40&lt;&gt;'Tabelas auxiliares'!$C$241,M40&lt;&gt;'Tabelas auxiliares'!$C$242),"FOLHA DE PESSOAL",IF(R40='Tabelas auxiliares'!$A$242,"CUSTEIO",IF(R40='Tabelas auxiliares'!$A$241,"INVESTIMENTO","ERRO - VERIFICAR"))))</f>
        <v>CUSTEIO</v>
      </c>
      <c r="T40" s="37">
        <v>4705.68</v>
      </c>
      <c r="V40" s="37"/>
      <c r="W40" s="37">
        <v>4705.68</v>
      </c>
      <c r="X40" s="37"/>
      <c r="Y40" s="37"/>
      <c r="Z40" s="37"/>
    </row>
    <row r="41" spans="1:26" ht="14.45" customHeight="1" x14ac:dyDescent="0.25">
      <c r="A41" t="s">
        <v>5479</v>
      </c>
      <c r="B41" t="s">
        <v>5480</v>
      </c>
      <c r="C41" t="s">
        <v>5481</v>
      </c>
      <c r="D41" t="s">
        <v>5482</v>
      </c>
      <c r="E41" t="s">
        <v>5496</v>
      </c>
      <c r="F41" t="s">
        <v>5484</v>
      </c>
      <c r="G41" t="s">
        <v>3761</v>
      </c>
      <c r="H41" t="s">
        <v>5485</v>
      </c>
      <c r="I41" t="s">
        <v>614</v>
      </c>
      <c r="J41" t="s">
        <v>5486</v>
      </c>
      <c r="K41" t="s">
        <v>5487</v>
      </c>
      <c r="L41" t="s">
        <v>5488</v>
      </c>
      <c r="M41" t="s">
        <v>145</v>
      </c>
      <c r="N41" t="s">
        <v>5489</v>
      </c>
      <c r="O41" t="s">
        <v>5497</v>
      </c>
      <c r="P41" t="s">
        <v>785</v>
      </c>
      <c r="Q41" t="s">
        <v>5498</v>
      </c>
      <c r="R41" s="19" t="str">
        <f t="shared" si="0"/>
        <v>3</v>
      </c>
      <c r="S41" s="19" t="str">
        <f>IF(M41="","",IF(AND(M41&lt;&gt;'Tabelas auxiliares'!$B$241,M41&lt;&gt;'Tabelas auxiliares'!$B$242,M41&lt;&gt;'Tabelas auxiliares'!$C$241,M41&lt;&gt;'Tabelas auxiliares'!$C$242),"FOLHA DE PESSOAL",IF(R41='Tabelas auxiliares'!$A$242,"CUSTEIO",IF(R41='Tabelas auxiliares'!$A$241,"INVESTIMENTO","ERRO - VERIFICAR"))))</f>
        <v>CUSTEIO</v>
      </c>
      <c r="T41" s="37">
        <v>4800</v>
      </c>
      <c r="V41" s="37"/>
      <c r="W41" s="37">
        <v>4800</v>
      </c>
      <c r="X41" s="37"/>
      <c r="Y41" s="37"/>
      <c r="Z41" s="37"/>
    </row>
    <row r="42" spans="1:26" x14ac:dyDescent="0.25">
      <c r="A42" t="s">
        <v>5479</v>
      </c>
      <c r="B42" t="s">
        <v>5480</v>
      </c>
      <c r="C42" t="s">
        <v>5481</v>
      </c>
      <c r="D42" t="s">
        <v>5482</v>
      </c>
      <c r="E42" t="s">
        <v>5499</v>
      </c>
      <c r="F42" t="s">
        <v>5500</v>
      </c>
      <c r="G42" t="s">
        <v>3761</v>
      </c>
      <c r="H42" t="s">
        <v>5485</v>
      </c>
      <c r="I42" t="s">
        <v>614</v>
      </c>
      <c r="J42" t="s">
        <v>5486</v>
      </c>
      <c r="K42" t="s">
        <v>5487</v>
      </c>
      <c r="L42" t="s">
        <v>5488</v>
      </c>
      <c r="M42" t="s">
        <v>145</v>
      </c>
      <c r="N42" t="s">
        <v>5489</v>
      </c>
      <c r="O42" t="s">
        <v>789</v>
      </c>
      <c r="P42" t="s">
        <v>785</v>
      </c>
      <c r="Q42" t="s">
        <v>5501</v>
      </c>
      <c r="R42" s="19" t="str">
        <f t="shared" si="0"/>
        <v>3</v>
      </c>
      <c r="S42" s="19" t="str">
        <f>IF(M42="","",IF(AND(M42&lt;&gt;'Tabelas auxiliares'!$B$241,M42&lt;&gt;'Tabelas auxiliares'!$B$242,M42&lt;&gt;'Tabelas auxiliares'!$C$241,M42&lt;&gt;'Tabelas auxiliares'!$C$242),"FOLHA DE PESSOAL",IF(R42='Tabelas auxiliares'!$A$242,"CUSTEIO",IF(R42='Tabelas auxiliares'!$A$241,"INVESTIMENTO","ERRO - VERIFICAR"))))</f>
        <v>CUSTEIO</v>
      </c>
      <c r="T42" s="37">
        <v>1846.25</v>
      </c>
      <c r="V42" s="37"/>
      <c r="W42" s="37">
        <v>1846.25</v>
      </c>
      <c r="X42" s="37"/>
      <c r="Y42" s="37"/>
      <c r="Z42" s="37"/>
    </row>
    <row r="43" spans="1:26" x14ac:dyDescent="0.25">
      <c r="A43" t="s">
        <v>5479</v>
      </c>
      <c r="B43" t="s">
        <v>5480</v>
      </c>
      <c r="C43" t="s">
        <v>5481</v>
      </c>
      <c r="D43" t="s">
        <v>5482</v>
      </c>
      <c r="E43" t="s">
        <v>5499</v>
      </c>
      <c r="F43" t="s">
        <v>5500</v>
      </c>
      <c r="G43" t="s">
        <v>3761</v>
      </c>
      <c r="H43" t="s">
        <v>5485</v>
      </c>
      <c r="I43" t="s">
        <v>614</v>
      </c>
      <c r="J43" t="s">
        <v>5486</v>
      </c>
      <c r="K43" t="s">
        <v>5487</v>
      </c>
      <c r="L43" t="s">
        <v>5488</v>
      </c>
      <c r="M43" t="s">
        <v>145</v>
      </c>
      <c r="N43" t="s">
        <v>5489</v>
      </c>
      <c r="O43" t="s">
        <v>1282</v>
      </c>
      <c r="P43" t="s">
        <v>1283</v>
      </c>
      <c r="Q43" t="s">
        <v>5502</v>
      </c>
      <c r="R43" s="19" t="str">
        <f t="shared" si="0"/>
        <v>3</v>
      </c>
      <c r="S43" s="19" t="str">
        <f>IF(M43="","",IF(AND(M43&lt;&gt;'Tabelas auxiliares'!$B$241,M43&lt;&gt;'Tabelas auxiliares'!$B$242,M43&lt;&gt;'Tabelas auxiliares'!$C$241,M43&lt;&gt;'Tabelas auxiliares'!$C$242),"FOLHA DE PESSOAL",IF(R43='Tabelas auxiliares'!$A$242,"CUSTEIO",IF(R43='Tabelas auxiliares'!$A$241,"INVESTIMENTO","ERRO - VERIFICAR"))))</f>
        <v>CUSTEIO</v>
      </c>
      <c r="T43" s="37">
        <v>80114.12</v>
      </c>
      <c r="V43" s="37"/>
      <c r="W43" s="37">
        <v>80114.12</v>
      </c>
      <c r="X43" s="37"/>
      <c r="Y43" s="37"/>
      <c r="Z43" s="37"/>
    </row>
    <row r="44" spans="1:26" x14ac:dyDescent="0.25">
      <c r="A44" t="s">
        <v>5479</v>
      </c>
      <c r="B44" t="s">
        <v>5480</v>
      </c>
      <c r="C44" t="s">
        <v>5481</v>
      </c>
      <c r="D44" t="s">
        <v>5482</v>
      </c>
      <c r="E44" t="s">
        <v>5503</v>
      </c>
      <c r="F44" t="s">
        <v>5500</v>
      </c>
      <c r="G44" t="s">
        <v>3761</v>
      </c>
      <c r="H44" t="s">
        <v>5485</v>
      </c>
      <c r="I44" t="s">
        <v>614</v>
      </c>
      <c r="J44" t="s">
        <v>5486</v>
      </c>
      <c r="K44" t="s">
        <v>5487</v>
      </c>
      <c r="L44" t="s">
        <v>5488</v>
      </c>
      <c r="M44" t="s">
        <v>145</v>
      </c>
      <c r="N44" t="s">
        <v>5489</v>
      </c>
      <c r="O44" t="s">
        <v>1125</v>
      </c>
      <c r="P44" t="s">
        <v>1126</v>
      </c>
      <c r="Q44" t="s">
        <v>5504</v>
      </c>
      <c r="R44" s="19" t="str">
        <f t="shared" si="0"/>
        <v>3</v>
      </c>
      <c r="S44" s="19" t="str">
        <f>IF(M44="","",IF(AND(M44&lt;&gt;'Tabelas auxiliares'!$B$241,M44&lt;&gt;'Tabelas auxiliares'!$B$242,M44&lt;&gt;'Tabelas auxiliares'!$C$241,M44&lt;&gt;'Tabelas auxiliares'!$C$242),"FOLHA DE PESSOAL",IF(R44='Tabelas auxiliares'!$A$242,"CUSTEIO",IF(R44='Tabelas auxiliares'!$A$241,"INVESTIMENTO","ERRO - VERIFICAR"))))</f>
        <v>CUSTEIO</v>
      </c>
      <c r="T44" s="37">
        <v>3461.52</v>
      </c>
      <c r="V44" s="37"/>
      <c r="W44" s="37">
        <v>3461.52</v>
      </c>
      <c r="X44" s="37"/>
      <c r="Y44" s="37"/>
      <c r="Z44" s="37"/>
    </row>
    <row r="45" spans="1:26" x14ac:dyDescent="0.25">
      <c r="A45" t="s">
        <v>5479</v>
      </c>
      <c r="B45" t="s">
        <v>5480</v>
      </c>
      <c r="C45" t="s">
        <v>5481</v>
      </c>
      <c r="D45" t="s">
        <v>5482</v>
      </c>
      <c r="E45" t="s">
        <v>5503</v>
      </c>
      <c r="F45" t="s">
        <v>5500</v>
      </c>
      <c r="G45" t="s">
        <v>3761</v>
      </c>
      <c r="H45" t="s">
        <v>5485</v>
      </c>
      <c r="I45" t="s">
        <v>614</v>
      </c>
      <c r="J45" t="s">
        <v>5486</v>
      </c>
      <c r="K45" t="s">
        <v>5487</v>
      </c>
      <c r="L45" t="s">
        <v>5488</v>
      </c>
      <c r="M45" t="s">
        <v>145</v>
      </c>
      <c r="N45" t="s">
        <v>5489</v>
      </c>
      <c r="O45" t="s">
        <v>881</v>
      </c>
      <c r="P45" t="s">
        <v>882</v>
      </c>
      <c r="Q45" t="s">
        <v>5505</v>
      </c>
      <c r="R45" s="19" t="str">
        <f t="shared" si="0"/>
        <v>3</v>
      </c>
      <c r="S45" s="19" t="str">
        <f>IF(M45="","",IF(AND(M45&lt;&gt;'Tabelas auxiliares'!$B$241,M45&lt;&gt;'Tabelas auxiliares'!$B$242,M45&lt;&gt;'Tabelas auxiliares'!$C$241,M45&lt;&gt;'Tabelas auxiliares'!$C$242),"FOLHA DE PESSOAL",IF(R45='Tabelas auxiliares'!$A$242,"CUSTEIO",IF(R45='Tabelas auxiliares'!$A$241,"INVESTIMENTO","ERRO - VERIFICAR"))))</f>
        <v>CUSTEIO</v>
      </c>
      <c r="T45" s="37">
        <v>6477</v>
      </c>
      <c r="V45" s="37"/>
      <c r="W45" s="37">
        <v>6477</v>
      </c>
      <c r="X45" s="37"/>
      <c r="Y45" s="37"/>
      <c r="Z45" s="37"/>
    </row>
    <row r="46" spans="1:26" x14ac:dyDescent="0.25">
      <c r="A46" t="s">
        <v>5479</v>
      </c>
      <c r="B46" t="s">
        <v>5480</v>
      </c>
      <c r="C46" t="s">
        <v>5481</v>
      </c>
      <c r="D46" t="s">
        <v>5482</v>
      </c>
      <c r="E46" t="s">
        <v>5503</v>
      </c>
      <c r="F46" t="s">
        <v>5500</v>
      </c>
      <c r="G46" t="s">
        <v>3761</v>
      </c>
      <c r="H46" t="s">
        <v>5485</v>
      </c>
      <c r="I46" t="s">
        <v>614</v>
      </c>
      <c r="J46" t="s">
        <v>5486</v>
      </c>
      <c r="K46" t="s">
        <v>5487</v>
      </c>
      <c r="L46" t="s">
        <v>5488</v>
      </c>
      <c r="M46" t="s">
        <v>145</v>
      </c>
      <c r="N46" t="s">
        <v>5489</v>
      </c>
      <c r="O46" t="s">
        <v>1121</v>
      </c>
      <c r="P46" t="s">
        <v>1122</v>
      </c>
      <c r="Q46" t="s">
        <v>5506</v>
      </c>
      <c r="R46" s="19" t="str">
        <f t="shared" si="0"/>
        <v>3</v>
      </c>
      <c r="S46" s="19" t="str">
        <f>IF(M46="","",IF(AND(M46&lt;&gt;'Tabelas auxiliares'!$B$241,M46&lt;&gt;'Tabelas auxiliares'!$B$242,M46&lt;&gt;'Tabelas auxiliares'!$C$241,M46&lt;&gt;'Tabelas auxiliares'!$C$242),"FOLHA DE PESSOAL",IF(R46='Tabelas auxiliares'!$A$242,"CUSTEIO",IF(R46='Tabelas auxiliares'!$A$241,"INVESTIMENTO","ERRO - VERIFICAR"))))</f>
        <v>CUSTEIO</v>
      </c>
      <c r="T46" s="37">
        <v>36000</v>
      </c>
      <c r="V46" s="37"/>
      <c r="W46" s="37">
        <v>36000</v>
      </c>
      <c r="X46" s="37"/>
      <c r="Y46" s="37"/>
      <c r="Z46" s="37"/>
    </row>
    <row r="47" spans="1:26" x14ac:dyDescent="0.25">
      <c r="A47" t="s">
        <v>5479</v>
      </c>
      <c r="B47" t="s">
        <v>5480</v>
      </c>
      <c r="C47" t="s">
        <v>5481</v>
      </c>
      <c r="D47" t="s">
        <v>5482</v>
      </c>
      <c r="E47" t="s">
        <v>5507</v>
      </c>
      <c r="F47" t="s">
        <v>5500</v>
      </c>
      <c r="G47" t="s">
        <v>3761</v>
      </c>
      <c r="H47" t="s">
        <v>5485</v>
      </c>
      <c r="I47" t="s">
        <v>614</v>
      </c>
      <c r="J47" t="s">
        <v>5486</v>
      </c>
      <c r="K47" t="s">
        <v>5487</v>
      </c>
      <c r="L47" t="s">
        <v>5488</v>
      </c>
      <c r="M47" t="s">
        <v>145</v>
      </c>
      <c r="N47" t="s">
        <v>5489</v>
      </c>
      <c r="O47" t="s">
        <v>5497</v>
      </c>
      <c r="P47" t="s">
        <v>785</v>
      </c>
      <c r="Q47" t="s">
        <v>5508</v>
      </c>
      <c r="R47" s="19" t="str">
        <f t="shared" si="0"/>
        <v>3</v>
      </c>
      <c r="S47" s="19" t="str">
        <f>IF(M47="","",IF(AND(M47&lt;&gt;'Tabelas auxiliares'!$B$241,M47&lt;&gt;'Tabelas auxiliares'!$B$242,M47&lt;&gt;'Tabelas auxiliares'!$C$241,M47&lt;&gt;'Tabelas auxiliares'!$C$242),"FOLHA DE PESSOAL",IF(R47='Tabelas auxiliares'!$A$242,"CUSTEIO",IF(R47='Tabelas auxiliares'!$A$241,"INVESTIMENTO","ERRO - VERIFICAR"))))</f>
        <v>CUSTEIO</v>
      </c>
      <c r="T47" s="37">
        <v>7200</v>
      </c>
      <c r="V47" s="37"/>
      <c r="W47" s="37">
        <v>7200</v>
      </c>
      <c r="X47" s="37"/>
      <c r="Y47" s="37"/>
      <c r="Z47" s="37"/>
    </row>
    <row r="48" spans="1:26" x14ac:dyDescent="0.25">
      <c r="A48" t="s">
        <v>5479</v>
      </c>
      <c r="B48" t="s">
        <v>5480</v>
      </c>
      <c r="C48" t="s">
        <v>5481</v>
      </c>
      <c r="D48" t="s">
        <v>5482</v>
      </c>
      <c r="E48" t="s">
        <v>5509</v>
      </c>
      <c r="F48" t="s">
        <v>5484</v>
      </c>
      <c r="G48" t="s">
        <v>3761</v>
      </c>
      <c r="H48" t="s">
        <v>5485</v>
      </c>
      <c r="I48" t="s">
        <v>614</v>
      </c>
      <c r="J48" t="s">
        <v>5486</v>
      </c>
      <c r="K48" t="s">
        <v>5487</v>
      </c>
      <c r="L48" t="s">
        <v>5488</v>
      </c>
      <c r="M48" t="s">
        <v>145</v>
      </c>
      <c r="N48" t="s">
        <v>5489</v>
      </c>
      <c r="O48" t="s">
        <v>850</v>
      </c>
      <c r="P48" t="s">
        <v>851</v>
      </c>
      <c r="Q48" t="s">
        <v>5510</v>
      </c>
      <c r="R48" s="19" t="str">
        <f t="shared" si="0"/>
        <v>3</v>
      </c>
      <c r="S48" s="19" t="str">
        <f>IF(M48="","",IF(AND(M48&lt;&gt;'Tabelas auxiliares'!$B$241,M48&lt;&gt;'Tabelas auxiliares'!$B$242,M48&lt;&gt;'Tabelas auxiliares'!$C$241,M48&lt;&gt;'Tabelas auxiliares'!$C$242),"FOLHA DE PESSOAL",IF(R48='Tabelas auxiliares'!$A$242,"CUSTEIO",IF(R48='Tabelas auxiliares'!$A$241,"INVESTIMENTO","ERRO - VERIFICAR"))))</f>
        <v>CUSTEIO</v>
      </c>
      <c r="T48" s="37">
        <v>68400</v>
      </c>
      <c r="V48" s="37"/>
      <c r="W48" s="37">
        <v>68400</v>
      </c>
      <c r="X48" s="37"/>
      <c r="Y48" s="37"/>
      <c r="Z48" s="37"/>
    </row>
    <row r="49" spans="1:26" x14ac:dyDescent="0.25">
      <c r="A49" t="s">
        <v>5479</v>
      </c>
      <c r="B49" t="s">
        <v>5480</v>
      </c>
      <c r="C49" t="s">
        <v>5481</v>
      </c>
      <c r="D49" t="s">
        <v>5482</v>
      </c>
      <c r="E49" t="s">
        <v>5511</v>
      </c>
      <c r="F49" t="s">
        <v>5484</v>
      </c>
      <c r="G49" t="s">
        <v>3761</v>
      </c>
      <c r="H49" t="s">
        <v>5485</v>
      </c>
      <c r="I49" t="s">
        <v>614</v>
      </c>
      <c r="J49" t="s">
        <v>5486</v>
      </c>
      <c r="K49" t="s">
        <v>5487</v>
      </c>
      <c r="L49" t="s">
        <v>5488</v>
      </c>
      <c r="M49" t="s">
        <v>145</v>
      </c>
      <c r="N49" t="s">
        <v>5489</v>
      </c>
      <c r="O49" t="s">
        <v>645</v>
      </c>
      <c r="P49" t="s">
        <v>646</v>
      </c>
      <c r="Q49" t="s">
        <v>5512</v>
      </c>
      <c r="R49" s="19" t="str">
        <f t="shared" si="0"/>
        <v>3</v>
      </c>
      <c r="S49" s="19" t="str">
        <f>IF(M49="","",IF(AND(M49&lt;&gt;'Tabelas auxiliares'!$B$241,M49&lt;&gt;'Tabelas auxiliares'!$B$242,M49&lt;&gt;'Tabelas auxiliares'!$C$241,M49&lt;&gt;'Tabelas auxiliares'!$C$242),"FOLHA DE PESSOAL",IF(R49='Tabelas auxiliares'!$A$242,"CUSTEIO",IF(R49='Tabelas auxiliares'!$A$241,"INVESTIMENTO","ERRO - VERIFICAR"))))</f>
        <v>CUSTEIO</v>
      </c>
      <c r="T49" s="37">
        <v>71712</v>
      </c>
      <c r="V49" s="37"/>
      <c r="W49" s="37">
        <v>71712</v>
      </c>
      <c r="X49" s="37"/>
      <c r="Y49" s="37"/>
      <c r="Z49" s="37"/>
    </row>
    <row r="50" spans="1:26" x14ac:dyDescent="0.25">
      <c r="A50" t="s">
        <v>5479</v>
      </c>
      <c r="B50" t="s">
        <v>5480</v>
      </c>
      <c r="C50" t="s">
        <v>5481</v>
      </c>
      <c r="D50" t="s">
        <v>5482</v>
      </c>
      <c r="E50" t="s">
        <v>5513</v>
      </c>
      <c r="F50" t="s">
        <v>5500</v>
      </c>
      <c r="G50" t="s">
        <v>3761</v>
      </c>
      <c r="H50" t="s">
        <v>5485</v>
      </c>
      <c r="I50" t="s">
        <v>614</v>
      </c>
      <c r="J50" t="s">
        <v>5486</v>
      </c>
      <c r="K50" t="s">
        <v>5487</v>
      </c>
      <c r="L50" t="s">
        <v>5488</v>
      </c>
      <c r="M50" t="s">
        <v>145</v>
      </c>
      <c r="N50" t="s">
        <v>5489</v>
      </c>
      <c r="O50" t="s">
        <v>850</v>
      </c>
      <c r="P50" t="s">
        <v>851</v>
      </c>
      <c r="Q50" t="s">
        <v>5514</v>
      </c>
      <c r="R50" s="19" t="str">
        <f t="shared" si="0"/>
        <v>3</v>
      </c>
      <c r="S50" s="19" t="str">
        <f>IF(M50="","",IF(AND(M50&lt;&gt;'Tabelas auxiliares'!$B$241,M50&lt;&gt;'Tabelas auxiliares'!$B$242,M50&lt;&gt;'Tabelas auxiliares'!$C$241,M50&lt;&gt;'Tabelas auxiliares'!$C$242),"FOLHA DE PESSOAL",IF(R50='Tabelas auxiliares'!$A$242,"CUSTEIO",IF(R50='Tabelas auxiliares'!$A$241,"INVESTIMENTO","ERRO - VERIFICAR"))))</f>
        <v>CUSTEIO</v>
      </c>
      <c r="T50" s="37">
        <v>102600</v>
      </c>
      <c r="V50" s="37"/>
      <c r="W50" s="37">
        <v>102600</v>
      </c>
      <c r="X50" s="37"/>
      <c r="Y50" s="37"/>
      <c r="Z50" s="37"/>
    </row>
    <row r="51" spans="1:26" x14ac:dyDescent="0.25">
      <c r="A51" t="s">
        <v>5479</v>
      </c>
      <c r="B51" t="s">
        <v>5480</v>
      </c>
      <c r="C51" t="s">
        <v>5481</v>
      </c>
      <c r="D51" t="s">
        <v>5482</v>
      </c>
      <c r="E51" t="s">
        <v>5515</v>
      </c>
      <c r="F51" t="s">
        <v>5500</v>
      </c>
      <c r="G51" t="s">
        <v>3761</v>
      </c>
      <c r="H51" t="s">
        <v>5485</v>
      </c>
      <c r="I51" t="s">
        <v>614</v>
      </c>
      <c r="J51" t="s">
        <v>5486</v>
      </c>
      <c r="K51" t="s">
        <v>5487</v>
      </c>
      <c r="L51" t="s">
        <v>5488</v>
      </c>
      <c r="M51" t="s">
        <v>145</v>
      </c>
      <c r="N51" t="s">
        <v>5489</v>
      </c>
      <c r="O51" t="s">
        <v>645</v>
      </c>
      <c r="P51" t="s">
        <v>646</v>
      </c>
      <c r="Q51" t="s">
        <v>5516</v>
      </c>
      <c r="R51" s="19" t="str">
        <f t="shared" si="0"/>
        <v>3</v>
      </c>
      <c r="S51" s="19" t="str">
        <f>IF(M51="","",IF(AND(M51&lt;&gt;'Tabelas auxiliares'!$B$241,M51&lt;&gt;'Tabelas auxiliares'!$B$242,M51&lt;&gt;'Tabelas auxiliares'!$C$241,M51&lt;&gt;'Tabelas auxiliares'!$C$242),"FOLHA DE PESSOAL",IF(R51='Tabelas auxiliares'!$A$242,"CUSTEIO",IF(R51='Tabelas auxiliares'!$A$241,"INVESTIMENTO","ERRO - VERIFICAR"))))</f>
        <v>CUSTEIO</v>
      </c>
      <c r="T51" s="37">
        <v>107568</v>
      </c>
      <c r="V51" s="37"/>
      <c r="W51" s="37">
        <v>107568</v>
      </c>
      <c r="X51" s="37"/>
      <c r="Y51" s="37"/>
      <c r="Z51" s="37"/>
    </row>
    <row r="52" spans="1:26" x14ac:dyDescent="0.25">
      <c r="A52" t="s">
        <v>5479</v>
      </c>
      <c r="B52" t="s">
        <v>5480</v>
      </c>
      <c r="C52" t="s">
        <v>5481</v>
      </c>
      <c r="D52" t="s">
        <v>5482</v>
      </c>
      <c r="E52" t="s">
        <v>5517</v>
      </c>
      <c r="F52" t="s">
        <v>5484</v>
      </c>
      <c r="G52" t="s">
        <v>3761</v>
      </c>
      <c r="H52" t="s">
        <v>5485</v>
      </c>
      <c r="I52" t="s">
        <v>614</v>
      </c>
      <c r="J52" t="s">
        <v>5486</v>
      </c>
      <c r="K52" t="s">
        <v>5487</v>
      </c>
      <c r="L52" t="s">
        <v>5488</v>
      </c>
      <c r="M52" t="s">
        <v>145</v>
      </c>
      <c r="N52" t="s">
        <v>5489</v>
      </c>
      <c r="O52" t="s">
        <v>1313</v>
      </c>
      <c r="P52" t="s">
        <v>1314</v>
      </c>
      <c r="Q52" t="s">
        <v>5518</v>
      </c>
      <c r="R52" s="19" t="str">
        <f t="shared" si="0"/>
        <v>3</v>
      </c>
      <c r="S52" s="19" t="str">
        <f>IF(M52="","",IF(AND(M52&lt;&gt;'Tabelas auxiliares'!$B$241,M52&lt;&gt;'Tabelas auxiliares'!$B$242,M52&lt;&gt;'Tabelas auxiliares'!$C$241,M52&lt;&gt;'Tabelas auxiliares'!$C$242),"FOLHA DE PESSOAL",IF(R52='Tabelas auxiliares'!$A$242,"CUSTEIO",IF(R52='Tabelas auxiliares'!$A$241,"INVESTIMENTO","ERRO - VERIFICAR"))))</f>
        <v>CUSTEIO</v>
      </c>
      <c r="T52" s="37">
        <v>9712.7999999999993</v>
      </c>
      <c r="V52" s="37"/>
      <c r="W52" s="37">
        <v>9712.7999999999993</v>
      </c>
      <c r="X52" s="37"/>
      <c r="Y52" s="37"/>
      <c r="Z52" s="37"/>
    </row>
    <row r="53" spans="1:26" x14ac:dyDescent="0.25">
      <c r="A53" t="s">
        <v>5479</v>
      </c>
      <c r="B53" t="s">
        <v>5480</v>
      </c>
      <c r="C53" t="s">
        <v>5481</v>
      </c>
      <c r="D53" t="s">
        <v>5482</v>
      </c>
      <c r="E53" t="s">
        <v>5519</v>
      </c>
      <c r="F53" t="s">
        <v>5500</v>
      </c>
      <c r="G53" t="s">
        <v>3761</v>
      </c>
      <c r="H53" t="s">
        <v>5485</v>
      </c>
      <c r="I53" t="s">
        <v>614</v>
      </c>
      <c r="J53" t="s">
        <v>5486</v>
      </c>
      <c r="K53" t="s">
        <v>5487</v>
      </c>
      <c r="L53" t="s">
        <v>5488</v>
      </c>
      <c r="M53" t="s">
        <v>145</v>
      </c>
      <c r="N53" t="s">
        <v>5489</v>
      </c>
      <c r="O53" t="s">
        <v>1313</v>
      </c>
      <c r="P53" t="s">
        <v>1314</v>
      </c>
      <c r="Q53" t="s">
        <v>5520</v>
      </c>
      <c r="R53" s="19" t="str">
        <f t="shared" si="0"/>
        <v>3</v>
      </c>
      <c r="S53" s="19" t="str">
        <f>IF(M53="","",IF(AND(M53&lt;&gt;'Tabelas auxiliares'!$B$241,M53&lt;&gt;'Tabelas auxiliares'!$B$242,M53&lt;&gt;'Tabelas auxiliares'!$C$241,M53&lt;&gt;'Tabelas auxiliares'!$C$242),"FOLHA DE PESSOAL",IF(R53='Tabelas auxiliares'!$A$242,"CUSTEIO",IF(R53='Tabelas auxiliares'!$A$241,"INVESTIMENTO","ERRO - VERIFICAR"))))</f>
        <v>CUSTEIO</v>
      </c>
      <c r="T53" s="37">
        <v>14569.2</v>
      </c>
      <c r="V53" s="37"/>
      <c r="W53" s="37">
        <v>14569.2</v>
      </c>
      <c r="X53" s="37"/>
      <c r="Y53" s="37"/>
      <c r="Z53" s="37"/>
    </row>
    <row r="54" spans="1:26" x14ac:dyDescent="0.25">
      <c r="A54" t="s">
        <v>5479</v>
      </c>
      <c r="B54" t="s">
        <v>5480</v>
      </c>
      <c r="C54" t="s">
        <v>5481</v>
      </c>
      <c r="D54" t="s">
        <v>5521</v>
      </c>
      <c r="E54" t="s">
        <v>5522</v>
      </c>
      <c r="F54" t="s">
        <v>5523</v>
      </c>
      <c r="G54" t="s">
        <v>3761</v>
      </c>
      <c r="H54" t="s">
        <v>5485</v>
      </c>
      <c r="I54" t="s">
        <v>614</v>
      </c>
      <c r="J54" t="s">
        <v>5486</v>
      </c>
      <c r="K54" t="s">
        <v>5487</v>
      </c>
      <c r="L54" t="s">
        <v>5488</v>
      </c>
      <c r="M54" t="s">
        <v>145</v>
      </c>
      <c r="N54" t="s">
        <v>5489</v>
      </c>
      <c r="O54" t="s">
        <v>863</v>
      </c>
      <c r="P54" t="s">
        <v>864</v>
      </c>
      <c r="Q54" t="s">
        <v>5524</v>
      </c>
      <c r="R54" s="19" t="str">
        <f t="shared" si="0"/>
        <v>3</v>
      </c>
      <c r="S54" s="19" t="str">
        <f>IF(M54="","",IF(AND(M54&lt;&gt;'Tabelas auxiliares'!$B$241,M54&lt;&gt;'Tabelas auxiliares'!$B$242,M54&lt;&gt;'Tabelas auxiliares'!$C$241,M54&lt;&gt;'Tabelas auxiliares'!$C$242),"FOLHA DE PESSOAL",IF(R54='Tabelas auxiliares'!$A$242,"CUSTEIO",IF(R54='Tabelas auxiliares'!$A$241,"INVESTIMENTO","ERRO - VERIFICAR"))))</f>
        <v>CUSTEIO</v>
      </c>
      <c r="T54" s="37">
        <v>49383.040000000001</v>
      </c>
      <c r="V54" s="37">
        <v>23515.66</v>
      </c>
      <c r="W54" s="37">
        <v>25867.38</v>
      </c>
      <c r="X54" s="37"/>
      <c r="Y54" s="37"/>
      <c r="Z54" s="37"/>
    </row>
    <row r="55" spans="1:26" x14ac:dyDescent="0.25">
      <c r="A55" t="s">
        <v>5525</v>
      </c>
      <c r="B55" t="s">
        <v>5526</v>
      </c>
      <c r="C55" t="s">
        <v>656</v>
      </c>
      <c r="D55" t="s">
        <v>5527</v>
      </c>
      <c r="E55" t="s">
        <v>5528</v>
      </c>
      <c r="F55" t="s">
        <v>5529</v>
      </c>
      <c r="G55" t="s">
        <v>3761</v>
      </c>
      <c r="H55" t="s">
        <v>5530</v>
      </c>
      <c r="I55" t="s">
        <v>614</v>
      </c>
      <c r="J55" t="s">
        <v>5531</v>
      </c>
      <c r="K55" t="s">
        <v>641</v>
      </c>
      <c r="L55" t="s">
        <v>5532</v>
      </c>
      <c r="M55" t="s">
        <v>145</v>
      </c>
      <c r="N55" t="s">
        <v>5533</v>
      </c>
      <c r="O55" t="s">
        <v>863</v>
      </c>
      <c r="P55" t="s">
        <v>864</v>
      </c>
      <c r="Q55" t="s">
        <v>5534</v>
      </c>
      <c r="R55" s="19" t="str">
        <f t="shared" si="0"/>
        <v>3</v>
      </c>
      <c r="S55" s="19" t="str">
        <f>IF(M55="","",IF(AND(M55&lt;&gt;'Tabelas auxiliares'!$B$241,M55&lt;&gt;'Tabelas auxiliares'!$B$242,M55&lt;&gt;'Tabelas auxiliares'!$C$241,M55&lt;&gt;'Tabelas auxiliares'!$C$242),"FOLHA DE PESSOAL",IF(R55='Tabelas auxiliares'!$A$242,"CUSTEIO",IF(R55='Tabelas auxiliares'!$A$241,"INVESTIMENTO","ERRO - VERIFICAR"))))</f>
        <v>CUSTEIO</v>
      </c>
      <c r="T55" s="37">
        <v>818181.81</v>
      </c>
      <c r="V55" s="37"/>
      <c r="W55" s="37">
        <v>818181.81</v>
      </c>
      <c r="X55" s="37"/>
      <c r="Y55" s="37"/>
      <c r="Z55" s="37"/>
    </row>
    <row r="56" spans="1:26" x14ac:dyDescent="0.25">
      <c r="A56" t="s">
        <v>5525</v>
      </c>
      <c r="B56" t="s">
        <v>5526</v>
      </c>
      <c r="C56" t="s">
        <v>5315</v>
      </c>
      <c r="D56" t="s">
        <v>5535</v>
      </c>
      <c r="E56" t="s">
        <v>5536</v>
      </c>
      <c r="F56" t="s">
        <v>5537</v>
      </c>
      <c r="G56" t="s">
        <v>3761</v>
      </c>
      <c r="H56" t="s">
        <v>5530</v>
      </c>
      <c r="I56" t="s">
        <v>615</v>
      </c>
      <c r="J56" t="s">
        <v>5538</v>
      </c>
      <c r="K56" t="s">
        <v>5539</v>
      </c>
      <c r="L56" t="s">
        <v>5532</v>
      </c>
      <c r="M56" t="s">
        <v>145</v>
      </c>
      <c r="N56" t="s">
        <v>5540</v>
      </c>
      <c r="O56" t="s">
        <v>863</v>
      </c>
      <c r="P56" t="s">
        <v>864</v>
      </c>
      <c r="Q56" t="s">
        <v>5541</v>
      </c>
      <c r="R56" s="19" t="str">
        <f t="shared" si="0"/>
        <v>3</v>
      </c>
      <c r="S56" s="19" t="str">
        <f>IF(M56="","",IF(AND(M56&lt;&gt;'Tabelas auxiliares'!$B$241,M56&lt;&gt;'Tabelas auxiliares'!$B$242,M56&lt;&gt;'Tabelas auxiliares'!$C$241,M56&lt;&gt;'Tabelas auxiliares'!$C$242),"FOLHA DE PESSOAL",IF(R56='Tabelas auxiliares'!$A$242,"CUSTEIO",IF(R56='Tabelas auxiliares'!$A$241,"INVESTIMENTO","ERRO - VERIFICAR"))))</f>
        <v>CUSTEIO</v>
      </c>
      <c r="T56" s="37">
        <v>266666.62</v>
      </c>
      <c r="V56" s="37">
        <v>96969.68</v>
      </c>
      <c r="W56" s="37">
        <v>169696.94</v>
      </c>
      <c r="X56" s="37"/>
      <c r="Y56" s="37"/>
      <c r="Z56" s="37"/>
    </row>
    <row r="57" spans="1:26" x14ac:dyDescent="0.25">
      <c r="A57" t="s">
        <v>5542</v>
      </c>
      <c r="B57" t="s">
        <v>5543</v>
      </c>
      <c r="C57" t="s">
        <v>710</v>
      </c>
      <c r="D57" t="s">
        <v>5544</v>
      </c>
      <c r="E57" t="s">
        <v>5545</v>
      </c>
      <c r="F57" t="s">
        <v>5546</v>
      </c>
      <c r="G57" t="s">
        <v>3761</v>
      </c>
      <c r="H57" t="s">
        <v>5547</v>
      </c>
      <c r="I57" t="s">
        <v>620</v>
      </c>
      <c r="J57" t="s">
        <v>5548</v>
      </c>
      <c r="K57" t="s">
        <v>605</v>
      </c>
      <c r="L57" t="s">
        <v>5549</v>
      </c>
      <c r="M57" t="s">
        <v>145</v>
      </c>
      <c r="N57" t="s">
        <v>5550</v>
      </c>
      <c r="O57" t="s">
        <v>863</v>
      </c>
      <c r="P57" t="s">
        <v>864</v>
      </c>
      <c r="Q57" t="s">
        <v>5551</v>
      </c>
      <c r="R57" s="19" t="str">
        <f t="shared" si="0"/>
        <v>3</v>
      </c>
      <c r="S57" s="19" t="str">
        <f>IF(M57="","",IF(AND(M57&lt;&gt;'Tabelas auxiliares'!$B$241,M57&lt;&gt;'Tabelas auxiliares'!$B$242,M57&lt;&gt;'Tabelas auxiliares'!$C$241,M57&lt;&gt;'Tabelas auxiliares'!$C$242),"FOLHA DE PESSOAL",IF(R57='Tabelas auxiliares'!$A$242,"CUSTEIO",IF(R57='Tabelas auxiliares'!$A$241,"INVESTIMENTO","ERRO - VERIFICAR"))))</f>
        <v>CUSTEIO</v>
      </c>
      <c r="T57" s="37">
        <v>1560.81</v>
      </c>
      <c r="V57" s="37"/>
      <c r="W57" s="37"/>
      <c r="X57" s="37"/>
      <c r="Y57" s="37"/>
      <c r="Z57" s="37">
        <v>1560.81</v>
      </c>
    </row>
    <row r="58" spans="1:26" x14ac:dyDescent="0.25">
      <c r="A58" t="s">
        <v>5552</v>
      </c>
      <c r="B58" t="s">
        <v>5553</v>
      </c>
      <c r="C58" t="s">
        <v>4017</v>
      </c>
      <c r="D58" t="s">
        <v>5554</v>
      </c>
      <c r="E58" t="s">
        <v>5555</v>
      </c>
      <c r="F58" t="s">
        <v>5556</v>
      </c>
      <c r="G58" t="s">
        <v>3761</v>
      </c>
      <c r="H58" t="s">
        <v>5557</v>
      </c>
      <c r="I58" t="s">
        <v>620</v>
      </c>
      <c r="J58" t="s">
        <v>5558</v>
      </c>
      <c r="K58" t="s">
        <v>5559</v>
      </c>
      <c r="L58" t="s">
        <v>5560</v>
      </c>
      <c r="M58" t="s">
        <v>127</v>
      </c>
      <c r="N58" t="s">
        <v>5561</v>
      </c>
      <c r="O58" t="s">
        <v>863</v>
      </c>
      <c r="P58" t="s">
        <v>864</v>
      </c>
      <c r="Q58" t="s">
        <v>5562</v>
      </c>
      <c r="R58" s="19" t="str">
        <f t="shared" si="0"/>
        <v>3</v>
      </c>
      <c r="S58" s="19" t="str">
        <f>IF(M58="","",IF(AND(M58&lt;&gt;'Tabelas auxiliares'!$B$241,M58&lt;&gt;'Tabelas auxiliares'!$B$242,M58&lt;&gt;'Tabelas auxiliares'!$C$241,M58&lt;&gt;'Tabelas auxiliares'!$C$242),"FOLHA DE PESSOAL",IF(R58='Tabelas auxiliares'!$A$242,"CUSTEIO",IF(R58='Tabelas auxiliares'!$A$241,"INVESTIMENTO","ERRO - VERIFICAR"))))</f>
        <v>FOLHA DE PESSOAL</v>
      </c>
      <c r="T58" s="37">
        <v>1620000</v>
      </c>
      <c r="V58" s="37"/>
      <c r="W58" s="37"/>
      <c r="X58" s="37"/>
      <c r="Y58" s="37"/>
      <c r="Z58" s="37">
        <v>1620000</v>
      </c>
    </row>
    <row r="59" spans="1:26" x14ac:dyDescent="0.25">
      <c r="A59" t="s">
        <v>5552</v>
      </c>
      <c r="B59" t="s">
        <v>5553</v>
      </c>
      <c r="C59" t="s">
        <v>4017</v>
      </c>
      <c r="D59" t="s">
        <v>5554</v>
      </c>
      <c r="E59" t="s">
        <v>5563</v>
      </c>
      <c r="F59" t="s">
        <v>5564</v>
      </c>
      <c r="G59" t="s">
        <v>3761</v>
      </c>
      <c r="H59" t="s">
        <v>5557</v>
      </c>
      <c r="I59" t="s">
        <v>620</v>
      </c>
      <c r="J59" t="s">
        <v>5558</v>
      </c>
      <c r="K59" t="s">
        <v>5559</v>
      </c>
      <c r="L59" t="s">
        <v>5560</v>
      </c>
      <c r="M59" t="s">
        <v>127</v>
      </c>
      <c r="N59" t="s">
        <v>5561</v>
      </c>
      <c r="O59" t="s">
        <v>863</v>
      </c>
      <c r="P59" t="s">
        <v>864</v>
      </c>
      <c r="Q59" t="s">
        <v>5565</v>
      </c>
      <c r="R59" s="19" t="str">
        <f t="shared" si="0"/>
        <v>3</v>
      </c>
      <c r="S59" s="19" t="str">
        <f>IF(M59="","",IF(AND(M59&lt;&gt;'Tabelas auxiliares'!$B$241,M59&lt;&gt;'Tabelas auxiliares'!$B$242,M59&lt;&gt;'Tabelas auxiliares'!$C$241,M59&lt;&gt;'Tabelas auxiliares'!$C$242),"FOLHA DE PESSOAL",IF(R59='Tabelas auxiliares'!$A$242,"CUSTEIO",IF(R59='Tabelas auxiliares'!$A$241,"INVESTIMENTO","ERRO - VERIFICAR"))))</f>
        <v>FOLHA DE PESSOAL</v>
      </c>
      <c r="T59" s="37">
        <v>180000</v>
      </c>
      <c r="V59" s="37">
        <v>88317</v>
      </c>
      <c r="W59" s="37"/>
      <c r="X59" s="37"/>
      <c r="Y59" s="37"/>
      <c r="Z59" s="37">
        <v>91683</v>
      </c>
    </row>
    <row r="60" spans="1:26" x14ac:dyDescent="0.25">
      <c r="R60" s="19" t="str">
        <f t="shared" si="0"/>
        <v/>
      </c>
      <c r="S60" s="19" t="str">
        <f>IF(M60="","",IF(AND(M60&lt;&gt;'Tabelas auxiliares'!$B$241,M60&lt;&gt;'Tabelas auxiliares'!$B$242,M60&lt;&gt;'Tabelas auxiliares'!$C$241,M60&lt;&gt;'Tabelas auxiliares'!$C$242),"FOLHA DE PESSOAL",IF(R60='Tabelas auxiliares'!$A$242,"CUSTEIO",IF(R60='Tabelas auxiliares'!$A$241,"INVESTIMENTO","ERRO - VERIFICAR"))))</f>
        <v/>
      </c>
      <c r="T60" s="37"/>
      <c r="V60" s="37"/>
      <c r="W60" s="37"/>
      <c r="X60" s="37"/>
      <c r="Y60" s="37"/>
      <c r="Z60" s="37"/>
    </row>
    <row r="61" spans="1:26" x14ac:dyDescent="0.25">
      <c r="R61" s="19" t="str">
        <f t="shared" si="0"/>
        <v/>
      </c>
      <c r="S61" s="19" t="str">
        <f>IF(M61="","",IF(AND(M61&lt;&gt;'Tabelas auxiliares'!$B$241,M61&lt;&gt;'Tabelas auxiliares'!$B$242,M61&lt;&gt;'Tabelas auxiliares'!$C$241,M61&lt;&gt;'Tabelas auxiliares'!$C$242),"FOLHA DE PESSOAL",IF(R61='Tabelas auxiliares'!$A$242,"CUSTEIO",IF(R61='Tabelas auxiliares'!$A$241,"INVESTIMENTO","ERRO - VERIFICAR"))))</f>
        <v/>
      </c>
      <c r="T61" s="37"/>
      <c r="V61" s="37"/>
      <c r="W61" s="37"/>
      <c r="X61" s="37"/>
      <c r="Y61" s="37"/>
      <c r="Z61" s="37"/>
    </row>
    <row r="62" spans="1:26" x14ac:dyDescent="0.25">
      <c r="R62" s="19" t="str">
        <f t="shared" si="0"/>
        <v/>
      </c>
      <c r="S62" s="19" t="str">
        <f>IF(M62="","",IF(AND(M62&lt;&gt;'Tabelas auxiliares'!$B$241,M62&lt;&gt;'Tabelas auxiliares'!$B$242,M62&lt;&gt;'Tabelas auxiliares'!$C$241,M62&lt;&gt;'Tabelas auxiliares'!$C$242),"FOLHA DE PESSOAL",IF(R62='Tabelas auxiliares'!$A$242,"CUSTEIO",IF(R62='Tabelas auxiliares'!$A$241,"INVESTIMENTO","ERRO - VERIFICAR"))))</f>
        <v/>
      </c>
      <c r="T62" s="37"/>
      <c r="V62" s="37"/>
      <c r="W62" s="37"/>
      <c r="X62" s="37"/>
      <c r="Y62" s="37"/>
      <c r="Z62" s="37"/>
    </row>
    <row r="63" spans="1:26" x14ac:dyDescent="0.25">
      <c r="R63" s="19" t="str">
        <f t="shared" si="0"/>
        <v/>
      </c>
      <c r="S63" s="19" t="str">
        <f>IF(M63="","",IF(AND(M63&lt;&gt;'Tabelas auxiliares'!$B$241,M63&lt;&gt;'Tabelas auxiliares'!$B$242,M63&lt;&gt;'Tabelas auxiliares'!$C$241,M63&lt;&gt;'Tabelas auxiliares'!$C$242),"FOLHA DE PESSOAL",IF(R63='Tabelas auxiliares'!$A$242,"CUSTEIO",IF(R63='Tabelas auxiliares'!$A$241,"INVESTIMENTO","ERRO - VERIFICAR"))))</f>
        <v/>
      </c>
      <c r="T63" s="37"/>
      <c r="V63" s="37"/>
      <c r="W63" s="37"/>
      <c r="X63" s="37"/>
      <c r="Y63" s="37"/>
      <c r="Z63" s="37"/>
    </row>
    <row r="64" spans="1:26" x14ac:dyDescent="0.25">
      <c r="R64" s="19" t="str">
        <f t="shared" si="0"/>
        <v/>
      </c>
      <c r="S64" s="19" t="str">
        <f>IF(M64="","",IF(AND(M64&lt;&gt;'Tabelas auxiliares'!$B$241,M64&lt;&gt;'Tabelas auxiliares'!$B$242,M64&lt;&gt;'Tabelas auxiliares'!$C$241,M64&lt;&gt;'Tabelas auxiliares'!$C$242),"FOLHA DE PESSOAL",IF(R64='Tabelas auxiliares'!$A$242,"CUSTEIO",IF(R64='Tabelas auxiliares'!$A$241,"INVESTIMENTO","ERRO - VERIFICAR"))))</f>
        <v/>
      </c>
      <c r="T64" s="37"/>
      <c r="V64" s="37"/>
      <c r="W64" s="37"/>
      <c r="X64" s="37"/>
      <c r="Y64" s="37"/>
      <c r="Z64" s="37"/>
    </row>
    <row r="65" spans="18:26" x14ac:dyDescent="0.25">
      <c r="R65" s="19" t="str">
        <f t="shared" si="0"/>
        <v/>
      </c>
      <c r="S65" s="19" t="str">
        <f>IF(M65="","",IF(AND(M65&lt;&gt;'Tabelas auxiliares'!$B$241,M65&lt;&gt;'Tabelas auxiliares'!$B$242,M65&lt;&gt;'Tabelas auxiliares'!$C$241,M65&lt;&gt;'Tabelas auxiliares'!$C$242),"FOLHA DE PESSOAL",IF(R65='Tabelas auxiliares'!$A$242,"CUSTEIO",IF(R65='Tabelas auxiliares'!$A$241,"INVESTIMENTO","ERRO - VERIFICAR"))))</f>
        <v/>
      </c>
      <c r="T65" s="37"/>
      <c r="V65" s="37"/>
      <c r="W65" s="37"/>
      <c r="X65" s="37"/>
      <c r="Y65" s="37"/>
      <c r="Z65" s="37"/>
    </row>
    <row r="66" spans="18:26" x14ac:dyDescent="0.25">
      <c r="R66" s="19" t="str">
        <f t="shared" si="0"/>
        <v/>
      </c>
      <c r="S66" s="19" t="str">
        <f>IF(M66="","",IF(AND(M66&lt;&gt;'Tabelas auxiliares'!$B$241,M66&lt;&gt;'Tabelas auxiliares'!$B$242,M66&lt;&gt;'Tabelas auxiliares'!$C$241,M66&lt;&gt;'Tabelas auxiliares'!$C$242),"FOLHA DE PESSOAL",IF(R66='Tabelas auxiliares'!$A$242,"CUSTEIO",IF(R66='Tabelas auxiliares'!$A$241,"INVESTIMENTO","ERRO - VERIFICAR"))))</f>
        <v/>
      </c>
      <c r="T66" s="37"/>
      <c r="V66" s="37"/>
      <c r="W66" s="37"/>
      <c r="X66" s="37"/>
      <c r="Y66" s="37"/>
      <c r="Z66" s="37"/>
    </row>
    <row r="67" spans="18:26" x14ac:dyDescent="0.25">
      <c r="R67" s="19" t="str">
        <f t="shared" si="0"/>
        <v/>
      </c>
      <c r="S67" s="19" t="str">
        <f>IF(M67="","",IF(AND(M67&lt;&gt;'Tabelas auxiliares'!$B$241,M67&lt;&gt;'Tabelas auxiliares'!$B$242,M67&lt;&gt;'Tabelas auxiliares'!$C$241,M67&lt;&gt;'Tabelas auxiliares'!$C$242),"FOLHA DE PESSOAL",IF(R67='Tabelas auxiliares'!$A$242,"CUSTEIO",IF(R67='Tabelas auxiliares'!$A$241,"INVESTIMENTO","ERRO - VERIFICAR"))))</f>
        <v/>
      </c>
      <c r="T67" s="37"/>
      <c r="V67" s="37"/>
      <c r="W67" s="37"/>
      <c r="X67" s="37"/>
      <c r="Y67" s="37"/>
      <c r="Z67" s="37"/>
    </row>
    <row r="68" spans="18:26" x14ac:dyDescent="0.25">
      <c r="R68" s="19" t="str">
        <f t="shared" ref="R68:R131" si="1">LEFT(O68,1)</f>
        <v/>
      </c>
      <c r="S68" s="19" t="str">
        <f>IF(M68="","",IF(AND(M68&lt;&gt;'Tabelas auxiliares'!$B$241,M68&lt;&gt;'Tabelas auxiliares'!$B$242,M68&lt;&gt;'Tabelas auxiliares'!$C$241,M68&lt;&gt;'Tabelas auxiliares'!$C$242),"FOLHA DE PESSOAL",IF(R68='Tabelas auxiliares'!$A$242,"CUSTEIO",IF(R68='Tabelas auxiliares'!$A$241,"INVESTIMENTO","ERRO - VERIFICAR"))))</f>
        <v/>
      </c>
      <c r="T68" s="37"/>
      <c r="V68" s="37"/>
      <c r="W68" s="37"/>
      <c r="X68" s="37"/>
      <c r="Y68" s="37"/>
      <c r="Z68" s="37"/>
    </row>
    <row r="69" spans="18:26" x14ac:dyDescent="0.25">
      <c r="R69" s="19" t="str">
        <f t="shared" si="1"/>
        <v/>
      </c>
      <c r="S69" s="19" t="str">
        <f>IF(M69="","",IF(AND(M69&lt;&gt;'Tabelas auxiliares'!$B$241,M69&lt;&gt;'Tabelas auxiliares'!$B$242,M69&lt;&gt;'Tabelas auxiliares'!$C$241,M69&lt;&gt;'Tabelas auxiliares'!$C$242),"FOLHA DE PESSOAL",IF(R69='Tabelas auxiliares'!$A$242,"CUSTEIO",IF(R69='Tabelas auxiliares'!$A$241,"INVESTIMENTO","ERRO - VERIFICAR"))))</f>
        <v/>
      </c>
      <c r="T69" s="37"/>
      <c r="V69" s="37"/>
      <c r="W69" s="37"/>
      <c r="X69" s="37"/>
      <c r="Y69" s="37"/>
      <c r="Z69" s="37"/>
    </row>
    <row r="70" spans="18:26" x14ac:dyDescent="0.25">
      <c r="R70" s="19" t="str">
        <f t="shared" si="1"/>
        <v/>
      </c>
      <c r="S70" s="19" t="str">
        <f>IF(M70="","",IF(AND(M70&lt;&gt;'Tabelas auxiliares'!$B$241,M70&lt;&gt;'Tabelas auxiliares'!$B$242,M70&lt;&gt;'Tabelas auxiliares'!$C$241,M70&lt;&gt;'Tabelas auxiliares'!$C$242),"FOLHA DE PESSOAL",IF(R70='Tabelas auxiliares'!$A$242,"CUSTEIO",IF(R70='Tabelas auxiliares'!$A$241,"INVESTIMENTO","ERRO - VERIFICAR"))))</f>
        <v/>
      </c>
      <c r="T70" s="37"/>
      <c r="V70" s="37"/>
      <c r="W70" s="37"/>
      <c r="X70" s="37"/>
      <c r="Y70" s="37"/>
      <c r="Z70" s="37"/>
    </row>
    <row r="71" spans="18:26" x14ac:dyDescent="0.25">
      <c r="R71" s="19" t="str">
        <f t="shared" si="1"/>
        <v/>
      </c>
      <c r="S71" s="19" t="str">
        <f>IF(M71="","",IF(AND(M71&lt;&gt;'Tabelas auxiliares'!$B$241,M71&lt;&gt;'Tabelas auxiliares'!$B$242,M71&lt;&gt;'Tabelas auxiliares'!$C$241,M71&lt;&gt;'Tabelas auxiliares'!$C$242),"FOLHA DE PESSOAL",IF(R71='Tabelas auxiliares'!$A$242,"CUSTEIO",IF(R71='Tabelas auxiliares'!$A$241,"INVESTIMENTO","ERRO - VERIFICAR"))))</f>
        <v/>
      </c>
      <c r="T71" s="37"/>
      <c r="V71" s="37"/>
      <c r="W71" s="37"/>
      <c r="X71" s="37"/>
      <c r="Y71" s="37"/>
      <c r="Z71" s="37"/>
    </row>
    <row r="72" spans="18:26" x14ac:dyDescent="0.25">
      <c r="R72" s="19" t="str">
        <f t="shared" si="1"/>
        <v/>
      </c>
      <c r="S72" s="19" t="str">
        <f>IF(M72="","",IF(AND(M72&lt;&gt;'Tabelas auxiliares'!$B$241,M72&lt;&gt;'Tabelas auxiliares'!$B$242,M72&lt;&gt;'Tabelas auxiliares'!$C$241,M72&lt;&gt;'Tabelas auxiliares'!$C$242),"FOLHA DE PESSOAL",IF(R72='Tabelas auxiliares'!$A$242,"CUSTEIO",IF(R72='Tabelas auxiliares'!$A$241,"INVESTIMENTO","ERRO - VERIFICAR"))))</f>
        <v/>
      </c>
      <c r="T72" s="37"/>
      <c r="V72" s="37"/>
      <c r="X72" s="37"/>
      <c r="Y72" s="37"/>
      <c r="Z72" s="37"/>
    </row>
    <row r="73" spans="18:26" x14ac:dyDescent="0.25">
      <c r="R73" s="19" t="str">
        <f t="shared" si="1"/>
        <v/>
      </c>
      <c r="S73" s="19" t="str">
        <f>IF(M73="","",IF(AND(M73&lt;&gt;'Tabelas auxiliares'!$B$241,M73&lt;&gt;'Tabelas auxiliares'!$B$242,M73&lt;&gt;'Tabelas auxiliares'!$C$241,M73&lt;&gt;'Tabelas auxiliares'!$C$242),"FOLHA DE PESSOAL",IF(R73='Tabelas auxiliares'!$A$242,"CUSTEIO",IF(R73='Tabelas auxiliares'!$A$241,"INVESTIMENTO","ERRO - VERIFICAR"))))</f>
        <v/>
      </c>
      <c r="T73" s="37"/>
      <c r="V73" s="37"/>
      <c r="X73" s="37"/>
      <c r="Y73" s="37"/>
      <c r="Z73" s="37"/>
    </row>
    <row r="74" spans="18:26" x14ac:dyDescent="0.25">
      <c r="R74" s="19" t="str">
        <f t="shared" si="1"/>
        <v/>
      </c>
      <c r="S74" s="19" t="str">
        <f>IF(M74="","",IF(AND(M74&lt;&gt;'Tabelas auxiliares'!$B$241,M74&lt;&gt;'Tabelas auxiliares'!$B$242,M74&lt;&gt;'Tabelas auxiliares'!$C$241,M74&lt;&gt;'Tabelas auxiliares'!$C$242),"FOLHA DE PESSOAL",IF(R74='Tabelas auxiliares'!$A$242,"CUSTEIO",IF(R74='Tabelas auxiliares'!$A$241,"INVESTIMENTO","ERRO - VERIFICAR"))))</f>
        <v/>
      </c>
      <c r="T74" s="37"/>
      <c r="V74" s="37"/>
      <c r="X74" s="37"/>
      <c r="Y74" s="37"/>
      <c r="Z74" s="37"/>
    </row>
    <row r="75" spans="18:26" x14ac:dyDescent="0.25">
      <c r="R75" s="19" t="str">
        <f t="shared" si="1"/>
        <v/>
      </c>
      <c r="S75" s="19" t="str">
        <f>IF(M75="","",IF(AND(M75&lt;&gt;'Tabelas auxiliares'!$B$241,M75&lt;&gt;'Tabelas auxiliares'!$B$242,M75&lt;&gt;'Tabelas auxiliares'!$C$241,M75&lt;&gt;'Tabelas auxiliares'!$C$242),"FOLHA DE PESSOAL",IF(R75='Tabelas auxiliares'!$A$242,"CUSTEIO",IF(R75='Tabelas auxiliares'!$A$241,"INVESTIMENTO","ERRO - VERIFICAR"))))</f>
        <v/>
      </c>
      <c r="T75" s="37"/>
      <c r="V75" s="37"/>
      <c r="X75" s="37"/>
      <c r="Y75" s="37"/>
      <c r="Z75" s="37"/>
    </row>
    <row r="76" spans="18:26" x14ac:dyDescent="0.25">
      <c r="R76" s="19" t="str">
        <f t="shared" si="1"/>
        <v/>
      </c>
      <c r="S76" s="19" t="str">
        <f>IF(M76="","",IF(AND(M76&lt;&gt;'Tabelas auxiliares'!$B$241,M76&lt;&gt;'Tabelas auxiliares'!$B$242,M76&lt;&gt;'Tabelas auxiliares'!$C$241,M76&lt;&gt;'Tabelas auxiliares'!$C$242),"FOLHA DE PESSOAL",IF(R76='Tabelas auxiliares'!$A$242,"CUSTEIO",IF(R76='Tabelas auxiliares'!$A$241,"INVESTIMENTO","ERRO - VERIFICAR"))))</f>
        <v/>
      </c>
      <c r="T76" s="37"/>
      <c r="V76" s="37"/>
      <c r="X76" s="37"/>
      <c r="Y76" s="37"/>
      <c r="Z76" s="37"/>
    </row>
    <row r="77" spans="18:26" x14ac:dyDescent="0.25">
      <c r="R77" s="19" t="str">
        <f t="shared" si="1"/>
        <v/>
      </c>
      <c r="S77" s="19" t="str">
        <f>IF(M77="","",IF(AND(M77&lt;&gt;'Tabelas auxiliares'!$B$241,M77&lt;&gt;'Tabelas auxiliares'!$B$242,M77&lt;&gt;'Tabelas auxiliares'!$C$241,M77&lt;&gt;'Tabelas auxiliares'!$C$242),"FOLHA DE PESSOAL",IF(R77='Tabelas auxiliares'!$A$242,"CUSTEIO",IF(R77='Tabelas auxiliares'!$A$241,"INVESTIMENTO","ERRO - VERIFICAR"))))</f>
        <v/>
      </c>
      <c r="T77" s="37"/>
      <c r="V77" s="37"/>
      <c r="X77" s="37"/>
      <c r="Y77" s="37"/>
      <c r="Z77" s="37"/>
    </row>
    <row r="78" spans="18:26" x14ac:dyDescent="0.25">
      <c r="R78" s="19" t="str">
        <f t="shared" si="1"/>
        <v/>
      </c>
      <c r="S78" s="19" t="str">
        <f>IF(M78="","",IF(AND(M78&lt;&gt;'Tabelas auxiliares'!$B$241,M78&lt;&gt;'Tabelas auxiliares'!$B$242,M78&lt;&gt;'Tabelas auxiliares'!$C$241,M78&lt;&gt;'Tabelas auxiliares'!$C$242),"FOLHA DE PESSOAL",IF(R78='Tabelas auxiliares'!$A$242,"CUSTEIO",IF(R78='Tabelas auxiliares'!$A$241,"INVESTIMENTO","ERRO - VERIFICAR"))))</f>
        <v/>
      </c>
      <c r="T78" s="37"/>
      <c r="V78" s="37"/>
      <c r="X78" s="37"/>
      <c r="Y78" s="37"/>
      <c r="Z78" s="37"/>
    </row>
    <row r="79" spans="18:26" x14ac:dyDescent="0.25">
      <c r="R79" s="19" t="str">
        <f t="shared" si="1"/>
        <v/>
      </c>
      <c r="S79" s="19" t="str">
        <f>IF(M79="","",IF(AND(M79&lt;&gt;'Tabelas auxiliares'!$B$241,M79&lt;&gt;'Tabelas auxiliares'!$B$242,M79&lt;&gt;'Tabelas auxiliares'!$C$241,M79&lt;&gt;'Tabelas auxiliares'!$C$242),"FOLHA DE PESSOAL",IF(R79='Tabelas auxiliares'!$A$242,"CUSTEIO",IF(R79='Tabelas auxiliares'!$A$241,"INVESTIMENTO","ERRO - VERIFICAR"))))</f>
        <v/>
      </c>
      <c r="T79" s="37"/>
      <c r="V79" s="37"/>
      <c r="X79" s="37"/>
      <c r="Y79" s="37"/>
      <c r="Z79" s="37"/>
    </row>
    <row r="80" spans="18:26" x14ac:dyDescent="0.25">
      <c r="R80" s="19" t="str">
        <f t="shared" si="1"/>
        <v/>
      </c>
      <c r="S80" s="19" t="str">
        <f>IF(M80="","",IF(AND(M80&lt;&gt;'Tabelas auxiliares'!$B$241,M80&lt;&gt;'Tabelas auxiliares'!$B$242,M80&lt;&gt;'Tabelas auxiliares'!$C$241,M80&lt;&gt;'Tabelas auxiliares'!$C$242),"FOLHA DE PESSOAL",IF(R80='Tabelas auxiliares'!$A$242,"CUSTEIO",IF(R80='Tabelas auxiliares'!$A$241,"INVESTIMENTO","ERRO - VERIFICAR"))))</f>
        <v/>
      </c>
      <c r="T80" s="37"/>
      <c r="V80" s="37"/>
      <c r="X80" s="37"/>
      <c r="Y80" s="37"/>
      <c r="Z80" s="37"/>
    </row>
    <row r="81" spans="18:26" x14ac:dyDescent="0.25">
      <c r="R81" s="19" t="str">
        <f t="shared" si="1"/>
        <v/>
      </c>
      <c r="S81" s="19" t="str">
        <f>IF(M81="","",IF(AND(M81&lt;&gt;'Tabelas auxiliares'!$B$241,M81&lt;&gt;'Tabelas auxiliares'!$B$242,M81&lt;&gt;'Tabelas auxiliares'!$C$241,M81&lt;&gt;'Tabelas auxiliares'!$C$242),"FOLHA DE PESSOAL",IF(R81='Tabelas auxiliares'!$A$242,"CUSTEIO",IF(R81='Tabelas auxiliares'!$A$241,"INVESTIMENTO","ERRO - VERIFICAR"))))</f>
        <v/>
      </c>
      <c r="T81" s="37"/>
      <c r="V81" s="37"/>
      <c r="X81" s="37"/>
      <c r="Y81" s="37"/>
      <c r="Z81" s="37"/>
    </row>
    <row r="82" spans="18:26" x14ac:dyDescent="0.25">
      <c r="R82" s="19" t="str">
        <f t="shared" si="1"/>
        <v/>
      </c>
      <c r="S82" s="19" t="str">
        <f>IF(M82="","",IF(AND(M82&lt;&gt;'Tabelas auxiliares'!$B$241,M82&lt;&gt;'Tabelas auxiliares'!$B$242,M82&lt;&gt;'Tabelas auxiliares'!$C$241,M82&lt;&gt;'Tabelas auxiliares'!$C$242),"FOLHA DE PESSOAL",IF(R82='Tabelas auxiliares'!$A$242,"CUSTEIO",IF(R82='Tabelas auxiliares'!$A$241,"INVESTIMENTO","ERRO - VERIFICAR"))))</f>
        <v/>
      </c>
      <c r="T82" s="37"/>
      <c r="V82" s="37"/>
      <c r="W82" s="37"/>
      <c r="X82" s="37"/>
      <c r="Y82" s="37"/>
      <c r="Z82" s="37"/>
    </row>
    <row r="83" spans="18:26" x14ac:dyDescent="0.25">
      <c r="R83" s="19" t="str">
        <f t="shared" si="1"/>
        <v/>
      </c>
      <c r="S83" s="19" t="str">
        <f>IF(M83="","",IF(AND(M83&lt;&gt;'Tabelas auxiliares'!$B$241,M83&lt;&gt;'Tabelas auxiliares'!$B$242,M83&lt;&gt;'Tabelas auxiliares'!$C$241,M83&lt;&gt;'Tabelas auxiliares'!$C$242),"FOLHA DE PESSOAL",IF(R83='Tabelas auxiliares'!$A$242,"CUSTEIO",IF(R83='Tabelas auxiliares'!$A$241,"INVESTIMENTO","ERRO - VERIFICAR"))))</f>
        <v/>
      </c>
      <c r="T83" s="37"/>
      <c r="V83" s="37"/>
      <c r="W83" s="37"/>
      <c r="X83" s="37"/>
      <c r="Y83" s="37"/>
      <c r="Z83" s="37"/>
    </row>
    <row r="84" spans="18:26" x14ac:dyDescent="0.25">
      <c r="R84" s="19" t="str">
        <f t="shared" si="1"/>
        <v/>
      </c>
      <c r="S84" s="19" t="str">
        <f>IF(M84="","",IF(AND(M84&lt;&gt;'Tabelas auxiliares'!$B$241,M84&lt;&gt;'Tabelas auxiliares'!$B$242,M84&lt;&gt;'Tabelas auxiliares'!$C$241,M84&lt;&gt;'Tabelas auxiliares'!$C$242),"FOLHA DE PESSOAL",IF(R84='Tabelas auxiliares'!$A$242,"CUSTEIO",IF(R84='Tabelas auxiliares'!$A$241,"INVESTIMENTO","ERRO - VERIFICAR"))))</f>
        <v/>
      </c>
      <c r="T84" s="37"/>
      <c r="V84" s="37"/>
      <c r="W84" s="37"/>
      <c r="X84" s="37"/>
      <c r="Y84" s="37"/>
      <c r="Z84" s="37"/>
    </row>
    <row r="85" spans="18:26" x14ac:dyDescent="0.25">
      <c r="R85" s="19" t="str">
        <f t="shared" si="1"/>
        <v/>
      </c>
      <c r="S85" s="19" t="str">
        <f>IF(M85="","",IF(AND(M85&lt;&gt;'Tabelas auxiliares'!$B$241,M85&lt;&gt;'Tabelas auxiliares'!$B$242,M85&lt;&gt;'Tabelas auxiliares'!$C$241,M85&lt;&gt;'Tabelas auxiliares'!$C$242),"FOLHA DE PESSOAL",IF(R85='Tabelas auxiliares'!$A$242,"CUSTEIO",IF(R85='Tabelas auxiliares'!$A$241,"INVESTIMENTO","ERRO - VERIFICAR"))))</f>
        <v/>
      </c>
      <c r="T85" s="37"/>
      <c r="V85" s="37"/>
      <c r="W85" s="37"/>
      <c r="X85" s="37"/>
      <c r="Y85" s="37"/>
      <c r="Z85" s="37"/>
    </row>
    <row r="86" spans="18:26" x14ac:dyDescent="0.25">
      <c r="R86" s="19" t="str">
        <f t="shared" si="1"/>
        <v/>
      </c>
      <c r="S86" s="19" t="str">
        <f>IF(M86="","",IF(AND(M86&lt;&gt;'Tabelas auxiliares'!$B$241,M86&lt;&gt;'Tabelas auxiliares'!$B$242,M86&lt;&gt;'Tabelas auxiliares'!$C$241,M86&lt;&gt;'Tabelas auxiliares'!$C$242),"FOLHA DE PESSOAL",IF(R86='Tabelas auxiliares'!$A$242,"CUSTEIO",IF(R86='Tabelas auxiliares'!$A$241,"INVESTIMENTO","ERRO - VERIFICAR"))))</f>
        <v/>
      </c>
      <c r="T86" s="37"/>
      <c r="V86" s="37"/>
      <c r="W86" s="37"/>
      <c r="X86" s="37"/>
      <c r="Y86" s="37"/>
      <c r="Z86" s="37"/>
    </row>
    <row r="87" spans="18:26" x14ac:dyDescent="0.25">
      <c r="R87" s="19" t="str">
        <f t="shared" si="1"/>
        <v/>
      </c>
      <c r="S87" s="19" t="str">
        <f>IF(M87="","",IF(AND(M87&lt;&gt;'Tabelas auxiliares'!$B$241,M87&lt;&gt;'Tabelas auxiliares'!$B$242,M87&lt;&gt;'Tabelas auxiliares'!$C$241,M87&lt;&gt;'Tabelas auxiliares'!$C$242),"FOLHA DE PESSOAL",IF(R87='Tabelas auxiliares'!$A$242,"CUSTEIO",IF(R87='Tabelas auxiliares'!$A$241,"INVESTIMENTO","ERRO - VERIFICAR"))))</f>
        <v/>
      </c>
      <c r="T87" s="37"/>
      <c r="V87" s="37"/>
      <c r="W87" s="37"/>
      <c r="X87" s="37"/>
      <c r="Y87" s="37"/>
      <c r="Z87" s="37"/>
    </row>
    <row r="88" spans="18:26" x14ac:dyDescent="0.25">
      <c r="R88" s="19" t="str">
        <f t="shared" si="1"/>
        <v/>
      </c>
      <c r="S88" s="19" t="str">
        <f>IF(M88="","",IF(AND(M88&lt;&gt;'Tabelas auxiliares'!$B$241,M88&lt;&gt;'Tabelas auxiliares'!$B$242,M88&lt;&gt;'Tabelas auxiliares'!$C$241,M88&lt;&gt;'Tabelas auxiliares'!$C$242),"FOLHA DE PESSOAL",IF(R88='Tabelas auxiliares'!$A$242,"CUSTEIO",IF(R88='Tabelas auxiliares'!$A$241,"INVESTIMENTO","ERRO - VERIFICAR"))))</f>
        <v/>
      </c>
      <c r="T88" s="37"/>
      <c r="V88" s="37"/>
      <c r="W88" s="37"/>
      <c r="X88" s="37"/>
      <c r="Y88" s="37"/>
      <c r="Z88" s="37"/>
    </row>
    <row r="89" spans="18:26" x14ac:dyDescent="0.25">
      <c r="R89" s="19" t="str">
        <f t="shared" si="1"/>
        <v/>
      </c>
      <c r="S89" s="19" t="str">
        <f>IF(M89="","",IF(AND(M89&lt;&gt;'Tabelas auxiliares'!$B$241,M89&lt;&gt;'Tabelas auxiliares'!$B$242,M89&lt;&gt;'Tabelas auxiliares'!$C$241,M89&lt;&gt;'Tabelas auxiliares'!$C$242),"FOLHA DE PESSOAL",IF(R89='Tabelas auxiliares'!$A$242,"CUSTEIO",IF(R89='Tabelas auxiliares'!$A$241,"INVESTIMENTO","ERRO - VERIFICAR"))))</f>
        <v/>
      </c>
      <c r="T89" s="37"/>
      <c r="V89" s="37"/>
      <c r="W89" s="37"/>
      <c r="X89" s="37"/>
      <c r="Y89" s="37"/>
      <c r="Z89" s="37"/>
    </row>
    <row r="90" spans="18:26" x14ac:dyDescent="0.25">
      <c r="R90" s="19" t="str">
        <f t="shared" si="1"/>
        <v/>
      </c>
      <c r="S90" s="19" t="str">
        <f>IF(M90="","",IF(AND(M90&lt;&gt;'Tabelas auxiliares'!$B$241,M90&lt;&gt;'Tabelas auxiliares'!$B$242,M90&lt;&gt;'Tabelas auxiliares'!$C$241,M90&lt;&gt;'Tabelas auxiliares'!$C$242),"FOLHA DE PESSOAL",IF(R90='Tabelas auxiliares'!$A$242,"CUSTEIO",IF(R90='Tabelas auxiliares'!$A$241,"INVESTIMENTO","ERRO - VERIFICAR"))))</f>
        <v/>
      </c>
      <c r="T90" s="37"/>
      <c r="V90" s="37"/>
      <c r="W90" s="37"/>
      <c r="X90" s="37"/>
      <c r="Y90" s="37"/>
      <c r="Z90" s="37"/>
    </row>
    <row r="91" spans="18:26" x14ac:dyDescent="0.25">
      <c r="R91" s="19" t="str">
        <f t="shared" si="1"/>
        <v/>
      </c>
      <c r="S91" s="19" t="str">
        <f>IF(M91="","",IF(AND(M91&lt;&gt;'Tabelas auxiliares'!$B$241,M91&lt;&gt;'Tabelas auxiliares'!$B$242,M91&lt;&gt;'Tabelas auxiliares'!$C$241,M91&lt;&gt;'Tabelas auxiliares'!$C$242),"FOLHA DE PESSOAL",IF(R91='Tabelas auxiliares'!$A$242,"CUSTEIO",IF(R91='Tabelas auxiliares'!$A$241,"INVESTIMENTO","ERRO - VERIFICAR"))))</f>
        <v/>
      </c>
      <c r="T91" s="37"/>
      <c r="V91" s="37"/>
      <c r="W91" s="37"/>
      <c r="X91" s="37"/>
      <c r="Y91" s="37"/>
      <c r="Z91" s="37"/>
    </row>
    <row r="92" spans="18:26" x14ac:dyDescent="0.25">
      <c r="R92" s="19" t="str">
        <f t="shared" si="1"/>
        <v/>
      </c>
      <c r="S92" s="19" t="str">
        <f>IF(M92="","",IF(AND(M92&lt;&gt;'Tabelas auxiliares'!$B$241,M92&lt;&gt;'Tabelas auxiliares'!$B$242,M92&lt;&gt;'Tabelas auxiliares'!$C$241,M92&lt;&gt;'Tabelas auxiliares'!$C$242),"FOLHA DE PESSOAL",IF(R92='Tabelas auxiliares'!$A$242,"CUSTEIO",IF(R92='Tabelas auxiliares'!$A$241,"INVESTIMENTO","ERRO - VERIFICAR"))))</f>
        <v/>
      </c>
      <c r="T92" s="37"/>
      <c r="V92" s="37"/>
      <c r="W92" s="37"/>
      <c r="X92" s="37"/>
      <c r="Y92" s="37"/>
      <c r="Z92" s="37"/>
    </row>
    <row r="93" spans="18:26" x14ac:dyDescent="0.25">
      <c r="R93" s="19" t="str">
        <f t="shared" si="1"/>
        <v/>
      </c>
      <c r="S93" s="19" t="str">
        <f>IF(M93="","",IF(AND(M93&lt;&gt;'Tabelas auxiliares'!$B$241,M93&lt;&gt;'Tabelas auxiliares'!$B$242,M93&lt;&gt;'Tabelas auxiliares'!$C$241,M93&lt;&gt;'Tabelas auxiliares'!$C$242),"FOLHA DE PESSOAL",IF(R93='Tabelas auxiliares'!$A$242,"CUSTEIO",IF(R93='Tabelas auxiliares'!$A$241,"INVESTIMENTO","ERRO - VERIFICAR"))))</f>
        <v/>
      </c>
      <c r="T93" s="37"/>
      <c r="V93" s="37"/>
      <c r="W93" s="37"/>
      <c r="X93" s="37"/>
      <c r="Y93" s="37"/>
      <c r="Z93" s="37"/>
    </row>
    <row r="94" spans="18:26" x14ac:dyDescent="0.25">
      <c r="R94" s="19" t="str">
        <f t="shared" si="1"/>
        <v/>
      </c>
      <c r="S94" s="19" t="str">
        <f>IF(M94="","",IF(AND(M94&lt;&gt;'Tabelas auxiliares'!$B$241,M94&lt;&gt;'Tabelas auxiliares'!$B$242,M94&lt;&gt;'Tabelas auxiliares'!$C$241,M94&lt;&gt;'Tabelas auxiliares'!$C$242),"FOLHA DE PESSOAL",IF(R94='Tabelas auxiliares'!$A$242,"CUSTEIO",IF(R94='Tabelas auxiliares'!$A$241,"INVESTIMENTO","ERRO - VERIFICAR"))))</f>
        <v/>
      </c>
      <c r="T94" s="37"/>
      <c r="V94" s="37"/>
      <c r="W94" s="37"/>
      <c r="X94" s="37"/>
      <c r="Y94" s="37"/>
      <c r="Z94" s="37"/>
    </row>
    <row r="95" spans="18:26" x14ac:dyDescent="0.25">
      <c r="R95" s="19" t="str">
        <f t="shared" si="1"/>
        <v/>
      </c>
      <c r="S95" s="19" t="str">
        <f>IF(M95="","",IF(AND(M95&lt;&gt;'Tabelas auxiliares'!$B$241,M95&lt;&gt;'Tabelas auxiliares'!$B$242,M95&lt;&gt;'Tabelas auxiliares'!$C$241,M95&lt;&gt;'Tabelas auxiliares'!$C$242),"FOLHA DE PESSOAL",IF(R95='Tabelas auxiliares'!$A$242,"CUSTEIO",IF(R95='Tabelas auxiliares'!$A$241,"INVESTIMENTO","ERRO - VERIFICAR"))))</f>
        <v/>
      </c>
      <c r="T95" s="37"/>
      <c r="V95" s="37"/>
      <c r="W95" s="37"/>
      <c r="X95" s="37"/>
      <c r="Y95" s="37"/>
      <c r="Z95" s="37"/>
    </row>
    <row r="96" spans="18:26" x14ac:dyDescent="0.25">
      <c r="R96" s="19" t="str">
        <f t="shared" si="1"/>
        <v/>
      </c>
      <c r="S96" s="19" t="str">
        <f>IF(M96="","",IF(AND(M96&lt;&gt;'Tabelas auxiliares'!$B$241,M96&lt;&gt;'Tabelas auxiliares'!$B$242,M96&lt;&gt;'Tabelas auxiliares'!$C$241,M96&lt;&gt;'Tabelas auxiliares'!$C$242),"FOLHA DE PESSOAL",IF(R96='Tabelas auxiliares'!$A$242,"CUSTEIO",IF(R96='Tabelas auxiliares'!$A$241,"INVESTIMENTO","ERRO - VERIFICAR"))))</f>
        <v/>
      </c>
      <c r="T96" s="37"/>
      <c r="V96" s="37"/>
      <c r="W96" s="37"/>
      <c r="X96" s="37"/>
      <c r="Y96" s="37"/>
      <c r="Z96" s="37"/>
    </row>
    <row r="97" spans="18:26" x14ac:dyDescent="0.25">
      <c r="R97" s="19" t="str">
        <f t="shared" si="1"/>
        <v/>
      </c>
      <c r="S97" s="19" t="str">
        <f>IF(M97="","",IF(AND(M97&lt;&gt;'Tabelas auxiliares'!$B$241,M97&lt;&gt;'Tabelas auxiliares'!$B$242,M97&lt;&gt;'Tabelas auxiliares'!$C$241,M97&lt;&gt;'Tabelas auxiliares'!$C$242),"FOLHA DE PESSOAL",IF(R97='Tabelas auxiliares'!$A$242,"CUSTEIO",IF(R97='Tabelas auxiliares'!$A$241,"INVESTIMENTO","ERRO - VERIFICAR"))))</f>
        <v/>
      </c>
      <c r="T97" s="37"/>
      <c r="V97" s="37"/>
      <c r="W97" s="37"/>
      <c r="X97" s="37"/>
      <c r="Y97" s="37"/>
      <c r="Z97" s="37"/>
    </row>
    <row r="98" spans="18:26" x14ac:dyDescent="0.25">
      <c r="R98" s="19" t="str">
        <f t="shared" si="1"/>
        <v/>
      </c>
      <c r="S98" s="19" t="str">
        <f>IF(M98="","",IF(AND(M98&lt;&gt;'Tabelas auxiliares'!$B$241,M98&lt;&gt;'Tabelas auxiliares'!$B$242,M98&lt;&gt;'Tabelas auxiliares'!$C$241,M98&lt;&gt;'Tabelas auxiliares'!$C$242),"FOLHA DE PESSOAL",IF(R98='Tabelas auxiliares'!$A$242,"CUSTEIO",IF(R98='Tabelas auxiliares'!$A$241,"INVESTIMENTO","ERRO - VERIFICAR"))))</f>
        <v/>
      </c>
      <c r="T98" s="37"/>
      <c r="V98" s="37"/>
      <c r="W98" s="37"/>
      <c r="X98" s="37"/>
      <c r="Y98" s="37"/>
      <c r="Z98" s="37"/>
    </row>
    <row r="99" spans="18:26" x14ac:dyDescent="0.25">
      <c r="R99" s="19" t="str">
        <f t="shared" si="1"/>
        <v/>
      </c>
      <c r="S99" s="19" t="str">
        <f>IF(M99="","",IF(AND(M99&lt;&gt;'Tabelas auxiliares'!$B$241,M99&lt;&gt;'Tabelas auxiliares'!$B$242,M99&lt;&gt;'Tabelas auxiliares'!$C$241,M99&lt;&gt;'Tabelas auxiliares'!$C$242),"FOLHA DE PESSOAL",IF(R99='Tabelas auxiliares'!$A$242,"CUSTEIO",IF(R99='Tabelas auxiliares'!$A$241,"INVESTIMENTO","ERRO - VERIFICAR"))))</f>
        <v/>
      </c>
      <c r="T99" s="37"/>
      <c r="V99" s="37"/>
      <c r="W99" s="37"/>
      <c r="X99" s="37"/>
      <c r="Y99" s="37"/>
      <c r="Z99" s="37"/>
    </row>
    <row r="100" spans="18:26" x14ac:dyDescent="0.25">
      <c r="R100" s="19" t="str">
        <f t="shared" si="1"/>
        <v/>
      </c>
      <c r="S100" s="19" t="str">
        <f>IF(M100="","",IF(AND(M100&lt;&gt;'Tabelas auxiliares'!$B$241,M100&lt;&gt;'Tabelas auxiliares'!$B$242,M100&lt;&gt;'Tabelas auxiliares'!$C$241,M100&lt;&gt;'Tabelas auxiliares'!$C$242),"FOLHA DE PESSOAL",IF(R100='Tabelas auxiliares'!$A$242,"CUSTEIO",IF(R100='Tabelas auxiliares'!$A$241,"INVESTIMENTO","ERRO - VERIFICAR"))))</f>
        <v/>
      </c>
      <c r="T100" s="37"/>
      <c r="V100" s="37"/>
      <c r="W100" s="37"/>
      <c r="X100" s="37"/>
      <c r="Y100" s="37"/>
      <c r="Z100" s="37"/>
    </row>
    <row r="101" spans="18:26" x14ac:dyDescent="0.25">
      <c r="R101" s="19" t="str">
        <f t="shared" si="1"/>
        <v/>
      </c>
      <c r="S101" s="19" t="str">
        <f>IF(M101="","",IF(AND(M101&lt;&gt;'Tabelas auxiliares'!$B$241,M101&lt;&gt;'Tabelas auxiliares'!$B$242,M101&lt;&gt;'Tabelas auxiliares'!$C$241,M101&lt;&gt;'Tabelas auxiliares'!$C$242),"FOLHA DE PESSOAL",IF(R101='Tabelas auxiliares'!$A$242,"CUSTEIO",IF(R101='Tabelas auxiliares'!$A$241,"INVESTIMENTO","ERRO - VERIFICAR"))))</f>
        <v/>
      </c>
      <c r="T101" s="37"/>
      <c r="V101" s="37"/>
      <c r="W101" s="37"/>
      <c r="X101" s="37"/>
      <c r="Y101" s="37"/>
      <c r="Z101" s="37"/>
    </row>
    <row r="102" spans="18:26" x14ac:dyDescent="0.25">
      <c r="R102" s="19" t="str">
        <f t="shared" si="1"/>
        <v/>
      </c>
      <c r="S102" s="19" t="str">
        <f>IF(M102="","",IF(AND(M102&lt;&gt;'Tabelas auxiliares'!$B$241,M102&lt;&gt;'Tabelas auxiliares'!$B$242,M102&lt;&gt;'Tabelas auxiliares'!$C$241,M102&lt;&gt;'Tabelas auxiliares'!$C$242),"FOLHA DE PESSOAL",IF(R102='Tabelas auxiliares'!$A$242,"CUSTEIO",IF(R102='Tabelas auxiliares'!$A$241,"INVESTIMENTO","ERRO - VERIFICAR"))))</f>
        <v/>
      </c>
      <c r="T102" s="37"/>
      <c r="V102" s="37"/>
      <c r="W102" s="37"/>
      <c r="X102" s="37"/>
      <c r="Y102" s="37"/>
      <c r="Z102" s="37"/>
    </row>
    <row r="103" spans="18:26" x14ac:dyDescent="0.25">
      <c r="R103" s="19" t="str">
        <f t="shared" si="1"/>
        <v/>
      </c>
      <c r="S103" s="19" t="str">
        <f>IF(M103="","",IF(AND(M103&lt;&gt;'Tabelas auxiliares'!$B$241,M103&lt;&gt;'Tabelas auxiliares'!$B$242,M103&lt;&gt;'Tabelas auxiliares'!$C$241,M103&lt;&gt;'Tabelas auxiliares'!$C$242),"FOLHA DE PESSOAL",IF(R103='Tabelas auxiliares'!$A$242,"CUSTEIO",IF(R103='Tabelas auxiliares'!$A$241,"INVESTIMENTO","ERRO - VERIFICAR"))))</f>
        <v/>
      </c>
      <c r="T103" s="37"/>
      <c r="V103" s="37"/>
      <c r="W103" s="37"/>
      <c r="X103" s="37"/>
      <c r="Y103" s="37"/>
      <c r="Z103" s="37"/>
    </row>
    <row r="104" spans="18:26" x14ac:dyDescent="0.25">
      <c r="R104" s="19" t="str">
        <f t="shared" si="1"/>
        <v/>
      </c>
      <c r="S104" s="19" t="str">
        <f>IF(M104="","",IF(AND(M104&lt;&gt;'Tabelas auxiliares'!$B$241,M104&lt;&gt;'Tabelas auxiliares'!$B$242,M104&lt;&gt;'Tabelas auxiliares'!$C$241,M104&lt;&gt;'Tabelas auxiliares'!$C$242),"FOLHA DE PESSOAL",IF(R104='Tabelas auxiliares'!$A$242,"CUSTEIO",IF(R104='Tabelas auxiliares'!$A$241,"INVESTIMENTO","ERRO - VERIFICAR"))))</f>
        <v/>
      </c>
      <c r="T104" s="37"/>
      <c r="V104" s="37"/>
      <c r="W104" s="37"/>
      <c r="X104" s="37"/>
      <c r="Y104" s="37"/>
      <c r="Z104" s="37"/>
    </row>
    <row r="105" spans="18:26" x14ac:dyDescent="0.25">
      <c r="R105" s="19" t="str">
        <f t="shared" si="1"/>
        <v/>
      </c>
      <c r="S105" s="19" t="str">
        <f>IF(M105="","",IF(AND(M105&lt;&gt;'Tabelas auxiliares'!$B$241,M105&lt;&gt;'Tabelas auxiliares'!$B$242,M105&lt;&gt;'Tabelas auxiliares'!$C$241,M105&lt;&gt;'Tabelas auxiliares'!$C$242),"FOLHA DE PESSOAL",IF(R105='Tabelas auxiliares'!$A$242,"CUSTEIO",IF(R105='Tabelas auxiliares'!$A$241,"INVESTIMENTO","ERRO - VERIFICAR"))))</f>
        <v/>
      </c>
      <c r="T105" s="37"/>
      <c r="V105" s="37"/>
      <c r="W105" s="37"/>
      <c r="X105" s="37"/>
      <c r="Y105" s="37"/>
      <c r="Z105" s="37"/>
    </row>
    <row r="106" spans="18:26" x14ac:dyDescent="0.25">
      <c r="R106" s="19" t="str">
        <f t="shared" si="1"/>
        <v/>
      </c>
      <c r="S106" s="19" t="str">
        <f>IF(M106="","",IF(AND(M106&lt;&gt;'Tabelas auxiliares'!$B$241,M106&lt;&gt;'Tabelas auxiliares'!$B$242,M106&lt;&gt;'Tabelas auxiliares'!$C$241,M106&lt;&gt;'Tabelas auxiliares'!$C$242),"FOLHA DE PESSOAL",IF(R106='Tabelas auxiliares'!$A$242,"CUSTEIO",IF(R106='Tabelas auxiliares'!$A$241,"INVESTIMENTO","ERRO - VERIFICAR"))))</f>
        <v/>
      </c>
      <c r="T106" s="37"/>
      <c r="V106" s="37"/>
      <c r="W106" s="37"/>
      <c r="X106" s="37"/>
      <c r="Y106" s="37"/>
      <c r="Z106" s="37"/>
    </row>
    <row r="107" spans="18:26" x14ac:dyDescent="0.25">
      <c r="R107" s="19" t="str">
        <f t="shared" si="1"/>
        <v/>
      </c>
      <c r="S107" s="19" t="str">
        <f>IF(M107="","",IF(AND(M107&lt;&gt;'Tabelas auxiliares'!$B$241,M107&lt;&gt;'Tabelas auxiliares'!$B$242,M107&lt;&gt;'Tabelas auxiliares'!$C$241,M107&lt;&gt;'Tabelas auxiliares'!$C$242),"FOLHA DE PESSOAL",IF(R107='Tabelas auxiliares'!$A$242,"CUSTEIO",IF(R107='Tabelas auxiliares'!$A$241,"INVESTIMENTO","ERRO - VERIFICAR"))))</f>
        <v/>
      </c>
      <c r="T107" s="37"/>
      <c r="V107" s="37"/>
      <c r="W107" s="37"/>
      <c r="X107" s="37"/>
      <c r="Y107" s="37"/>
      <c r="Z107" s="37"/>
    </row>
    <row r="108" spans="18:26" x14ac:dyDescent="0.25">
      <c r="R108" s="19" t="str">
        <f t="shared" si="1"/>
        <v/>
      </c>
      <c r="S108" s="19" t="str">
        <f>IF(M108="","",IF(AND(M108&lt;&gt;'Tabelas auxiliares'!$B$241,M108&lt;&gt;'Tabelas auxiliares'!$B$242,M108&lt;&gt;'Tabelas auxiliares'!$C$241,M108&lt;&gt;'Tabelas auxiliares'!$C$242),"FOLHA DE PESSOAL",IF(R108='Tabelas auxiliares'!$A$242,"CUSTEIO",IF(R108='Tabelas auxiliares'!$A$241,"INVESTIMENTO","ERRO - VERIFICAR"))))</f>
        <v/>
      </c>
      <c r="T108" s="37"/>
      <c r="V108" s="37"/>
      <c r="W108" s="37"/>
      <c r="X108" s="37"/>
      <c r="Y108" s="37"/>
      <c r="Z108" s="37"/>
    </row>
    <row r="109" spans="18:26" x14ac:dyDescent="0.25">
      <c r="R109" s="19" t="str">
        <f t="shared" si="1"/>
        <v/>
      </c>
      <c r="S109" s="19" t="str">
        <f>IF(M109="","",IF(AND(M109&lt;&gt;'Tabelas auxiliares'!$B$241,M109&lt;&gt;'Tabelas auxiliares'!$B$242,M109&lt;&gt;'Tabelas auxiliares'!$C$241,M109&lt;&gt;'Tabelas auxiliares'!$C$242),"FOLHA DE PESSOAL",IF(R109='Tabelas auxiliares'!$A$242,"CUSTEIO",IF(R109='Tabelas auxiliares'!$A$241,"INVESTIMENTO","ERRO - VERIFICAR"))))</f>
        <v/>
      </c>
      <c r="T109" s="37"/>
      <c r="V109" s="37"/>
      <c r="W109" s="37"/>
      <c r="X109" s="37"/>
      <c r="Y109" s="37"/>
      <c r="Z109" s="37"/>
    </row>
    <row r="110" spans="18:26" x14ac:dyDescent="0.25">
      <c r="R110" s="19" t="str">
        <f t="shared" si="1"/>
        <v/>
      </c>
      <c r="S110" s="19" t="str">
        <f>IF(M110="","",IF(AND(M110&lt;&gt;'Tabelas auxiliares'!$B$241,M110&lt;&gt;'Tabelas auxiliares'!$B$242,M110&lt;&gt;'Tabelas auxiliares'!$C$241,M110&lt;&gt;'Tabelas auxiliares'!$C$242),"FOLHA DE PESSOAL",IF(R110='Tabelas auxiliares'!$A$242,"CUSTEIO",IF(R110='Tabelas auxiliares'!$A$241,"INVESTIMENTO","ERRO - VERIFICAR"))))</f>
        <v/>
      </c>
      <c r="T110" s="37"/>
      <c r="V110" s="37"/>
      <c r="W110" s="37"/>
      <c r="X110" s="37"/>
      <c r="Y110" s="37"/>
      <c r="Z110" s="37"/>
    </row>
    <row r="111" spans="18:26" x14ac:dyDescent="0.25">
      <c r="R111" s="19" t="str">
        <f t="shared" si="1"/>
        <v/>
      </c>
      <c r="S111" s="19" t="str">
        <f>IF(M111="","",IF(AND(M111&lt;&gt;'Tabelas auxiliares'!$B$241,M111&lt;&gt;'Tabelas auxiliares'!$B$242,M111&lt;&gt;'Tabelas auxiliares'!$C$241,M111&lt;&gt;'Tabelas auxiliares'!$C$242),"FOLHA DE PESSOAL",IF(R111='Tabelas auxiliares'!$A$242,"CUSTEIO",IF(R111='Tabelas auxiliares'!$A$241,"INVESTIMENTO","ERRO - VERIFICAR"))))</f>
        <v/>
      </c>
      <c r="T111" s="37"/>
      <c r="V111" s="37"/>
      <c r="W111" s="37"/>
      <c r="X111" s="37"/>
      <c r="Y111" s="37"/>
      <c r="Z111" s="37"/>
    </row>
    <row r="112" spans="18:26" x14ac:dyDescent="0.25">
      <c r="R112" s="19" t="str">
        <f t="shared" si="1"/>
        <v/>
      </c>
      <c r="S112" s="19" t="str">
        <f>IF(M112="","",IF(AND(M112&lt;&gt;'Tabelas auxiliares'!$B$241,M112&lt;&gt;'Tabelas auxiliares'!$B$242,M112&lt;&gt;'Tabelas auxiliares'!$C$241,M112&lt;&gt;'Tabelas auxiliares'!$C$242),"FOLHA DE PESSOAL",IF(R112='Tabelas auxiliares'!$A$242,"CUSTEIO",IF(R112='Tabelas auxiliares'!$A$241,"INVESTIMENTO","ERRO - VERIFICAR"))))</f>
        <v/>
      </c>
      <c r="T112" s="37"/>
      <c r="V112" s="37"/>
      <c r="W112" s="37"/>
      <c r="X112" s="37"/>
      <c r="Y112" s="37"/>
      <c r="Z112" s="37"/>
    </row>
    <row r="113" spans="18:26" x14ac:dyDescent="0.25">
      <c r="R113" s="19" t="str">
        <f t="shared" si="1"/>
        <v/>
      </c>
      <c r="S113" s="19" t="str">
        <f>IF(M113="","",IF(AND(M113&lt;&gt;'Tabelas auxiliares'!$B$241,M113&lt;&gt;'Tabelas auxiliares'!$B$242,M113&lt;&gt;'Tabelas auxiliares'!$C$241,M113&lt;&gt;'Tabelas auxiliares'!$C$242),"FOLHA DE PESSOAL",IF(R113='Tabelas auxiliares'!$A$242,"CUSTEIO",IF(R113='Tabelas auxiliares'!$A$241,"INVESTIMENTO","ERRO - VERIFICAR"))))</f>
        <v/>
      </c>
      <c r="T113" s="37"/>
      <c r="V113" s="37"/>
      <c r="W113" s="37"/>
      <c r="X113" s="37"/>
      <c r="Y113" s="37"/>
      <c r="Z113" s="37"/>
    </row>
    <row r="114" spans="18:26" x14ac:dyDescent="0.25">
      <c r="R114" s="19" t="str">
        <f t="shared" si="1"/>
        <v/>
      </c>
      <c r="S114" s="19" t="str">
        <f>IF(M114="","",IF(AND(M114&lt;&gt;'Tabelas auxiliares'!$B$241,M114&lt;&gt;'Tabelas auxiliares'!$B$242,M114&lt;&gt;'Tabelas auxiliares'!$C$241,M114&lt;&gt;'Tabelas auxiliares'!$C$242),"FOLHA DE PESSOAL",IF(R114='Tabelas auxiliares'!$A$242,"CUSTEIO",IF(R114='Tabelas auxiliares'!$A$241,"INVESTIMENTO","ERRO - VERIFICAR"))))</f>
        <v/>
      </c>
      <c r="T114" s="37"/>
      <c r="V114" s="37"/>
      <c r="W114" s="37"/>
      <c r="X114" s="37"/>
      <c r="Y114" s="37"/>
      <c r="Z114" s="37"/>
    </row>
    <row r="115" spans="18:26" x14ac:dyDescent="0.25">
      <c r="R115" s="19" t="str">
        <f t="shared" si="1"/>
        <v/>
      </c>
      <c r="S115" s="19" t="str">
        <f>IF(M115="","",IF(AND(M115&lt;&gt;'Tabelas auxiliares'!$B$241,M115&lt;&gt;'Tabelas auxiliares'!$B$242,M115&lt;&gt;'Tabelas auxiliares'!$C$241,M115&lt;&gt;'Tabelas auxiliares'!$C$242),"FOLHA DE PESSOAL",IF(R115='Tabelas auxiliares'!$A$242,"CUSTEIO",IF(R115='Tabelas auxiliares'!$A$241,"INVESTIMENTO","ERRO - VERIFICAR"))))</f>
        <v/>
      </c>
      <c r="T115" s="37"/>
      <c r="V115" s="37"/>
      <c r="W115" s="37"/>
      <c r="X115" s="37"/>
      <c r="Y115" s="37"/>
      <c r="Z115" s="37"/>
    </row>
    <row r="116" spans="18:26" x14ac:dyDescent="0.25">
      <c r="R116" s="19" t="str">
        <f t="shared" si="1"/>
        <v/>
      </c>
      <c r="S116" s="19" t="str">
        <f>IF(M116="","",IF(AND(M116&lt;&gt;'Tabelas auxiliares'!$B$241,M116&lt;&gt;'Tabelas auxiliares'!$B$242,M116&lt;&gt;'Tabelas auxiliares'!$C$241,M116&lt;&gt;'Tabelas auxiliares'!$C$242),"FOLHA DE PESSOAL",IF(R116='Tabelas auxiliares'!$A$242,"CUSTEIO",IF(R116='Tabelas auxiliares'!$A$241,"INVESTIMENTO","ERRO - VERIFICAR"))))</f>
        <v/>
      </c>
      <c r="T116" s="37"/>
      <c r="V116" s="37"/>
      <c r="W116" s="37"/>
      <c r="X116" s="37"/>
      <c r="Y116" s="37"/>
      <c r="Z116" s="37"/>
    </row>
    <row r="117" spans="18:26" x14ac:dyDescent="0.25">
      <c r="R117" s="19" t="str">
        <f t="shared" si="1"/>
        <v/>
      </c>
      <c r="S117" s="19" t="str">
        <f>IF(M117="","",IF(AND(M117&lt;&gt;'Tabelas auxiliares'!$B$241,M117&lt;&gt;'Tabelas auxiliares'!$B$242,M117&lt;&gt;'Tabelas auxiliares'!$C$241,M117&lt;&gt;'Tabelas auxiliares'!$C$242),"FOLHA DE PESSOAL",IF(R117='Tabelas auxiliares'!$A$242,"CUSTEIO",IF(R117='Tabelas auxiliares'!$A$241,"INVESTIMENTO","ERRO - VERIFICAR"))))</f>
        <v/>
      </c>
      <c r="T117" s="37"/>
      <c r="V117" s="37"/>
      <c r="W117" s="37"/>
      <c r="X117" s="37"/>
      <c r="Y117" s="37"/>
      <c r="Z117" s="37"/>
    </row>
    <row r="118" spans="18:26" x14ac:dyDescent="0.25">
      <c r="R118" s="19" t="str">
        <f t="shared" si="1"/>
        <v/>
      </c>
      <c r="S118" s="19" t="str">
        <f>IF(M118="","",IF(AND(M118&lt;&gt;'Tabelas auxiliares'!$B$241,M118&lt;&gt;'Tabelas auxiliares'!$B$242,M118&lt;&gt;'Tabelas auxiliares'!$C$241,M118&lt;&gt;'Tabelas auxiliares'!$C$242),"FOLHA DE PESSOAL",IF(R118='Tabelas auxiliares'!$A$242,"CUSTEIO",IF(R118='Tabelas auxiliares'!$A$241,"INVESTIMENTO","ERRO - VERIFICAR"))))</f>
        <v/>
      </c>
      <c r="T118" s="37"/>
      <c r="V118" s="37"/>
      <c r="W118" s="37"/>
      <c r="X118" s="37"/>
      <c r="Y118" s="37"/>
      <c r="Z118" s="37"/>
    </row>
    <row r="119" spans="18:26" x14ac:dyDescent="0.25">
      <c r="R119" s="19" t="str">
        <f t="shared" si="1"/>
        <v/>
      </c>
      <c r="S119" s="19" t="str">
        <f>IF(M119="","",IF(AND(M119&lt;&gt;'Tabelas auxiliares'!$B$241,M119&lt;&gt;'Tabelas auxiliares'!$B$242,M119&lt;&gt;'Tabelas auxiliares'!$C$241,M119&lt;&gt;'Tabelas auxiliares'!$C$242),"FOLHA DE PESSOAL",IF(R119='Tabelas auxiliares'!$A$242,"CUSTEIO",IF(R119='Tabelas auxiliares'!$A$241,"INVESTIMENTO","ERRO - VERIFICAR"))))</f>
        <v/>
      </c>
      <c r="T119" s="37"/>
      <c r="V119" s="37"/>
      <c r="W119" s="37"/>
      <c r="X119" s="37"/>
      <c r="Y119" s="37"/>
      <c r="Z119" s="37"/>
    </row>
    <row r="120" spans="18:26" x14ac:dyDescent="0.25">
      <c r="R120" s="19" t="str">
        <f t="shared" si="1"/>
        <v/>
      </c>
      <c r="S120" s="19" t="str">
        <f>IF(M120="","",IF(AND(M120&lt;&gt;'Tabelas auxiliares'!$B$241,M120&lt;&gt;'Tabelas auxiliares'!$B$242,M120&lt;&gt;'Tabelas auxiliares'!$C$241,M120&lt;&gt;'Tabelas auxiliares'!$C$242),"FOLHA DE PESSOAL",IF(R120='Tabelas auxiliares'!$A$242,"CUSTEIO",IF(R120='Tabelas auxiliares'!$A$241,"INVESTIMENTO","ERRO - VERIFICAR"))))</f>
        <v/>
      </c>
      <c r="T120" s="37"/>
      <c r="V120" s="37"/>
      <c r="W120" s="37"/>
      <c r="X120" s="37"/>
      <c r="Y120" s="37"/>
      <c r="Z120" s="37"/>
    </row>
    <row r="121" spans="18:26" x14ac:dyDescent="0.25">
      <c r="R121" s="19" t="str">
        <f t="shared" si="1"/>
        <v/>
      </c>
      <c r="S121" s="19" t="str">
        <f>IF(M121="","",IF(AND(M121&lt;&gt;'Tabelas auxiliares'!$B$241,M121&lt;&gt;'Tabelas auxiliares'!$B$242,M121&lt;&gt;'Tabelas auxiliares'!$C$241,M121&lt;&gt;'Tabelas auxiliares'!$C$242),"FOLHA DE PESSOAL",IF(R121='Tabelas auxiliares'!$A$242,"CUSTEIO",IF(R121='Tabelas auxiliares'!$A$241,"INVESTIMENTO","ERRO - VERIFICAR"))))</f>
        <v/>
      </c>
      <c r="T121" s="37"/>
      <c r="V121" s="37"/>
      <c r="W121" s="37"/>
      <c r="X121" s="37"/>
      <c r="Y121" s="37"/>
      <c r="Z121" s="37"/>
    </row>
    <row r="122" spans="18:26" x14ac:dyDescent="0.25">
      <c r="R122" s="19" t="str">
        <f t="shared" si="1"/>
        <v/>
      </c>
      <c r="S122" s="19" t="str">
        <f>IF(M122="","",IF(AND(M122&lt;&gt;'Tabelas auxiliares'!$B$241,M122&lt;&gt;'Tabelas auxiliares'!$B$242,M122&lt;&gt;'Tabelas auxiliares'!$C$241,M122&lt;&gt;'Tabelas auxiliares'!$C$242),"FOLHA DE PESSOAL",IF(R122='Tabelas auxiliares'!$A$242,"CUSTEIO",IF(R122='Tabelas auxiliares'!$A$241,"INVESTIMENTO","ERRO - VERIFICAR"))))</f>
        <v/>
      </c>
      <c r="T122" s="37"/>
      <c r="V122" s="37"/>
      <c r="W122" s="37"/>
      <c r="X122" s="37"/>
      <c r="Y122" s="37"/>
      <c r="Z122" s="37"/>
    </row>
    <row r="123" spans="18:26" x14ac:dyDescent="0.25">
      <c r="R123" s="19" t="str">
        <f t="shared" si="1"/>
        <v/>
      </c>
      <c r="S123" s="19" t="str">
        <f>IF(M123="","",IF(AND(M123&lt;&gt;'Tabelas auxiliares'!$B$241,M123&lt;&gt;'Tabelas auxiliares'!$B$242,M123&lt;&gt;'Tabelas auxiliares'!$C$241,M123&lt;&gt;'Tabelas auxiliares'!$C$242),"FOLHA DE PESSOAL",IF(R123='Tabelas auxiliares'!$A$242,"CUSTEIO",IF(R123='Tabelas auxiliares'!$A$241,"INVESTIMENTO","ERRO - VERIFICAR"))))</f>
        <v/>
      </c>
      <c r="T123" s="37"/>
      <c r="V123" s="37"/>
      <c r="W123" s="37"/>
      <c r="X123" s="37"/>
      <c r="Y123" s="37"/>
      <c r="Z123" s="37"/>
    </row>
    <row r="124" spans="18:26" x14ac:dyDescent="0.25">
      <c r="R124" s="19" t="str">
        <f t="shared" si="1"/>
        <v/>
      </c>
      <c r="S124" s="19" t="str">
        <f>IF(M124="","",IF(AND(M124&lt;&gt;'Tabelas auxiliares'!$B$241,M124&lt;&gt;'Tabelas auxiliares'!$B$242,M124&lt;&gt;'Tabelas auxiliares'!$C$241,M124&lt;&gt;'Tabelas auxiliares'!$C$242),"FOLHA DE PESSOAL",IF(R124='Tabelas auxiliares'!$A$242,"CUSTEIO",IF(R124='Tabelas auxiliares'!$A$241,"INVESTIMENTO","ERRO - VERIFICAR"))))</f>
        <v/>
      </c>
      <c r="T124" s="37"/>
      <c r="V124" s="37"/>
      <c r="W124" s="37"/>
      <c r="X124" s="37"/>
      <c r="Y124" s="37"/>
      <c r="Z124" s="37"/>
    </row>
    <row r="125" spans="18:26" x14ac:dyDescent="0.25">
      <c r="R125" s="19" t="str">
        <f t="shared" si="1"/>
        <v/>
      </c>
      <c r="S125" s="19" t="str">
        <f>IF(M125="","",IF(AND(M125&lt;&gt;'Tabelas auxiliares'!$B$241,M125&lt;&gt;'Tabelas auxiliares'!$B$242,M125&lt;&gt;'Tabelas auxiliares'!$C$241,M125&lt;&gt;'Tabelas auxiliares'!$C$242),"FOLHA DE PESSOAL",IF(R125='Tabelas auxiliares'!$A$242,"CUSTEIO",IF(R125='Tabelas auxiliares'!$A$241,"INVESTIMENTO","ERRO - VERIFICAR"))))</f>
        <v/>
      </c>
      <c r="T125" s="37"/>
      <c r="V125" s="37"/>
      <c r="W125" s="37"/>
      <c r="X125" s="37"/>
      <c r="Y125" s="37"/>
      <c r="Z125" s="37"/>
    </row>
    <row r="126" spans="18:26" x14ac:dyDescent="0.25">
      <c r="R126" s="19" t="str">
        <f t="shared" si="1"/>
        <v/>
      </c>
      <c r="S126" s="19" t="str">
        <f>IF(M126="","",IF(AND(M126&lt;&gt;'Tabelas auxiliares'!$B$241,M126&lt;&gt;'Tabelas auxiliares'!$B$242,M126&lt;&gt;'Tabelas auxiliares'!$C$241,M126&lt;&gt;'Tabelas auxiliares'!$C$242),"FOLHA DE PESSOAL",IF(R126='Tabelas auxiliares'!$A$242,"CUSTEIO",IF(R126='Tabelas auxiliares'!$A$241,"INVESTIMENTO","ERRO - VERIFICAR"))))</f>
        <v/>
      </c>
      <c r="T126" s="37"/>
      <c r="V126" s="37"/>
      <c r="W126" s="37"/>
      <c r="X126" s="37"/>
      <c r="Y126" s="37"/>
      <c r="Z126" s="37"/>
    </row>
    <row r="127" spans="18:26" x14ac:dyDescent="0.25">
      <c r="R127" s="19" t="str">
        <f t="shared" si="1"/>
        <v/>
      </c>
      <c r="S127" s="19" t="str">
        <f>IF(M127="","",IF(AND(M127&lt;&gt;'Tabelas auxiliares'!$B$241,M127&lt;&gt;'Tabelas auxiliares'!$B$242,M127&lt;&gt;'Tabelas auxiliares'!$C$241,M127&lt;&gt;'Tabelas auxiliares'!$C$242),"FOLHA DE PESSOAL",IF(R127='Tabelas auxiliares'!$A$242,"CUSTEIO",IF(R127='Tabelas auxiliares'!$A$241,"INVESTIMENTO","ERRO - VERIFICAR"))))</f>
        <v/>
      </c>
      <c r="T127" s="37"/>
      <c r="V127" s="37"/>
      <c r="W127" s="37"/>
      <c r="X127" s="37"/>
      <c r="Y127" s="37"/>
      <c r="Z127" s="37"/>
    </row>
    <row r="128" spans="18:26" x14ac:dyDescent="0.25">
      <c r="R128" s="19" t="str">
        <f t="shared" si="1"/>
        <v/>
      </c>
      <c r="S128" s="19" t="str">
        <f>IF(M128="","",IF(AND(M128&lt;&gt;'Tabelas auxiliares'!$B$241,M128&lt;&gt;'Tabelas auxiliares'!$B$242,M128&lt;&gt;'Tabelas auxiliares'!$C$241,M128&lt;&gt;'Tabelas auxiliares'!$C$242),"FOLHA DE PESSOAL",IF(R128='Tabelas auxiliares'!$A$242,"CUSTEIO",IF(R128='Tabelas auxiliares'!$A$241,"INVESTIMENTO","ERRO - VERIFICAR"))))</f>
        <v/>
      </c>
      <c r="T128" s="37"/>
      <c r="V128" s="37"/>
      <c r="W128" s="37"/>
      <c r="X128" s="37"/>
      <c r="Y128" s="37"/>
      <c r="Z128" s="37"/>
    </row>
    <row r="129" spans="18:26" x14ac:dyDescent="0.25">
      <c r="R129" s="19" t="str">
        <f t="shared" si="1"/>
        <v/>
      </c>
      <c r="S129" s="19" t="str">
        <f>IF(M129="","",IF(AND(M129&lt;&gt;'Tabelas auxiliares'!$B$241,M129&lt;&gt;'Tabelas auxiliares'!$B$242,M129&lt;&gt;'Tabelas auxiliares'!$C$241,M129&lt;&gt;'Tabelas auxiliares'!$C$242),"FOLHA DE PESSOAL",IF(R129='Tabelas auxiliares'!$A$242,"CUSTEIO",IF(R129='Tabelas auxiliares'!$A$241,"INVESTIMENTO","ERRO - VERIFICAR"))))</f>
        <v/>
      </c>
      <c r="T129" s="37"/>
      <c r="V129" s="37"/>
      <c r="W129" s="37"/>
      <c r="X129" s="37"/>
      <c r="Y129" s="37"/>
      <c r="Z129" s="37"/>
    </row>
    <row r="130" spans="18:26" x14ac:dyDescent="0.25">
      <c r="R130" s="19" t="str">
        <f t="shared" si="1"/>
        <v/>
      </c>
      <c r="S130" s="19" t="str">
        <f>IF(M130="","",IF(AND(M130&lt;&gt;'Tabelas auxiliares'!$B$241,M130&lt;&gt;'Tabelas auxiliares'!$B$242,M130&lt;&gt;'Tabelas auxiliares'!$C$241,M130&lt;&gt;'Tabelas auxiliares'!$C$242),"FOLHA DE PESSOAL",IF(R130='Tabelas auxiliares'!$A$242,"CUSTEIO",IF(R130='Tabelas auxiliares'!$A$241,"INVESTIMENTO","ERRO - VERIFICAR"))))</f>
        <v/>
      </c>
      <c r="T130" s="37"/>
      <c r="V130" s="37"/>
      <c r="W130" s="37"/>
      <c r="X130" s="37"/>
      <c r="Y130" s="37"/>
      <c r="Z130" s="37"/>
    </row>
    <row r="131" spans="18:26" x14ac:dyDescent="0.25">
      <c r="R131" s="19" t="str">
        <f t="shared" si="1"/>
        <v/>
      </c>
      <c r="S131" s="19" t="str">
        <f>IF(M131="","",IF(AND(M131&lt;&gt;'Tabelas auxiliares'!$B$241,M131&lt;&gt;'Tabelas auxiliares'!$B$242,M131&lt;&gt;'Tabelas auxiliares'!$C$241,M131&lt;&gt;'Tabelas auxiliares'!$C$242),"FOLHA DE PESSOAL",IF(R131='Tabelas auxiliares'!$A$242,"CUSTEIO",IF(R131='Tabelas auxiliares'!$A$241,"INVESTIMENTO","ERRO - VERIFICAR"))))</f>
        <v/>
      </c>
      <c r="T131" s="37"/>
      <c r="V131" s="37"/>
      <c r="W131" s="37"/>
      <c r="X131" s="37"/>
      <c r="Y131" s="37"/>
      <c r="Z131" s="37"/>
    </row>
    <row r="132" spans="18:26" x14ac:dyDescent="0.25">
      <c r="R132" s="19" t="str">
        <f t="shared" ref="R132:R195" si="2">LEFT(O132,1)</f>
        <v/>
      </c>
      <c r="S132" s="19" t="str">
        <f>IF(M132="","",IF(AND(M132&lt;&gt;'Tabelas auxiliares'!$B$241,M132&lt;&gt;'Tabelas auxiliares'!$B$242,M132&lt;&gt;'Tabelas auxiliares'!$C$241,M132&lt;&gt;'Tabelas auxiliares'!$C$242),"FOLHA DE PESSOAL",IF(R132='Tabelas auxiliares'!$A$242,"CUSTEIO",IF(R132='Tabelas auxiliares'!$A$241,"INVESTIMENTO","ERRO - VERIFICAR"))))</f>
        <v/>
      </c>
      <c r="T132" s="37"/>
      <c r="V132" s="37"/>
      <c r="W132" s="37"/>
      <c r="X132" s="37"/>
      <c r="Y132" s="37"/>
      <c r="Z132" s="37"/>
    </row>
    <row r="133" spans="18:26" x14ac:dyDescent="0.25">
      <c r="R133" s="19" t="str">
        <f t="shared" si="2"/>
        <v/>
      </c>
      <c r="S133" s="19" t="str">
        <f>IF(M133="","",IF(AND(M133&lt;&gt;'Tabelas auxiliares'!$B$241,M133&lt;&gt;'Tabelas auxiliares'!$B$242,M133&lt;&gt;'Tabelas auxiliares'!$C$241,M133&lt;&gt;'Tabelas auxiliares'!$C$242),"FOLHA DE PESSOAL",IF(R133='Tabelas auxiliares'!$A$242,"CUSTEIO",IF(R133='Tabelas auxiliares'!$A$241,"INVESTIMENTO","ERRO - VERIFICAR"))))</f>
        <v/>
      </c>
      <c r="T133" s="37"/>
      <c r="V133" s="37"/>
      <c r="W133" s="37"/>
      <c r="X133" s="37"/>
      <c r="Y133" s="37"/>
      <c r="Z133" s="37"/>
    </row>
    <row r="134" spans="18:26" x14ac:dyDescent="0.25">
      <c r="R134" s="19" t="str">
        <f t="shared" si="2"/>
        <v/>
      </c>
      <c r="S134" s="19" t="str">
        <f>IF(M134="","",IF(AND(M134&lt;&gt;'Tabelas auxiliares'!$B$241,M134&lt;&gt;'Tabelas auxiliares'!$B$242,M134&lt;&gt;'Tabelas auxiliares'!$C$241,M134&lt;&gt;'Tabelas auxiliares'!$C$242),"FOLHA DE PESSOAL",IF(R134='Tabelas auxiliares'!$A$242,"CUSTEIO",IF(R134='Tabelas auxiliares'!$A$241,"INVESTIMENTO","ERRO - VERIFICAR"))))</f>
        <v/>
      </c>
      <c r="T134" s="37"/>
      <c r="V134" s="37"/>
      <c r="W134" s="37"/>
      <c r="X134" s="37"/>
      <c r="Y134" s="37"/>
      <c r="Z134" s="37"/>
    </row>
    <row r="135" spans="18:26" x14ac:dyDescent="0.25">
      <c r="R135" s="19" t="str">
        <f t="shared" si="2"/>
        <v/>
      </c>
      <c r="S135" s="19" t="str">
        <f>IF(M135="","",IF(AND(M135&lt;&gt;'Tabelas auxiliares'!$B$241,M135&lt;&gt;'Tabelas auxiliares'!$B$242,M135&lt;&gt;'Tabelas auxiliares'!$C$241,M135&lt;&gt;'Tabelas auxiliares'!$C$242),"FOLHA DE PESSOAL",IF(R135='Tabelas auxiliares'!$A$242,"CUSTEIO",IF(R135='Tabelas auxiliares'!$A$241,"INVESTIMENTO","ERRO - VERIFICAR"))))</f>
        <v/>
      </c>
      <c r="T135" s="37"/>
      <c r="V135" s="37"/>
      <c r="W135" s="37"/>
      <c r="X135" s="37"/>
      <c r="Y135" s="37"/>
      <c r="Z135" s="37"/>
    </row>
    <row r="136" spans="18:26" x14ac:dyDescent="0.25">
      <c r="R136" s="19" t="str">
        <f t="shared" si="2"/>
        <v/>
      </c>
      <c r="S136" s="19" t="str">
        <f>IF(M136="","",IF(AND(M136&lt;&gt;'Tabelas auxiliares'!$B$241,M136&lt;&gt;'Tabelas auxiliares'!$B$242,M136&lt;&gt;'Tabelas auxiliares'!$C$241,M136&lt;&gt;'Tabelas auxiliares'!$C$242),"FOLHA DE PESSOAL",IF(R136='Tabelas auxiliares'!$A$242,"CUSTEIO",IF(R136='Tabelas auxiliares'!$A$241,"INVESTIMENTO","ERRO - VERIFICAR"))))</f>
        <v/>
      </c>
      <c r="T136" s="37"/>
      <c r="V136" s="37"/>
      <c r="W136" s="37"/>
      <c r="X136" s="37"/>
      <c r="Y136" s="37"/>
      <c r="Z136" s="37"/>
    </row>
    <row r="137" spans="18:26" x14ac:dyDescent="0.25">
      <c r="R137" s="19" t="str">
        <f t="shared" si="2"/>
        <v/>
      </c>
      <c r="S137" s="19" t="str">
        <f>IF(M137="","",IF(AND(M137&lt;&gt;'Tabelas auxiliares'!$B$241,M137&lt;&gt;'Tabelas auxiliares'!$B$242,M137&lt;&gt;'Tabelas auxiliares'!$C$241,M137&lt;&gt;'Tabelas auxiliares'!$C$242),"FOLHA DE PESSOAL",IF(R137='Tabelas auxiliares'!$A$242,"CUSTEIO",IF(R137='Tabelas auxiliares'!$A$241,"INVESTIMENTO","ERRO - VERIFICAR"))))</f>
        <v/>
      </c>
      <c r="T137" s="37"/>
      <c r="V137" s="37"/>
      <c r="W137" s="37"/>
      <c r="X137" s="37"/>
      <c r="Y137" s="37"/>
      <c r="Z137" s="37"/>
    </row>
    <row r="138" spans="18:26" x14ac:dyDescent="0.25">
      <c r="R138" s="19" t="str">
        <f t="shared" si="2"/>
        <v/>
      </c>
      <c r="S138" s="19" t="str">
        <f>IF(M138="","",IF(AND(M138&lt;&gt;'Tabelas auxiliares'!$B$241,M138&lt;&gt;'Tabelas auxiliares'!$B$242,M138&lt;&gt;'Tabelas auxiliares'!$C$241,M138&lt;&gt;'Tabelas auxiliares'!$C$242),"FOLHA DE PESSOAL",IF(R138='Tabelas auxiliares'!$A$242,"CUSTEIO",IF(R138='Tabelas auxiliares'!$A$241,"INVESTIMENTO","ERRO - VERIFICAR"))))</f>
        <v/>
      </c>
      <c r="T138" s="37"/>
      <c r="V138" s="37"/>
      <c r="W138" s="37"/>
      <c r="X138" s="37"/>
      <c r="Y138" s="37"/>
      <c r="Z138" s="37"/>
    </row>
    <row r="139" spans="18:26" x14ac:dyDescent="0.25">
      <c r="R139" s="19" t="str">
        <f t="shared" si="2"/>
        <v/>
      </c>
      <c r="S139" s="19" t="str">
        <f>IF(M139="","",IF(AND(M139&lt;&gt;'Tabelas auxiliares'!$B$241,M139&lt;&gt;'Tabelas auxiliares'!$B$242,M139&lt;&gt;'Tabelas auxiliares'!$C$241,M139&lt;&gt;'Tabelas auxiliares'!$C$242),"FOLHA DE PESSOAL",IF(R139='Tabelas auxiliares'!$A$242,"CUSTEIO",IF(R139='Tabelas auxiliares'!$A$241,"INVESTIMENTO","ERRO - VERIFICAR"))))</f>
        <v/>
      </c>
      <c r="T139" s="37"/>
      <c r="V139" s="37"/>
      <c r="W139" s="37"/>
      <c r="X139" s="37"/>
      <c r="Y139" s="37"/>
      <c r="Z139" s="37"/>
    </row>
    <row r="140" spans="18:26" x14ac:dyDescent="0.25">
      <c r="R140" s="19" t="str">
        <f t="shared" si="2"/>
        <v/>
      </c>
      <c r="S140" s="19" t="str">
        <f>IF(M140="","",IF(AND(M140&lt;&gt;'Tabelas auxiliares'!$B$241,M140&lt;&gt;'Tabelas auxiliares'!$B$242,M140&lt;&gt;'Tabelas auxiliares'!$C$241,M140&lt;&gt;'Tabelas auxiliares'!$C$242),"FOLHA DE PESSOAL",IF(R140='Tabelas auxiliares'!$A$242,"CUSTEIO",IF(R140='Tabelas auxiliares'!$A$241,"INVESTIMENTO","ERRO - VERIFICAR"))))</f>
        <v/>
      </c>
      <c r="T140" s="37"/>
      <c r="V140" s="37"/>
      <c r="W140" s="37"/>
      <c r="X140" s="37"/>
      <c r="Y140" s="37"/>
      <c r="Z140" s="37"/>
    </row>
    <row r="141" spans="18:26" x14ac:dyDescent="0.25">
      <c r="R141" s="19" t="str">
        <f t="shared" si="2"/>
        <v/>
      </c>
      <c r="S141" s="19" t="str">
        <f>IF(M141="","",IF(AND(M141&lt;&gt;'Tabelas auxiliares'!$B$241,M141&lt;&gt;'Tabelas auxiliares'!$B$242,M141&lt;&gt;'Tabelas auxiliares'!$C$241,M141&lt;&gt;'Tabelas auxiliares'!$C$242),"FOLHA DE PESSOAL",IF(R141='Tabelas auxiliares'!$A$242,"CUSTEIO",IF(R141='Tabelas auxiliares'!$A$241,"INVESTIMENTO","ERRO - VERIFICAR"))))</f>
        <v/>
      </c>
      <c r="T141" s="37"/>
      <c r="V141" s="37"/>
      <c r="W141" s="37"/>
      <c r="X141" s="37"/>
      <c r="Y141" s="37"/>
      <c r="Z141" s="37"/>
    </row>
    <row r="142" spans="18:26" x14ac:dyDescent="0.25">
      <c r="R142" s="19" t="str">
        <f t="shared" si="2"/>
        <v/>
      </c>
      <c r="S142" s="19" t="str">
        <f>IF(M142="","",IF(AND(M142&lt;&gt;'Tabelas auxiliares'!$B$241,M142&lt;&gt;'Tabelas auxiliares'!$B$242,M142&lt;&gt;'Tabelas auxiliares'!$C$241,M142&lt;&gt;'Tabelas auxiliares'!$C$242),"FOLHA DE PESSOAL",IF(R142='Tabelas auxiliares'!$A$242,"CUSTEIO",IF(R142='Tabelas auxiliares'!$A$241,"INVESTIMENTO","ERRO - VERIFICAR"))))</f>
        <v/>
      </c>
      <c r="T142" s="37"/>
      <c r="V142" s="37"/>
      <c r="W142" s="37"/>
      <c r="X142" s="37"/>
      <c r="Y142" s="37"/>
      <c r="Z142" s="37"/>
    </row>
    <row r="143" spans="18:26" x14ac:dyDescent="0.25">
      <c r="R143" s="19" t="str">
        <f t="shared" si="2"/>
        <v/>
      </c>
      <c r="S143" s="19" t="str">
        <f>IF(M143="","",IF(AND(M143&lt;&gt;'Tabelas auxiliares'!$B$241,M143&lt;&gt;'Tabelas auxiliares'!$B$242,M143&lt;&gt;'Tabelas auxiliares'!$C$241,M143&lt;&gt;'Tabelas auxiliares'!$C$242),"FOLHA DE PESSOAL",IF(R143='Tabelas auxiliares'!$A$242,"CUSTEIO",IF(R143='Tabelas auxiliares'!$A$241,"INVESTIMENTO","ERRO - VERIFICAR"))))</f>
        <v/>
      </c>
      <c r="T143" s="37"/>
      <c r="V143" s="37"/>
      <c r="W143" s="37"/>
      <c r="X143" s="37"/>
      <c r="Y143" s="37"/>
      <c r="Z143" s="37"/>
    </row>
    <row r="144" spans="18:26" x14ac:dyDescent="0.25">
      <c r="R144" s="19" t="str">
        <f t="shared" si="2"/>
        <v/>
      </c>
      <c r="S144" s="19" t="str">
        <f>IF(M144="","",IF(AND(M144&lt;&gt;'Tabelas auxiliares'!$B$241,M144&lt;&gt;'Tabelas auxiliares'!$B$242,M144&lt;&gt;'Tabelas auxiliares'!$C$241,M144&lt;&gt;'Tabelas auxiliares'!$C$242),"FOLHA DE PESSOAL",IF(R144='Tabelas auxiliares'!$A$242,"CUSTEIO",IF(R144='Tabelas auxiliares'!$A$241,"INVESTIMENTO","ERRO - VERIFICAR"))))</f>
        <v/>
      </c>
      <c r="T144" s="37"/>
      <c r="V144" s="37"/>
      <c r="W144" s="37"/>
      <c r="X144" s="37"/>
      <c r="Y144" s="37"/>
      <c r="Z144" s="37"/>
    </row>
    <row r="145" spans="18:26" x14ac:dyDescent="0.25">
      <c r="R145" s="19" t="str">
        <f t="shared" si="2"/>
        <v/>
      </c>
      <c r="S145" s="19" t="str">
        <f>IF(M145="","",IF(AND(M145&lt;&gt;'Tabelas auxiliares'!$B$241,M145&lt;&gt;'Tabelas auxiliares'!$B$242,M145&lt;&gt;'Tabelas auxiliares'!$C$241,M145&lt;&gt;'Tabelas auxiliares'!$C$242),"FOLHA DE PESSOAL",IF(R145='Tabelas auxiliares'!$A$242,"CUSTEIO",IF(R145='Tabelas auxiliares'!$A$241,"INVESTIMENTO","ERRO - VERIFICAR"))))</f>
        <v/>
      </c>
      <c r="T145" s="37"/>
      <c r="V145" s="37"/>
      <c r="W145" s="37"/>
      <c r="X145" s="37"/>
      <c r="Y145" s="37"/>
      <c r="Z145" s="37"/>
    </row>
    <row r="146" spans="18:26" x14ac:dyDescent="0.25">
      <c r="R146" s="19" t="str">
        <f t="shared" si="2"/>
        <v/>
      </c>
      <c r="S146" s="19" t="str">
        <f>IF(M146="","",IF(AND(M146&lt;&gt;'Tabelas auxiliares'!$B$241,M146&lt;&gt;'Tabelas auxiliares'!$B$242,M146&lt;&gt;'Tabelas auxiliares'!$C$241,M146&lt;&gt;'Tabelas auxiliares'!$C$242),"FOLHA DE PESSOAL",IF(R146='Tabelas auxiliares'!$A$242,"CUSTEIO",IF(R146='Tabelas auxiliares'!$A$241,"INVESTIMENTO","ERRO - VERIFICAR"))))</f>
        <v/>
      </c>
      <c r="T146" s="37"/>
      <c r="V146" s="37"/>
      <c r="W146" s="37"/>
      <c r="X146" s="37"/>
      <c r="Y146" s="37"/>
      <c r="Z146" s="37"/>
    </row>
    <row r="147" spans="18:26" x14ac:dyDescent="0.25">
      <c r="R147" s="19" t="str">
        <f t="shared" si="2"/>
        <v/>
      </c>
      <c r="S147" s="19" t="str">
        <f>IF(M147="","",IF(AND(M147&lt;&gt;'Tabelas auxiliares'!$B$241,M147&lt;&gt;'Tabelas auxiliares'!$B$242,M147&lt;&gt;'Tabelas auxiliares'!$C$241,M147&lt;&gt;'Tabelas auxiliares'!$C$242),"FOLHA DE PESSOAL",IF(R147='Tabelas auxiliares'!$A$242,"CUSTEIO",IF(R147='Tabelas auxiliares'!$A$241,"INVESTIMENTO","ERRO - VERIFICAR"))))</f>
        <v/>
      </c>
      <c r="T147" s="37"/>
      <c r="V147" s="37"/>
      <c r="W147" s="37"/>
      <c r="X147" s="37"/>
      <c r="Y147" s="37"/>
      <c r="Z147" s="37"/>
    </row>
    <row r="148" spans="18:26" x14ac:dyDescent="0.25">
      <c r="R148" s="19" t="str">
        <f t="shared" si="2"/>
        <v/>
      </c>
      <c r="S148" s="19" t="str">
        <f>IF(M148="","",IF(AND(M148&lt;&gt;'Tabelas auxiliares'!$B$241,M148&lt;&gt;'Tabelas auxiliares'!$B$242,M148&lt;&gt;'Tabelas auxiliares'!$C$241,M148&lt;&gt;'Tabelas auxiliares'!$C$242),"FOLHA DE PESSOAL",IF(R148='Tabelas auxiliares'!$A$242,"CUSTEIO",IF(R148='Tabelas auxiliares'!$A$241,"INVESTIMENTO","ERRO - VERIFICAR"))))</f>
        <v/>
      </c>
      <c r="T148" s="37"/>
      <c r="V148" s="37"/>
      <c r="W148" s="37"/>
      <c r="X148" s="37"/>
      <c r="Y148" s="37"/>
      <c r="Z148" s="37"/>
    </row>
    <row r="149" spans="18:26" x14ac:dyDescent="0.25">
      <c r="R149" s="19" t="str">
        <f t="shared" si="2"/>
        <v/>
      </c>
      <c r="S149" s="19" t="str">
        <f>IF(M149="","",IF(AND(M149&lt;&gt;'Tabelas auxiliares'!$B$241,M149&lt;&gt;'Tabelas auxiliares'!$B$242,M149&lt;&gt;'Tabelas auxiliares'!$C$241,M149&lt;&gt;'Tabelas auxiliares'!$C$242),"FOLHA DE PESSOAL",IF(R149='Tabelas auxiliares'!$A$242,"CUSTEIO",IF(R149='Tabelas auxiliares'!$A$241,"INVESTIMENTO","ERRO - VERIFICAR"))))</f>
        <v/>
      </c>
      <c r="T149" s="37"/>
      <c r="V149" s="37"/>
      <c r="W149" s="37"/>
      <c r="X149" s="37"/>
      <c r="Y149" s="37"/>
      <c r="Z149" s="37"/>
    </row>
    <row r="150" spans="18:26" x14ac:dyDescent="0.25">
      <c r="R150" s="19" t="str">
        <f t="shared" si="2"/>
        <v/>
      </c>
      <c r="S150" s="19" t="str">
        <f>IF(M150="","",IF(AND(M150&lt;&gt;'Tabelas auxiliares'!$B$241,M150&lt;&gt;'Tabelas auxiliares'!$B$242,M150&lt;&gt;'Tabelas auxiliares'!$C$241,M150&lt;&gt;'Tabelas auxiliares'!$C$242),"FOLHA DE PESSOAL",IF(R150='Tabelas auxiliares'!$A$242,"CUSTEIO",IF(R150='Tabelas auxiliares'!$A$241,"INVESTIMENTO","ERRO - VERIFICAR"))))</f>
        <v/>
      </c>
      <c r="T150" s="37"/>
      <c r="V150" s="37"/>
      <c r="W150" s="37"/>
      <c r="X150" s="37"/>
      <c r="Y150" s="37"/>
      <c r="Z150" s="37"/>
    </row>
    <row r="151" spans="18:26" x14ac:dyDescent="0.25">
      <c r="R151" s="19" t="str">
        <f t="shared" si="2"/>
        <v/>
      </c>
      <c r="S151" s="19" t="str">
        <f>IF(M151="","",IF(AND(M151&lt;&gt;'Tabelas auxiliares'!$B$241,M151&lt;&gt;'Tabelas auxiliares'!$B$242,M151&lt;&gt;'Tabelas auxiliares'!$C$241,M151&lt;&gt;'Tabelas auxiliares'!$C$242),"FOLHA DE PESSOAL",IF(R151='Tabelas auxiliares'!$A$242,"CUSTEIO",IF(R151='Tabelas auxiliares'!$A$241,"INVESTIMENTO","ERRO - VERIFICAR"))))</f>
        <v/>
      </c>
      <c r="T151" s="37"/>
      <c r="V151" s="37"/>
      <c r="W151" s="37"/>
      <c r="X151" s="37"/>
      <c r="Y151" s="37"/>
      <c r="Z151" s="37"/>
    </row>
    <row r="152" spans="18:26" x14ac:dyDescent="0.25">
      <c r="R152" s="19" t="str">
        <f t="shared" si="2"/>
        <v/>
      </c>
      <c r="S152" s="19" t="str">
        <f>IF(M152="","",IF(AND(M152&lt;&gt;'Tabelas auxiliares'!$B$241,M152&lt;&gt;'Tabelas auxiliares'!$B$242,M152&lt;&gt;'Tabelas auxiliares'!$C$241,M152&lt;&gt;'Tabelas auxiliares'!$C$242),"FOLHA DE PESSOAL",IF(R152='Tabelas auxiliares'!$A$242,"CUSTEIO",IF(R152='Tabelas auxiliares'!$A$241,"INVESTIMENTO","ERRO - VERIFICAR"))))</f>
        <v/>
      </c>
      <c r="T152" s="37"/>
      <c r="V152" s="37"/>
      <c r="W152" s="37"/>
      <c r="X152" s="37"/>
      <c r="Y152" s="37"/>
      <c r="Z152" s="37"/>
    </row>
    <row r="153" spans="18:26" x14ac:dyDescent="0.25">
      <c r="R153" s="19" t="str">
        <f t="shared" si="2"/>
        <v/>
      </c>
      <c r="S153" s="19" t="str">
        <f>IF(M153="","",IF(AND(M153&lt;&gt;'Tabelas auxiliares'!$B$241,M153&lt;&gt;'Tabelas auxiliares'!$B$242,M153&lt;&gt;'Tabelas auxiliares'!$C$241,M153&lt;&gt;'Tabelas auxiliares'!$C$242),"FOLHA DE PESSOAL",IF(R153='Tabelas auxiliares'!$A$242,"CUSTEIO",IF(R153='Tabelas auxiliares'!$A$241,"INVESTIMENTO","ERRO - VERIFICAR"))))</f>
        <v/>
      </c>
      <c r="T153" s="37"/>
      <c r="V153" s="37"/>
      <c r="W153" s="37"/>
      <c r="X153" s="37"/>
      <c r="Y153" s="37"/>
      <c r="Z153" s="37"/>
    </row>
    <row r="154" spans="18:26" x14ac:dyDescent="0.25">
      <c r="R154" s="19" t="str">
        <f t="shared" si="2"/>
        <v/>
      </c>
      <c r="S154" s="19" t="str">
        <f>IF(M154="","",IF(AND(M154&lt;&gt;'Tabelas auxiliares'!$B$241,M154&lt;&gt;'Tabelas auxiliares'!$B$242,M154&lt;&gt;'Tabelas auxiliares'!$C$241,M154&lt;&gt;'Tabelas auxiliares'!$C$242),"FOLHA DE PESSOAL",IF(R154='Tabelas auxiliares'!$A$242,"CUSTEIO",IF(R154='Tabelas auxiliares'!$A$241,"INVESTIMENTO","ERRO - VERIFICAR"))))</f>
        <v/>
      </c>
      <c r="T154" s="37"/>
      <c r="V154" s="37"/>
      <c r="W154" s="37"/>
      <c r="X154" s="37"/>
      <c r="Y154" s="37"/>
      <c r="Z154" s="37"/>
    </row>
    <row r="155" spans="18:26" x14ac:dyDescent="0.25">
      <c r="R155" s="19" t="str">
        <f t="shared" si="2"/>
        <v/>
      </c>
      <c r="S155" s="19" t="str">
        <f>IF(M155="","",IF(AND(M155&lt;&gt;'Tabelas auxiliares'!$B$241,M155&lt;&gt;'Tabelas auxiliares'!$B$242,M155&lt;&gt;'Tabelas auxiliares'!$C$241,M155&lt;&gt;'Tabelas auxiliares'!$C$242),"FOLHA DE PESSOAL",IF(R155='Tabelas auxiliares'!$A$242,"CUSTEIO",IF(R155='Tabelas auxiliares'!$A$241,"INVESTIMENTO","ERRO - VERIFICAR"))))</f>
        <v/>
      </c>
      <c r="T155" s="37"/>
      <c r="V155" s="37"/>
      <c r="W155" s="37"/>
      <c r="X155" s="37"/>
      <c r="Y155" s="37"/>
      <c r="Z155" s="37"/>
    </row>
    <row r="156" spans="18:26" x14ac:dyDescent="0.25">
      <c r="R156" s="19" t="str">
        <f t="shared" si="2"/>
        <v/>
      </c>
      <c r="S156" s="19" t="str">
        <f>IF(M156="","",IF(AND(M156&lt;&gt;'Tabelas auxiliares'!$B$241,M156&lt;&gt;'Tabelas auxiliares'!$B$242,M156&lt;&gt;'Tabelas auxiliares'!$C$241,M156&lt;&gt;'Tabelas auxiliares'!$C$242),"FOLHA DE PESSOAL",IF(R156='Tabelas auxiliares'!$A$242,"CUSTEIO",IF(R156='Tabelas auxiliares'!$A$241,"INVESTIMENTO","ERRO - VERIFICAR"))))</f>
        <v/>
      </c>
      <c r="T156" s="37"/>
      <c r="V156" s="37"/>
      <c r="W156" s="37"/>
      <c r="X156" s="37"/>
      <c r="Y156" s="37"/>
      <c r="Z156" s="37"/>
    </row>
    <row r="157" spans="18:26" x14ac:dyDescent="0.25">
      <c r="R157" s="19" t="str">
        <f t="shared" si="2"/>
        <v/>
      </c>
      <c r="S157" s="19" t="str">
        <f>IF(M157="","",IF(AND(M157&lt;&gt;'Tabelas auxiliares'!$B$241,M157&lt;&gt;'Tabelas auxiliares'!$B$242,M157&lt;&gt;'Tabelas auxiliares'!$C$241,M157&lt;&gt;'Tabelas auxiliares'!$C$242),"FOLHA DE PESSOAL",IF(R157='Tabelas auxiliares'!$A$242,"CUSTEIO",IF(R157='Tabelas auxiliares'!$A$241,"INVESTIMENTO","ERRO - VERIFICAR"))))</f>
        <v/>
      </c>
      <c r="T157" s="37"/>
      <c r="V157" s="37"/>
      <c r="W157" s="37"/>
      <c r="X157" s="37"/>
      <c r="Y157" s="37"/>
      <c r="Z157" s="37"/>
    </row>
    <row r="158" spans="18:26" x14ac:dyDescent="0.25">
      <c r="R158" s="19" t="str">
        <f t="shared" si="2"/>
        <v/>
      </c>
      <c r="S158" s="19" t="str">
        <f>IF(M158="","",IF(AND(M158&lt;&gt;'Tabelas auxiliares'!$B$241,M158&lt;&gt;'Tabelas auxiliares'!$B$242,M158&lt;&gt;'Tabelas auxiliares'!$C$241,M158&lt;&gt;'Tabelas auxiliares'!$C$242),"FOLHA DE PESSOAL",IF(R158='Tabelas auxiliares'!$A$242,"CUSTEIO",IF(R158='Tabelas auxiliares'!$A$241,"INVESTIMENTO","ERRO - VERIFICAR"))))</f>
        <v/>
      </c>
      <c r="T158" s="37"/>
      <c r="V158" s="37"/>
      <c r="W158" s="37"/>
      <c r="X158" s="37"/>
      <c r="Y158" s="37"/>
      <c r="Z158" s="37"/>
    </row>
    <row r="159" spans="18:26" x14ac:dyDescent="0.25">
      <c r="R159" s="19" t="str">
        <f t="shared" si="2"/>
        <v/>
      </c>
      <c r="S159" s="19" t="str">
        <f>IF(M159="","",IF(AND(M159&lt;&gt;'Tabelas auxiliares'!$B$241,M159&lt;&gt;'Tabelas auxiliares'!$B$242,M159&lt;&gt;'Tabelas auxiliares'!$C$241,M159&lt;&gt;'Tabelas auxiliares'!$C$242),"FOLHA DE PESSOAL",IF(R159='Tabelas auxiliares'!$A$242,"CUSTEIO",IF(R159='Tabelas auxiliares'!$A$241,"INVESTIMENTO","ERRO - VERIFICAR"))))</f>
        <v/>
      </c>
      <c r="T159" s="37"/>
      <c r="V159" s="37"/>
      <c r="W159" s="37"/>
      <c r="X159" s="37"/>
      <c r="Y159" s="37"/>
      <c r="Z159" s="37"/>
    </row>
    <row r="160" spans="18:26" x14ac:dyDescent="0.25">
      <c r="R160" s="19" t="str">
        <f t="shared" si="2"/>
        <v/>
      </c>
      <c r="S160" s="19" t="str">
        <f>IF(M160="","",IF(AND(M160&lt;&gt;'Tabelas auxiliares'!$B$241,M160&lt;&gt;'Tabelas auxiliares'!$B$242,M160&lt;&gt;'Tabelas auxiliares'!$C$241,M160&lt;&gt;'Tabelas auxiliares'!$C$242),"FOLHA DE PESSOAL",IF(R160='Tabelas auxiliares'!$A$242,"CUSTEIO",IF(R160='Tabelas auxiliares'!$A$241,"INVESTIMENTO","ERRO - VERIFICAR"))))</f>
        <v/>
      </c>
      <c r="T160" s="37"/>
      <c r="V160" s="37"/>
      <c r="W160" s="37"/>
      <c r="X160" s="37"/>
      <c r="Y160" s="37"/>
      <c r="Z160" s="37"/>
    </row>
    <row r="161" spans="18:26" x14ac:dyDescent="0.25">
      <c r="R161" s="19" t="str">
        <f t="shared" si="2"/>
        <v/>
      </c>
      <c r="S161" s="19" t="str">
        <f>IF(M161="","",IF(AND(M161&lt;&gt;'Tabelas auxiliares'!$B$241,M161&lt;&gt;'Tabelas auxiliares'!$B$242,M161&lt;&gt;'Tabelas auxiliares'!$C$241,M161&lt;&gt;'Tabelas auxiliares'!$C$242),"FOLHA DE PESSOAL",IF(R161='Tabelas auxiliares'!$A$242,"CUSTEIO",IF(R161='Tabelas auxiliares'!$A$241,"INVESTIMENTO","ERRO - VERIFICAR"))))</f>
        <v/>
      </c>
      <c r="T161" s="37"/>
      <c r="V161" s="37"/>
      <c r="W161" s="37"/>
      <c r="X161" s="37"/>
      <c r="Y161" s="37"/>
      <c r="Z161" s="37"/>
    </row>
    <row r="162" spans="18:26" x14ac:dyDescent="0.25">
      <c r="R162" s="19" t="str">
        <f t="shared" si="2"/>
        <v/>
      </c>
      <c r="S162" s="19" t="str">
        <f>IF(M162="","",IF(AND(M162&lt;&gt;'Tabelas auxiliares'!$B$241,M162&lt;&gt;'Tabelas auxiliares'!$B$242,M162&lt;&gt;'Tabelas auxiliares'!$C$241,M162&lt;&gt;'Tabelas auxiliares'!$C$242),"FOLHA DE PESSOAL",IF(R162='Tabelas auxiliares'!$A$242,"CUSTEIO",IF(R162='Tabelas auxiliares'!$A$241,"INVESTIMENTO","ERRO - VERIFICAR"))))</f>
        <v/>
      </c>
      <c r="T162" s="37"/>
      <c r="V162" s="37"/>
      <c r="W162" s="37"/>
      <c r="X162" s="37"/>
      <c r="Y162" s="37"/>
      <c r="Z162" s="37"/>
    </row>
    <row r="163" spans="18:26" x14ac:dyDescent="0.25">
      <c r="R163" s="19" t="str">
        <f t="shared" si="2"/>
        <v/>
      </c>
      <c r="S163" s="19" t="str">
        <f>IF(M163="","",IF(AND(M163&lt;&gt;'Tabelas auxiliares'!$B$241,M163&lt;&gt;'Tabelas auxiliares'!$B$242,M163&lt;&gt;'Tabelas auxiliares'!$C$241,M163&lt;&gt;'Tabelas auxiliares'!$C$242),"FOLHA DE PESSOAL",IF(R163='Tabelas auxiliares'!$A$242,"CUSTEIO",IF(R163='Tabelas auxiliares'!$A$241,"INVESTIMENTO","ERRO - VERIFICAR"))))</f>
        <v/>
      </c>
      <c r="T163" s="37"/>
      <c r="V163" s="37"/>
      <c r="W163" s="37"/>
      <c r="X163" s="37"/>
      <c r="Y163" s="37"/>
      <c r="Z163" s="37"/>
    </row>
    <row r="164" spans="18:26" x14ac:dyDescent="0.25">
      <c r="R164" s="19" t="str">
        <f t="shared" si="2"/>
        <v/>
      </c>
      <c r="S164" s="19" t="str">
        <f>IF(M164="","",IF(AND(M164&lt;&gt;'Tabelas auxiliares'!$B$241,M164&lt;&gt;'Tabelas auxiliares'!$B$242,M164&lt;&gt;'Tabelas auxiliares'!$C$241,M164&lt;&gt;'Tabelas auxiliares'!$C$242),"FOLHA DE PESSOAL",IF(R164='Tabelas auxiliares'!$A$242,"CUSTEIO",IF(R164='Tabelas auxiliares'!$A$241,"INVESTIMENTO","ERRO - VERIFICAR"))))</f>
        <v/>
      </c>
      <c r="T164" s="37"/>
      <c r="V164" s="37"/>
      <c r="W164" s="37"/>
      <c r="X164" s="37"/>
      <c r="Y164" s="37"/>
      <c r="Z164" s="37"/>
    </row>
    <row r="165" spans="18:26" x14ac:dyDescent="0.25">
      <c r="R165" s="19" t="str">
        <f t="shared" si="2"/>
        <v/>
      </c>
      <c r="S165" s="19" t="str">
        <f>IF(M165="","",IF(AND(M165&lt;&gt;'Tabelas auxiliares'!$B$241,M165&lt;&gt;'Tabelas auxiliares'!$B$242,M165&lt;&gt;'Tabelas auxiliares'!$C$241,M165&lt;&gt;'Tabelas auxiliares'!$C$242),"FOLHA DE PESSOAL",IF(R165='Tabelas auxiliares'!$A$242,"CUSTEIO",IF(R165='Tabelas auxiliares'!$A$241,"INVESTIMENTO","ERRO - VERIFICAR"))))</f>
        <v/>
      </c>
      <c r="T165" s="37"/>
      <c r="V165" s="37"/>
      <c r="W165" s="37"/>
      <c r="X165" s="37"/>
      <c r="Y165" s="37"/>
      <c r="Z165" s="37"/>
    </row>
    <row r="166" spans="18:26" x14ac:dyDescent="0.25">
      <c r="R166" s="19" t="str">
        <f t="shared" si="2"/>
        <v/>
      </c>
      <c r="S166" s="19" t="str">
        <f>IF(M166="","",IF(AND(M166&lt;&gt;'Tabelas auxiliares'!$B$241,M166&lt;&gt;'Tabelas auxiliares'!$B$242,M166&lt;&gt;'Tabelas auxiliares'!$C$241,M166&lt;&gt;'Tabelas auxiliares'!$C$242),"FOLHA DE PESSOAL",IF(R166='Tabelas auxiliares'!$A$242,"CUSTEIO",IF(R166='Tabelas auxiliares'!$A$241,"INVESTIMENTO","ERRO - VERIFICAR"))))</f>
        <v/>
      </c>
      <c r="T166" s="37"/>
      <c r="V166" s="37"/>
      <c r="W166" s="37"/>
      <c r="X166" s="37"/>
      <c r="Y166" s="37"/>
      <c r="Z166" s="37"/>
    </row>
    <row r="167" spans="18:26" x14ac:dyDescent="0.25">
      <c r="R167" s="19" t="str">
        <f t="shared" si="2"/>
        <v/>
      </c>
      <c r="S167" s="19" t="str">
        <f>IF(M167="","",IF(AND(M167&lt;&gt;'Tabelas auxiliares'!$B$241,M167&lt;&gt;'Tabelas auxiliares'!$B$242,M167&lt;&gt;'Tabelas auxiliares'!$C$241,M167&lt;&gt;'Tabelas auxiliares'!$C$242),"FOLHA DE PESSOAL",IF(R167='Tabelas auxiliares'!$A$242,"CUSTEIO",IF(R167='Tabelas auxiliares'!$A$241,"INVESTIMENTO","ERRO - VERIFICAR"))))</f>
        <v/>
      </c>
      <c r="T167" s="37"/>
      <c r="V167" s="37"/>
      <c r="W167" s="37"/>
      <c r="X167" s="37"/>
      <c r="Y167" s="37"/>
      <c r="Z167" s="37"/>
    </row>
    <row r="168" spans="18:26" x14ac:dyDescent="0.25">
      <c r="R168" s="19" t="str">
        <f t="shared" si="2"/>
        <v/>
      </c>
      <c r="S168" s="19" t="str">
        <f>IF(M168="","",IF(AND(M168&lt;&gt;'Tabelas auxiliares'!$B$241,M168&lt;&gt;'Tabelas auxiliares'!$B$242,M168&lt;&gt;'Tabelas auxiliares'!$C$241,M168&lt;&gt;'Tabelas auxiliares'!$C$242),"FOLHA DE PESSOAL",IF(R168='Tabelas auxiliares'!$A$242,"CUSTEIO",IF(R168='Tabelas auxiliares'!$A$241,"INVESTIMENTO","ERRO - VERIFICAR"))))</f>
        <v/>
      </c>
      <c r="T168" s="37"/>
      <c r="V168" s="37"/>
      <c r="W168" s="37"/>
      <c r="X168" s="37"/>
      <c r="Y168" s="37"/>
      <c r="Z168" s="37"/>
    </row>
    <row r="169" spans="18:26" x14ac:dyDescent="0.25">
      <c r="R169" s="19" t="str">
        <f t="shared" si="2"/>
        <v/>
      </c>
      <c r="S169" s="19" t="str">
        <f>IF(M169="","",IF(AND(M169&lt;&gt;'Tabelas auxiliares'!$B$241,M169&lt;&gt;'Tabelas auxiliares'!$B$242,M169&lt;&gt;'Tabelas auxiliares'!$C$241,M169&lt;&gt;'Tabelas auxiliares'!$C$242),"FOLHA DE PESSOAL",IF(R169='Tabelas auxiliares'!$A$242,"CUSTEIO",IF(R169='Tabelas auxiliares'!$A$241,"INVESTIMENTO","ERRO - VERIFICAR"))))</f>
        <v/>
      </c>
      <c r="T169" s="37"/>
      <c r="V169" s="37"/>
      <c r="W169" s="37"/>
      <c r="X169" s="37"/>
      <c r="Y169" s="37"/>
      <c r="Z169" s="37"/>
    </row>
    <row r="170" spans="18:26" x14ac:dyDescent="0.25">
      <c r="R170" s="19" t="str">
        <f t="shared" si="2"/>
        <v/>
      </c>
      <c r="S170" s="19" t="str">
        <f>IF(M170="","",IF(AND(M170&lt;&gt;'Tabelas auxiliares'!$B$241,M170&lt;&gt;'Tabelas auxiliares'!$B$242,M170&lt;&gt;'Tabelas auxiliares'!$C$241,M170&lt;&gt;'Tabelas auxiliares'!$C$242),"FOLHA DE PESSOAL",IF(R170='Tabelas auxiliares'!$A$242,"CUSTEIO",IF(R170='Tabelas auxiliares'!$A$241,"INVESTIMENTO","ERRO - VERIFICAR"))))</f>
        <v/>
      </c>
      <c r="T170" s="37"/>
      <c r="V170" s="37"/>
      <c r="W170" s="37"/>
      <c r="X170" s="37"/>
      <c r="Y170" s="37"/>
      <c r="Z170" s="37"/>
    </row>
    <row r="171" spans="18:26" x14ac:dyDescent="0.25">
      <c r="R171" s="19" t="str">
        <f t="shared" si="2"/>
        <v/>
      </c>
      <c r="S171" s="19" t="str">
        <f>IF(M171="","",IF(AND(M171&lt;&gt;'Tabelas auxiliares'!$B$241,M171&lt;&gt;'Tabelas auxiliares'!$B$242,M171&lt;&gt;'Tabelas auxiliares'!$C$241,M171&lt;&gt;'Tabelas auxiliares'!$C$242),"FOLHA DE PESSOAL",IF(R171='Tabelas auxiliares'!$A$242,"CUSTEIO",IF(R171='Tabelas auxiliares'!$A$241,"INVESTIMENTO","ERRO - VERIFICAR"))))</f>
        <v/>
      </c>
      <c r="T171" s="37"/>
      <c r="V171" s="37"/>
      <c r="W171" s="37"/>
      <c r="X171" s="37"/>
      <c r="Y171" s="37"/>
      <c r="Z171" s="37"/>
    </row>
    <row r="172" spans="18:26" x14ac:dyDescent="0.25">
      <c r="R172" s="19" t="str">
        <f t="shared" si="2"/>
        <v/>
      </c>
      <c r="S172" s="19" t="str">
        <f>IF(M172="","",IF(AND(M172&lt;&gt;'Tabelas auxiliares'!$B$241,M172&lt;&gt;'Tabelas auxiliares'!$B$242,M172&lt;&gt;'Tabelas auxiliares'!$C$241,M172&lt;&gt;'Tabelas auxiliares'!$C$242),"FOLHA DE PESSOAL",IF(R172='Tabelas auxiliares'!$A$242,"CUSTEIO",IF(R172='Tabelas auxiliares'!$A$241,"INVESTIMENTO","ERRO - VERIFICAR"))))</f>
        <v/>
      </c>
      <c r="T172" s="37"/>
      <c r="V172" s="37"/>
      <c r="W172" s="37"/>
      <c r="X172" s="37"/>
      <c r="Y172" s="37"/>
      <c r="Z172" s="37"/>
    </row>
    <row r="173" spans="18:26" x14ac:dyDescent="0.25">
      <c r="R173" s="19" t="str">
        <f t="shared" si="2"/>
        <v/>
      </c>
      <c r="S173" s="19" t="str">
        <f>IF(M173="","",IF(AND(M173&lt;&gt;'Tabelas auxiliares'!$B$241,M173&lt;&gt;'Tabelas auxiliares'!$B$242,M173&lt;&gt;'Tabelas auxiliares'!$C$241,M173&lt;&gt;'Tabelas auxiliares'!$C$242),"FOLHA DE PESSOAL",IF(R173='Tabelas auxiliares'!$A$242,"CUSTEIO",IF(R173='Tabelas auxiliares'!$A$241,"INVESTIMENTO","ERRO - VERIFICAR"))))</f>
        <v/>
      </c>
      <c r="T173" s="37"/>
      <c r="V173" s="37"/>
      <c r="W173" s="37"/>
      <c r="X173" s="37"/>
      <c r="Y173" s="37"/>
      <c r="Z173" s="37"/>
    </row>
    <row r="174" spans="18:26" x14ac:dyDescent="0.25">
      <c r="R174" s="19" t="str">
        <f t="shared" si="2"/>
        <v/>
      </c>
      <c r="S174" s="19" t="str">
        <f>IF(M174="","",IF(AND(M174&lt;&gt;'Tabelas auxiliares'!$B$241,M174&lt;&gt;'Tabelas auxiliares'!$B$242,M174&lt;&gt;'Tabelas auxiliares'!$C$241,M174&lt;&gt;'Tabelas auxiliares'!$C$242),"FOLHA DE PESSOAL",IF(R174='Tabelas auxiliares'!$A$242,"CUSTEIO",IF(R174='Tabelas auxiliares'!$A$241,"INVESTIMENTO","ERRO - VERIFICAR"))))</f>
        <v/>
      </c>
      <c r="T174" s="37"/>
      <c r="V174" s="37"/>
      <c r="W174" s="37"/>
      <c r="X174" s="37"/>
      <c r="Y174" s="37"/>
      <c r="Z174" s="37"/>
    </row>
    <row r="175" spans="18:26" x14ac:dyDescent="0.25">
      <c r="R175" s="19" t="str">
        <f t="shared" si="2"/>
        <v/>
      </c>
      <c r="S175" s="19" t="str">
        <f>IF(M175="","",IF(AND(M175&lt;&gt;'Tabelas auxiliares'!$B$241,M175&lt;&gt;'Tabelas auxiliares'!$B$242,M175&lt;&gt;'Tabelas auxiliares'!$C$241,M175&lt;&gt;'Tabelas auxiliares'!$C$242),"FOLHA DE PESSOAL",IF(R175='Tabelas auxiliares'!$A$242,"CUSTEIO",IF(R175='Tabelas auxiliares'!$A$241,"INVESTIMENTO","ERRO - VERIFICAR"))))</f>
        <v/>
      </c>
      <c r="T175" s="37"/>
      <c r="V175" s="37"/>
      <c r="W175" s="37"/>
      <c r="X175" s="37"/>
      <c r="Y175" s="37"/>
      <c r="Z175" s="37"/>
    </row>
    <row r="176" spans="18:26" x14ac:dyDescent="0.25">
      <c r="R176" s="19" t="str">
        <f t="shared" si="2"/>
        <v/>
      </c>
      <c r="S176" s="19" t="str">
        <f>IF(M176="","",IF(AND(M176&lt;&gt;'Tabelas auxiliares'!$B$241,M176&lt;&gt;'Tabelas auxiliares'!$B$242,M176&lt;&gt;'Tabelas auxiliares'!$C$241,M176&lt;&gt;'Tabelas auxiliares'!$C$242),"FOLHA DE PESSOAL",IF(R176='Tabelas auxiliares'!$A$242,"CUSTEIO",IF(R176='Tabelas auxiliares'!$A$241,"INVESTIMENTO","ERRO - VERIFICAR"))))</f>
        <v/>
      </c>
      <c r="T176" s="37"/>
      <c r="V176" s="37"/>
      <c r="W176" s="37"/>
      <c r="X176" s="37"/>
      <c r="Y176" s="37"/>
      <c r="Z176" s="37"/>
    </row>
    <row r="177" spans="18:26" x14ac:dyDescent="0.25">
      <c r="R177" s="19" t="str">
        <f t="shared" si="2"/>
        <v/>
      </c>
      <c r="S177" s="19" t="str">
        <f>IF(M177="","",IF(AND(M177&lt;&gt;'Tabelas auxiliares'!$B$241,M177&lt;&gt;'Tabelas auxiliares'!$B$242,M177&lt;&gt;'Tabelas auxiliares'!$C$241,M177&lt;&gt;'Tabelas auxiliares'!$C$242),"FOLHA DE PESSOAL",IF(R177='Tabelas auxiliares'!$A$242,"CUSTEIO",IF(R177='Tabelas auxiliares'!$A$241,"INVESTIMENTO","ERRO - VERIFICAR"))))</f>
        <v/>
      </c>
      <c r="T177" s="37"/>
      <c r="V177" s="37"/>
      <c r="W177" s="37"/>
      <c r="X177" s="37"/>
      <c r="Y177" s="37"/>
      <c r="Z177" s="37"/>
    </row>
    <row r="178" spans="18:26" x14ac:dyDescent="0.25">
      <c r="R178" s="19" t="str">
        <f t="shared" si="2"/>
        <v/>
      </c>
      <c r="S178" s="19" t="str">
        <f>IF(M178="","",IF(AND(M178&lt;&gt;'Tabelas auxiliares'!$B$241,M178&lt;&gt;'Tabelas auxiliares'!$B$242,M178&lt;&gt;'Tabelas auxiliares'!$C$241,M178&lt;&gt;'Tabelas auxiliares'!$C$242),"FOLHA DE PESSOAL",IF(R178='Tabelas auxiliares'!$A$242,"CUSTEIO",IF(R178='Tabelas auxiliares'!$A$241,"INVESTIMENTO","ERRO - VERIFICAR"))))</f>
        <v/>
      </c>
      <c r="T178" s="37"/>
      <c r="V178" s="37"/>
      <c r="W178" s="37"/>
      <c r="X178" s="37"/>
      <c r="Y178" s="37"/>
      <c r="Z178" s="37"/>
    </row>
    <row r="179" spans="18:26" x14ac:dyDescent="0.25">
      <c r="R179" s="19" t="str">
        <f t="shared" si="2"/>
        <v/>
      </c>
      <c r="S179" s="19" t="str">
        <f>IF(M179="","",IF(AND(M179&lt;&gt;'Tabelas auxiliares'!$B$241,M179&lt;&gt;'Tabelas auxiliares'!$B$242,M179&lt;&gt;'Tabelas auxiliares'!$C$241,M179&lt;&gt;'Tabelas auxiliares'!$C$242),"FOLHA DE PESSOAL",IF(R179='Tabelas auxiliares'!$A$242,"CUSTEIO",IF(R179='Tabelas auxiliares'!$A$241,"INVESTIMENTO","ERRO - VERIFICAR"))))</f>
        <v/>
      </c>
      <c r="T179" s="37"/>
      <c r="V179" s="37"/>
      <c r="W179" s="37"/>
      <c r="X179" s="37"/>
      <c r="Y179" s="37"/>
      <c r="Z179" s="37"/>
    </row>
    <row r="180" spans="18:26" x14ac:dyDescent="0.25">
      <c r="R180" s="19" t="str">
        <f t="shared" si="2"/>
        <v/>
      </c>
      <c r="S180" s="19" t="str">
        <f>IF(M180="","",IF(AND(M180&lt;&gt;'Tabelas auxiliares'!$B$241,M180&lt;&gt;'Tabelas auxiliares'!$B$242,M180&lt;&gt;'Tabelas auxiliares'!$C$241,M180&lt;&gt;'Tabelas auxiliares'!$C$242),"FOLHA DE PESSOAL",IF(R180='Tabelas auxiliares'!$A$242,"CUSTEIO",IF(R180='Tabelas auxiliares'!$A$241,"INVESTIMENTO","ERRO - VERIFICAR"))))</f>
        <v/>
      </c>
      <c r="T180" s="37"/>
      <c r="V180" s="37"/>
      <c r="W180" s="37"/>
      <c r="X180" s="37"/>
      <c r="Y180" s="37"/>
      <c r="Z180" s="37"/>
    </row>
    <row r="181" spans="18:26" x14ac:dyDescent="0.25">
      <c r="R181" s="19" t="str">
        <f t="shared" si="2"/>
        <v/>
      </c>
      <c r="S181" s="19" t="str">
        <f>IF(M181="","",IF(AND(M181&lt;&gt;'Tabelas auxiliares'!$B$241,M181&lt;&gt;'Tabelas auxiliares'!$B$242,M181&lt;&gt;'Tabelas auxiliares'!$C$241,M181&lt;&gt;'Tabelas auxiliares'!$C$242),"FOLHA DE PESSOAL",IF(R181='Tabelas auxiliares'!$A$242,"CUSTEIO",IF(R181='Tabelas auxiliares'!$A$241,"INVESTIMENTO","ERRO - VERIFICAR"))))</f>
        <v/>
      </c>
      <c r="T181" s="37"/>
      <c r="V181" s="37"/>
      <c r="W181" s="37"/>
      <c r="X181" s="37"/>
      <c r="Y181" s="37"/>
      <c r="Z181" s="37"/>
    </row>
    <row r="182" spans="18:26" x14ac:dyDescent="0.25">
      <c r="R182" s="19" t="str">
        <f t="shared" si="2"/>
        <v/>
      </c>
      <c r="S182" s="19" t="str">
        <f>IF(M182="","",IF(AND(M182&lt;&gt;'Tabelas auxiliares'!$B$241,M182&lt;&gt;'Tabelas auxiliares'!$B$242,M182&lt;&gt;'Tabelas auxiliares'!$C$241,M182&lt;&gt;'Tabelas auxiliares'!$C$242),"FOLHA DE PESSOAL",IF(R182='Tabelas auxiliares'!$A$242,"CUSTEIO",IF(R182='Tabelas auxiliares'!$A$241,"INVESTIMENTO","ERRO - VERIFICAR"))))</f>
        <v/>
      </c>
      <c r="T182" s="37"/>
      <c r="V182" s="37"/>
      <c r="W182" s="37"/>
      <c r="X182" s="37"/>
      <c r="Y182" s="37"/>
      <c r="Z182" s="37"/>
    </row>
    <row r="183" spans="18:26" x14ac:dyDescent="0.25">
      <c r="R183" s="19" t="str">
        <f t="shared" si="2"/>
        <v/>
      </c>
      <c r="S183" s="19" t="str">
        <f>IF(M183="","",IF(AND(M183&lt;&gt;'Tabelas auxiliares'!$B$241,M183&lt;&gt;'Tabelas auxiliares'!$B$242,M183&lt;&gt;'Tabelas auxiliares'!$C$241,M183&lt;&gt;'Tabelas auxiliares'!$C$242),"FOLHA DE PESSOAL",IF(R183='Tabelas auxiliares'!$A$242,"CUSTEIO",IF(R183='Tabelas auxiliares'!$A$241,"INVESTIMENTO","ERRO - VERIFICAR"))))</f>
        <v/>
      </c>
      <c r="T183" s="37"/>
      <c r="V183" s="37"/>
      <c r="W183" s="37"/>
      <c r="X183" s="37"/>
      <c r="Y183" s="37"/>
      <c r="Z183" s="37"/>
    </row>
    <row r="184" spans="18:26" x14ac:dyDescent="0.25">
      <c r="R184" s="19" t="str">
        <f t="shared" si="2"/>
        <v/>
      </c>
      <c r="S184" s="19" t="str">
        <f>IF(M184="","",IF(AND(M184&lt;&gt;'Tabelas auxiliares'!$B$241,M184&lt;&gt;'Tabelas auxiliares'!$B$242,M184&lt;&gt;'Tabelas auxiliares'!$C$241,M184&lt;&gt;'Tabelas auxiliares'!$C$242),"FOLHA DE PESSOAL",IF(R184='Tabelas auxiliares'!$A$242,"CUSTEIO",IF(R184='Tabelas auxiliares'!$A$241,"INVESTIMENTO","ERRO - VERIFICAR"))))</f>
        <v/>
      </c>
      <c r="T184" s="37"/>
      <c r="V184" s="37"/>
      <c r="W184" s="37"/>
      <c r="X184" s="37"/>
      <c r="Y184" s="37"/>
      <c r="Z184" s="37"/>
    </row>
    <row r="185" spans="18:26" x14ac:dyDescent="0.25">
      <c r="R185" s="19" t="str">
        <f t="shared" si="2"/>
        <v/>
      </c>
      <c r="S185" s="19" t="str">
        <f>IF(M185="","",IF(AND(M185&lt;&gt;'Tabelas auxiliares'!$B$241,M185&lt;&gt;'Tabelas auxiliares'!$B$242,M185&lt;&gt;'Tabelas auxiliares'!$C$241,M185&lt;&gt;'Tabelas auxiliares'!$C$242),"FOLHA DE PESSOAL",IF(R185='Tabelas auxiliares'!$A$242,"CUSTEIO",IF(R185='Tabelas auxiliares'!$A$241,"INVESTIMENTO","ERRO - VERIFICAR"))))</f>
        <v/>
      </c>
      <c r="T185" s="37"/>
      <c r="V185" s="37"/>
      <c r="W185" s="37"/>
      <c r="X185" s="37"/>
      <c r="Y185" s="37"/>
      <c r="Z185" s="37"/>
    </row>
    <row r="186" spans="18:26" x14ac:dyDescent="0.25">
      <c r="R186" s="19" t="str">
        <f t="shared" si="2"/>
        <v/>
      </c>
      <c r="S186" s="19" t="str">
        <f>IF(M186="","",IF(AND(M186&lt;&gt;'Tabelas auxiliares'!$B$241,M186&lt;&gt;'Tabelas auxiliares'!$B$242,M186&lt;&gt;'Tabelas auxiliares'!$C$241,M186&lt;&gt;'Tabelas auxiliares'!$C$242),"FOLHA DE PESSOAL",IF(R186='Tabelas auxiliares'!$A$242,"CUSTEIO",IF(R186='Tabelas auxiliares'!$A$241,"INVESTIMENTO","ERRO - VERIFICAR"))))</f>
        <v/>
      </c>
      <c r="T186" s="37"/>
      <c r="V186" s="37"/>
      <c r="W186" s="37"/>
      <c r="X186" s="37"/>
      <c r="Y186" s="37"/>
      <c r="Z186" s="37"/>
    </row>
    <row r="187" spans="18:26" x14ac:dyDescent="0.25">
      <c r="R187" s="19" t="str">
        <f t="shared" si="2"/>
        <v/>
      </c>
      <c r="S187" s="19" t="str">
        <f>IF(M187="","",IF(AND(M187&lt;&gt;'Tabelas auxiliares'!$B$241,M187&lt;&gt;'Tabelas auxiliares'!$B$242,M187&lt;&gt;'Tabelas auxiliares'!$C$241,M187&lt;&gt;'Tabelas auxiliares'!$C$242),"FOLHA DE PESSOAL",IF(R187='Tabelas auxiliares'!$A$242,"CUSTEIO",IF(R187='Tabelas auxiliares'!$A$241,"INVESTIMENTO","ERRO - VERIFICAR"))))</f>
        <v/>
      </c>
      <c r="T187" s="37"/>
      <c r="V187" s="37"/>
      <c r="W187" s="37"/>
      <c r="X187" s="37"/>
      <c r="Y187" s="37"/>
      <c r="Z187" s="37"/>
    </row>
    <row r="188" spans="18:26" x14ac:dyDescent="0.25">
      <c r="R188" s="19" t="str">
        <f t="shared" si="2"/>
        <v/>
      </c>
      <c r="S188" s="19" t="str">
        <f>IF(M188="","",IF(AND(M188&lt;&gt;'Tabelas auxiliares'!$B$241,M188&lt;&gt;'Tabelas auxiliares'!$B$242,M188&lt;&gt;'Tabelas auxiliares'!$C$241,M188&lt;&gt;'Tabelas auxiliares'!$C$242),"FOLHA DE PESSOAL",IF(R188='Tabelas auxiliares'!$A$242,"CUSTEIO",IF(R188='Tabelas auxiliares'!$A$241,"INVESTIMENTO","ERRO - VERIFICAR"))))</f>
        <v/>
      </c>
      <c r="T188" s="37"/>
      <c r="V188" s="37"/>
      <c r="W188" s="37"/>
      <c r="X188" s="37"/>
      <c r="Y188" s="37"/>
      <c r="Z188" s="37"/>
    </row>
    <row r="189" spans="18:26" x14ac:dyDescent="0.25">
      <c r="R189" s="19" t="str">
        <f t="shared" si="2"/>
        <v/>
      </c>
      <c r="S189" s="19" t="str">
        <f>IF(M189="","",IF(AND(M189&lt;&gt;'Tabelas auxiliares'!$B$241,M189&lt;&gt;'Tabelas auxiliares'!$B$242,M189&lt;&gt;'Tabelas auxiliares'!$C$241,M189&lt;&gt;'Tabelas auxiliares'!$C$242),"FOLHA DE PESSOAL",IF(R189='Tabelas auxiliares'!$A$242,"CUSTEIO",IF(R189='Tabelas auxiliares'!$A$241,"INVESTIMENTO","ERRO - VERIFICAR"))))</f>
        <v/>
      </c>
      <c r="T189" s="37"/>
      <c r="V189" s="37"/>
      <c r="W189" s="37"/>
      <c r="X189" s="37"/>
      <c r="Y189" s="37"/>
      <c r="Z189" s="37"/>
    </row>
    <row r="190" spans="18:26" x14ac:dyDescent="0.25">
      <c r="R190" s="19" t="str">
        <f t="shared" si="2"/>
        <v/>
      </c>
      <c r="S190" s="19" t="str">
        <f>IF(M190="","",IF(AND(M190&lt;&gt;'Tabelas auxiliares'!$B$241,M190&lt;&gt;'Tabelas auxiliares'!$B$242,M190&lt;&gt;'Tabelas auxiliares'!$C$241,M190&lt;&gt;'Tabelas auxiliares'!$C$242),"FOLHA DE PESSOAL",IF(R190='Tabelas auxiliares'!$A$242,"CUSTEIO",IF(R190='Tabelas auxiliares'!$A$241,"INVESTIMENTO","ERRO - VERIFICAR"))))</f>
        <v/>
      </c>
      <c r="T190" s="37"/>
      <c r="V190" s="37"/>
      <c r="W190" s="37"/>
      <c r="X190" s="37"/>
      <c r="Y190" s="37"/>
      <c r="Z190" s="37"/>
    </row>
    <row r="191" spans="18:26" x14ac:dyDescent="0.25">
      <c r="R191" s="19" t="str">
        <f t="shared" si="2"/>
        <v/>
      </c>
      <c r="S191" s="19" t="str">
        <f>IF(M191="","",IF(AND(M191&lt;&gt;'Tabelas auxiliares'!$B$241,M191&lt;&gt;'Tabelas auxiliares'!$B$242,M191&lt;&gt;'Tabelas auxiliares'!$C$241,M191&lt;&gt;'Tabelas auxiliares'!$C$242),"FOLHA DE PESSOAL",IF(R191='Tabelas auxiliares'!$A$242,"CUSTEIO",IF(R191='Tabelas auxiliares'!$A$241,"INVESTIMENTO","ERRO - VERIFICAR"))))</f>
        <v/>
      </c>
      <c r="T191" s="37"/>
      <c r="V191" s="37"/>
      <c r="W191" s="37"/>
      <c r="X191" s="37"/>
      <c r="Y191" s="37"/>
      <c r="Z191" s="37"/>
    </row>
    <row r="192" spans="18:26" x14ac:dyDescent="0.25">
      <c r="R192" s="19" t="str">
        <f t="shared" si="2"/>
        <v/>
      </c>
      <c r="S192" s="19" t="str">
        <f>IF(M192="","",IF(AND(M192&lt;&gt;'Tabelas auxiliares'!$B$241,M192&lt;&gt;'Tabelas auxiliares'!$B$242,M192&lt;&gt;'Tabelas auxiliares'!$C$241,M192&lt;&gt;'Tabelas auxiliares'!$C$242),"FOLHA DE PESSOAL",IF(R192='Tabelas auxiliares'!$A$242,"CUSTEIO",IF(R192='Tabelas auxiliares'!$A$241,"INVESTIMENTO","ERRO - VERIFICAR"))))</f>
        <v/>
      </c>
      <c r="T192" s="37"/>
      <c r="V192" s="37"/>
      <c r="W192" s="37"/>
      <c r="X192" s="37"/>
      <c r="Y192" s="37"/>
      <c r="Z192" s="37"/>
    </row>
    <row r="193" spans="18:26" x14ac:dyDescent="0.25">
      <c r="R193" s="19" t="str">
        <f t="shared" si="2"/>
        <v/>
      </c>
      <c r="S193" s="19" t="str">
        <f>IF(M193="","",IF(AND(M193&lt;&gt;'Tabelas auxiliares'!$B$241,M193&lt;&gt;'Tabelas auxiliares'!$B$242,M193&lt;&gt;'Tabelas auxiliares'!$C$241,M193&lt;&gt;'Tabelas auxiliares'!$C$242),"FOLHA DE PESSOAL",IF(R193='Tabelas auxiliares'!$A$242,"CUSTEIO",IF(R193='Tabelas auxiliares'!$A$241,"INVESTIMENTO","ERRO - VERIFICAR"))))</f>
        <v/>
      </c>
      <c r="T193" s="37"/>
      <c r="V193" s="37"/>
      <c r="W193" s="37"/>
      <c r="X193" s="37"/>
      <c r="Y193" s="37"/>
      <c r="Z193" s="37"/>
    </row>
    <row r="194" spans="18:26" x14ac:dyDescent="0.25">
      <c r="R194" s="19" t="str">
        <f t="shared" si="2"/>
        <v/>
      </c>
      <c r="S194" s="19" t="str">
        <f>IF(M194="","",IF(AND(M194&lt;&gt;'Tabelas auxiliares'!$B$241,M194&lt;&gt;'Tabelas auxiliares'!$B$242,M194&lt;&gt;'Tabelas auxiliares'!$C$241,M194&lt;&gt;'Tabelas auxiliares'!$C$242),"FOLHA DE PESSOAL",IF(R194='Tabelas auxiliares'!$A$242,"CUSTEIO",IF(R194='Tabelas auxiliares'!$A$241,"INVESTIMENTO","ERRO - VERIFICAR"))))</f>
        <v/>
      </c>
      <c r="T194" s="37"/>
      <c r="V194" s="37"/>
      <c r="W194" s="37"/>
      <c r="X194" s="37"/>
      <c r="Y194" s="37"/>
      <c r="Z194" s="37"/>
    </row>
    <row r="195" spans="18:26" x14ac:dyDescent="0.25">
      <c r="R195" s="19" t="str">
        <f t="shared" si="2"/>
        <v/>
      </c>
      <c r="S195" s="19" t="str">
        <f>IF(M195="","",IF(AND(M195&lt;&gt;'Tabelas auxiliares'!$B$241,M195&lt;&gt;'Tabelas auxiliares'!$B$242,M195&lt;&gt;'Tabelas auxiliares'!$C$241,M195&lt;&gt;'Tabelas auxiliares'!$C$242),"FOLHA DE PESSOAL",IF(R195='Tabelas auxiliares'!$A$242,"CUSTEIO",IF(R195='Tabelas auxiliares'!$A$241,"INVESTIMENTO","ERRO - VERIFICAR"))))</f>
        <v/>
      </c>
      <c r="T195" s="37"/>
      <c r="V195" s="37"/>
      <c r="W195" s="37"/>
      <c r="X195" s="37"/>
      <c r="Y195" s="37"/>
      <c r="Z195" s="37"/>
    </row>
    <row r="196" spans="18:26" x14ac:dyDescent="0.25">
      <c r="R196" s="19" t="str">
        <f t="shared" ref="R196:R259" si="3">LEFT(O196,1)</f>
        <v/>
      </c>
      <c r="S196" s="19" t="str">
        <f>IF(M196="","",IF(AND(M196&lt;&gt;'Tabelas auxiliares'!$B$241,M196&lt;&gt;'Tabelas auxiliares'!$B$242,M196&lt;&gt;'Tabelas auxiliares'!$C$241,M196&lt;&gt;'Tabelas auxiliares'!$C$242),"FOLHA DE PESSOAL",IF(R196='Tabelas auxiliares'!$A$242,"CUSTEIO",IF(R196='Tabelas auxiliares'!$A$241,"INVESTIMENTO","ERRO - VERIFICAR"))))</f>
        <v/>
      </c>
      <c r="T196" s="37"/>
      <c r="V196" s="37"/>
      <c r="W196" s="37"/>
      <c r="X196" s="37"/>
      <c r="Y196" s="37"/>
      <c r="Z196" s="37"/>
    </row>
    <row r="197" spans="18:26" x14ac:dyDescent="0.25">
      <c r="R197" s="19" t="str">
        <f t="shared" si="3"/>
        <v/>
      </c>
      <c r="S197" s="19" t="str">
        <f>IF(M197="","",IF(AND(M197&lt;&gt;'Tabelas auxiliares'!$B$241,M197&lt;&gt;'Tabelas auxiliares'!$B$242,M197&lt;&gt;'Tabelas auxiliares'!$C$241,M197&lt;&gt;'Tabelas auxiliares'!$C$242),"FOLHA DE PESSOAL",IF(R197='Tabelas auxiliares'!$A$242,"CUSTEIO",IF(R197='Tabelas auxiliares'!$A$241,"INVESTIMENTO","ERRO - VERIFICAR"))))</f>
        <v/>
      </c>
      <c r="T197" s="37"/>
      <c r="V197" s="37"/>
      <c r="W197" s="37"/>
      <c r="X197" s="37"/>
      <c r="Y197" s="37"/>
      <c r="Z197" s="37"/>
    </row>
    <row r="198" spans="18:26" x14ac:dyDescent="0.25">
      <c r="R198" s="19" t="str">
        <f t="shared" si="3"/>
        <v/>
      </c>
      <c r="S198" s="19" t="str">
        <f>IF(M198="","",IF(AND(M198&lt;&gt;'Tabelas auxiliares'!$B$241,M198&lt;&gt;'Tabelas auxiliares'!$B$242,M198&lt;&gt;'Tabelas auxiliares'!$C$241,M198&lt;&gt;'Tabelas auxiliares'!$C$242),"FOLHA DE PESSOAL",IF(R198='Tabelas auxiliares'!$A$242,"CUSTEIO",IF(R198='Tabelas auxiliares'!$A$241,"INVESTIMENTO","ERRO - VERIFICAR"))))</f>
        <v/>
      </c>
      <c r="T198" s="37"/>
      <c r="V198" s="37"/>
      <c r="W198" s="37"/>
      <c r="X198" s="37"/>
      <c r="Y198" s="37"/>
      <c r="Z198" s="37"/>
    </row>
    <row r="199" spans="18:26" x14ac:dyDescent="0.25">
      <c r="R199" s="19" t="str">
        <f t="shared" si="3"/>
        <v/>
      </c>
      <c r="S199" s="19" t="str">
        <f>IF(M199="","",IF(AND(M199&lt;&gt;'Tabelas auxiliares'!$B$241,M199&lt;&gt;'Tabelas auxiliares'!$B$242,M199&lt;&gt;'Tabelas auxiliares'!$C$241,M199&lt;&gt;'Tabelas auxiliares'!$C$242),"FOLHA DE PESSOAL",IF(R199='Tabelas auxiliares'!$A$242,"CUSTEIO",IF(R199='Tabelas auxiliares'!$A$241,"INVESTIMENTO","ERRO - VERIFICAR"))))</f>
        <v/>
      </c>
      <c r="T199" s="37"/>
      <c r="V199" s="37"/>
      <c r="W199" s="37"/>
      <c r="X199" s="37"/>
      <c r="Y199" s="37"/>
      <c r="Z199" s="37"/>
    </row>
    <row r="200" spans="18:26" x14ac:dyDescent="0.25">
      <c r="R200" s="19" t="str">
        <f t="shared" si="3"/>
        <v/>
      </c>
      <c r="S200" s="19" t="str">
        <f>IF(M200="","",IF(AND(M200&lt;&gt;'Tabelas auxiliares'!$B$241,M200&lt;&gt;'Tabelas auxiliares'!$B$242,M200&lt;&gt;'Tabelas auxiliares'!$C$241,M200&lt;&gt;'Tabelas auxiliares'!$C$242),"FOLHA DE PESSOAL",IF(R200='Tabelas auxiliares'!$A$242,"CUSTEIO",IF(R200='Tabelas auxiliares'!$A$241,"INVESTIMENTO","ERRO - VERIFICAR"))))</f>
        <v/>
      </c>
      <c r="T200" s="37"/>
      <c r="V200" s="37"/>
      <c r="W200" s="37"/>
      <c r="X200" s="37"/>
      <c r="Y200" s="37"/>
      <c r="Z200" s="37"/>
    </row>
    <row r="201" spans="18:26" x14ac:dyDescent="0.25">
      <c r="R201" s="19" t="str">
        <f t="shared" si="3"/>
        <v/>
      </c>
      <c r="S201" s="19" t="str">
        <f>IF(M201="","",IF(AND(M201&lt;&gt;'Tabelas auxiliares'!$B$241,M201&lt;&gt;'Tabelas auxiliares'!$B$242,M201&lt;&gt;'Tabelas auxiliares'!$C$241,M201&lt;&gt;'Tabelas auxiliares'!$C$242),"FOLHA DE PESSOAL",IF(R201='Tabelas auxiliares'!$A$242,"CUSTEIO",IF(R201='Tabelas auxiliares'!$A$241,"INVESTIMENTO","ERRO - VERIFICAR"))))</f>
        <v/>
      </c>
      <c r="T201" s="37"/>
      <c r="V201" s="37"/>
      <c r="W201" s="37"/>
      <c r="X201" s="37"/>
      <c r="Y201" s="37"/>
      <c r="Z201" s="37"/>
    </row>
    <row r="202" spans="18:26" x14ac:dyDescent="0.25">
      <c r="R202" s="19" t="str">
        <f t="shared" si="3"/>
        <v/>
      </c>
      <c r="S202" s="19" t="str">
        <f>IF(M202="","",IF(AND(M202&lt;&gt;'Tabelas auxiliares'!$B$241,M202&lt;&gt;'Tabelas auxiliares'!$B$242,M202&lt;&gt;'Tabelas auxiliares'!$C$241,M202&lt;&gt;'Tabelas auxiliares'!$C$242),"FOLHA DE PESSOAL",IF(R202='Tabelas auxiliares'!$A$242,"CUSTEIO",IF(R202='Tabelas auxiliares'!$A$241,"INVESTIMENTO","ERRO - VERIFICAR"))))</f>
        <v/>
      </c>
      <c r="T202" s="37"/>
      <c r="V202" s="37"/>
      <c r="W202" s="37"/>
      <c r="X202" s="37"/>
      <c r="Y202" s="37"/>
      <c r="Z202" s="37"/>
    </row>
    <row r="203" spans="18:26" x14ac:dyDescent="0.25">
      <c r="R203" s="19" t="str">
        <f t="shared" si="3"/>
        <v/>
      </c>
      <c r="S203" s="19" t="str">
        <f>IF(M203="","",IF(AND(M203&lt;&gt;'Tabelas auxiliares'!$B$241,M203&lt;&gt;'Tabelas auxiliares'!$B$242,M203&lt;&gt;'Tabelas auxiliares'!$C$241,M203&lt;&gt;'Tabelas auxiliares'!$C$242),"FOLHA DE PESSOAL",IF(R203='Tabelas auxiliares'!$A$242,"CUSTEIO",IF(R203='Tabelas auxiliares'!$A$241,"INVESTIMENTO","ERRO - VERIFICAR"))))</f>
        <v/>
      </c>
      <c r="T203" s="37"/>
      <c r="V203" s="37"/>
      <c r="W203" s="37"/>
      <c r="X203" s="37"/>
      <c r="Y203" s="37"/>
      <c r="Z203" s="37"/>
    </row>
    <row r="204" spans="18:26" x14ac:dyDescent="0.25">
      <c r="R204" s="19" t="str">
        <f t="shared" si="3"/>
        <v/>
      </c>
      <c r="S204" s="19" t="str">
        <f>IF(M204="","",IF(AND(M204&lt;&gt;'Tabelas auxiliares'!$B$241,M204&lt;&gt;'Tabelas auxiliares'!$B$242,M204&lt;&gt;'Tabelas auxiliares'!$C$241,M204&lt;&gt;'Tabelas auxiliares'!$C$242),"FOLHA DE PESSOAL",IF(R204='Tabelas auxiliares'!$A$242,"CUSTEIO",IF(R204='Tabelas auxiliares'!$A$241,"INVESTIMENTO","ERRO - VERIFICAR"))))</f>
        <v/>
      </c>
      <c r="T204" s="37"/>
      <c r="V204" s="37"/>
      <c r="W204" s="37"/>
      <c r="X204" s="37"/>
      <c r="Y204" s="37"/>
      <c r="Z204" s="37"/>
    </row>
    <row r="205" spans="18:26" x14ac:dyDescent="0.25">
      <c r="R205" s="19" t="str">
        <f t="shared" si="3"/>
        <v/>
      </c>
      <c r="S205" s="19" t="str">
        <f>IF(M205="","",IF(AND(M205&lt;&gt;'Tabelas auxiliares'!$B$241,M205&lt;&gt;'Tabelas auxiliares'!$B$242,M205&lt;&gt;'Tabelas auxiliares'!$C$241,M205&lt;&gt;'Tabelas auxiliares'!$C$242),"FOLHA DE PESSOAL",IF(R205='Tabelas auxiliares'!$A$242,"CUSTEIO",IF(R205='Tabelas auxiliares'!$A$241,"INVESTIMENTO","ERRO - VERIFICAR"))))</f>
        <v/>
      </c>
      <c r="T205" s="37"/>
      <c r="V205" s="37"/>
      <c r="W205" s="37"/>
      <c r="X205" s="37"/>
      <c r="Y205" s="37"/>
      <c r="Z205" s="37"/>
    </row>
    <row r="206" spans="18:26" x14ac:dyDescent="0.25">
      <c r="R206" s="19" t="str">
        <f t="shared" si="3"/>
        <v/>
      </c>
      <c r="S206" s="19" t="str">
        <f>IF(M206="","",IF(AND(M206&lt;&gt;'Tabelas auxiliares'!$B$241,M206&lt;&gt;'Tabelas auxiliares'!$B$242,M206&lt;&gt;'Tabelas auxiliares'!$C$241,M206&lt;&gt;'Tabelas auxiliares'!$C$242),"FOLHA DE PESSOAL",IF(R206='Tabelas auxiliares'!$A$242,"CUSTEIO",IF(R206='Tabelas auxiliares'!$A$241,"INVESTIMENTO","ERRO - VERIFICAR"))))</f>
        <v/>
      </c>
      <c r="T206" s="37"/>
      <c r="V206" s="37"/>
      <c r="W206" s="37"/>
      <c r="X206" s="37"/>
      <c r="Y206" s="37"/>
      <c r="Z206" s="37"/>
    </row>
    <row r="207" spans="18:26" x14ac:dyDescent="0.25">
      <c r="R207" s="19" t="str">
        <f t="shared" si="3"/>
        <v/>
      </c>
      <c r="S207" s="19" t="str">
        <f>IF(M207="","",IF(AND(M207&lt;&gt;'Tabelas auxiliares'!$B$241,M207&lt;&gt;'Tabelas auxiliares'!$B$242,M207&lt;&gt;'Tabelas auxiliares'!$C$241,M207&lt;&gt;'Tabelas auxiliares'!$C$242),"FOLHA DE PESSOAL",IF(R207='Tabelas auxiliares'!$A$242,"CUSTEIO",IF(R207='Tabelas auxiliares'!$A$241,"INVESTIMENTO","ERRO - VERIFICAR"))))</f>
        <v/>
      </c>
      <c r="T207" s="37"/>
      <c r="V207" s="37"/>
      <c r="W207" s="37"/>
      <c r="X207" s="37"/>
      <c r="Y207" s="37"/>
      <c r="Z207" s="37"/>
    </row>
    <row r="208" spans="18:26" x14ac:dyDescent="0.25">
      <c r="R208" s="19" t="str">
        <f t="shared" si="3"/>
        <v/>
      </c>
      <c r="S208" s="19" t="str">
        <f>IF(M208="","",IF(AND(M208&lt;&gt;'Tabelas auxiliares'!$B$241,M208&lt;&gt;'Tabelas auxiliares'!$B$242,M208&lt;&gt;'Tabelas auxiliares'!$C$241,M208&lt;&gt;'Tabelas auxiliares'!$C$242),"FOLHA DE PESSOAL",IF(R208='Tabelas auxiliares'!$A$242,"CUSTEIO",IF(R208='Tabelas auxiliares'!$A$241,"INVESTIMENTO","ERRO - VERIFICAR"))))</f>
        <v/>
      </c>
      <c r="T208" s="37"/>
      <c r="V208" s="37"/>
      <c r="W208" s="37"/>
      <c r="X208" s="37"/>
      <c r="Y208" s="37"/>
      <c r="Z208" s="37"/>
    </row>
    <row r="209" spans="18:26" x14ac:dyDescent="0.25">
      <c r="R209" s="19" t="str">
        <f t="shared" si="3"/>
        <v/>
      </c>
      <c r="S209" s="19" t="str">
        <f>IF(M209="","",IF(AND(M209&lt;&gt;'Tabelas auxiliares'!$B$241,M209&lt;&gt;'Tabelas auxiliares'!$B$242,M209&lt;&gt;'Tabelas auxiliares'!$C$241,M209&lt;&gt;'Tabelas auxiliares'!$C$242),"FOLHA DE PESSOAL",IF(R209='Tabelas auxiliares'!$A$242,"CUSTEIO",IF(R209='Tabelas auxiliares'!$A$241,"INVESTIMENTO","ERRO - VERIFICAR"))))</f>
        <v/>
      </c>
      <c r="T209" s="37"/>
      <c r="V209" s="37"/>
      <c r="W209" s="37"/>
      <c r="X209" s="37"/>
      <c r="Y209" s="37"/>
      <c r="Z209" s="37"/>
    </row>
    <row r="210" spans="18:26" x14ac:dyDescent="0.25">
      <c r="R210" s="19" t="str">
        <f t="shared" si="3"/>
        <v/>
      </c>
      <c r="S210" s="19" t="str">
        <f>IF(M210="","",IF(AND(M210&lt;&gt;'Tabelas auxiliares'!$B$241,M210&lt;&gt;'Tabelas auxiliares'!$B$242,M210&lt;&gt;'Tabelas auxiliares'!$C$241,M210&lt;&gt;'Tabelas auxiliares'!$C$242),"FOLHA DE PESSOAL",IF(R210='Tabelas auxiliares'!$A$242,"CUSTEIO",IF(R210='Tabelas auxiliares'!$A$241,"INVESTIMENTO","ERRO - VERIFICAR"))))</f>
        <v/>
      </c>
      <c r="T210" s="37"/>
      <c r="V210" s="37"/>
      <c r="W210" s="37"/>
      <c r="X210" s="37"/>
      <c r="Y210" s="37"/>
      <c r="Z210" s="37"/>
    </row>
    <row r="211" spans="18:26" x14ac:dyDescent="0.25">
      <c r="R211" s="19" t="str">
        <f t="shared" si="3"/>
        <v/>
      </c>
      <c r="S211" s="19" t="str">
        <f>IF(M211="","",IF(AND(M211&lt;&gt;'Tabelas auxiliares'!$B$241,M211&lt;&gt;'Tabelas auxiliares'!$B$242,M211&lt;&gt;'Tabelas auxiliares'!$C$241,M211&lt;&gt;'Tabelas auxiliares'!$C$242),"FOLHA DE PESSOAL",IF(R211='Tabelas auxiliares'!$A$242,"CUSTEIO",IF(R211='Tabelas auxiliares'!$A$241,"INVESTIMENTO","ERRO - VERIFICAR"))))</f>
        <v/>
      </c>
      <c r="T211" s="37"/>
      <c r="V211" s="37"/>
      <c r="W211" s="37"/>
      <c r="X211" s="37"/>
      <c r="Y211" s="37"/>
      <c r="Z211" s="37"/>
    </row>
    <row r="212" spans="18:26" x14ac:dyDescent="0.25">
      <c r="R212" s="19" t="str">
        <f t="shared" si="3"/>
        <v/>
      </c>
      <c r="S212" s="19" t="str">
        <f>IF(M212="","",IF(AND(M212&lt;&gt;'Tabelas auxiliares'!$B$241,M212&lt;&gt;'Tabelas auxiliares'!$B$242,M212&lt;&gt;'Tabelas auxiliares'!$C$241,M212&lt;&gt;'Tabelas auxiliares'!$C$242),"FOLHA DE PESSOAL",IF(R212='Tabelas auxiliares'!$A$242,"CUSTEIO",IF(R212='Tabelas auxiliares'!$A$241,"INVESTIMENTO","ERRO - VERIFICAR"))))</f>
        <v/>
      </c>
      <c r="T212" s="37"/>
      <c r="V212" s="37"/>
      <c r="W212" s="37"/>
      <c r="X212" s="37"/>
      <c r="Y212" s="37"/>
      <c r="Z212" s="37"/>
    </row>
    <row r="213" spans="18:26" x14ac:dyDescent="0.25">
      <c r="R213" s="19" t="str">
        <f t="shared" si="3"/>
        <v/>
      </c>
      <c r="S213" s="19" t="str">
        <f>IF(M213="","",IF(AND(M213&lt;&gt;'Tabelas auxiliares'!$B$241,M213&lt;&gt;'Tabelas auxiliares'!$B$242,M213&lt;&gt;'Tabelas auxiliares'!$C$241,M213&lt;&gt;'Tabelas auxiliares'!$C$242),"FOLHA DE PESSOAL",IF(R213='Tabelas auxiliares'!$A$242,"CUSTEIO",IF(R213='Tabelas auxiliares'!$A$241,"INVESTIMENTO","ERRO - VERIFICAR"))))</f>
        <v/>
      </c>
      <c r="T213" s="37"/>
      <c r="V213" s="37"/>
      <c r="W213" s="37"/>
      <c r="X213" s="37"/>
      <c r="Y213" s="37"/>
      <c r="Z213" s="37"/>
    </row>
    <row r="214" spans="18:26" x14ac:dyDescent="0.25">
      <c r="R214" s="19" t="str">
        <f t="shared" si="3"/>
        <v/>
      </c>
      <c r="S214" s="19" t="str">
        <f>IF(M214="","",IF(AND(M214&lt;&gt;'Tabelas auxiliares'!$B$241,M214&lt;&gt;'Tabelas auxiliares'!$B$242,M214&lt;&gt;'Tabelas auxiliares'!$C$241,M214&lt;&gt;'Tabelas auxiliares'!$C$242),"FOLHA DE PESSOAL",IF(R214='Tabelas auxiliares'!$A$242,"CUSTEIO",IF(R214='Tabelas auxiliares'!$A$241,"INVESTIMENTO","ERRO - VERIFICAR"))))</f>
        <v/>
      </c>
      <c r="T214" s="37"/>
      <c r="V214" s="37"/>
      <c r="W214" s="37"/>
      <c r="X214" s="37"/>
      <c r="Y214" s="37"/>
      <c r="Z214" s="37"/>
    </row>
    <row r="215" spans="18:26" x14ac:dyDescent="0.25">
      <c r="R215" s="19" t="str">
        <f t="shared" si="3"/>
        <v/>
      </c>
      <c r="S215" s="19" t="str">
        <f>IF(M215="","",IF(AND(M215&lt;&gt;'Tabelas auxiliares'!$B$241,M215&lt;&gt;'Tabelas auxiliares'!$B$242,M215&lt;&gt;'Tabelas auxiliares'!$C$241,M215&lt;&gt;'Tabelas auxiliares'!$C$242),"FOLHA DE PESSOAL",IF(R215='Tabelas auxiliares'!$A$242,"CUSTEIO",IF(R215='Tabelas auxiliares'!$A$241,"INVESTIMENTO","ERRO - VERIFICAR"))))</f>
        <v/>
      </c>
      <c r="T215" s="37"/>
      <c r="V215" s="37"/>
      <c r="W215" s="37"/>
      <c r="X215" s="37"/>
      <c r="Y215" s="37"/>
      <c r="Z215" s="37"/>
    </row>
    <row r="216" spans="18:26" x14ac:dyDescent="0.25">
      <c r="R216" s="19" t="str">
        <f t="shared" si="3"/>
        <v/>
      </c>
      <c r="S216" s="19" t="str">
        <f>IF(M216="","",IF(AND(M216&lt;&gt;'Tabelas auxiliares'!$B$241,M216&lt;&gt;'Tabelas auxiliares'!$B$242,M216&lt;&gt;'Tabelas auxiliares'!$C$241,M216&lt;&gt;'Tabelas auxiliares'!$C$242),"FOLHA DE PESSOAL",IF(R216='Tabelas auxiliares'!$A$242,"CUSTEIO",IF(R216='Tabelas auxiliares'!$A$241,"INVESTIMENTO","ERRO - VERIFICAR"))))</f>
        <v/>
      </c>
      <c r="T216" s="37"/>
      <c r="V216" s="37"/>
      <c r="W216" s="37"/>
      <c r="X216" s="37"/>
      <c r="Y216" s="37"/>
      <c r="Z216" s="37"/>
    </row>
    <row r="217" spans="18:26" x14ac:dyDescent="0.25">
      <c r="R217" s="19" t="str">
        <f t="shared" si="3"/>
        <v/>
      </c>
      <c r="S217" s="19" t="str">
        <f>IF(M217="","",IF(AND(M217&lt;&gt;'Tabelas auxiliares'!$B$241,M217&lt;&gt;'Tabelas auxiliares'!$B$242,M217&lt;&gt;'Tabelas auxiliares'!$C$241,M217&lt;&gt;'Tabelas auxiliares'!$C$242),"FOLHA DE PESSOAL",IF(R217='Tabelas auxiliares'!$A$242,"CUSTEIO",IF(R217='Tabelas auxiliares'!$A$241,"INVESTIMENTO","ERRO - VERIFICAR"))))</f>
        <v/>
      </c>
      <c r="T217" s="37"/>
      <c r="V217" s="37"/>
      <c r="W217" s="37"/>
      <c r="X217" s="37"/>
      <c r="Y217" s="37"/>
      <c r="Z217" s="37"/>
    </row>
    <row r="218" spans="18:26" x14ac:dyDescent="0.25">
      <c r="R218" s="19" t="str">
        <f t="shared" si="3"/>
        <v/>
      </c>
      <c r="S218" s="19" t="str">
        <f>IF(M218="","",IF(AND(M218&lt;&gt;'Tabelas auxiliares'!$B$241,M218&lt;&gt;'Tabelas auxiliares'!$B$242,M218&lt;&gt;'Tabelas auxiliares'!$C$241,M218&lt;&gt;'Tabelas auxiliares'!$C$242),"FOLHA DE PESSOAL",IF(R218='Tabelas auxiliares'!$A$242,"CUSTEIO",IF(R218='Tabelas auxiliares'!$A$241,"INVESTIMENTO","ERRO - VERIFICAR"))))</f>
        <v/>
      </c>
      <c r="T218" s="37"/>
      <c r="V218" s="37"/>
      <c r="W218" s="37"/>
      <c r="X218" s="37"/>
      <c r="Y218" s="37"/>
      <c r="Z218" s="37"/>
    </row>
    <row r="219" spans="18:26" x14ac:dyDescent="0.25">
      <c r="R219" s="19" t="str">
        <f t="shared" si="3"/>
        <v/>
      </c>
      <c r="S219" s="19" t="str">
        <f>IF(M219="","",IF(AND(M219&lt;&gt;'Tabelas auxiliares'!$B$241,M219&lt;&gt;'Tabelas auxiliares'!$B$242,M219&lt;&gt;'Tabelas auxiliares'!$C$241,M219&lt;&gt;'Tabelas auxiliares'!$C$242),"FOLHA DE PESSOAL",IF(R219='Tabelas auxiliares'!$A$242,"CUSTEIO",IF(R219='Tabelas auxiliares'!$A$241,"INVESTIMENTO","ERRO - VERIFICAR"))))</f>
        <v/>
      </c>
      <c r="T219" s="37"/>
      <c r="V219" s="37"/>
      <c r="W219" s="37"/>
      <c r="X219" s="37"/>
      <c r="Y219" s="37"/>
      <c r="Z219" s="37"/>
    </row>
    <row r="220" spans="18:26" x14ac:dyDescent="0.25">
      <c r="R220" s="19" t="str">
        <f t="shared" si="3"/>
        <v/>
      </c>
      <c r="S220" s="19" t="str">
        <f>IF(M220="","",IF(AND(M220&lt;&gt;'Tabelas auxiliares'!$B$241,M220&lt;&gt;'Tabelas auxiliares'!$B$242,M220&lt;&gt;'Tabelas auxiliares'!$C$241,M220&lt;&gt;'Tabelas auxiliares'!$C$242),"FOLHA DE PESSOAL",IF(R220='Tabelas auxiliares'!$A$242,"CUSTEIO",IF(R220='Tabelas auxiliares'!$A$241,"INVESTIMENTO","ERRO - VERIFICAR"))))</f>
        <v/>
      </c>
      <c r="T220" s="37"/>
      <c r="V220" s="37"/>
      <c r="W220" s="37"/>
      <c r="X220" s="37"/>
      <c r="Y220" s="37"/>
      <c r="Z220" s="37"/>
    </row>
    <row r="221" spans="18:26" x14ac:dyDescent="0.25">
      <c r="R221" s="19" t="str">
        <f t="shared" si="3"/>
        <v/>
      </c>
      <c r="S221" s="19" t="str">
        <f>IF(M221="","",IF(AND(M221&lt;&gt;'Tabelas auxiliares'!$B$241,M221&lt;&gt;'Tabelas auxiliares'!$B$242,M221&lt;&gt;'Tabelas auxiliares'!$C$241,M221&lt;&gt;'Tabelas auxiliares'!$C$242),"FOLHA DE PESSOAL",IF(R221='Tabelas auxiliares'!$A$242,"CUSTEIO",IF(R221='Tabelas auxiliares'!$A$241,"INVESTIMENTO","ERRO - VERIFICAR"))))</f>
        <v/>
      </c>
      <c r="T221" s="37"/>
      <c r="V221" s="37"/>
      <c r="W221" s="37"/>
      <c r="X221" s="37"/>
      <c r="Y221" s="37"/>
      <c r="Z221" s="37"/>
    </row>
    <row r="222" spans="18:26" x14ac:dyDescent="0.25">
      <c r="R222" s="19" t="str">
        <f t="shared" si="3"/>
        <v/>
      </c>
      <c r="S222" s="19" t="str">
        <f>IF(M222="","",IF(AND(M222&lt;&gt;'Tabelas auxiliares'!$B$241,M222&lt;&gt;'Tabelas auxiliares'!$B$242,M222&lt;&gt;'Tabelas auxiliares'!$C$241,M222&lt;&gt;'Tabelas auxiliares'!$C$242),"FOLHA DE PESSOAL",IF(R222='Tabelas auxiliares'!$A$242,"CUSTEIO",IF(R222='Tabelas auxiliares'!$A$241,"INVESTIMENTO","ERRO - VERIFICAR"))))</f>
        <v/>
      </c>
      <c r="T222" s="37"/>
      <c r="V222" s="37"/>
      <c r="W222" s="37"/>
      <c r="X222" s="37"/>
      <c r="Y222" s="37"/>
      <c r="Z222" s="37"/>
    </row>
    <row r="223" spans="18:26" x14ac:dyDescent="0.25">
      <c r="R223" s="19" t="str">
        <f t="shared" si="3"/>
        <v/>
      </c>
      <c r="S223" s="19" t="str">
        <f>IF(M223="","",IF(AND(M223&lt;&gt;'Tabelas auxiliares'!$B$241,M223&lt;&gt;'Tabelas auxiliares'!$B$242,M223&lt;&gt;'Tabelas auxiliares'!$C$241,M223&lt;&gt;'Tabelas auxiliares'!$C$242),"FOLHA DE PESSOAL",IF(R223='Tabelas auxiliares'!$A$242,"CUSTEIO",IF(R223='Tabelas auxiliares'!$A$241,"INVESTIMENTO","ERRO - VERIFICAR"))))</f>
        <v/>
      </c>
      <c r="T223" s="37"/>
      <c r="V223" s="37"/>
      <c r="W223" s="37"/>
      <c r="X223" s="37"/>
      <c r="Y223" s="37"/>
      <c r="Z223" s="37"/>
    </row>
    <row r="224" spans="18:26" x14ac:dyDescent="0.25">
      <c r="R224" s="19" t="str">
        <f t="shared" si="3"/>
        <v/>
      </c>
      <c r="S224" s="19" t="str">
        <f>IF(M224="","",IF(AND(M224&lt;&gt;'Tabelas auxiliares'!$B$241,M224&lt;&gt;'Tabelas auxiliares'!$B$242,M224&lt;&gt;'Tabelas auxiliares'!$C$241,M224&lt;&gt;'Tabelas auxiliares'!$C$242),"FOLHA DE PESSOAL",IF(R224='Tabelas auxiliares'!$A$242,"CUSTEIO",IF(R224='Tabelas auxiliares'!$A$241,"INVESTIMENTO","ERRO - VERIFICAR"))))</f>
        <v/>
      </c>
      <c r="T224" s="37"/>
      <c r="V224" s="37"/>
      <c r="W224" s="37"/>
      <c r="X224" s="37"/>
      <c r="Y224" s="37"/>
      <c r="Z224" s="37"/>
    </row>
    <row r="225" spans="18:26" x14ac:dyDescent="0.25">
      <c r="R225" s="19" t="str">
        <f t="shared" si="3"/>
        <v/>
      </c>
      <c r="S225" s="19" t="str">
        <f>IF(M225="","",IF(AND(M225&lt;&gt;'Tabelas auxiliares'!$B$241,M225&lt;&gt;'Tabelas auxiliares'!$B$242,M225&lt;&gt;'Tabelas auxiliares'!$C$241,M225&lt;&gt;'Tabelas auxiliares'!$C$242),"FOLHA DE PESSOAL",IF(R225='Tabelas auxiliares'!$A$242,"CUSTEIO",IF(R225='Tabelas auxiliares'!$A$241,"INVESTIMENTO","ERRO - VERIFICAR"))))</f>
        <v/>
      </c>
      <c r="T225" s="37"/>
      <c r="V225" s="37"/>
      <c r="W225" s="37"/>
      <c r="X225" s="37"/>
      <c r="Y225" s="37"/>
      <c r="Z225" s="37"/>
    </row>
    <row r="226" spans="18:26" x14ac:dyDescent="0.25">
      <c r="R226" s="19" t="str">
        <f t="shared" si="3"/>
        <v/>
      </c>
      <c r="S226" s="19" t="str">
        <f>IF(M226="","",IF(AND(M226&lt;&gt;'Tabelas auxiliares'!$B$241,M226&lt;&gt;'Tabelas auxiliares'!$B$242,M226&lt;&gt;'Tabelas auxiliares'!$C$241,M226&lt;&gt;'Tabelas auxiliares'!$C$242),"FOLHA DE PESSOAL",IF(R226='Tabelas auxiliares'!$A$242,"CUSTEIO",IF(R226='Tabelas auxiliares'!$A$241,"INVESTIMENTO","ERRO - VERIFICAR"))))</f>
        <v/>
      </c>
      <c r="T226" s="37"/>
      <c r="V226" s="37"/>
      <c r="W226" s="37"/>
      <c r="X226" s="37"/>
      <c r="Y226" s="37"/>
      <c r="Z226" s="37"/>
    </row>
    <row r="227" spans="18:26" x14ac:dyDescent="0.25">
      <c r="R227" s="19" t="str">
        <f t="shared" si="3"/>
        <v/>
      </c>
      <c r="S227" s="19" t="str">
        <f>IF(M227="","",IF(AND(M227&lt;&gt;'Tabelas auxiliares'!$B$241,M227&lt;&gt;'Tabelas auxiliares'!$B$242,M227&lt;&gt;'Tabelas auxiliares'!$C$241,M227&lt;&gt;'Tabelas auxiliares'!$C$242),"FOLHA DE PESSOAL",IF(R227='Tabelas auxiliares'!$A$242,"CUSTEIO",IF(R227='Tabelas auxiliares'!$A$241,"INVESTIMENTO","ERRO - VERIFICAR"))))</f>
        <v/>
      </c>
      <c r="T227" s="37"/>
      <c r="U227" s="37"/>
      <c r="V227" s="37"/>
      <c r="W227" s="37"/>
      <c r="X227" s="37"/>
      <c r="Y227" s="37"/>
      <c r="Z227" s="37"/>
    </row>
    <row r="228" spans="18:26" x14ac:dyDescent="0.25">
      <c r="R228" s="19" t="str">
        <f t="shared" si="3"/>
        <v/>
      </c>
      <c r="S228" s="19" t="str">
        <f>IF(M228="","",IF(AND(M228&lt;&gt;'Tabelas auxiliares'!$B$241,M228&lt;&gt;'Tabelas auxiliares'!$B$242,M228&lt;&gt;'Tabelas auxiliares'!$C$241,M228&lt;&gt;'Tabelas auxiliares'!$C$242),"FOLHA DE PESSOAL",IF(R228='Tabelas auxiliares'!$A$242,"CUSTEIO",IF(R228='Tabelas auxiliares'!$A$241,"INVESTIMENTO","ERRO - VERIFICAR"))))</f>
        <v/>
      </c>
      <c r="T228" s="37"/>
      <c r="U228" s="37"/>
      <c r="V228" s="37"/>
      <c r="W228" s="37"/>
      <c r="X228" s="37"/>
      <c r="Y228" s="37"/>
      <c r="Z228" s="37"/>
    </row>
    <row r="229" spans="18:26" x14ac:dyDescent="0.25">
      <c r="R229" s="19" t="str">
        <f t="shared" si="3"/>
        <v/>
      </c>
      <c r="S229" s="19" t="str">
        <f>IF(M229="","",IF(AND(M229&lt;&gt;'Tabelas auxiliares'!$B$241,M229&lt;&gt;'Tabelas auxiliares'!$B$242,M229&lt;&gt;'Tabelas auxiliares'!$C$241,M229&lt;&gt;'Tabelas auxiliares'!$C$242),"FOLHA DE PESSOAL",IF(R229='Tabelas auxiliares'!$A$242,"CUSTEIO",IF(R229='Tabelas auxiliares'!$A$241,"INVESTIMENTO","ERRO - VERIFICAR"))))</f>
        <v/>
      </c>
      <c r="T229" s="37"/>
      <c r="U229" s="37"/>
      <c r="V229" s="37"/>
      <c r="W229" s="37"/>
      <c r="X229" s="37"/>
      <c r="Y229" s="37"/>
      <c r="Z229" s="37"/>
    </row>
    <row r="230" spans="18:26" x14ac:dyDescent="0.25">
      <c r="R230" s="19" t="str">
        <f t="shared" si="3"/>
        <v/>
      </c>
      <c r="S230" s="19" t="str">
        <f>IF(M230="","",IF(AND(M230&lt;&gt;'Tabelas auxiliares'!$B$241,M230&lt;&gt;'Tabelas auxiliares'!$B$242,M230&lt;&gt;'Tabelas auxiliares'!$C$241,M230&lt;&gt;'Tabelas auxiliares'!$C$242),"FOLHA DE PESSOAL",IF(R230='Tabelas auxiliares'!$A$242,"CUSTEIO",IF(R230='Tabelas auxiliares'!$A$241,"INVESTIMENTO","ERRO - VERIFICAR"))))</f>
        <v/>
      </c>
      <c r="T230" s="37"/>
      <c r="U230" s="37"/>
      <c r="V230" s="37"/>
      <c r="W230" s="37"/>
      <c r="X230" s="37"/>
      <c r="Y230" s="37"/>
      <c r="Z230" s="37"/>
    </row>
    <row r="231" spans="18:26" x14ac:dyDescent="0.25">
      <c r="R231" s="19" t="str">
        <f t="shared" si="3"/>
        <v/>
      </c>
      <c r="S231" s="19" t="str">
        <f>IF(M231="","",IF(AND(M231&lt;&gt;'Tabelas auxiliares'!$B$241,M231&lt;&gt;'Tabelas auxiliares'!$B$242,M231&lt;&gt;'Tabelas auxiliares'!$C$241,M231&lt;&gt;'Tabelas auxiliares'!$C$242),"FOLHA DE PESSOAL",IF(R231='Tabelas auxiliares'!$A$242,"CUSTEIO",IF(R231='Tabelas auxiliares'!$A$241,"INVESTIMENTO","ERRO - VERIFICAR"))))</f>
        <v/>
      </c>
      <c r="T231" s="37"/>
      <c r="U231" s="37"/>
      <c r="V231" s="37"/>
      <c r="W231" s="37"/>
      <c r="X231" s="37"/>
      <c r="Y231" s="37"/>
      <c r="Z231" s="37"/>
    </row>
    <row r="232" spans="18:26" x14ac:dyDescent="0.25">
      <c r="R232" s="19" t="str">
        <f t="shared" si="3"/>
        <v/>
      </c>
      <c r="S232" s="19" t="str">
        <f>IF(M232="","",IF(AND(M232&lt;&gt;'Tabelas auxiliares'!$B$241,M232&lt;&gt;'Tabelas auxiliares'!$B$242,M232&lt;&gt;'Tabelas auxiliares'!$C$241,M232&lt;&gt;'Tabelas auxiliares'!$C$242),"FOLHA DE PESSOAL",IF(R232='Tabelas auxiliares'!$A$242,"CUSTEIO",IF(R232='Tabelas auxiliares'!$A$241,"INVESTIMENTO","ERRO - VERIFICAR"))))</f>
        <v/>
      </c>
      <c r="T232" s="37"/>
      <c r="U232" s="37"/>
      <c r="V232" s="37"/>
      <c r="W232" s="37"/>
      <c r="X232" s="37"/>
      <c r="Y232" s="37"/>
      <c r="Z232" s="37"/>
    </row>
    <row r="233" spans="18:26" x14ac:dyDescent="0.25">
      <c r="R233" s="19" t="str">
        <f t="shared" si="3"/>
        <v/>
      </c>
      <c r="S233" s="19" t="str">
        <f>IF(M233="","",IF(AND(M233&lt;&gt;'Tabelas auxiliares'!$B$241,M233&lt;&gt;'Tabelas auxiliares'!$B$242,M233&lt;&gt;'Tabelas auxiliares'!$C$241,M233&lt;&gt;'Tabelas auxiliares'!$C$242),"FOLHA DE PESSOAL",IF(R233='Tabelas auxiliares'!$A$242,"CUSTEIO",IF(R233='Tabelas auxiliares'!$A$241,"INVESTIMENTO","ERRO - VERIFICAR"))))</f>
        <v/>
      </c>
      <c r="T233" s="37"/>
      <c r="U233" s="37"/>
      <c r="V233" s="37"/>
      <c r="W233" s="37"/>
      <c r="X233" s="37"/>
      <c r="Y233" s="37"/>
      <c r="Z233" s="37"/>
    </row>
    <row r="234" spans="18:26" x14ac:dyDescent="0.25">
      <c r="R234" s="19" t="str">
        <f t="shared" si="3"/>
        <v/>
      </c>
      <c r="S234" s="19" t="str">
        <f>IF(M234="","",IF(AND(M234&lt;&gt;'Tabelas auxiliares'!$B$241,M234&lt;&gt;'Tabelas auxiliares'!$B$242,M234&lt;&gt;'Tabelas auxiliares'!$C$241,M234&lt;&gt;'Tabelas auxiliares'!$C$242),"FOLHA DE PESSOAL",IF(R234='Tabelas auxiliares'!$A$242,"CUSTEIO",IF(R234='Tabelas auxiliares'!$A$241,"INVESTIMENTO","ERRO - VERIFICAR"))))</f>
        <v/>
      </c>
      <c r="T234" s="37"/>
      <c r="U234" s="37"/>
      <c r="V234" s="37"/>
      <c r="W234" s="37"/>
      <c r="X234" s="37"/>
      <c r="Y234" s="37"/>
      <c r="Z234" s="37"/>
    </row>
    <row r="235" spans="18:26" x14ac:dyDescent="0.25">
      <c r="R235" s="19" t="str">
        <f t="shared" si="3"/>
        <v/>
      </c>
      <c r="S235" s="19" t="str">
        <f>IF(M235="","",IF(AND(M235&lt;&gt;'Tabelas auxiliares'!$B$241,M235&lt;&gt;'Tabelas auxiliares'!$B$242,M235&lt;&gt;'Tabelas auxiliares'!$C$241,M235&lt;&gt;'Tabelas auxiliares'!$C$242),"FOLHA DE PESSOAL",IF(R235='Tabelas auxiliares'!$A$242,"CUSTEIO",IF(R235='Tabelas auxiliares'!$A$241,"INVESTIMENTO","ERRO - VERIFICAR"))))</f>
        <v/>
      </c>
      <c r="T235" s="37"/>
      <c r="U235" s="37"/>
      <c r="V235" s="37"/>
      <c r="W235" s="37"/>
      <c r="X235" s="37"/>
      <c r="Y235" s="37"/>
      <c r="Z235" s="37"/>
    </row>
    <row r="236" spans="18:26" x14ac:dyDescent="0.25">
      <c r="R236" s="19" t="str">
        <f t="shared" si="3"/>
        <v/>
      </c>
      <c r="S236" s="19" t="str">
        <f>IF(M236="","",IF(AND(M236&lt;&gt;'Tabelas auxiliares'!$B$241,M236&lt;&gt;'Tabelas auxiliares'!$B$242,M236&lt;&gt;'Tabelas auxiliares'!$C$241,M236&lt;&gt;'Tabelas auxiliares'!$C$242),"FOLHA DE PESSOAL",IF(R236='Tabelas auxiliares'!$A$242,"CUSTEIO",IF(R236='Tabelas auxiliares'!$A$241,"INVESTIMENTO","ERRO - VERIFICAR"))))</f>
        <v/>
      </c>
      <c r="T236" s="37"/>
      <c r="U236" s="37"/>
      <c r="V236" s="37"/>
      <c r="W236" s="37"/>
      <c r="X236" s="37"/>
      <c r="Y236" s="37"/>
      <c r="Z236" s="37"/>
    </row>
    <row r="237" spans="18:26" x14ac:dyDescent="0.25">
      <c r="R237" s="19" t="str">
        <f t="shared" si="3"/>
        <v/>
      </c>
      <c r="S237" s="19" t="str">
        <f>IF(M237="","",IF(AND(M237&lt;&gt;'Tabelas auxiliares'!$B$241,M237&lt;&gt;'Tabelas auxiliares'!$B$242,M237&lt;&gt;'Tabelas auxiliares'!$C$241,M237&lt;&gt;'Tabelas auxiliares'!$C$242),"FOLHA DE PESSOAL",IF(R237='Tabelas auxiliares'!$A$242,"CUSTEIO",IF(R237='Tabelas auxiliares'!$A$241,"INVESTIMENTO","ERRO - VERIFICAR"))))</f>
        <v/>
      </c>
      <c r="T237" s="37"/>
      <c r="U237" s="37"/>
      <c r="V237" s="37"/>
      <c r="W237" s="37"/>
      <c r="X237" s="37"/>
      <c r="Y237" s="37"/>
      <c r="Z237" s="37"/>
    </row>
    <row r="238" spans="18:26" x14ac:dyDescent="0.25">
      <c r="R238" s="19" t="str">
        <f t="shared" si="3"/>
        <v/>
      </c>
      <c r="S238" s="19" t="str">
        <f>IF(M238="","",IF(AND(M238&lt;&gt;'Tabelas auxiliares'!$B$241,M238&lt;&gt;'Tabelas auxiliares'!$B$242,M238&lt;&gt;'Tabelas auxiliares'!$C$241,M238&lt;&gt;'Tabelas auxiliares'!$C$242),"FOLHA DE PESSOAL",IF(R238='Tabelas auxiliares'!$A$242,"CUSTEIO",IF(R238='Tabelas auxiliares'!$A$241,"INVESTIMENTO","ERRO - VERIFICAR"))))</f>
        <v/>
      </c>
      <c r="T238" s="37"/>
      <c r="U238" s="37"/>
      <c r="V238" s="37"/>
      <c r="W238" s="37"/>
      <c r="X238" s="37"/>
      <c r="Y238" s="37"/>
      <c r="Z238" s="37"/>
    </row>
    <row r="239" spans="18:26" x14ac:dyDescent="0.25">
      <c r="R239" s="19" t="str">
        <f t="shared" si="3"/>
        <v/>
      </c>
      <c r="S239" s="19" t="str">
        <f>IF(M239="","",IF(AND(M239&lt;&gt;'Tabelas auxiliares'!$B$241,M239&lt;&gt;'Tabelas auxiliares'!$B$242,M239&lt;&gt;'Tabelas auxiliares'!$C$241,M239&lt;&gt;'Tabelas auxiliares'!$C$242),"FOLHA DE PESSOAL",IF(R239='Tabelas auxiliares'!$A$242,"CUSTEIO",IF(R239='Tabelas auxiliares'!$A$241,"INVESTIMENTO","ERRO - VERIFICAR"))))</f>
        <v/>
      </c>
      <c r="T239" s="37"/>
      <c r="U239" s="37"/>
      <c r="V239" s="37"/>
      <c r="W239" s="37"/>
      <c r="X239" s="37"/>
      <c r="Y239" s="37"/>
      <c r="Z239" s="37"/>
    </row>
    <row r="240" spans="18:26" x14ac:dyDescent="0.25">
      <c r="R240" s="19" t="str">
        <f t="shared" si="3"/>
        <v/>
      </c>
      <c r="S240" s="19" t="str">
        <f>IF(M240="","",IF(AND(M240&lt;&gt;'Tabelas auxiliares'!$B$241,M240&lt;&gt;'Tabelas auxiliares'!$B$242,M240&lt;&gt;'Tabelas auxiliares'!$C$241,M240&lt;&gt;'Tabelas auxiliares'!$C$242),"FOLHA DE PESSOAL",IF(R240='Tabelas auxiliares'!$A$242,"CUSTEIO",IF(R240='Tabelas auxiliares'!$A$241,"INVESTIMENTO","ERRO - VERIFICAR"))))</f>
        <v/>
      </c>
      <c r="T240" s="37"/>
      <c r="U240" s="37"/>
      <c r="V240" s="37"/>
      <c r="W240" s="37"/>
      <c r="X240" s="37"/>
      <c r="Y240" s="37"/>
      <c r="Z240" s="37"/>
    </row>
    <row r="241" spans="18:26" x14ac:dyDescent="0.25">
      <c r="R241" s="19" t="str">
        <f t="shared" si="3"/>
        <v/>
      </c>
      <c r="S241" s="19" t="str">
        <f>IF(M241="","",IF(AND(M241&lt;&gt;'Tabelas auxiliares'!$B$241,M241&lt;&gt;'Tabelas auxiliares'!$B$242,M241&lt;&gt;'Tabelas auxiliares'!$C$241,M241&lt;&gt;'Tabelas auxiliares'!$C$242),"FOLHA DE PESSOAL",IF(R241='Tabelas auxiliares'!$A$242,"CUSTEIO",IF(R241='Tabelas auxiliares'!$A$241,"INVESTIMENTO","ERRO - VERIFICAR"))))</f>
        <v/>
      </c>
      <c r="T241" s="37"/>
      <c r="U241" s="37"/>
      <c r="V241" s="37"/>
      <c r="W241" s="37"/>
      <c r="X241" s="37"/>
      <c r="Y241" s="37"/>
      <c r="Z241" s="37"/>
    </row>
    <row r="242" spans="18:26" x14ac:dyDescent="0.25">
      <c r="R242" s="19" t="str">
        <f t="shared" si="3"/>
        <v/>
      </c>
      <c r="S242" s="19" t="str">
        <f>IF(M242="","",IF(AND(M242&lt;&gt;'Tabelas auxiliares'!$B$241,M242&lt;&gt;'Tabelas auxiliares'!$B$242,M242&lt;&gt;'Tabelas auxiliares'!$C$241,M242&lt;&gt;'Tabelas auxiliares'!$C$242),"FOLHA DE PESSOAL",IF(R242='Tabelas auxiliares'!$A$242,"CUSTEIO",IF(R242='Tabelas auxiliares'!$A$241,"INVESTIMENTO","ERRO - VERIFICAR"))))</f>
        <v/>
      </c>
      <c r="T242" s="37"/>
      <c r="U242" s="37"/>
      <c r="V242" s="37"/>
      <c r="W242" s="37"/>
      <c r="X242" s="37"/>
      <c r="Y242" s="37"/>
      <c r="Z242" s="37"/>
    </row>
    <row r="243" spans="18:26" x14ac:dyDescent="0.25">
      <c r="R243" s="19" t="str">
        <f t="shared" si="3"/>
        <v/>
      </c>
      <c r="S243" s="19" t="str">
        <f>IF(M243="","",IF(AND(M243&lt;&gt;'Tabelas auxiliares'!$B$241,M243&lt;&gt;'Tabelas auxiliares'!$B$242,M243&lt;&gt;'Tabelas auxiliares'!$C$241,M243&lt;&gt;'Tabelas auxiliares'!$C$242),"FOLHA DE PESSOAL",IF(R243='Tabelas auxiliares'!$A$242,"CUSTEIO",IF(R243='Tabelas auxiliares'!$A$241,"INVESTIMENTO","ERRO - VERIFICAR"))))</f>
        <v/>
      </c>
      <c r="T243" s="37"/>
      <c r="U243" s="37"/>
      <c r="V243" s="37"/>
      <c r="W243" s="37"/>
      <c r="X243" s="37"/>
      <c r="Y243" s="37"/>
      <c r="Z243" s="37"/>
    </row>
    <row r="244" spans="18:26" x14ac:dyDescent="0.25">
      <c r="R244" s="19" t="str">
        <f t="shared" si="3"/>
        <v/>
      </c>
      <c r="S244" s="19" t="str">
        <f>IF(M244="","",IF(AND(M244&lt;&gt;'Tabelas auxiliares'!$B$241,M244&lt;&gt;'Tabelas auxiliares'!$B$242,M244&lt;&gt;'Tabelas auxiliares'!$C$241,M244&lt;&gt;'Tabelas auxiliares'!$C$242),"FOLHA DE PESSOAL",IF(R244='Tabelas auxiliares'!$A$242,"CUSTEIO",IF(R244='Tabelas auxiliares'!$A$241,"INVESTIMENTO","ERRO - VERIFICAR"))))</f>
        <v/>
      </c>
      <c r="T244" s="37"/>
      <c r="U244" s="37"/>
      <c r="V244" s="37"/>
      <c r="W244" s="37"/>
      <c r="X244" s="37"/>
      <c r="Y244" s="37"/>
      <c r="Z244" s="37"/>
    </row>
    <row r="245" spans="18:26" x14ac:dyDescent="0.25">
      <c r="R245" s="19" t="str">
        <f t="shared" si="3"/>
        <v/>
      </c>
      <c r="S245" s="19" t="str">
        <f>IF(M245="","",IF(AND(M245&lt;&gt;'Tabelas auxiliares'!$B$241,M245&lt;&gt;'Tabelas auxiliares'!$B$242,M245&lt;&gt;'Tabelas auxiliares'!$C$241,M245&lt;&gt;'Tabelas auxiliares'!$C$242),"FOLHA DE PESSOAL",IF(R245='Tabelas auxiliares'!$A$242,"CUSTEIO",IF(R245='Tabelas auxiliares'!$A$241,"INVESTIMENTO","ERRO - VERIFICAR"))))</f>
        <v/>
      </c>
      <c r="T245" s="37"/>
      <c r="U245" s="37"/>
      <c r="V245" s="37"/>
      <c r="W245" s="37"/>
      <c r="X245" s="37"/>
      <c r="Y245" s="37"/>
      <c r="Z245" s="37"/>
    </row>
    <row r="246" spans="18:26" x14ac:dyDescent="0.25">
      <c r="R246" s="19" t="str">
        <f t="shared" si="3"/>
        <v/>
      </c>
      <c r="S246" s="19" t="str">
        <f>IF(M246="","",IF(AND(M246&lt;&gt;'Tabelas auxiliares'!$B$241,M246&lt;&gt;'Tabelas auxiliares'!$B$242,M246&lt;&gt;'Tabelas auxiliares'!$C$241,M246&lt;&gt;'Tabelas auxiliares'!$C$242),"FOLHA DE PESSOAL",IF(R246='Tabelas auxiliares'!$A$242,"CUSTEIO",IF(R246='Tabelas auxiliares'!$A$241,"INVESTIMENTO","ERRO - VERIFICAR"))))</f>
        <v/>
      </c>
      <c r="T246" s="37"/>
      <c r="U246" s="37"/>
      <c r="V246" s="37"/>
      <c r="W246" s="37"/>
      <c r="X246" s="37"/>
      <c r="Y246" s="37"/>
      <c r="Z246" s="37"/>
    </row>
    <row r="247" spans="18:26" x14ac:dyDescent="0.25">
      <c r="R247" s="19" t="str">
        <f t="shared" si="3"/>
        <v/>
      </c>
      <c r="S247" s="19" t="str">
        <f>IF(M247="","",IF(AND(M247&lt;&gt;'Tabelas auxiliares'!$B$241,M247&lt;&gt;'Tabelas auxiliares'!$B$242,M247&lt;&gt;'Tabelas auxiliares'!$C$241,M247&lt;&gt;'Tabelas auxiliares'!$C$242),"FOLHA DE PESSOAL",IF(R247='Tabelas auxiliares'!$A$242,"CUSTEIO",IF(R247='Tabelas auxiliares'!$A$241,"INVESTIMENTO","ERRO - VERIFICAR"))))</f>
        <v/>
      </c>
      <c r="T247" s="37"/>
      <c r="U247" s="37"/>
      <c r="V247" s="37"/>
      <c r="W247" s="37"/>
      <c r="X247" s="37"/>
      <c r="Y247" s="37"/>
      <c r="Z247" s="37"/>
    </row>
    <row r="248" spans="18:26" x14ac:dyDescent="0.25">
      <c r="R248" s="19" t="str">
        <f t="shared" si="3"/>
        <v/>
      </c>
      <c r="S248" s="19" t="str">
        <f>IF(M248="","",IF(AND(M248&lt;&gt;'Tabelas auxiliares'!$B$241,M248&lt;&gt;'Tabelas auxiliares'!$B$242,M248&lt;&gt;'Tabelas auxiliares'!$C$241,M248&lt;&gt;'Tabelas auxiliares'!$C$242),"FOLHA DE PESSOAL",IF(R248='Tabelas auxiliares'!$A$242,"CUSTEIO",IF(R248='Tabelas auxiliares'!$A$241,"INVESTIMENTO","ERRO - VERIFICAR"))))</f>
        <v/>
      </c>
      <c r="T248" s="37"/>
      <c r="U248" s="37"/>
      <c r="V248" s="37"/>
      <c r="W248" s="37"/>
      <c r="X248" s="37"/>
      <c r="Y248" s="37"/>
      <c r="Z248" s="37"/>
    </row>
    <row r="249" spans="18:26" x14ac:dyDescent="0.25">
      <c r="R249" s="19" t="str">
        <f t="shared" si="3"/>
        <v/>
      </c>
      <c r="S249" s="19" t="str">
        <f>IF(M249="","",IF(AND(M249&lt;&gt;'Tabelas auxiliares'!$B$241,M249&lt;&gt;'Tabelas auxiliares'!$B$242,M249&lt;&gt;'Tabelas auxiliares'!$C$241,M249&lt;&gt;'Tabelas auxiliares'!$C$242),"FOLHA DE PESSOAL",IF(R249='Tabelas auxiliares'!$A$242,"CUSTEIO",IF(R249='Tabelas auxiliares'!$A$241,"INVESTIMENTO","ERRO - VERIFICAR"))))</f>
        <v/>
      </c>
      <c r="T249" s="37"/>
      <c r="U249" s="37"/>
      <c r="V249" s="37"/>
      <c r="W249" s="37"/>
      <c r="X249" s="37"/>
      <c r="Y249" s="37"/>
      <c r="Z249" s="37"/>
    </row>
    <row r="250" spans="18:26" x14ac:dyDescent="0.25">
      <c r="R250" s="19" t="str">
        <f t="shared" si="3"/>
        <v/>
      </c>
      <c r="S250" s="19" t="str">
        <f>IF(M250="","",IF(AND(M250&lt;&gt;'Tabelas auxiliares'!$B$241,M250&lt;&gt;'Tabelas auxiliares'!$B$242,M250&lt;&gt;'Tabelas auxiliares'!$C$241,M250&lt;&gt;'Tabelas auxiliares'!$C$242),"FOLHA DE PESSOAL",IF(R250='Tabelas auxiliares'!$A$242,"CUSTEIO",IF(R250='Tabelas auxiliares'!$A$241,"INVESTIMENTO","ERRO - VERIFICAR"))))</f>
        <v/>
      </c>
      <c r="T250" s="37"/>
      <c r="U250" s="37"/>
      <c r="V250" s="37"/>
      <c r="W250" s="37"/>
      <c r="X250" s="37"/>
      <c r="Y250" s="37"/>
      <c r="Z250" s="37"/>
    </row>
    <row r="251" spans="18:26" x14ac:dyDescent="0.25">
      <c r="R251" s="19" t="str">
        <f t="shared" si="3"/>
        <v/>
      </c>
      <c r="S251" s="19" t="str">
        <f>IF(M251="","",IF(AND(M251&lt;&gt;'Tabelas auxiliares'!$B$241,M251&lt;&gt;'Tabelas auxiliares'!$B$242,M251&lt;&gt;'Tabelas auxiliares'!$C$241,M251&lt;&gt;'Tabelas auxiliares'!$C$242),"FOLHA DE PESSOAL",IF(R251='Tabelas auxiliares'!$A$242,"CUSTEIO",IF(R251='Tabelas auxiliares'!$A$241,"INVESTIMENTO","ERRO - VERIFICAR"))))</f>
        <v/>
      </c>
      <c r="T251" s="37"/>
      <c r="U251" s="37"/>
      <c r="V251" s="37"/>
      <c r="W251" s="37"/>
      <c r="X251" s="37"/>
      <c r="Y251" s="37"/>
      <c r="Z251" s="37"/>
    </row>
    <row r="252" spans="18:26" x14ac:dyDescent="0.25">
      <c r="R252" s="19" t="str">
        <f t="shared" si="3"/>
        <v/>
      </c>
      <c r="S252" s="19" t="str">
        <f>IF(M252="","",IF(AND(M252&lt;&gt;'Tabelas auxiliares'!$B$241,M252&lt;&gt;'Tabelas auxiliares'!$B$242,M252&lt;&gt;'Tabelas auxiliares'!$C$241,M252&lt;&gt;'Tabelas auxiliares'!$C$242),"FOLHA DE PESSOAL",IF(R252='Tabelas auxiliares'!$A$242,"CUSTEIO",IF(R252='Tabelas auxiliares'!$A$241,"INVESTIMENTO","ERRO - VERIFICAR"))))</f>
        <v/>
      </c>
      <c r="T252" s="37"/>
      <c r="U252" s="37"/>
      <c r="V252" s="37"/>
      <c r="W252" s="37"/>
      <c r="X252" s="37"/>
      <c r="Y252" s="37"/>
      <c r="Z252" s="37"/>
    </row>
    <row r="253" spans="18:26" x14ac:dyDescent="0.25">
      <c r="R253" s="19" t="str">
        <f t="shared" si="3"/>
        <v/>
      </c>
      <c r="S253" s="19" t="str">
        <f>IF(M253="","",IF(AND(M253&lt;&gt;'Tabelas auxiliares'!$B$241,M253&lt;&gt;'Tabelas auxiliares'!$B$242,M253&lt;&gt;'Tabelas auxiliares'!$C$241,M253&lt;&gt;'Tabelas auxiliares'!$C$242),"FOLHA DE PESSOAL",IF(R253='Tabelas auxiliares'!$A$242,"CUSTEIO",IF(R253='Tabelas auxiliares'!$A$241,"INVESTIMENTO","ERRO - VERIFICAR"))))</f>
        <v/>
      </c>
      <c r="T253" s="37"/>
      <c r="U253" s="37"/>
      <c r="V253" s="37"/>
      <c r="W253" s="37"/>
      <c r="X253" s="37"/>
      <c r="Y253" s="37"/>
      <c r="Z253" s="37"/>
    </row>
    <row r="254" spans="18:26" x14ac:dyDescent="0.25">
      <c r="R254" s="19" t="str">
        <f t="shared" si="3"/>
        <v/>
      </c>
      <c r="S254" s="19" t="str">
        <f>IF(M254="","",IF(AND(M254&lt;&gt;'Tabelas auxiliares'!$B$241,M254&lt;&gt;'Tabelas auxiliares'!$B$242,M254&lt;&gt;'Tabelas auxiliares'!$C$241,M254&lt;&gt;'Tabelas auxiliares'!$C$242),"FOLHA DE PESSOAL",IF(R254='Tabelas auxiliares'!$A$242,"CUSTEIO",IF(R254='Tabelas auxiliares'!$A$241,"INVESTIMENTO","ERRO - VERIFICAR"))))</f>
        <v/>
      </c>
      <c r="T254" s="37"/>
      <c r="U254" s="37"/>
      <c r="V254" s="37"/>
      <c r="W254" s="37"/>
      <c r="X254" s="37"/>
      <c r="Y254" s="37"/>
      <c r="Z254" s="37"/>
    </row>
    <row r="255" spans="18:26" x14ac:dyDescent="0.25">
      <c r="R255" s="19" t="str">
        <f t="shared" si="3"/>
        <v/>
      </c>
      <c r="S255" s="19" t="str">
        <f>IF(M255="","",IF(AND(M255&lt;&gt;'Tabelas auxiliares'!$B$241,M255&lt;&gt;'Tabelas auxiliares'!$B$242,M255&lt;&gt;'Tabelas auxiliares'!$C$241,M255&lt;&gt;'Tabelas auxiliares'!$C$242),"FOLHA DE PESSOAL",IF(R255='Tabelas auxiliares'!$A$242,"CUSTEIO",IF(R255='Tabelas auxiliares'!$A$241,"INVESTIMENTO","ERRO - VERIFICAR"))))</f>
        <v/>
      </c>
      <c r="T255" s="37"/>
      <c r="U255" s="37"/>
      <c r="V255" s="37"/>
      <c r="W255" s="37"/>
      <c r="X255" s="37"/>
      <c r="Y255" s="37"/>
      <c r="Z255" s="37"/>
    </row>
    <row r="256" spans="18:26" x14ac:dyDescent="0.25">
      <c r="R256" s="19" t="str">
        <f t="shared" si="3"/>
        <v/>
      </c>
      <c r="S256" s="19" t="str">
        <f>IF(M256="","",IF(AND(M256&lt;&gt;'Tabelas auxiliares'!$B$241,M256&lt;&gt;'Tabelas auxiliares'!$B$242,M256&lt;&gt;'Tabelas auxiliares'!$C$241,M256&lt;&gt;'Tabelas auxiliares'!$C$242),"FOLHA DE PESSOAL",IF(R256='Tabelas auxiliares'!$A$242,"CUSTEIO",IF(R256='Tabelas auxiliares'!$A$241,"INVESTIMENTO","ERRO - VERIFICAR"))))</f>
        <v/>
      </c>
      <c r="T256" s="37"/>
      <c r="U256" s="37"/>
      <c r="V256" s="37"/>
      <c r="W256" s="37"/>
      <c r="X256" s="37"/>
      <c r="Y256" s="37"/>
      <c r="Z256" s="37"/>
    </row>
    <row r="257" spans="18:26" x14ac:dyDescent="0.25">
      <c r="R257" s="19" t="str">
        <f t="shared" si="3"/>
        <v/>
      </c>
      <c r="S257" s="19" t="str">
        <f>IF(M257="","",IF(AND(M257&lt;&gt;'Tabelas auxiliares'!$B$241,M257&lt;&gt;'Tabelas auxiliares'!$B$242,M257&lt;&gt;'Tabelas auxiliares'!$C$241,M257&lt;&gt;'Tabelas auxiliares'!$C$242),"FOLHA DE PESSOAL",IF(R257='Tabelas auxiliares'!$A$242,"CUSTEIO",IF(R257='Tabelas auxiliares'!$A$241,"INVESTIMENTO","ERRO - VERIFICAR"))))</f>
        <v/>
      </c>
      <c r="T257" s="37"/>
      <c r="U257" s="37"/>
      <c r="V257" s="37"/>
      <c r="W257" s="37"/>
      <c r="X257" s="37"/>
      <c r="Y257" s="37"/>
      <c r="Z257" s="37"/>
    </row>
    <row r="258" spans="18:26" x14ac:dyDescent="0.25">
      <c r="R258" s="19" t="str">
        <f t="shared" si="3"/>
        <v/>
      </c>
      <c r="S258" s="19" t="str">
        <f>IF(M258="","",IF(AND(M258&lt;&gt;'Tabelas auxiliares'!$B$241,M258&lt;&gt;'Tabelas auxiliares'!$B$242,M258&lt;&gt;'Tabelas auxiliares'!$C$241,M258&lt;&gt;'Tabelas auxiliares'!$C$242),"FOLHA DE PESSOAL",IF(R258='Tabelas auxiliares'!$A$242,"CUSTEIO",IF(R258='Tabelas auxiliares'!$A$241,"INVESTIMENTO","ERRO - VERIFICAR"))))</f>
        <v/>
      </c>
      <c r="T258" s="37"/>
      <c r="U258" s="37"/>
      <c r="V258" s="37"/>
      <c r="W258" s="37"/>
      <c r="X258" s="37"/>
      <c r="Y258" s="37"/>
      <c r="Z258" s="37"/>
    </row>
    <row r="259" spans="18:26" x14ac:dyDescent="0.25">
      <c r="R259" s="19" t="str">
        <f t="shared" si="3"/>
        <v/>
      </c>
      <c r="S259" s="19" t="str">
        <f>IF(M259="","",IF(AND(M259&lt;&gt;'Tabelas auxiliares'!$B$241,M259&lt;&gt;'Tabelas auxiliares'!$B$242,M259&lt;&gt;'Tabelas auxiliares'!$C$241,M259&lt;&gt;'Tabelas auxiliares'!$C$242),"FOLHA DE PESSOAL",IF(R259='Tabelas auxiliares'!$A$242,"CUSTEIO",IF(R259='Tabelas auxiliares'!$A$241,"INVESTIMENTO","ERRO - VERIFICAR"))))</f>
        <v/>
      </c>
      <c r="T259" s="37"/>
      <c r="U259" s="37"/>
      <c r="V259" s="37"/>
      <c r="W259" s="37"/>
      <c r="X259" s="37"/>
      <c r="Y259" s="37"/>
      <c r="Z259" s="37"/>
    </row>
    <row r="260" spans="18:26" x14ac:dyDescent="0.25">
      <c r="R260" s="19" t="str">
        <f t="shared" ref="R260:R323" si="4">LEFT(O260,1)</f>
        <v/>
      </c>
      <c r="S260" s="19" t="str">
        <f>IF(M260="","",IF(AND(M260&lt;&gt;'Tabelas auxiliares'!$B$241,M260&lt;&gt;'Tabelas auxiliares'!$B$242,M260&lt;&gt;'Tabelas auxiliares'!$C$241,M260&lt;&gt;'Tabelas auxiliares'!$C$242),"FOLHA DE PESSOAL",IF(R260='Tabelas auxiliares'!$A$242,"CUSTEIO",IF(R260='Tabelas auxiliares'!$A$241,"INVESTIMENTO","ERRO - VERIFICAR"))))</f>
        <v/>
      </c>
      <c r="T260" s="37"/>
      <c r="U260" s="37"/>
      <c r="V260" s="37"/>
      <c r="W260" s="37"/>
      <c r="X260" s="37"/>
      <c r="Y260" s="37"/>
      <c r="Z260" s="37"/>
    </row>
    <row r="261" spans="18:26" x14ac:dyDescent="0.25">
      <c r="R261" s="19" t="str">
        <f t="shared" si="4"/>
        <v/>
      </c>
      <c r="S261" s="19" t="str">
        <f>IF(M261="","",IF(AND(M261&lt;&gt;'Tabelas auxiliares'!$B$241,M261&lt;&gt;'Tabelas auxiliares'!$B$242,M261&lt;&gt;'Tabelas auxiliares'!$C$241,M261&lt;&gt;'Tabelas auxiliares'!$C$242),"FOLHA DE PESSOAL",IF(R261='Tabelas auxiliares'!$A$242,"CUSTEIO",IF(R261='Tabelas auxiliares'!$A$241,"INVESTIMENTO","ERRO - VERIFICAR"))))</f>
        <v/>
      </c>
      <c r="T261" s="37"/>
      <c r="U261" s="37"/>
      <c r="V261" s="37"/>
      <c r="W261" s="37"/>
      <c r="X261" s="37"/>
      <c r="Y261" s="37"/>
      <c r="Z261" s="37"/>
    </row>
    <row r="262" spans="18:26" x14ac:dyDescent="0.25">
      <c r="R262" s="19" t="str">
        <f t="shared" si="4"/>
        <v/>
      </c>
      <c r="S262" s="19" t="str">
        <f>IF(M262="","",IF(AND(M262&lt;&gt;'Tabelas auxiliares'!$B$241,M262&lt;&gt;'Tabelas auxiliares'!$B$242,M262&lt;&gt;'Tabelas auxiliares'!$C$241,M262&lt;&gt;'Tabelas auxiliares'!$C$242),"FOLHA DE PESSOAL",IF(R262='Tabelas auxiliares'!$A$242,"CUSTEIO",IF(R262='Tabelas auxiliares'!$A$241,"INVESTIMENTO","ERRO - VERIFICAR"))))</f>
        <v/>
      </c>
      <c r="T262" s="37"/>
      <c r="U262" s="37"/>
      <c r="V262" s="37"/>
      <c r="W262" s="37"/>
      <c r="X262" s="37"/>
      <c r="Y262" s="37"/>
      <c r="Z262" s="37"/>
    </row>
    <row r="263" spans="18:26" x14ac:dyDescent="0.25">
      <c r="R263" s="19" t="str">
        <f t="shared" si="4"/>
        <v/>
      </c>
      <c r="S263" s="19" t="str">
        <f>IF(M263="","",IF(AND(M263&lt;&gt;'Tabelas auxiliares'!$B$241,M263&lt;&gt;'Tabelas auxiliares'!$B$242,M263&lt;&gt;'Tabelas auxiliares'!$C$241,M263&lt;&gt;'Tabelas auxiliares'!$C$242),"FOLHA DE PESSOAL",IF(R263='Tabelas auxiliares'!$A$242,"CUSTEIO",IF(R263='Tabelas auxiliares'!$A$241,"INVESTIMENTO","ERRO - VERIFICAR"))))</f>
        <v/>
      </c>
      <c r="T263" s="37"/>
      <c r="U263" s="37"/>
      <c r="V263" s="37"/>
      <c r="W263" s="37"/>
      <c r="X263" s="37"/>
      <c r="Y263" s="37"/>
      <c r="Z263" s="37"/>
    </row>
    <row r="264" spans="18:26" x14ac:dyDescent="0.25">
      <c r="R264" s="19" t="str">
        <f t="shared" si="4"/>
        <v/>
      </c>
      <c r="S264" s="19" t="str">
        <f>IF(M264="","",IF(AND(M264&lt;&gt;'Tabelas auxiliares'!$B$241,M264&lt;&gt;'Tabelas auxiliares'!$B$242,M264&lt;&gt;'Tabelas auxiliares'!$C$241,M264&lt;&gt;'Tabelas auxiliares'!$C$242),"FOLHA DE PESSOAL",IF(R264='Tabelas auxiliares'!$A$242,"CUSTEIO",IF(R264='Tabelas auxiliares'!$A$241,"INVESTIMENTO","ERRO - VERIFICAR"))))</f>
        <v/>
      </c>
      <c r="T264" s="37"/>
      <c r="U264" s="37"/>
      <c r="V264" s="37"/>
      <c r="W264" s="37"/>
      <c r="X264" s="37"/>
      <c r="Y264" s="37"/>
      <c r="Z264" s="37"/>
    </row>
    <row r="265" spans="18:26" x14ac:dyDescent="0.25">
      <c r="R265" s="19" t="str">
        <f t="shared" si="4"/>
        <v/>
      </c>
      <c r="S265" s="19" t="str">
        <f>IF(M265="","",IF(AND(M265&lt;&gt;'Tabelas auxiliares'!$B$241,M265&lt;&gt;'Tabelas auxiliares'!$B$242,M265&lt;&gt;'Tabelas auxiliares'!$C$241,M265&lt;&gt;'Tabelas auxiliares'!$C$242),"FOLHA DE PESSOAL",IF(R265='Tabelas auxiliares'!$A$242,"CUSTEIO",IF(R265='Tabelas auxiliares'!$A$241,"INVESTIMENTO","ERRO - VERIFICAR"))))</f>
        <v/>
      </c>
      <c r="T265" s="37"/>
      <c r="U265" s="37"/>
      <c r="V265" s="37"/>
      <c r="W265" s="37"/>
      <c r="X265" s="37"/>
      <c r="Y265" s="37"/>
      <c r="Z265" s="37"/>
    </row>
    <row r="266" spans="18:26" x14ac:dyDescent="0.25">
      <c r="R266" s="19" t="str">
        <f t="shared" si="4"/>
        <v/>
      </c>
      <c r="S266" s="19" t="str">
        <f>IF(M266="","",IF(AND(M266&lt;&gt;'Tabelas auxiliares'!$B$241,M266&lt;&gt;'Tabelas auxiliares'!$B$242,M266&lt;&gt;'Tabelas auxiliares'!$C$241,M266&lt;&gt;'Tabelas auxiliares'!$C$242),"FOLHA DE PESSOAL",IF(R266='Tabelas auxiliares'!$A$242,"CUSTEIO",IF(R266='Tabelas auxiliares'!$A$241,"INVESTIMENTO","ERRO - VERIFICAR"))))</f>
        <v/>
      </c>
      <c r="T266" s="37"/>
      <c r="U266" s="37"/>
      <c r="V266" s="37"/>
      <c r="W266" s="37"/>
      <c r="X266" s="37"/>
      <c r="Y266" s="37"/>
      <c r="Z266" s="37"/>
    </row>
    <row r="267" spans="18:26" x14ac:dyDescent="0.25">
      <c r="R267" s="19" t="str">
        <f t="shared" si="4"/>
        <v/>
      </c>
      <c r="S267" s="19" t="str">
        <f>IF(M267="","",IF(AND(M267&lt;&gt;'Tabelas auxiliares'!$B$241,M267&lt;&gt;'Tabelas auxiliares'!$B$242,M267&lt;&gt;'Tabelas auxiliares'!$C$241,M267&lt;&gt;'Tabelas auxiliares'!$C$242),"FOLHA DE PESSOAL",IF(R267='Tabelas auxiliares'!$A$242,"CUSTEIO",IF(R267='Tabelas auxiliares'!$A$241,"INVESTIMENTO","ERRO - VERIFICAR"))))</f>
        <v/>
      </c>
      <c r="T267" s="37"/>
      <c r="U267" s="37"/>
      <c r="V267" s="37"/>
      <c r="W267" s="37"/>
      <c r="X267" s="37"/>
      <c r="Y267" s="37"/>
      <c r="Z267" s="37"/>
    </row>
    <row r="268" spans="18:26" x14ac:dyDescent="0.25">
      <c r="R268" s="19" t="str">
        <f t="shared" si="4"/>
        <v/>
      </c>
      <c r="S268" s="19" t="str">
        <f>IF(M268="","",IF(AND(M268&lt;&gt;'Tabelas auxiliares'!$B$241,M268&lt;&gt;'Tabelas auxiliares'!$B$242,M268&lt;&gt;'Tabelas auxiliares'!$C$241,M268&lt;&gt;'Tabelas auxiliares'!$C$242),"FOLHA DE PESSOAL",IF(R268='Tabelas auxiliares'!$A$242,"CUSTEIO",IF(R268='Tabelas auxiliares'!$A$241,"INVESTIMENTO","ERRO - VERIFICAR"))))</f>
        <v/>
      </c>
      <c r="T268" s="37"/>
      <c r="U268" s="37"/>
      <c r="V268" s="37"/>
      <c r="W268" s="37"/>
      <c r="X268" s="37"/>
      <c r="Y268" s="37"/>
      <c r="Z268" s="37"/>
    </row>
    <row r="269" spans="18:26" x14ac:dyDescent="0.25">
      <c r="R269" s="19" t="str">
        <f t="shared" si="4"/>
        <v/>
      </c>
      <c r="S269" s="19" t="str">
        <f>IF(M269="","",IF(AND(M269&lt;&gt;'Tabelas auxiliares'!$B$241,M269&lt;&gt;'Tabelas auxiliares'!$B$242,M269&lt;&gt;'Tabelas auxiliares'!$C$241,M269&lt;&gt;'Tabelas auxiliares'!$C$242),"FOLHA DE PESSOAL",IF(R269='Tabelas auxiliares'!$A$242,"CUSTEIO",IF(R269='Tabelas auxiliares'!$A$241,"INVESTIMENTO","ERRO - VERIFICAR"))))</f>
        <v/>
      </c>
      <c r="T269" s="37"/>
      <c r="U269" s="37"/>
      <c r="V269" s="37"/>
      <c r="W269" s="37"/>
      <c r="X269" s="37"/>
      <c r="Y269" s="37"/>
      <c r="Z269" s="37"/>
    </row>
    <row r="270" spans="18:26" x14ac:dyDescent="0.25">
      <c r="R270" s="19" t="str">
        <f t="shared" si="4"/>
        <v/>
      </c>
      <c r="S270" s="19" t="str">
        <f>IF(M270="","",IF(AND(M270&lt;&gt;'Tabelas auxiliares'!$B$241,M270&lt;&gt;'Tabelas auxiliares'!$B$242,M270&lt;&gt;'Tabelas auxiliares'!$C$241,M270&lt;&gt;'Tabelas auxiliares'!$C$242),"FOLHA DE PESSOAL",IF(R270='Tabelas auxiliares'!$A$242,"CUSTEIO",IF(R270='Tabelas auxiliares'!$A$241,"INVESTIMENTO","ERRO - VERIFICAR"))))</f>
        <v/>
      </c>
      <c r="T270" s="37"/>
      <c r="U270" s="37"/>
      <c r="V270" s="37"/>
      <c r="W270" s="37"/>
      <c r="X270" s="37"/>
      <c r="Y270" s="37"/>
      <c r="Z270" s="37"/>
    </row>
    <row r="271" spans="18:26" x14ac:dyDescent="0.25">
      <c r="R271" s="19" t="str">
        <f t="shared" si="4"/>
        <v/>
      </c>
      <c r="S271" s="19" t="str">
        <f>IF(M271="","",IF(AND(M271&lt;&gt;'Tabelas auxiliares'!$B$241,M271&lt;&gt;'Tabelas auxiliares'!$B$242,M271&lt;&gt;'Tabelas auxiliares'!$C$241,M271&lt;&gt;'Tabelas auxiliares'!$C$242),"FOLHA DE PESSOAL",IF(R271='Tabelas auxiliares'!$A$242,"CUSTEIO",IF(R271='Tabelas auxiliares'!$A$241,"INVESTIMENTO","ERRO - VERIFICAR"))))</f>
        <v/>
      </c>
      <c r="T271" s="37"/>
      <c r="U271" s="37"/>
      <c r="V271" s="37"/>
      <c r="W271" s="37"/>
      <c r="X271" s="37"/>
      <c r="Y271" s="37"/>
      <c r="Z271" s="37"/>
    </row>
    <row r="272" spans="18:26" x14ac:dyDescent="0.25">
      <c r="R272" s="19" t="str">
        <f t="shared" si="4"/>
        <v/>
      </c>
      <c r="S272" s="19" t="str">
        <f>IF(M272="","",IF(AND(M272&lt;&gt;'Tabelas auxiliares'!$B$241,M272&lt;&gt;'Tabelas auxiliares'!$B$242,M272&lt;&gt;'Tabelas auxiliares'!$C$241,M272&lt;&gt;'Tabelas auxiliares'!$C$242),"FOLHA DE PESSOAL",IF(R272='Tabelas auxiliares'!$A$242,"CUSTEIO",IF(R272='Tabelas auxiliares'!$A$241,"INVESTIMENTO","ERRO - VERIFICAR"))))</f>
        <v/>
      </c>
      <c r="T272" s="37"/>
      <c r="U272" s="37"/>
      <c r="V272" s="37"/>
      <c r="W272" s="37"/>
      <c r="X272" s="37"/>
      <c r="Y272" s="37"/>
      <c r="Z272" s="37"/>
    </row>
    <row r="273" spans="18:26" x14ac:dyDescent="0.25">
      <c r="R273" s="19" t="str">
        <f t="shared" si="4"/>
        <v/>
      </c>
      <c r="S273" s="19" t="str">
        <f>IF(M273="","",IF(AND(M273&lt;&gt;'Tabelas auxiliares'!$B$241,M273&lt;&gt;'Tabelas auxiliares'!$B$242,M273&lt;&gt;'Tabelas auxiliares'!$C$241,M273&lt;&gt;'Tabelas auxiliares'!$C$242),"FOLHA DE PESSOAL",IF(R273='Tabelas auxiliares'!$A$242,"CUSTEIO",IF(R273='Tabelas auxiliares'!$A$241,"INVESTIMENTO","ERRO - VERIFICAR"))))</f>
        <v/>
      </c>
      <c r="T273" s="37"/>
      <c r="U273" s="37"/>
      <c r="V273" s="37"/>
      <c r="W273" s="37"/>
      <c r="X273" s="37"/>
      <c r="Y273" s="37"/>
      <c r="Z273" s="37"/>
    </row>
    <row r="274" spans="18:26" x14ac:dyDescent="0.25">
      <c r="R274" s="19" t="str">
        <f t="shared" si="4"/>
        <v/>
      </c>
      <c r="S274" s="19" t="str">
        <f>IF(M274="","",IF(AND(M274&lt;&gt;'Tabelas auxiliares'!$B$241,M274&lt;&gt;'Tabelas auxiliares'!$B$242,M274&lt;&gt;'Tabelas auxiliares'!$C$241,M274&lt;&gt;'Tabelas auxiliares'!$C$242),"FOLHA DE PESSOAL",IF(R274='Tabelas auxiliares'!$A$242,"CUSTEIO",IF(R274='Tabelas auxiliares'!$A$241,"INVESTIMENTO","ERRO - VERIFICAR"))))</f>
        <v/>
      </c>
      <c r="T274" s="37"/>
      <c r="U274" s="37"/>
      <c r="V274" s="37"/>
      <c r="W274" s="37"/>
      <c r="X274" s="37"/>
      <c r="Y274" s="37"/>
      <c r="Z274" s="37"/>
    </row>
    <row r="275" spans="18:26" x14ac:dyDescent="0.25">
      <c r="R275" s="19" t="str">
        <f t="shared" si="4"/>
        <v/>
      </c>
      <c r="S275" s="19" t="str">
        <f>IF(M275="","",IF(AND(M275&lt;&gt;'Tabelas auxiliares'!$B$241,M275&lt;&gt;'Tabelas auxiliares'!$B$242,M275&lt;&gt;'Tabelas auxiliares'!$C$241,M275&lt;&gt;'Tabelas auxiliares'!$C$242),"FOLHA DE PESSOAL",IF(R275='Tabelas auxiliares'!$A$242,"CUSTEIO",IF(R275='Tabelas auxiliares'!$A$241,"INVESTIMENTO","ERRO - VERIFICAR"))))</f>
        <v/>
      </c>
      <c r="T275" s="37"/>
      <c r="U275" s="37"/>
      <c r="V275" s="37"/>
      <c r="W275" s="37"/>
      <c r="X275" s="37"/>
      <c r="Y275" s="37"/>
      <c r="Z275" s="37"/>
    </row>
    <row r="276" spans="18:26" x14ac:dyDescent="0.25">
      <c r="R276" s="19" t="str">
        <f t="shared" si="4"/>
        <v/>
      </c>
      <c r="S276" s="19" t="str">
        <f>IF(M276="","",IF(AND(M276&lt;&gt;'Tabelas auxiliares'!$B$241,M276&lt;&gt;'Tabelas auxiliares'!$B$242,M276&lt;&gt;'Tabelas auxiliares'!$C$241,M276&lt;&gt;'Tabelas auxiliares'!$C$242),"FOLHA DE PESSOAL",IF(R276='Tabelas auxiliares'!$A$242,"CUSTEIO",IF(R276='Tabelas auxiliares'!$A$241,"INVESTIMENTO","ERRO - VERIFICAR"))))</f>
        <v/>
      </c>
      <c r="T276" s="37"/>
      <c r="U276" s="37"/>
      <c r="V276" s="37"/>
      <c r="W276" s="37"/>
      <c r="X276" s="37"/>
      <c r="Y276" s="37"/>
      <c r="Z276" s="37"/>
    </row>
    <row r="277" spans="18:26" x14ac:dyDescent="0.25">
      <c r="R277" s="19" t="str">
        <f t="shared" si="4"/>
        <v/>
      </c>
      <c r="S277" s="19" t="str">
        <f>IF(M277="","",IF(AND(M277&lt;&gt;'Tabelas auxiliares'!$B$241,M277&lt;&gt;'Tabelas auxiliares'!$B$242,M277&lt;&gt;'Tabelas auxiliares'!$C$241,M277&lt;&gt;'Tabelas auxiliares'!$C$242),"FOLHA DE PESSOAL",IF(R277='Tabelas auxiliares'!$A$242,"CUSTEIO",IF(R277='Tabelas auxiliares'!$A$241,"INVESTIMENTO","ERRO - VERIFICAR"))))</f>
        <v/>
      </c>
      <c r="T277" s="37"/>
      <c r="U277" s="37"/>
      <c r="V277" s="37"/>
      <c r="W277" s="37"/>
      <c r="X277" s="37"/>
      <c r="Y277" s="37"/>
      <c r="Z277" s="37"/>
    </row>
    <row r="278" spans="18:26" x14ac:dyDescent="0.25">
      <c r="R278" s="19" t="str">
        <f t="shared" si="4"/>
        <v/>
      </c>
      <c r="S278" s="19" t="str">
        <f>IF(M278="","",IF(AND(M278&lt;&gt;'Tabelas auxiliares'!$B$241,M278&lt;&gt;'Tabelas auxiliares'!$B$242,M278&lt;&gt;'Tabelas auxiliares'!$C$241,M278&lt;&gt;'Tabelas auxiliares'!$C$242),"FOLHA DE PESSOAL",IF(R278='Tabelas auxiliares'!$A$242,"CUSTEIO",IF(R278='Tabelas auxiliares'!$A$241,"INVESTIMENTO","ERRO - VERIFICAR"))))</f>
        <v/>
      </c>
      <c r="T278" s="37"/>
      <c r="U278" s="37"/>
      <c r="V278" s="37"/>
      <c r="W278" s="37"/>
      <c r="X278" s="37"/>
      <c r="Y278" s="37"/>
      <c r="Z278" s="37"/>
    </row>
    <row r="279" spans="18:26" x14ac:dyDescent="0.25">
      <c r="R279" s="19" t="str">
        <f t="shared" si="4"/>
        <v/>
      </c>
      <c r="S279" s="19" t="str">
        <f>IF(M279="","",IF(AND(M279&lt;&gt;'Tabelas auxiliares'!$B$241,M279&lt;&gt;'Tabelas auxiliares'!$B$242,M279&lt;&gt;'Tabelas auxiliares'!$C$241,M279&lt;&gt;'Tabelas auxiliares'!$C$242),"FOLHA DE PESSOAL",IF(R279='Tabelas auxiliares'!$A$242,"CUSTEIO",IF(R279='Tabelas auxiliares'!$A$241,"INVESTIMENTO","ERRO - VERIFICAR"))))</f>
        <v/>
      </c>
      <c r="T279" s="37"/>
      <c r="U279" s="37"/>
      <c r="V279" s="37"/>
      <c r="W279" s="37"/>
      <c r="X279" s="37"/>
      <c r="Y279" s="37"/>
      <c r="Z279" s="37"/>
    </row>
    <row r="280" spans="18:26" x14ac:dyDescent="0.25">
      <c r="R280" s="19" t="str">
        <f t="shared" si="4"/>
        <v/>
      </c>
      <c r="S280" s="19" t="str">
        <f>IF(M280="","",IF(AND(M280&lt;&gt;'Tabelas auxiliares'!$B$241,M280&lt;&gt;'Tabelas auxiliares'!$B$242,M280&lt;&gt;'Tabelas auxiliares'!$C$241,M280&lt;&gt;'Tabelas auxiliares'!$C$242),"FOLHA DE PESSOAL",IF(R280='Tabelas auxiliares'!$A$242,"CUSTEIO",IF(R280='Tabelas auxiliares'!$A$241,"INVESTIMENTO","ERRO - VERIFICAR"))))</f>
        <v/>
      </c>
      <c r="T280" s="37"/>
      <c r="U280" s="37"/>
      <c r="V280" s="37"/>
      <c r="W280" s="37"/>
      <c r="X280" s="37"/>
      <c r="Y280" s="37"/>
      <c r="Z280" s="37"/>
    </row>
    <row r="281" spans="18:26" x14ac:dyDescent="0.25">
      <c r="R281" s="19" t="str">
        <f t="shared" si="4"/>
        <v/>
      </c>
      <c r="S281" s="19" t="str">
        <f>IF(M281="","",IF(AND(M281&lt;&gt;'Tabelas auxiliares'!$B$241,M281&lt;&gt;'Tabelas auxiliares'!$B$242,M281&lt;&gt;'Tabelas auxiliares'!$C$241,M281&lt;&gt;'Tabelas auxiliares'!$C$242),"FOLHA DE PESSOAL",IF(R281='Tabelas auxiliares'!$A$242,"CUSTEIO",IF(R281='Tabelas auxiliares'!$A$241,"INVESTIMENTO","ERRO - VERIFICAR"))))</f>
        <v/>
      </c>
      <c r="T281" s="37"/>
      <c r="U281" s="37"/>
      <c r="V281" s="37"/>
      <c r="W281" s="37"/>
      <c r="X281" s="37"/>
      <c r="Y281" s="37"/>
      <c r="Z281" s="37"/>
    </row>
    <row r="282" spans="18:26" x14ac:dyDescent="0.25">
      <c r="R282" s="19" t="str">
        <f t="shared" si="4"/>
        <v/>
      </c>
      <c r="S282" s="19" t="str">
        <f>IF(M282="","",IF(AND(M282&lt;&gt;'Tabelas auxiliares'!$B$241,M282&lt;&gt;'Tabelas auxiliares'!$B$242,M282&lt;&gt;'Tabelas auxiliares'!$C$241,M282&lt;&gt;'Tabelas auxiliares'!$C$242),"FOLHA DE PESSOAL",IF(R282='Tabelas auxiliares'!$A$242,"CUSTEIO",IF(R282='Tabelas auxiliares'!$A$241,"INVESTIMENTO","ERRO - VERIFICAR"))))</f>
        <v/>
      </c>
      <c r="T282" s="37"/>
      <c r="U282" s="37"/>
      <c r="V282" s="37"/>
      <c r="W282" s="37"/>
      <c r="X282" s="37"/>
      <c r="Y282" s="37"/>
      <c r="Z282" s="37"/>
    </row>
    <row r="283" spans="18:26" x14ac:dyDescent="0.25">
      <c r="R283" s="19" t="str">
        <f t="shared" si="4"/>
        <v/>
      </c>
      <c r="S283" s="19" t="str">
        <f>IF(M283="","",IF(AND(M283&lt;&gt;'Tabelas auxiliares'!$B$241,M283&lt;&gt;'Tabelas auxiliares'!$B$242,M283&lt;&gt;'Tabelas auxiliares'!$C$241,M283&lt;&gt;'Tabelas auxiliares'!$C$242),"FOLHA DE PESSOAL",IF(R283='Tabelas auxiliares'!$A$242,"CUSTEIO",IF(R283='Tabelas auxiliares'!$A$241,"INVESTIMENTO","ERRO - VERIFICAR"))))</f>
        <v/>
      </c>
      <c r="T283" s="37"/>
      <c r="U283" s="37"/>
      <c r="V283" s="37"/>
      <c r="W283" s="37"/>
      <c r="X283" s="37"/>
      <c r="Y283" s="37"/>
      <c r="Z283" s="37"/>
    </row>
    <row r="284" spans="18:26" x14ac:dyDescent="0.25">
      <c r="R284" s="19" t="str">
        <f t="shared" si="4"/>
        <v/>
      </c>
      <c r="S284" s="19" t="str">
        <f>IF(M284="","",IF(AND(M284&lt;&gt;'Tabelas auxiliares'!$B$241,M284&lt;&gt;'Tabelas auxiliares'!$B$242,M284&lt;&gt;'Tabelas auxiliares'!$C$241,M284&lt;&gt;'Tabelas auxiliares'!$C$242),"FOLHA DE PESSOAL",IF(R284='Tabelas auxiliares'!$A$242,"CUSTEIO",IF(R284='Tabelas auxiliares'!$A$241,"INVESTIMENTO","ERRO - VERIFICAR"))))</f>
        <v/>
      </c>
      <c r="T284" s="37"/>
      <c r="U284" s="37"/>
      <c r="V284" s="37"/>
      <c r="W284" s="37"/>
      <c r="X284" s="37"/>
      <c r="Y284" s="37"/>
      <c r="Z284" s="37"/>
    </row>
    <row r="285" spans="18:26" x14ac:dyDescent="0.25">
      <c r="R285" s="19" t="str">
        <f t="shared" si="4"/>
        <v/>
      </c>
      <c r="S285" s="19" t="str">
        <f>IF(M285="","",IF(AND(M285&lt;&gt;'Tabelas auxiliares'!$B$241,M285&lt;&gt;'Tabelas auxiliares'!$B$242,M285&lt;&gt;'Tabelas auxiliares'!$C$241,M285&lt;&gt;'Tabelas auxiliares'!$C$242),"FOLHA DE PESSOAL",IF(R285='Tabelas auxiliares'!$A$242,"CUSTEIO",IF(R285='Tabelas auxiliares'!$A$241,"INVESTIMENTO","ERRO - VERIFICAR"))))</f>
        <v/>
      </c>
      <c r="T285" s="37"/>
      <c r="U285" s="37"/>
      <c r="V285" s="37"/>
      <c r="W285" s="37"/>
      <c r="X285" s="37"/>
      <c r="Y285" s="37"/>
      <c r="Z285" s="37"/>
    </row>
    <row r="286" spans="18:26" x14ac:dyDescent="0.25">
      <c r="R286" s="19" t="str">
        <f t="shared" si="4"/>
        <v/>
      </c>
      <c r="S286" s="19" t="str">
        <f>IF(M286="","",IF(AND(M286&lt;&gt;'Tabelas auxiliares'!$B$241,M286&lt;&gt;'Tabelas auxiliares'!$B$242,M286&lt;&gt;'Tabelas auxiliares'!$C$241,M286&lt;&gt;'Tabelas auxiliares'!$C$242),"FOLHA DE PESSOAL",IF(R286='Tabelas auxiliares'!$A$242,"CUSTEIO",IF(R286='Tabelas auxiliares'!$A$241,"INVESTIMENTO","ERRO - VERIFICAR"))))</f>
        <v/>
      </c>
      <c r="T286" s="37"/>
      <c r="U286" s="37"/>
      <c r="V286" s="37"/>
      <c r="W286" s="37"/>
      <c r="X286" s="37"/>
      <c r="Y286" s="37"/>
      <c r="Z286" s="37"/>
    </row>
    <row r="287" spans="18:26" x14ac:dyDescent="0.25">
      <c r="R287" s="19" t="str">
        <f t="shared" si="4"/>
        <v/>
      </c>
      <c r="S287" s="19" t="str">
        <f>IF(M287="","",IF(AND(M287&lt;&gt;'Tabelas auxiliares'!$B$241,M287&lt;&gt;'Tabelas auxiliares'!$B$242,M287&lt;&gt;'Tabelas auxiliares'!$C$241,M287&lt;&gt;'Tabelas auxiliares'!$C$242),"FOLHA DE PESSOAL",IF(R287='Tabelas auxiliares'!$A$242,"CUSTEIO",IF(R287='Tabelas auxiliares'!$A$241,"INVESTIMENTO","ERRO - VERIFICAR"))))</f>
        <v/>
      </c>
      <c r="T287" s="37"/>
      <c r="U287" s="37"/>
      <c r="V287" s="37"/>
      <c r="W287" s="37"/>
      <c r="X287" s="37"/>
      <c r="Y287" s="37"/>
      <c r="Z287" s="37"/>
    </row>
    <row r="288" spans="18:26" x14ac:dyDescent="0.25">
      <c r="R288" s="19" t="str">
        <f t="shared" si="4"/>
        <v/>
      </c>
      <c r="S288" s="19" t="str">
        <f>IF(M288="","",IF(AND(M288&lt;&gt;'Tabelas auxiliares'!$B$241,M288&lt;&gt;'Tabelas auxiliares'!$B$242,M288&lt;&gt;'Tabelas auxiliares'!$C$241,M288&lt;&gt;'Tabelas auxiliares'!$C$242),"FOLHA DE PESSOAL",IF(R288='Tabelas auxiliares'!$A$242,"CUSTEIO",IF(R288='Tabelas auxiliares'!$A$241,"INVESTIMENTO","ERRO - VERIFICAR"))))</f>
        <v/>
      </c>
      <c r="T288" s="37"/>
      <c r="U288" s="37"/>
      <c r="V288" s="37"/>
      <c r="W288" s="37"/>
      <c r="X288" s="37"/>
      <c r="Y288" s="37"/>
      <c r="Z288" s="37"/>
    </row>
    <row r="289" spans="18:26" x14ac:dyDescent="0.25">
      <c r="R289" s="19" t="str">
        <f t="shared" si="4"/>
        <v/>
      </c>
      <c r="S289" s="19" t="str">
        <f>IF(M289="","",IF(AND(M289&lt;&gt;'Tabelas auxiliares'!$B$241,M289&lt;&gt;'Tabelas auxiliares'!$B$242,M289&lt;&gt;'Tabelas auxiliares'!$C$241,M289&lt;&gt;'Tabelas auxiliares'!$C$242),"FOLHA DE PESSOAL",IF(R289='Tabelas auxiliares'!$A$242,"CUSTEIO",IF(R289='Tabelas auxiliares'!$A$241,"INVESTIMENTO","ERRO - VERIFICAR"))))</f>
        <v/>
      </c>
      <c r="T289" s="37"/>
      <c r="U289" s="37"/>
      <c r="V289" s="37"/>
      <c r="W289" s="37"/>
      <c r="X289" s="37"/>
      <c r="Y289" s="37"/>
      <c r="Z289" s="37"/>
    </row>
    <row r="290" spans="18:26" x14ac:dyDescent="0.25">
      <c r="R290" s="19" t="str">
        <f t="shared" si="4"/>
        <v/>
      </c>
      <c r="S290" s="19" t="str">
        <f>IF(M290="","",IF(AND(M290&lt;&gt;'Tabelas auxiliares'!$B$241,M290&lt;&gt;'Tabelas auxiliares'!$B$242,M290&lt;&gt;'Tabelas auxiliares'!$C$241,M290&lt;&gt;'Tabelas auxiliares'!$C$242),"FOLHA DE PESSOAL",IF(R290='Tabelas auxiliares'!$A$242,"CUSTEIO",IF(R290='Tabelas auxiliares'!$A$241,"INVESTIMENTO","ERRO - VERIFICAR"))))</f>
        <v/>
      </c>
      <c r="T290" s="37"/>
      <c r="U290" s="37"/>
      <c r="V290" s="37"/>
      <c r="W290" s="37"/>
      <c r="X290" s="37"/>
      <c r="Y290" s="37"/>
      <c r="Z290" s="37"/>
    </row>
    <row r="291" spans="18:26" x14ac:dyDescent="0.25">
      <c r="R291" s="19" t="str">
        <f t="shared" si="4"/>
        <v/>
      </c>
      <c r="S291" s="19" t="str">
        <f>IF(M291="","",IF(AND(M291&lt;&gt;'Tabelas auxiliares'!$B$241,M291&lt;&gt;'Tabelas auxiliares'!$B$242,M291&lt;&gt;'Tabelas auxiliares'!$C$241,M291&lt;&gt;'Tabelas auxiliares'!$C$242),"FOLHA DE PESSOAL",IF(R291='Tabelas auxiliares'!$A$242,"CUSTEIO",IF(R291='Tabelas auxiliares'!$A$241,"INVESTIMENTO","ERRO - VERIFICAR"))))</f>
        <v/>
      </c>
      <c r="T291" s="37"/>
      <c r="U291" s="37"/>
      <c r="V291" s="37"/>
      <c r="W291" s="37"/>
      <c r="X291" s="37"/>
      <c r="Y291" s="37"/>
      <c r="Z291" s="37"/>
    </row>
    <row r="292" spans="18:26" x14ac:dyDescent="0.25">
      <c r="R292" s="19" t="str">
        <f t="shared" si="4"/>
        <v/>
      </c>
      <c r="S292" s="19" t="str">
        <f>IF(M292="","",IF(AND(M292&lt;&gt;'Tabelas auxiliares'!$B$241,M292&lt;&gt;'Tabelas auxiliares'!$B$242,M292&lt;&gt;'Tabelas auxiliares'!$C$241,M292&lt;&gt;'Tabelas auxiliares'!$C$242),"FOLHA DE PESSOAL",IF(R292='Tabelas auxiliares'!$A$242,"CUSTEIO",IF(R292='Tabelas auxiliares'!$A$241,"INVESTIMENTO","ERRO - VERIFICAR"))))</f>
        <v/>
      </c>
      <c r="T292" s="37"/>
      <c r="U292" s="37"/>
      <c r="V292" s="37"/>
      <c r="W292" s="37"/>
      <c r="X292" s="37"/>
      <c r="Y292" s="37"/>
      <c r="Z292" s="37"/>
    </row>
    <row r="293" spans="18:26" x14ac:dyDescent="0.25">
      <c r="R293" s="19" t="str">
        <f t="shared" si="4"/>
        <v/>
      </c>
      <c r="S293" s="19" t="str">
        <f>IF(M293="","",IF(AND(M293&lt;&gt;'Tabelas auxiliares'!$B$241,M293&lt;&gt;'Tabelas auxiliares'!$B$242,M293&lt;&gt;'Tabelas auxiliares'!$C$241,M293&lt;&gt;'Tabelas auxiliares'!$C$242),"FOLHA DE PESSOAL",IF(R293='Tabelas auxiliares'!$A$242,"CUSTEIO",IF(R293='Tabelas auxiliares'!$A$241,"INVESTIMENTO","ERRO - VERIFICAR"))))</f>
        <v/>
      </c>
      <c r="T293" s="37"/>
      <c r="U293" s="37"/>
      <c r="V293" s="37"/>
      <c r="W293" s="37"/>
      <c r="X293" s="37"/>
      <c r="Y293" s="37"/>
      <c r="Z293" s="37"/>
    </row>
    <row r="294" spans="18:26" x14ac:dyDescent="0.25">
      <c r="R294" s="19" t="str">
        <f t="shared" si="4"/>
        <v/>
      </c>
      <c r="S294" s="19" t="str">
        <f>IF(M294="","",IF(AND(M294&lt;&gt;'Tabelas auxiliares'!$B$241,M294&lt;&gt;'Tabelas auxiliares'!$B$242,M294&lt;&gt;'Tabelas auxiliares'!$C$241,M294&lt;&gt;'Tabelas auxiliares'!$C$242),"FOLHA DE PESSOAL",IF(R294='Tabelas auxiliares'!$A$242,"CUSTEIO",IF(R294='Tabelas auxiliares'!$A$241,"INVESTIMENTO","ERRO - VERIFICAR"))))</f>
        <v/>
      </c>
      <c r="T294" s="37"/>
      <c r="U294" s="37"/>
      <c r="V294" s="37"/>
      <c r="W294" s="37"/>
      <c r="X294" s="37"/>
      <c r="Y294" s="37"/>
      <c r="Z294" s="37"/>
    </row>
    <row r="295" spans="18:26" x14ac:dyDescent="0.25">
      <c r="R295" s="19" t="str">
        <f t="shared" si="4"/>
        <v/>
      </c>
      <c r="S295" s="19" t="str">
        <f>IF(M295="","",IF(AND(M295&lt;&gt;'Tabelas auxiliares'!$B$241,M295&lt;&gt;'Tabelas auxiliares'!$B$242,M295&lt;&gt;'Tabelas auxiliares'!$C$241,M295&lt;&gt;'Tabelas auxiliares'!$C$242),"FOLHA DE PESSOAL",IF(R295='Tabelas auxiliares'!$A$242,"CUSTEIO",IF(R295='Tabelas auxiliares'!$A$241,"INVESTIMENTO","ERRO - VERIFICAR"))))</f>
        <v/>
      </c>
      <c r="T295" s="37"/>
      <c r="U295" s="37"/>
      <c r="V295" s="37"/>
      <c r="W295" s="37"/>
      <c r="X295" s="37"/>
      <c r="Y295" s="37"/>
      <c r="Z295" s="37"/>
    </row>
    <row r="296" spans="18:26" x14ac:dyDescent="0.25">
      <c r="R296" s="19" t="str">
        <f t="shared" si="4"/>
        <v/>
      </c>
      <c r="S296" s="19" t="str">
        <f>IF(M296="","",IF(AND(M296&lt;&gt;'Tabelas auxiliares'!$B$241,M296&lt;&gt;'Tabelas auxiliares'!$B$242,M296&lt;&gt;'Tabelas auxiliares'!$C$241,M296&lt;&gt;'Tabelas auxiliares'!$C$242),"FOLHA DE PESSOAL",IF(R296='Tabelas auxiliares'!$A$242,"CUSTEIO",IF(R296='Tabelas auxiliares'!$A$241,"INVESTIMENTO","ERRO - VERIFICAR"))))</f>
        <v/>
      </c>
      <c r="T296" s="37"/>
      <c r="U296" s="37"/>
      <c r="V296" s="37"/>
      <c r="W296" s="37"/>
      <c r="X296" s="37"/>
      <c r="Y296" s="37"/>
      <c r="Z296" s="37"/>
    </row>
    <row r="297" spans="18:26" x14ac:dyDescent="0.25">
      <c r="R297" s="19" t="str">
        <f t="shared" si="4"/>
        <v/>
      </c>
      <c r="S297" s="19" t="str">
        <f>IF(M297="","",IF(AND(M297&lt;&gt;'Tabelas auxiliares'!$B$241,M297&lt;&gt;'Tabelas auxiliares'!$B$242,M297&lt;&gt;'Tabelas auxiliares'!$C$241,M297&lt;&gt;'Tabelas auxiliares'!$C$242),"FOLHA DE PESSOAL",IF(R297='Tabelas auxiliares'!$A$242,"CUSTEIO",IF(R297='Tabelas auxiliares'!$A$241,"INVESTIMENTO","ERRO - VERIFICAR"))))</f>
        <v/>
      </c>
      <c r="T297" s="37"/>
      <c r="U297" s="37"/>
      <c r="V297" s="37"/>
      <c r="W297" s="37"/>
      <c r="X297" s="37"/>
      <c r="Y297" s="37"/>
      <c r="Z297" s="37"/>
    </row>
    <row r="298" spans="18:26" x14ac:dyDescent="0.25">
      <c r="R298" s="19" t="str">
        <f t="shared" si="4"/>
        <v/>
      </c>
      <c r="S298" s="19" t="str">
        <f>IF(M298="","",IF(AND(M298&lt;&gt;'Tabelas auxiliares'!$B$241,M298&lt;&gt;'Tabelas auxiliares'!$B$242,M298&lt;&gt;'Tabelas auxiliares'!$C$241,M298&lt;&gt;'Tabelas auxiliares'!$C$242),"FOLHA DE PESSOAL",IF(R298='Tabelas auxiliares'!$A$242,"CUSTEIO",IF(R298='Tabelas auxiliares'!$A$241,"INVESTIMENTO","ERRO - VERIFICAR"))))</f>
        <v/>
      </c>
      <c r="T298" s="37"/>
      <c r="U298" s="37"/>
      <c r="V298" s="37"/>
      <c r="W298" s="37"/>
      <c r="X298" s="37"/>
      <c r="Y298" s="37"/>
      <c r="Z298" s="37"/>
    </row>
    <row r="299" spans="18:26" x14ac:dyDescent="0.25">
      <c r="R299" s="19" t="str">
        <f t="shared" si="4"/>
        <v/>
      </c>
      <c r="S299" s="19" t="str">
        <f>IF(M299="","",IF(AND(M299&lt;&gt;'Tabelas auxiliares'!$B$241,M299&lt;&gt;'Tabelas auxiliares'!$B$242,M299&lt;&gt;'Tabelas auxiliares'!$C$241,M299&lt;&gt;'Tabelas auxiliares'!$C$242),"FOLHA DE PESSOAL",IF(R299='Tabelas auxiliares'!$A$242,"CUSTEIO",IF(R299='Tabelas auxiliares'!$A$241,"INVESTIMENTO","ERRO - VERIFICAR"))))</f>
        <v/>
      </c>
      <c r="T299" s="37"/>
      <c r="U299" s="37"/>
      <c r="V299" s="37"/>
      <c r="W299" s="37"/>
      <c r="X299" s="37"/>
      <c r="Y299" s="37"/>
      <c r="Z299" s="37"/>
    </row>
    <row r="300" spans="18:26" x14ac:dyDescent="0.25">
      <c r="R300" s="19" t="str">
        <f t="shared" si="4"/>
        <v/>
      </c>
      <c r="S300" s="19" t="str">
        <f>IF(M300="","",IF(AND(M300&lt;&gt;'Tabelas auxiliares'!$B$241,M300&lt;&gt;'Tabelas auxiliares'!$B$242,M300&lt;&gt;'Tabelas auxiliares'!$C$241,M300&lt;&gt;'Tabelas auxiliares'!$C$242),"FOLHA DE PESSOAL",IF(R300='Tabelas auxiliares'!$A$242,"CUSTEIO",IF(R300='Tabelas auxiliares'!$A$241,"INVESTIMENTO","ERRO - VERIFICAR"))))</f>
        <v/>
      </c>
      <c r="T300" s="37"/>
      <c r="U300" s="37"/>
      <c r="V300" s="37"/>
      <c r="W300" s="37"/>
      <c r="X300" s="37"/>
      <c r="Y300" s="37"/>
      <c r="Z300" s="37"/>
    </row>
    <row r="301" spans="18:26" x14ac:dyDescent="0.25">
      <c r="R301" s="19" t="str">
        <f t="shared" si="4"/>
        <v/>
      </c>
      <c r="S301" s="19" t="str">
        <f>IF(M301="","",IF(AND(M301&lt;&gt;'Tabelas auxiliares'!$B$241,M301&lt;&gt;'Tabelas auxiliares'!$B$242,M301&lt;&gt;'Tabelas auxiliares'!$C$241,M301&lt;&gt;'Tabelas auxiliares'!$C$242),"FOLHA DE PESSOAL",IF(R301='Tabelas auxiliares'!$A$242,"CUSTEIO",IF(R301='Tabelas auxiliares'!$A$241,"INVESTIMENTO","ERRO - VERIFICAR"))))</f>
        <v/>
      </c>
      <c r="T301" s="37"/>
      <c r="U301" s="37"/>
      <c r="V301" s="37"/>
      <c r="W301" s="37"/>
      <c r="X301" s="37"/>
      <c r="Y301" s="37"/>
      <c r="Z301" s="37"/>
    </row>
    <row r="302" spans="18:26" x14ac:dyDescent="0.25">
      <c r="R302" s="19" t="str">
        <f t="shared" si="4"/>
        <v/>
      </c>
      <c r="S302" s="19" t="str">
        <f>IF(M302="","",IF(AND(M302&lt;&gt;'Tabelas auxiliares'!$B$241,M302&lt;&gt;'Tabelas auxiliares'!$B$242,M302&lt;&gt;'Tabelas auxiliares'!$C$241,M302&lt;&gt;'Tabelas auxiliares'!$C$242),"FOLHA DE PESSOAL",IF(R302='Tabelas auxiliares'!$A$242,"CUSTEIO",IF(R302='Tabelas auxiliares'!$A$241,"INVESTIMENTO","ERRO - VERIFICAR"))))</f>
        <v/>
      </c>
      <c r="T302" s="37"/>
      <c r="U302" s="37"/>
      <c r="V302" s="37"/>
      <c r="W302" s="37"/>
      <c r="X302" s="37"/>
      <c r="Y302" s="37"/>
      <c r="Z302" s="37"/>
    </row>
    <row r="303" spans="18:26" x14ac:dyDescent="0.25">
      <c r="R303" s="19" t="str">
        <f t="shared" si="4"/>
        <v/>
      </c>
      <c r="S303" s="19" t="str">
        <f>IF(M303="","",IF(AND(M303&lt;&gt;'Tabelas auxiliares'!$B$241,M303&lt;&gt;'Tabelas auxiliares'!$B$242,M303&lt;&gt;'Tabelas auxiliares'!$C$241,M303&lt;&gt;'Tabelas auxiliares'!$C$242),"FOLHA DE PESSOAL",IF(R303='Tabelas auxiliares'!$A$242,"CUSTEIO",IF(R303='Tabelas auxiliares'!$A$241,"INVESTIMENTO","ERRO - VERIFICAR"))))</f>
        <v/>
      </c>
      <c r="T303" s="37"/>
      <c r="U303" s="37"/>
      <c r="V303" s="37"/>
      <c r="W303" s="37"/>
      <c r="X303" s="37"/>
      <c r="Y303" s="37"/>
      <c r="Z303" s="37"/>
    </row>
    <row r="304" spans="18:26" x14ac:dyDescent="0.25">
      <c r="R304" s="19" t="str">
        <f t="shared" si="4"/>
        <v/>
      </c>
      <c r="S304" s="19" t="str">
        <f>IF(M304="","",IF(AND(M304&lt;&gt;'Tabelas auxiliares'!$B$241,M304&lt;&gt;'Tabelas auxiliares'!$B$242,M304&lt;&gt;'Tabelas auxiliares'!$C$241,M304&lt;&gt;'Tabelas auxiliares'!$C$242),"FOLHA DE PESSOAL",IF(R304='Tabelas auxiliares'!$A$242,"CUSTEIO",IF(R304='Tabelas auxiliares'!$A$241,"INVESTIMENTO","ERRO - VERIFICAR"))))</f>
        <v/>
      </c>
      <c r="T304" s="37"/>
      <c r="U304" s="37"/>
      <c r="V304" s="37"/>
      <c r="W304" s="37"/>
      <c r="X304" s="37"/>
      <c r="Y304" s="37"/>
      <c r="Z304" s="37"/>
    </row>
    <row r="305" spans="18:26" x14ac:dyDescent="0.25">
      <c r="R305" s="19" t="str">
        <f t="shared" si="4"/>
        <v/>
      </c>
      <c r="S305" s="19" t="str">
        <f>IF(M305="","",IF(AND(M305&lt;&gt;'Tabelas auxiliares'!$B$241,M305&lt;&gt;'Tabelas auxiliares'!$B$242,M305&lt;&gt;'Tabelas auxiliares'!$C$241,M305&lt;&gt;'Tabelas auxiliares'!$C$242),"FOLHA DE PESSOAL",IF(R305='Tabelas auxiliares'!$A$242,"CUSTEIO",IF(R305='Tabelas auxiliares'!$A$241,"INVESTIMENTO","ERRO - VERIFICAR"))))</f>
        <v/>
      </c>
      <c r="T305" s="37"/>
      <c r="U305" s="37"/>
      <c r="V305" s="37"/>
      <c r="W305" s="37"/>
      <c r="X305" s="37"/>
      <c r="Y305" s="37"/>
      <c r="Z305" s="37"/>
    </row>
    <row r="306" spans="18:26" x14ac:dyDescent="0.25">
      <c r="R306" s="19" t="str">
        <f t="shared" si="4"/>
        <v/>
      </c>
      <c r="S306" s="19" t="str">
        <f>IF(M306="","",IF(AND(M306&lt;&gt;'Tabelas auxiliares'!$B$241,M306&lt;&gt;'Tabelas auxiliares'!$B$242,M306&lt;&gt;'Tabelas auxiliares'!$C$241,M306&lt;&gt;'Tabelas auxiliares'!$C$242),"FOLHA DE PESSOAL",IF(R306='Tabelas auxiliares'!$A$242,"CUSTEIO",IF(R306='Tabelas auxiliares'!$A$241,"INVESTIMENTO","ERRO - VERIFICAR"))))</f>
        <v/>
      </c>
      <c r="T306" s="37"/>
      <c r="U306" s="37"/>
      <c r="V306" s="37"/>
      <c r="W306" s="37"/>
      <c r="X306" s="37"/>
      <c r="Y306" s="37"/>
      <c r="Z306" s="37"/>
    </row>
    <row r="307" spans="18:26" x14ac:dyDescent="0.25">
      <c r="R307" s="19" t="str">
        <f t="shared" si="4"/>
        <v/>
      </c>
      <c r="S307" s="19" t="str">
        <f>IF(M307="","",IF(AND(M307&lt;&gt;'Tabelas auxiliares'!$B$241,M307&lt;&gt;'Tabelas auxiliares'!$B$242,M307&lt;&gt;'Tabelas auxiliares'!$C$241,M307&lt;&gt;'Tabelas auxiliares'!$C$242),"FOLHA DE PESSOAL",IF(R307='Tabelas auxiliares'!$A$242,"CUSTEIO",IF(R307='Tabelas auxiliares'!$A$241,"INVESTIMENTO","ERRO - VERIFICAR"))))</f>
        <v/>
      </c>
      <c r="T307" s="37"/>
      <c r="U307" s="37"/>
      <c r="V307" s="37"/>
      <c r="W307" s="37"/>
      <c r="X307" s="37"/>
      <c r="Y307" s="37"/>
      <c r="Z307" s="37"/>
    </row>
    <row r="308" spans="18:26" x14ac:dyDescent="0.25">
      <c r="R308" s="19" t="str">
        <f t="shared" si="4"/>
        <v/>
      </c>
      <c r="S308" s="19" t="str">
        <f>IF(M308="","",IF(AND(M308&lt;&gt;'Tabelas auxiliares'!$B$241,M308&lt;&gt;'Tabelas auxiliares'!$B$242,M308&lt;&gt;'Tabelas auxiliares'!$C$241,M308&lt;&gt;'Tabelas auxiliares'!$C$242),"FOLHA DE PESSOAL",IF(R308='Tabelas auxiliares'!$A$242,"CUSTEIO",IF(R308='Tabelas auxiliares'!$A$241,"INVESTIMENTO","ERRO - VERIFICAR"))))</f>
        <v/>
      </c>
      <c r="T308" s="37"/>
      <c r="U308" s="37"/>
      <c r="V308" s="37"/>
      <c r="W308" s="37"/>
      <c r="X308" s="37"/>
      <c r="Y308" s="37"/>
      <c r="Z308" s="37"/>
    </row>
    <row r="309" spans="18:26" x14ac:dyDescent="0.25">
      <c r="R309" s="19" t="str">
        <f t="shared" si="4"/>
        <v/>
      </c>
      <c r="S309" s="19" t="str">
        <f>IF(M309="","",IF(AND(M309&lt;&gt;'Tabelas auxiliares'!$B$241,M309&lt;&gt;'Tabelas auxiliares'!$B$242,M309&lt;&gt;'Tabelas auxiliares'!$C$241,M309&lt;&gt;'Tabelas auxiliares'!$C$242),"FOLHA DE PESSOAL",IF(R309='Tabelas auxiliares'!$A$242,"CUSTEIO",IF(R309='Tabelas auxiliares'!$A$241,"INVESTIMENTO","ERRO - VERIFICAR"))))</f>
        <v/>
      </c>
      <c r="T309" s="37"/>
      <c r="U309" s="37"/>
      <c r="V309" s="37"/>
      <c r="W309" s="37"/>
      <c r="X309" s="37"/>
      <c r="Y309" s="37"/>
      <c r="Z309" s="37"/>
    </row>
    <row r="310" spans="18:26" x14ac:dyDescent="0.25">
      <c r="R310" s="19" t="str">
        <f t="shared" si="4"/>
        <v/>
      </c>
      <c r="S310" s="19" t="str">
        <f>IF(M310="","",IF(AND(M310&lt;&gt;'Tabelas auxiliares'!$B$241,M310&lt;&gt;'Tabelas auxiliares'!$B$242,M310&lt;&gt;'Tabelas auxiliares'!$C$241,M310&lt;&gt;'Tabelas auxiliares'!$C$242),"FOLHA DE PESSOAL",IF(R310='Tabelas auxiliares'!$A$242,"CUSTEIO",IF(R310='Tabelas auxiliares'!$A$241,"INVESTIMENTO","ERRO - VERIFICAR"))))</f>
        <v/>
      </c>
      <c r="T310" s="37"/>
      <c r="U310" s="37"/>
      <c r="V310" s="37"/>
      <c r="W310" s="37"/>
      <c r="X310" s="37"/>
      <c r="Y310" s="37"/>
      <c r="Z310" s="37"/>
    </row>
    <row r="311" spans="18:26" x14ac:dyDescent="0.25">
      <c r="R311" s="19" t="str">
        <f t="shared" si="4"/>
        <v/>
      </c>
      <c r="S311" s="19" t="str">
        <f>IF(M311="","",IF(AND(M311&lt;&gt;'Tabelas auxiliares'!$B$241,M311&lt;&gt;'Tabelas auxiliares'!$B$242,M311&lt;&gt;'Tabelas auxiliares'!$C$241,M311&lt;&gt;'Tabelas auxiliares'!$C$242),"FOLHA DE PESSOAL",IF(R311='Tabelas auxiliares'!$A$242,"CUSTEIO",IF(R311='Tabelas auxiliares'!$A$241,"INVESTIMENTO","ERRO - VERIFICAR"))))</f>
        <v/>
      </c>
      <c r="T311" s="37"/>
      <c r="U311" s="37"/>
      <c r="V311" s="37"/>
      <c r="W311" s="37"/>
      <c r="X311" s="37"/>
      <c r="Y311" s="37"/>
      <c r="Z311" s="37"/>
    </row>
    <row r="312" spans="18:26" x14ac:dyDescent="0.25">
      <c r="R312" s="19" t="str">
        <f t="shared" si="4"/>
        <v/>
      </c>
      <c r="S312" s="19" t="str">
        <f>IF(M312="","",IF(AND(M312&lt;&gt;'Tabelas auxiliares'!$B$241,M312&lt;&gt;'Tabelas auxiliares'!$B$242,M312&lt;&gt;'Tabelas auxiliares'!$C$241,M312&lt;&gt;'Tabelas auxiliares'!$C$242),"FOLHA DE PESSOAL",IF(R312='Tabelas auxiliares'!$A$242,"CUSTEIO",IF(R312='Tabelas auxiliares'!$A$241,"INVESTIMENTO","ERRO - VERIFICAR"))))</f>
        <v/>
      </c>
      <c r="T312" s="37"/>
      <c r="U312" s="37"/>
      <c r="V312" s="37"/>
      <c r="W312" s="37"/>
      <c r="X312" s="37"/>
      <c r="Y312" s="37"/>
      <c r="Z312" s="37"/>
    </row>
    <row r="313" spans="18:26" x14ac:dyDescent="0.25">
      <c r="R313" s="19" t="str">
        <f t="shared" si="4"/>
        <v/>
      </c>
      <c r="S313" s="19" t="str">
        <f>IF(M313="","",IF(AND(M313&lt;&gt;'Tabelas auxiliares'!$B$241,M313&lt;&gt;'Tabelas auxiliares'!$B$242,M313&lt;&gt;'Tabelas auxiliares'!$C$241,M313&lt;&gt;'Tabelas auxiliares'!$C$242),"FOLHA DE PESSOAL",IF(R313='Tabelas auxiliares'!$A$242,"CUSTEIO",IF(R313='Tabelas auxiliares'!$A$241,"INVESTIMENTO","ERRO - VERIFICAR"))))</f>
        <v/>
      </c>
      <c r="T313" s="37"/>
      <c r="U313" s="37"/>
      <c r="V313" s="37"/>
      <c r="W313" s="37"/>
      <c r="X313" s="37"/>
      <c r="Y313" s="37"/>
      <c r="Z313" s="37"/>
    </row>
    <row r="314" spans="18:26" x14ac:dyDescent="0.25">
      <c r="R314" s="19" t="str">
        <f t="shared" si="4"/>
        <v/>
      </c>
      <c r="S314" s="19" t="str">
        <f>IF(M314="","",IF(AND(M314&lt;&gt;'Tabelas auxiliares'!$B$241,M314&lt;&gt;'Tabelas auxiliares'!$B$242,M314&lt;&gt;'Tabelas auxiliares'!$C$241,M314&lt;&gt;'Tabelas auxiliares'!$C$242),"FOLHA DE PESSOAL",IF(R314='Tabelas auxiliares'!$A$242,"CUSTEIO",IF(R314='Tabelas auxiliares'!$A$241,"INVESTIMENTO","ERRO - VERIFICAR"))))</f>
        <v/>
      </c>
      <c r="T314" s="37"/>
      <c r="U314" s="37"/>
      <c r="V314" s="37"/>
      <c r="W314" s="37"/>
      <c r="X314" s="37"/>
      <c r="Y314" s="37"/>
      <c r="Z314" s="37"/>
    </row>
    <row r="315" spans="18:26" x14ac:dyDescent="0.25">
      <c r="R315" s="19" t="str">
        <f t="shared" si="4"/>
        <v/>
      </c>
      <c r="S315" s="19" t="str">
        <f>IF(M315="","",IF(AND(M315&lt;&gt;'Tabelas auxiliares'!$B$241,M315&lt;&gt;'Tabelas auxiliares'!$B$242,M315&lt;&gt;'Tabelas auxiliares'!$C$241,M315&lt;&gt;'Tabelas auxiliares'!$C$242),"FOLHA DE PESSOAL",IF(R315='Tabelas auxiliares'!$A$242,"CUSTEIO",IF(R315='Tabelas auxiliares'!$A$241,"INVESTIMENTO","ERRO - VERIFICAR"))))</f>
        <v/>
      </c>
      <c r="T315" s="37"/>
      <c r="U315" s="37"/>
      <c r="V315" s="37"/>
      <c r="W315" s="37"/>
      <c r="X315" s="37"/>
      <c r="Y315" s="37"/>
      <c r="Z315" s="37"/>
    </row>
    <row r="316" spans="18:26" x14ac:dyDescent="0.25">
      <c r="R316" s="19" t="str">
        <f t="shared" si="4"/>
        <v/>
      </c>
      <c r="S316" s="19" t="str">
        <f>IF(M316="","",IF(AND(M316&lt;&gt;'Tabelas auxiliares'!$B$241,M316&lt;&gt;'Tabelas auxiliares'!$B$242,M316&lt;&gt;'Tabelas auxiliares'!$C$241,M316&lt;&gt;'Tabelas auxiliares'!$C$242),"FOLHA DE PESSOAL",IF(R316='Tabelas auxiliares'!$A$242,"CUSTEIO",IF(R316='Tabelas auxiliares'!$A$241,"INVESTIMENTO","ERRO - VERIFICAR"))))</f>
        <v/>
      </c>
      <c r="T316" s="37"/>
      <c r="U316" s="37"/>
      <c r="V316" s="37"/>
      <c r="W316" s="37"/>
      <c r="X316" s="37"/>
      <c r="Y316" s="37"/>
      <c r="Z316" s="37"/>
    </row>
    <row r="317" spans="18:26" x14ac:dyDescent="0.25">
      <c r="R317" s="19" t="str">
        <f t="shared" si="4"/>
        <v/>
      </c>
      <c r="S317" s="19" t="str">
        <f>IF(M317="","",IF(AND(M317&lt;&gt;'Tabelas auxiliares'!$B$241,M317&lt;&gt;'Tabelas auxiliares'!$B$242,M317&lt;&gt;'Tabelas auxiliares'!$C$241,M317&lt;&gt;'Tabelas auxiliares'!$C$242),"FOLHA DE PESSOAL",IF(R317='Tabelas auxiliares'!$A$242,"CUSTEIO",IF(R317='Tabelas auxiliares'!$A$241,"INVESTIMENTO","ERRO - VERIFICAR"))))</f>
        <v/>
      </c>
      <c r="T317" s="37"/>
      <c r="U317" s="37"/>
      <c r="V317" s="37"/>
      <c r="W317" s="37"/>
      <c r="X317" s="37"/>
      <c r="Y317" s="37"/>
      <c r="Z317" s="37"/>
    </row>
    <row r="318" spans="18:26" x14ac:dyDescent="0.25">
      <c r="R318" s="19" t="str">
        <f t="shared" si="4"/>
        <v/>
      </c>
      <c r="S318" s="19" t="str">
        <f>IF(M318="","",IF(AND(M318&lt;&gt;'Tabelas auxiliares'!$B$241,M318&lt;&gt;'Tabelas auxiliares'!$B$242,M318&lt;&gt;'Tabelas auxiliares'!$C$241,M318&lt;&gt;'Tabelas auxiliares'!$C$242),"FOLHA DE PESSOAL",IF(R318='Tabelas auxiliares'!$A$242,"CUSTEIO",IF(R318='Tabelas auxiliares'!$A$241,"INVESTIMENTO","ERRO - VERIFICAR"))))</f>
        <v/>
      </c>
      <c r="T318" s="37"/>
      <c r="U318" s="37"/>
      <c r="V318" s="37"/>
      <c r="W318" s="37"/>
      <c r="X318" s="37"/>
      <c r="Y318" s="37"/>
      <c r="Z318" s="37"/>
    </row>
    <row r="319" spans="18:26" x14ac:dyDescent="0.25">
      <c r="R319" s="19" t="str">
        <f t="shared" si="4"/>
        <v/>
      </c>
      <c r="S319" s="19" t="str">
        <f>IF(M319="","",IF(AND(M319&lt;&gt;'Tabelas auxiliares'!$B$241,M319&lt;&gt;'Tabelas auxiliares'!$B$242,M319&lt;&gt;'Tabelas auxiliares'!$C$241,M319&lt;&gt;'Tabelas auxiliares'!$C$242),"FOLHA DE PESSOAL",IF(R319='Tabelas auxiliares'!$A$242,"CUSTEIO",IF(R319='Tabelas auxiliares'!$A$241,"INVESTIMENTO","ERRO - VERIFICAR"))))</f>
        <v/>
      </c>
      <c r="T319" s="37"/>
      <c r="U319" s="37"/>
      <c r="V319" s="37"/>
      <c r="W319" s="37"/>
      <c r="X319" s="37"/>
      <c r="Y319" s="37"/>
      <c r="Z319" s="37"/>
    </row>
    <row r="320" spans="18:26" x14ac:dyDescent="0.25">
      <c r="R320" s="19" t="str">
        <f t="shared" si="4"/>
        <v/>
      </c>
      <c r="S320" s="19" t="str">
        <f>IF(M320="","",IF(AND(M320&lt;&gt;'Tabelas auxiliares'!$B$241,M320&lt;&gt;'Tabelas auxiliares'!$B$242,M320&lt;&gt;'Tabelas auxiliares'!$C$241,M320&lt;&gt;'Tabelas auxiliares'!$C$242),"FOLHA DE PESSOAL",IF(R320='Tabelas auxiliares'!$A$242,"CUSTEIO",IF(R320='Tabelas auxiliares'!$A$241,"INVESTIMENTO","ERRO - VERIFICAR"))))</f>
        <v/>
      </c>
      <c r="T320" s="37"/>
      <c r="U320" s="37"/>
      <c r="V320" s="37"/>
      <c r="W320" s="37"/>
      <c r="X320" s="37"/>
      <c r="Y320" s="37"/>
      <c r="Z320" s="37"/>
    </row>
    <row r="321" spans="18:26" x14ac:dyDescent="0.25">
      <c r="R321" s="19" t="str">
        <f t="shared" si="4"/>
        <v/>
      </c>
      <c r="S321" s="19" t="str">
        <f>IF(M321="","",IF(AND(M321&lt;&gt;'Tabelas auxiliares'!$B$241,M321&lt;&gt;'Tabelas auxiliares'!$B$242,M321&lt;&gt;'Tabelas auxiliares'!$C$241,M321&lt;&gt;'Tabelas auxiliares'!$C$242),"FOLHA DE PESSOAL",IF(R321='Tabelas auxiliares'!$A$242,"CUSTEIO",IF(R321='Tabelas auxiliares'!$A$241,"INVESTIMENTO","ERRO - VERIFICAR"))))</f>
        <v/>
      </c>
      <c r="T321" s="37"/>
      <c r="U321" s="37"/>
      <c r="V321" s="37"/>
      <c r="W321" s="37"/>
      <c r="X321" s="37"/>
      <c r="Y321" s="37"/>
      <c r="Z321" s="37"/>
    </row>
    <row r="322" spans="18:26" x14ac:dyDescent="0.25">
      <c r="R322" s="19" t="str">
        <f t="shared" si="4"/>
        <v/>
      </c>
      <c r="S322" s="19" t="str">
        <f>IF(M322="","",IF(AND(M322&lt;&gt;'Tabelas auxiliares'!$B$241,M322&lt;&gt;'Tabelas auxiliares'!$B$242,M322&lt;&gt;'Tabelas auxiliares'!$C$241,M322&lt;&gt;'Tabelas auxiliares'!$C$242),"FOLHA DE PESSOAL",IF(R322='Tabelas auxiliares'!$A$242,"CUSTEIO",IF(R322='Tabelas auxiliares'!$A$241,"INVESTIMENTO","ERRO - VERIFICAR"))))</f>
        <v/>
      </c>
      <c r="T322" s="37"/>
      <c r="U322" s="37"/>
      <c r="V322" s="37"/>
      <c r="W322" s="37"/>
      <c r="X322" s="37"/>
      <c r="Y322" s="37"/>
      <c r="Z322" s="37"/>
    </row>
    <row r="323" spans="18:26" x14ac:dyDescent="0.25">
      <c r="R323" s="19" t="str">
        <f t="shared" si="4"/>
        <v/>
      </c>
      <c r="S323" s="19" t="str">
        <f>IF(M323="","",IF(AND(M323&lt;&gt;'Tabelas auxiliares'!$B$241,M323&lt;&gt;'Tabelas auxiliares'!$B$242,M323&lt;&gt;'Tabelas auxiliares'!$C$241,M323&lt;&gt;'Tabelas auxiliares'!$C$242),"FOLHA DE PESSOAL",IF(R323='Tabelas auxiliares'!$A$242,"CUSTEIO",IF(R323='Tabelas auxiliares'!$A$241,"INVESTIMENTO","ERRO - VERIFICAR"))))</f>
        <v/>
      </c>
      <c r="T323" s="37"/>
      <c r="U323" s="37"/>
      <c r="V323" s="37"/>
      <c r="W323" s="37"/>
      <c r="X323" s="37"/>
      <c r="Y323" s="37"/>
      <c r="Z323" s="37"/>
    </row>
    <row r="324" spans="18:26" x14ac:dyDescent="0.25">
      <c r="R324" s="19" t="str">
        <f t="shared" ref="R324:R387" si="5">LEFT(O324,1)</f>
        <v/>
      </c>
      <c r="S324" s="19" t="str">
        <f>IF(M324="","",IF(AND(M324&lt;&gt;'Tabelas auxiliares'!$B$241,M324&lt;&gt;'Tabelas auxiliares'!$B$242,M324&lt;&gt;'Tabelas auxiliares'!$C$241,M324&lt;&gt;'Tabelas auxiliares'!$C$242),"FOLHA DE PESSOAL",IF(R324='Tabelas auxiliares'!$A$242,"CUSTEIO",IF(R324='Tabelas auxiliares'!$A$241,"INVESTIMENTO","ERRO - VERIFICAR"))))</f>
        <v/>
      </c>
      <c r="T324" s="37"/>
      <c r="U324" s="37"/>
      <c r="V324" s="37"/>
      <c r="W324" s="37"/>
      <c r="X324" s="37"/>
      <c r="Y324" s="37"/>
      <c r="Z324" s="37"/>
    </row>
    <row r="325" spans="18:26" x14ac:dyDescent="0.25">
      <c r="R325" s="19" t="str">
        <f t="shared" si="5"/>
        <v/>
      </c>
      <c r="S325" s="19" t="str">
        <f>IF(M325="","",IF(AND(M325&lt;&gt;'Tabelas auxiliares'!$B$241,M325&lt;&gt;'Tabelas auxiliares'!$B$242,M325&lt;&gt;'Tabelas auxiliares'!$C$241,M325&lt;&gt;'Tabelas auxiliares'!$C$242),"FOLHA DE PESSOAL",IF(R325='Tabelas auxiliares'!$A$242,"CUSTEIO",IF(R325='Tabelas auxiliares'!$A$241,"INVESTIMENTO","ERRO - VERIFICAR"))))</f>
        <v/>
      </c>
      <c r="T325" s="37"/>
      <c r="U325" s="37"/>
      <c r="V325" s="37"/>
      <c r="W325" s="37"/>
      <c r="X325" s="37"/>
      <c r="Y325" s="37"/>
      <c r="Z325" s="37"/>
    </row>
    <row r="326" spans="18:26" x14ac:dyDescent="0.25">
      <c r="R326" s="19" t="str">
        <f t="shared" si="5"/>
        <v/>
      </c>
      <c r="S326" s="19" t="str">
        <f>IF(M326="","",IF(AND(M326&lt;&gt;'Tabelas auxiliares'!$B$241,M326&lt;&gt;'Tabelas auxiliares'!$B$242,M326&lt;&gt;'Tabelas auxiliares'!$C$241,M326&lt;&gt;'Tabelas auxiliares'!$C$242),"FOLHA DE PESSOAL",IF(R326='Tabelas auxiliares'!$A$242,"CUSTEIO",IF(R326='Tabelas auxiliares'!$A$241,"INVESTIMENTO","ERRO - VERIFICAR"))))</f>
        <v/>
      </c>
      <c r="T326" s="37"/>
      <c r="U326" s="37"/>
      <c r="V326" s="37"/>
      <c r="W326" s="37"/>
      <c r="X326" s="37"/>
      <c r="Y326" s="37"/>
      <c r="Z326" s="37"/>
    </row>
    <row r="327" spans="18:26" x14ac:dyDescent="0.25">
      <c r="R327" s="19" t="str">
        <f t="shared" si="5"/>
        <v/>
      </c>
      <c r="S327" s="19" t="str">
        <f>IF(M327="","",IF(AND(M327&lt;&gt;'Tabelas auxiliares'!$B$241,M327&lt;&gt;'Tabelas auxiliares'!$B$242,M327&lt;&gt;'Tabelas auxiliares'!$C$241,M327&lt;&gt;'Tabelas auxiliares'!$C$242),"FOLHA DE PESSOAL",IF(R327='Tabelas auxiliares'!$A$242,"CUSTEIO",IF(R327='Tabelas auxiliares'!$A$241,"INVESTIMENTO","ERRO - VERIFICAR"))))</f>
        <v/>
      </c>
      <c r="T327" s="37"/>
      <c r="U327" s="37"/>
      <c r="V327" s="37"/>
      <c r="W327" s="37"/>
      <c r="X327" s="37"/>
      <c r="Y327" s="37"/>
      <c r="Z327" s="37"/>
    </row>
    <row r="328" spans="18:26" x14ac:dyDescent="0.25">
      <c r="R328" s="19" t="str">
        <f t="shared" si="5"/>
        <v/>
      </c>
      <c r="S328" s="19" t="str">
        <f>IF(M328="","",IF(AND(M328&lt;&gt;'Tabelas auxiliares'!$B$241,M328&lt;&gt;'Tabelas auxiliares'!$B$242,M328&lt;&gt;'Tabelas auxiliares'!$C$241,M328&lt;&gt;'Tabelas auxiliares'!$C$242),"FOLHA DE PESSOAL",IF(R328='Tabelas auxiliares'!$A$242,"CUSTEIO",IF(R328='Tabelas auxiliares'!$A$241,"INVESTIMENTO","ERRO - VERIFICAR"))))</f>
        <v/>
      </c>
      <c r="T328" s="37"/>
      <c r="U328" s="37"/>
      <c r="V328" s="37"/>
      <c r="W328" s="37"/>
      <c r="X328" s="37"/>
      <c r="Y328" s="37"/>
      <c r="Z328" s="37"/>
    </row>
    <row r="329" spans="18:26" x14ac:dyDescent="0.25">
      <c r="R329" s="19" t="str">
        <f t="shared" si="5"/>
        <v/>
      </c>
      <c r="S329" s="19" t="str">
        <f>IF(M329="","",IF(AND(M329&lt;&gt;'Tabelas auxiliares'!$B$241,M329&lt;&gt;'Tabelas auxiliares'!$B$242,M329&lt;&gt;'Tabelas auxiliares'!$C$241,M329&lt;&gt;'Tabelas auxiliares'!$C$242),"FOLHA DE PESSOAL",IF(R329='Tabelas auxiliares'!$A$242,"CUSTEIO",IF(R329='Tabelas auxiliares'!$A$241,"INVESTIMENTO","ERRO - VERIFICAR"))))</f>
        <v/>
      </c>
      <c r="T329" s="37"/>
      <c r="U329" s="37"/>
      <c r="V329" s="37"/>
      <c r="W329" s="37"/>
      <c r="X329" s="37"/>
      <c r="Y329" s="37"/>
      <c r="Z329" s="37"/>
    </row>
    <row r="330" spans="18:26" x14ac:dyDescent="0.25">
      <c r="R330" s="19" t="str">
        <f t="shared" si="5"/>
        <v/>
      </c>
      <c r="S330" s="19" t="str">
        <f>IF(M330="","",IF(AND(M330&lt;&gt;'Tabelas auxiliares'!$B$241,M330&lt;&gt;'Tabelas auxiliares'!$B$242,M330&lt;&gt;'Tabelas auxiliares'!$C$241,M330&lt;&gt;'Tabelas auxiliares'!$C$242),"FOLHA DE PESSOAL",IF(R330='Tabelas auxiliares'!$A$242,"CUSTEIO",IF(R330='Tabelas auxiliares'!$A$241,"INVESTIMENTO","ERRO - VERIFICAR"))))</f>
        <v/>
      </c>
      <c r="T330" s="37"/>
      <c r="U330" s="37"/>
      <c r="V330" s="37"/>
      <c r="W330" s="37"/>
      <c r="X330" s="37"/>
      <c r="Y330" s="37"/>
      <c r="Z330" s="37"/>
    </row>
    <row r="331" spans="18:26" x14ac:dyDescent="0.25">
      <c r="R331" s="19" t="str">
        <f t="shared" si="5"/>
        <v/>
      </c>
      <c r="S331" s="19" t="str">
        <f>IF(M331="","",IF(AND(M331&lt;&gt;'Tabelas auxiliares'!$B$241,M331&lt;&gt;'Tabelas auxiliares'!$B$242,M331&lt;&gt;'Tabelas auxiliares'!$C$241,M331&lt;&gt;'Tabelas auxiliares'!$C$242),"FOLHA DE PESSOAL",IF(R331='Tabelas auxiliares'!$A$242,"CUSTEIO",IF(R331='Tabelas auxiliares'!$A$241,"INVESTIMENTO","ERRO - VERIFICAR"))))</f>
        <v/>
      </c>
      <c r="T331" s="37"/>
      <c r="U331" s="37"/>
      <c r="V331" s="37"/>
      <c r="W331" s="37"/>
      <c r="X331" s="37"/>
      <c r="Y331" s="37"/>
      <c r="Z331" s="37"/>
    </row>
    <row r="332" spans="18:26" x14ac:dyDescent="0.25">
      <c r="R332" s="19" t="str">
        <f t="shared" si="5"/>
        <v/>
      </c>
      <c r="S332" s="19" t="str">
        <f>IF(M332="","",IF(AND(M332&lt;&gt;'Tabelas auxiliares'!$B$241,M332&lt;&gt;'Tabelas auxiliares'!$B$242,M332&lt;&gt;'Tabelas auxiliares'!$C$241,M332&lt;&gt;'Tabelas auxiliares'!$C$242),"FOLHA DE PESSOAL",IF(R332='Tabelas auxiliares'!$A$242,"CUSTEIO",IF(R332='Tabelas auxiliares'!$A$241,"INVESTIMENTO","ERRO - VERIFICAR"))))</f>
        <v/>
      </c>
      <c r="T332" s="37"/>
      <c r="U332" s="37"/>
      <c r="V332" s="37"/>
      <c r="W332" s="37"/>
      <c r="X332" s="37"/>
      <c r="Y332" s="37"/>
      <c r="Z332" s="37"/>
    </row>
    <row r="333" spans="18:26" x14ac:dyDescent="0.25">
      <c r="R333" s="19" t="str">
        <f t="shared" si="5"/>
        <v/>
      </c>
      <c r="S333" s="19" t="str">
        <f>IF(M333="","",IF(AND(M333&lt;&gt;'Tabelas auxiliares'!$B$241,M333&lt;&gt;'Tabelas auxiliares'!$B$242,M333&lt;&gt;'Tabelas auxiliares'!$C$241,M333&lt;&gt;'Tabelas auxiliares'!$C$242),"FOLHA DE PESSOAL",IF(R333='Tabelas auxiliares'!$A$242,"CUSTEIO",IF(R333='Tabelas auxiliares'!$A$241,"INVESTIMENTO","ERRO - VERIFICAR"))))</f>
        <v/>
      </c>
      <c r="T333" s="37"/>
      <c r="U333" s="37"/>
      <c r="V333" s="37"/>
      <c r="W333" s="37"/>
      <c r="X333" s="37"/>
      <c r="Y333" s="37"/>
      <c r="Z333" s="37"/>
    </row>
    <row r="334" spans="18:26" x14ac:dyDescent="0.25">
      <c r="R334" s="19" t="str">
        <f t="shared" si="5"/>
        <v/>
      </c>
      <c r="S334" s="19" t="str">
        <f>IF(M334="","",IF(AND(M334&lt;&gt;'Tabelas auxiliares'!$B$241,M334&lt;&gt;'Tabelas auxiliares'!$B$242,M334&lt;&gt;'Tabelas auxiliares'!$C$241,M334&lt;&gt;'Tabelas auxiliares'!$C$242),"FOLHA DE PESSOAL",IF(R334='Tabelas auxiliares'!$A$242,"CUSTEIO",IF(R334='Tabelas auxiliares'!$A$241,"INVESTIMENTO","ERRO - VERIFICAR"))))</f>
        <v/>
      </c>
      <c r="T334" s="37"/>
      <c r="U334" s="37"/>
      <c r="V334" s="37"/>
      <c r="W334" s="37"/>
      <c r="X334" s="37"/>
      <c r="Y334" s="37"/>
      <c r="Z334" s="37"/>
    </row>
    <row r="335" spans="18:26" x14ac:dyDescent="0.25">
      <c r="R335" s="19" t="str">
        <f t="shared" si="5"/>
        <v/>
      </c>
      <c r="S335" s="19" t="str">
        <f>IF(M335="","",IF(AND(M335&lt;&gt;'Tabelas auxiliares'!$B$241,M335&lt;&gt;'Tabelas auxiliares'!$B$242,M335&lt;&gt;'Tabelas auxiliares'!$C$241,M335&lt;&gt;'Tabelas auxiliares'!$C$242),"FOLHA DE PESSOAL",IF(R335='Tabelas auxiliares'!$A$242,"CUSTEIO",IF(R335='Tabelas auxiliares'!$A$241,"INVESTIMENTO","ERRO - VERIFICAR"))))</f>
        <v/>
      </c>
      <c r="T335" s="37"/>
      <c r="U335" s="37"/>
      <c r="V335" s="37"/>
      <c r="W335" s="37"/>
      <c r="X335" s="37"/>
      <c r="Y335" s="37"/>
      <c r="Z335" s="37"/>
    </row>
    <row r="336" spans="18:26" x14ac:dyDescent="0.25">
      <c r="R336" s="19" t="str">
        <f t="shared" si="5"/>
        <v/>
      </c>
      <c r="S336" s="19" t="str">
        <f>IF(M336="","",IF(AND(M336&lt;&gt;'Tabelas auxiliares'!$B$241,M336&lt;&gt;'Tabelas auxiliares'!$B$242,M336&lt;&gt;'Tabelas auxiliares'!$C$241,M336&lt;&gt;'Tabelas auxiliares'!$C$242),"FOLHA DE PESSOAL",IF(R336='Tabelas auxiliares'!$A$242,"CUSTEIO",IF(R336='Tabelas auxiliares'!$A$241,"INVESTIMENTO","ERRO - VERIFICAR"))))</f>
        <v/>
      </c>
      <c r="T336" s="37"/>
      <c r="U336" s="37"/>
      <c r="V336" s="37"/>
      <c r="W336" s="37"/>
      <c r="X336" s="37"/>
      <c r="Y336" s="37"/>
      <c r="Z336" s="37"/>
    </row>
    <row r="337" spans="18:26" x14ac:dyDescent="0.25">
      <c r="R337" s="19" t="str">
        <f t="shared" si="5"/>
        <v/>
      </c>
      <c r="S337" s="19" t="str">
        <f>IF(M337="","",IF(AND(M337&lt;&gt;'Tabelas auxiliares'!$B$241,M337&lt;&gt;'Tabelas auxiliares'!$B$242,M337&lt;&gt;'Tabelas auxiliares'!$C$241,M337&lt;&gt;'Tabelas auxiliares'!$C$242),"FOLHA DE PESSOAL",IF(R337='Tabelas auxiliares'!$A$242,"CUSTEIO",IF(R337='Tabelas auxiliares'!$A$241,"INVESTIMENTO","ERRO - VERIFICAR"))))</f>
        <v/>
      </c>
      <c r="T337" s="37"/>
      <c r="U337" s="37"/>
      <c r="V337" s="37"/>
      <c r="W337" s="37"/>
      <c r="X337" s="37"/>
      <c r="Y337" s="37"/>
      <c r="Z337" s="37"/>
    </row>
    <row r="338" spans="18:26" x14ac:dyDescent="0.25">
      <c r="R338" s="19" t="str">
        <f t="shared" si="5"/>
        <v/>
      </c>
      <c r="S338" s="19" t="str">
        <f>IF(M338="","",IF(AND(M338&lt;&gt;'Tabelas auxiliares'!$B$241,M338&lt;&gt;'Tabelas auxiliares'!$B$242,M338&lt;&gt;'Tabelas auxiliares'!$C$241,M338&lt;&gt;'Tabelas auxiliares'!$C$242),"FOLHA DE PESSOAL",IF(R338='Tabelas auxiliares'!$A$242,"CUSTEIO",IF(R338='Tabelas auxiliares'!$A$241,"INVESTIMENTO","ERRO - VERIFICAR"))))</f>
        <v/>
      </c>
      <c r="T338" s="37"/>
      <c r="U338" s="37"/>
      <c r="V338" s="37"/>
      <c r="W338" s="37"/>
      <c r="X338" s="37"/>
      <c r="Y338" s="37"/>
      <c r="Z338" s="37"/>
    </row>
    <row r="339" spans="18:26" x14ac:dyDescent="0.25">
      <c r="R339" s="19" t="str">
        <f t="shared" si="5"/>
        <v/>
      </c>
      <c r="S339" s="19" t="str">
        <f>IF(M339="","",IF(AND(M339&lt;&gt;'Tabelas auxiliares'!$B$241,M339&lt;&gt;'Tabelas auxiliares'!$B$242,M339&lt;&gt;'Tabelas auxiliares'!$C$241,M339&lt;&gt;'Tabelas auxiliares'!$C$242),"FOLHA DE PESSOAL",IF(R339='Tabelas auxiliares'!$A$242,"CUSTEIO",IF(R339='Tabelas auxiliares'!$A$241,"INVESTIMENTO","ERRO - VERIFICAR"))))</f>
        <v/>
      </c>
      <c r="T339" s="37"/>
      <c r="U339" s="37"/>
      <c r="V339" s="37"/>
      <c r="W339" s="37"/>
      <c r="X339" s="37"/>
      <c r="Y339" s="37"/>
      <c r="Z339" s="37"/>
    </row>
    <row r="340" spans="18:26" x14ac:dyDescent="0.25">
      <c r="R340" s="19" t="str">
        <f t="shared" si="5"/>
        <v/>
      </c>
      <c r="S340" s="19" t="str">
        <f>IF(M340="","",IF(AND(M340&lt;&gt;'Tabelas auxiliares'!$B$241,M340&lt;&gt;'Tabelas auxiliares'!$B$242,M340&lt;&gt;'Tabelas auxiliares'!$C$241,M340&lt;&gt;'Tabelas auxiliares'!$C$242),"FOLHA DE PESSOAL",IF(R340='Tabelas auxiliares'!$A$242,"CUSTEIO",IF(R340='Tabelas auxiliares'!$A$241,"INVESTIMENTO","ERRO - VERIFICAR"))))</f>
        <v/>
      </c>
      <c r="T340" s="37"/>
      <c r="U340" s="37"/>
      <c r="V340" s="37"/>
      <c r="W340" s="37"/>
      <c r="X340" s="37"/>
      <c r="Y340" s="37"/>
      <c r="Z340" s="37"/>
    </row>
    <row r="341" spans="18:26" x14ac:dyDescent="0.25">
      <c r="R341" s="19" t="str">
        <f t="shared" si="5"/>
        <v/>
      </c>
      <c r="S341" s="19" t="str">
        <f>IF(M341="","",IF(AND(M341&lt;&gt;'Tabelas auxiliares'!$B$241,M341&lt;&gt;'Tabelas auxiliares'!$B$242,M341&lt;&gt;'Tabelas auxiliares'!$C$241,M341&lt;&gt;'Tabelas auxiliares'!$C$242),"FOLHA DE PESSOAL",IF(R341='Tabelas auxiliares'!$A$242,"CUSTEIO",IF(R341='Tabelas auxiliares'!$A$241,"INVESTIMENTO","ERRO - VERIFICAR"))))</f>
        <v/>
      </c>
      <c r="T341" s="37"/>
      <c r="U341" s="37"/>
      <c r="V341" s="37"/>
      <c r="W341" s="37"/>
      <c r="X341" s="37"/>
      <c r="Y341" s="37"/>
      <c r="Z341" s="37"/>
    </row>
    <row r="342" spans="18:26" x14ac:dyDescent="0.25">
      <c r="R342" s="19" t="str">
        <f t="shared" si="5"/>
        <v/>
      </c>
      <c r="S342" s="19" t="str">
        <f>IF(M342="","",IF(AND(M342&lt;&gt;'Tabelas auxiliares'!$B$241,M342&lt;&gt;'Tabelas auxiliares'!$B$242,M342&lt;&gt;'Tabelas auxiliares'!$C$241,M342&lt;&gt;'Tabelas auxiliares'!$C$242),"FOLHA DE PESSOAL",IF(R342='Tabelas auxiliares'!$A$242,"CUSTEIO",IF(R342='Tabelas auxiliares'!$A$241,"INVESTIMENTO","ERRO - VERIFICAR"))))</f>
        <v/>
      </c>
      <c r="T342" s="37"/>
      <c r="U342" s="37"/>
      <c r="V342" s="37"/>
      <c r="W342" s="37"/>
      <c r="X342" s="37"/>
      <c r="Y342" s="37"/>
      <c r="Z342" s="37"/>
    </row>
    <row r="343" spans="18:26" x14ac:dyDescent="0.25">
      <c r="R343" s="19" t="str">
        <f t="shared" si="5"/>
        <v/>
      </c>
      <c r="S343" s="19" t="str">
        <f>IF(M343="","",IF(AND(M343&lt;&gt;'Tabelas auxiliares'!$B$241,M343&lt;&gt;'Tabelas auxiliares'!$B$242,M343&lt;&gt;'Tabelas auxiliares'!$C$241,M343&lt;&gt;'Tabelas auxiliares'!$C$242),"FOLHA DE PESSOAL",IF(R343='Tabelas auxiliares'!$A$242,"CUSTEIO",IF(R343='Tabelas auxiliares'!$A$241,"INVESTIMENTO","ERRO - VERIFICAR"))))</f>
        <v/>
      </c>
      <c r="T343" s="37"/>
      <c r="U343" s="37"/>
      <c r="V343" s="37"/>
      <c r="W343" s="37"/>
      <c r="X343" s="37"/>
      <c r="Y343" s="37"/>
      <c r="Z343" s="37"/>
    </row>
    <row r="344" spans="18:26" x14ac:dyDescent="0.25">
      <c r="R344" s="19" t="str">
        <f t="shared" si="5"/>
        <v/>
      </c>
      <c r="S344" s="19" t="str">
        <f>IF(M344="","",IF(AND(M344&lt;&gt;'Tabelas auxiliares'!$B$241,M344&lt;&gt;'Tabelas auxiliares'!$B$242,M344&lt;&gt;'Tabelas auxiliares'!$C$241,M344&lt;&gt;'Tabelas auxiliares'!$C$242),"FOLHA DE PESSOAL",IF(R344='Tabelas auxiliares'!$A$242,"CUSTEIO",IF(R344='Tabelas auxiliares'!$A$241,"INVESTIMENTO","ERRO - VERIFICAR"))))</f>
        <v/>
      </c>
      <c r="T344" s="37"/>
      <c r="U344" s="37"/>
      <c r="V344" s="37"/>
      <c r="W344" s="37"/>
      <c r="X344" s="37"/>
      <c r="Y344" s="37"/>
      <c r="Z344" s="37"/>
    </row>
    <row r="345" spans="18:26" x14ac:dyDescent="0.25">
      <c r="R345" s="19" t="str">
        <f t="shared" si="5"/>
        <v/>
      </c>
      <c r="S345" s="19" t="str">
        <f>IF(M345="","",IF(AND(M345&lt;&gt;'Tabelas auxiliares'!$B$241,M345&lt;&gt;'Tabelas auxiliares'!$B$242,M345&lt;&gt;'Tabelas auxiliares'!$C$241,M345&lt;&gt;'Tabelas auxiliares'!$C$242),"FOLHA DE PESSOAL",IF(R345='Tabelas auxiliares'!$A$242,"CUSTEIO",IF(R345='Tabelas auxiliares'!$A$241,"INVESTIMENTO","ERRO - VERIFICAR"))))</f>
        <v/>
      </c>
      <c r="T345" s="37"/>
      <c r="U345" s="37"/>
      <c r="V345" s="37"/>
      <c r="W345" s="37"/>
      <c r="X345" s="37"/>
      <c r="Y345" s="37"/>
      <c r="Z345" s="37"/>
    </row>
    <row r="346" spans="18:26" x14ac:dyDescent="0.25">
      <c r="R346" s="19" t="str">
        <f t="shared" si="5"/>
        <v/>
      </c>
      <c r="S346" s="19" t="str">
        <f>IF(M346="","",IF(AND(M346&lt;&gt;'Tabelas auxiliares'!$B$241,M346&lt;&gt;'Tabelas auxiliares'!$B$242,M346&lt;&gt;'Tabelas auxiliares'!$C$241,M346&lt;&gt;'Tabelas auxiliares'!$C$242),"FOLHA DE PESSOAL",IF(R346='Tabelas auxiliares'!$A$242,"CUSTEIO",IF(R346='Tabelas auxiliares'!$A$241,"INVESTIMENTO","ERRO - VERIFICAR"))))</f>
        <v/>
      </c>
      <c r="T346" s="37"/>
      <c r="U346" s="37"/>
      <c r="V346" s="37"/>
      <c r="W346" s="37"/>
      <c r="X346" s="37"/>
      <c r="Y346" s="37"/>
      <c r="Z346" s="37"/>
    </row>
    <row r="347" spans="18:26" x14ac:dyDescent="0.25">
      <c r="R347" s="19" t="str">
        <f t="shared" si="5"/>
        <v/>
      </c>
      <c r="S347" s="19" t="str">
        <f>IF(M347="","",IF(AND(M347&lt;&gt;'Tabelas auxiliares'!$B$241,M347&lt;&gt;'Tabelas auxiliares'!$B$242,M347&lt;&gt;'Tabelas auxiliares'!$C$241,M347&lt;&gt;'Tabelas auxiliares'!$C$242),"FOLHA DE PESSOAL",IF(R347='Tabelas auxiliares'!$A$242,"CUSTEIO",IF(R347='Tabelas auxiliares'!$A$241,"INVESTIMENTO","ERRO - VERIFICAR"))))</f>
        <v/>
      </c>
      <c r="T347" s="37"/>
      <c r="U347" s="37"/>
      <c r="V347" s="37"/>
      <c r="W347" s="37"/>
      <c r="X347" s="37"/>
      <c r="Y347" s="37"/>
      <c r="Z347" s="37"/>
    </row>
    <row r="348" spans="18:26" x14ac:dyDescent="0.25">
      <c r="R348" s="19" t="str">
        <f t="shared" si="5"/>
        <v/>
      </c>
      <c r="S348" s="19" t="str">
        <f>IF(M348="","",IF(AND(M348&lt;&gt;'Tabelas auxiliares'!$B$241,M348&lt;&gt;'Tabelas auxiliares'!$B$242,M348&lt;&gt;'Tabelas auxiliares'!$C$241,M348&lt;&gt;'Tabelas auxiliares'!$C$242),"FOLHA DE PESSOAL",IF(R348='Tabelas auxiliares'!$A$242,"CUSTEIO",IF(R348='Tabelas auxiliares'!$A$241,"INVESTIMENTO","ERRO - VERIFICAR"))))</f>
        <v/>
      </c>
      <c r="T348" s="37"/>
      <c r="U348" s="37"/>
      <c r="V348" s="37"/>
      <c r="W348" s="37"/>
      <c r="X348" s="37"/>
      <c r="Y348" s="37"/>
      <c r="Z348" s="37"/>
    </row>
    <row r="349" spans="18:26" x14ac:dyDescent="0.25">
      <c r="R349" s="19" t="str">
        <f t="shared" si="5"/>
        <v/>
      </c>
      <c r="S349" s="19" t="str">
        <f>IF(M349="","",IF(AND(M349&lt;&gt;'Tabelas auxiliares'!$B$241,M349&lt;&gt;'Tabelas auxiliares'!$B$242,M349&lt;&gt;'Tabelas auxiliares'!$C$241,M349&lt;&gt;'Tabelas auxiliares'!$C$242),"FOLHA DE PESSOAL",IF(R349='Tabelas auxiliares'!$A$242,"CUSTEIO",IF(R349='Tabelas auxiliares'!$A$241,"INVESTIMENTO","ERRO - VERIFICAR"))))</f>
        <v/>
      </c>
      <c r="T349" s="37"/>
      <c r="U349" s="37"/>
      <c r="V349" s="37"/>
      <c r="W349" s="37"/>
      <c r="X349" s="37"/>
      <c r="Y349" s="37"/>
      <c r="Z349" s="37"/>
    </row>
    <row r="350" spans="18:26" x14ac:dyDescent="0.25">
      <c r="R350" s="19" t="str">
        <f t="shared" si="5"/>
        <v/>
      </c>
      <c r="S350" s="19" t="str">
        <f>IF(M350="","",IF(AND(M350&lt;&gt;'Tabelas auxiliares'!$B$241,M350&lt;&gt;'Tabelas auxiliares'!$B$242,M350&lt;&gt;'Tabelas auxiliares'!$C$241,M350&lt;&gt;'Tabelas auxiliares'!$C$242),"FOLHA DE PESSOAL",IF(R350='Tabelas auxiliares'!$A$242,"CUSTEIO",IF(R350='Tabelas auxiliares'!$A$241,"INVESTIMENTO","ERRO - VERIFICAR"))))</f>
        <v/>
      </c>
      <c r="T350" s="37"/>
      <c r="U350" s="37"/>
      <c r="V350" s="37"/>
      <c r="W350" s="37"/>
      <c r="X350" s="37"/>
      <c r="Y350" s="37"/>
      <c r="Z350" s="37"/>
    </row>
    <row r="351" spans="18:26" x14ac:dyDescent="0.25">
      <c r="R351" s="19" t="str">
        <f t="shared" si="5"/>
        <v/>
      </c>
      <c r="S351" s="19" t="str">
        <f>IF(M351="","",IF(AND(M351&lt;&gt;'Tabelas auxiliares'!$B$241,M351&lt;&gt;'Tabelas auxiliares'!$B$242,M351&lt;&gt;'Tabelas auxiliares'!$C$241,M351&lt;&gt;'Tabelas auxiliares'!$C$242),"FOLHA DE PESSOAL",IF(R351='Tabelas auxiliares'!$A$242,"CUSTEIO",IF(R351='Tabelas auxiliares'!$A$241,"INVESTIMENTO","ERRO - VERIFICAR"))))</f>
        <v/>
      </c>
      <c r="T351" s="37"/>
      <c r="U351" s="37"/>
      <c r="V351" s="37"/>
      <c r="W351" s="37"/>
      <c r="X351" s="37"/>
      <c r="Y351" s="37"/>
      <c r="Z351" s="37"/>
    </row>
    <row r="352" spans="18:26" x14ac:dyDescent="0.25">
      <c r="R352" s="19" t="str">
        <f t="shared" si="5"/>
        <v/>
      </c>
      <c r="S352" s="19" t="str">
        <f>IF(M352="","",IF(AND(M352&lt;&gt;'Tabelas auxiliares'!$B$241,M352&lt;&gt;'Tabelas auxiliares'!$B$242,M352&lt;&gt;'Tabelas auxiliares'!$C$241,M352&lt;&gt;'Tabelas auxiliares'!$C$242),"FOLHA DE PESSOAL",IF(R352='Tabelas auxiliares'!$A$242,"CUSTEIO",IF(R352='Tabelas auxiliares'!$A$241,"INVESTIMENTO","ERRO - VERIFICAR"))))</f>
        <v/>
      </c>
      <c r="T352" s="37"/>
      <c r="U352" s="37"/>
      <c r="V352" s="37"/>
      <c r="W352" s="37"/>
      <c r="X352" s="37"/>
      <c r="Y352" s="37"/>
      <c r="Z352" s="37"/>
    </row>
    <row r="353" spans="18:26" x14ac:dyDescent="0.25">
      <c r="R353" s="19" t="str">
        <f t="shared" si="5"/>
        <v/>
      </c>
      <c r="S353" s="19" t="str">
        <f>IF(M353="","",IF(AND(M353&lt;&gt;'Tabelas auxiliares'!$B$241,M353&lt;&gt;'Tabelas auxiliares'!$B$242,M353&lt;&gt;'Tabelas auxiliares'!$C$241,M353&lt;&gt;'Tabelas auxiliares'!$C$242),"FOLHA DE PESSOAL",IF(R353='Tabelas auxiliares'!$A$242,"CUSTEIO",IF(R353='Tabelas auxiliares'!$A$241,"INVESTIMENTO","ERRO - VERIFICAR"))))</f>
        <v/>
      </c>
      <c r="T353" s="37"/>
      <c r="U353" s="37"/>
      <c r="V353" s="37"/>
      <c r="W353" s="37"/>
      <c r="X353" s="37"/>
      <c r="Y353" s="37"/>
      <c r="Z353" s="37"/>
    </row>
    <row r="354" spans="18:26" x14ac:dyDescent="0.25">
      <c r="R354" s="19" t="str">
        <f t="shared" si="5"/>
        <v/>
      </c>
      <c r="S354" s="19" t="str">
        <f>IF(M354="","",IF(AND(M354&lt;&gt;'Tabelas auxiliares'!$B$241,M354&lt;&gt;'Tabelas auxiliares'!$B$242,M354&lt;&gt;'Tabelas auxiliares'!$C$241,M354&lt;&gt;'Tabelas auxiliares'!$C$242),"FOLHA DE PESSOAL",IF(R354='Tabelas auxiliares'!$A$242,"CUSTEIO",IF(R354='Tabelas auxiliares'!$A$241,"INVESTIMENTO","ERRO - VERIFICAR"))))</f>
        <v/>
      </c>
      <c r="T354" s="37"/>
      <c r="U354" s="37"/>
      <c r="V354" s="37"/>
      <c r="W354" s="37"/>
      <c r="X354" s="37"/>
      <c r="Y354" s="37"/>
      <c r="Z354" s="37"/>
    </row>
    <row r="355" spans="18:26" x14ac:dyDescent="0.25">
      <c r="R355" s="19" t="str">
        <f t="shared" si="5"/>
        <v/>
      </c>
      <c r="S355" s="19" t="str">
        <f>IF(M355="","",IF(AND(M355&lt;&gt;'Tabelas auxiliares'!$B$241,M355&lt;&gt;'Tabelas auxiliares'!$B$242,M355&lt;&gt;'Tabelas auxiliares'!$C$241,M355&lt;&gt;'Tabelas auxiliares'!$C$242),"FOLHA DE PESSOAL",IF(R355='Tabelas auxiliares'!$A$242,"CUSTEIO",IF(R355='Tabelas auxiliares'!$A$241,"INVESTIMENTO","ERRO - VERIFICAR"))))</f>
        <v/>
      </c>
      <c r="T355" s="37"/>
      <c r="U355" s="37"/>
      <c r="V355" s="37"/>
      <c r="W355" s="37"/>
      <c r="X355" s="37"/>
      <c r="Y355" s="37"/>
      <c r="Z355" s="37"/>
    </row>
    <row r="356" spans="18:26" x14ac:dyDescent="0.25">
      <c r="R356" s="19" t="str">
        <f t="shared" si="5"/>
        <v/>
      </c>
      <c r="S356" s="19" t="str">
        <f>IF(M356="","",IF(AND(M356&lt;&gt;'Tabelas auxiliares'!$B$241,M356&lt;&gt;'Tabelas auxiliares'!$B$242,M356&lt;&gt;'Tabelas auxiliares'!$C$241,M356&lt;&gt;'Tabelas auxiliares'!$C$242),"FOLHA DE PESSOAL",IF(R356='Tabelas auxiliares'!$A$242,"CUSTEIO",IF(R356='Tabelas auxiliares'!$A$241,"INVESTIMENTO","ERRO - VERIFICAR"))))</f>
        <v/>
      </c>
      <c r="T356" s="37"/>
      <c r="U356" s="37"/>
      <c r="V356" s="37"/>
      <c r="W356" s="37"/>
      <c r="X356" s="37"/>
      <c r="Y356" s="37"/>
      <c r="Z356" s="37"/>
    </row>
    <row r="357" spans="18:26" x14ac:dyDescent="0.25">
      <c r="R357" s="19" t="str">
        <f t="shared" si="5"/>
        <v/>
      </c>
      <c r="S357" s="19" t="str">
        <f>IF(M357="","",IF(AND(M357&lt;&gt;'Tabelas auxiliares'!$B$241,M357&lt;&gt;'Tabelas auxiliares'!$B$242,M357&lt;&gt;'Tabelas auxiliares'!$C$241,M357&lt;&gt;'Tabelas auxiliares'!$C$242),"FOLHA DE PESSOAL",IF(R357='Tabelas auxiliares'!$A$242,"CUSTEIO",IF(R357='Tabelas auxiliares'!$A$241,"INVESTIMENTO","ERRO - VERIFICAR"))))</f>
        <v/>
      </c>
      <c r="T357" s="37"/>
      <c r="U357" s="37"/>
      <c r="V357" s="37"/>
      <c r="W357" s="37"/>
      <c r="X357" s="37"/>
      <c r="Y357" s="37"/>
      <c r="Z357" s="37"/>
    </row>
    <row r="358" spans="18:26" x14ac:dyDescent="0.25">
      <c r="R358" s="19" t="str">
        <f t="shared" si="5"/>
        <v/>
      </c>
      <c r="S358" s="19" t="str">
        <f>IF(M358="","",IF(AND(M358&lt;&gt;'Tabelas auxiliares'!$B$241,M358&lt;&gt;'Tabelas auxiliares'!$B$242,M358&lt;&gt;'Tabelas auxiliares'!$C$241,M358&lt;&gt;'Tabelas auxiliares'!$C$242),"FOLHA DE PESSOAL",IF(R358='Tabelas auxiliares'!$A$242,"CUSTEIO",IF(R358='Tabelas auxiliares'!$A$241,"INVESTIMENTO","ERRO - VERIFICAR"))))</f>
        <v/>
      </c>
      <c r="T358" s="37"/>
      <c r="U358" s="37"/>
      <c r="V358" s="37"/>
      <c r="W358" s="37"/>
      <c r="X358" s="37"/>
      <c r="Y358" s="37"/>
      <c r="Z358" s="37"/>
    </row>
    <row r="359" spans="18:26" x14ac:dyDescent="0.25">
      <c r="R359" s="19" t="str">
        <f t="shared" si="5"/>
        <v/>
      </c>
      <c r="S359" s="19" t="str">
        <f>IF(M359="","",IF(AND(M359&lt;&gt;'Tabelas auxiliares'!$B$241,M359&lt;&gt;'Tabelas auxiliares'!$B$242,M359&lt;&gt;'Tabelas auxiliares'!$C$241,M359&lt;&gt;'Tabelas auxiliares'!$C$242),"FOLHA DE PESSOAL",IF(R359='Tabelas auxiliares'!$A$242,"CUSTEIO",IF(R359='Tabelas auxiliares'!$A$241,"INVESTIMENTO","ERRO - VERIFICAR"))))</f>
        <v/>
      </c>
      <c r="T359" s="37"/>
      <c r="U359" s="37"/>
      <c r="V359" s="37"/>
      <c r="W359" s="37"/>
      <c r="X359" s="37"/>
      <c r="Y359" s="37"/>
      <c r="Z359" s="37"/>
    </row>
    <row r="360" spans="18:26" x14ac:dyDescent="0.25">
      <c r="R360" s="19" t="str">
        <f t="shared" si="5"/>
        <v/>
      </c>
      <c r="S360" s="19" t="str">
        <f>IF(M360="","",IF(AND(M360&lt;&gt;'Tabelas auxiliares'!$B$241,M360&lt;&gt;'Tabelas auxiliares'!$B$242,M360&lt;&gt;'Tabelas auxiliares'!$C$241,M360&lt;&gt;'Tabelas auxiliares'!$C$242),"FOLHA DE PESSOAL",IF(R360='Tabelas auxiliares'!$A$242,"CUSTEIO",IF(R360='Tabelas auxiliares'!$A$241,"INVESTIMENTO","ERRO - VERIFICAR"))))</f>
        <v/>
      </c>
      <c r="T360" s="37"/>
      <c r="U360" s="37"/>
      <c r="V360" s="37"/>
      <c r="W360" s="37"/>
      <c r="X360" s="37"/>
      <c r="Y360" s="37"/>
      <c r="Z360" s="37"/>
    </row>
    <row r="361" spans="18:26" x14ac:dyDescent="0.25">
      <c r="R361" s="19" t="str">
        <f t="shared" si="5"/>
        <v/>
      </c>
      <c r="S361" s="19" t="str">
        <f>IF(M361="","",IF(AND(M361&lt;&gt;'Tabelas auxiliares'!$B$241,M361&lt;&gt;'Tabelas auxiliares'!$B$242,M361&lt;&gt;'Tabelas auxiliares'!$C$241,M361&lt;&gt;'Tabelas auxiliares'!$C$242),"FOLHA DE PESSOAL",IF(R361='Tabelas auxiliares'!$A$242,"CUSTEIO",IF(R361='Tabelas auxiliares'!$A$241,"INVESTIMENTO","ERRO - VERIFICAR"))))</f>
        <v/>
      </c>
      <c r="T361" s="37"/>
      <c r="U361" s="37"/>
      <c r="V361" s="37"/>
      <c r="W361" s="37"/>
      <c r="X361" s="37"/>
      <c r="Y361" s="37"/>
      <c r="Z361" s="37"/>
    </row>
    <row r="362" spans="18:26" x14ac:dyDescent="0.25">
      <c r="R362" s="19" t="str">
        <f t="shared" si="5"/>
        <v/>
      </c>
      <c r="S362" s="19" t="str">
        <f>IF(M362="","",IF(AND(M362&lt;&gt;'Tabelas auxiliares'!$B$241,M362&lt;&gt;'Tabelas auxiliares'!$B$242,M362&lt;&gt;'Tabelas auxiliares'!$C$241,M362&lt;&gt;'Tabelas auxiliares'!$C$242),"FOLHA DE PESSOAL",IF(R362='Tabelas auxiliares'!$A$242,"CUSTEIO",IF(R362='Tabelas auxiliares'!$A$241,"INVESTIMENTO","ERRO - VERIFICAR"))))</f>
        <v/>
      </c>
      <c r="T362" s="37"/>
      <c r="U362" s="37"/>
      <c r="V362" s="37"/>
      <c r="W362" s="37"/>
      <c r="X362" s="37"/>
      <c r="Y362" s="37"/>
      <c r="Z362" s="37"/>
    </row>
    <row r="363" spans="18:26" x14ac:dyDescent="0.25">
      <c r="R363" s="19" t="str">
        <f t="shared" si="5"/>
        <v/>
      </c>
      <c r="S363" s="19" t="str">
        <f>IF(M363="","",IF(AND(M363&lt;&gt;'Tabelas auxiliares'!$B$241,M363&lt;&gt;'Tabelas auxiliares'!$B$242,M363&lt;&gt;'Tabelas auxiliares'!$C$241,M363&lt;&gt;'Tabelas auxiliares'!$C$242),"FOLHA DE PESSOAL",IF(R363='Tabelas auxiliares'!$A$242,"CUSTEIO",IF(R363='Tabelas auxiliares'!$A$241,"INVESTIMENTO","ERRO - VERIFICAR"))))</f>
        <v/>
      </c>
      <c r="T363" s="37"/>
      <c r="U363" s="37"/>
      <c r="V363" s="37"/>
      <c r="W363" s="37"/>
      <c r="X363" s="37"/>
      <c r="Y363" s="37"/>
      <c r="Z363" s="37"/>
    </row>
    <row r="364" spans="18:26" x14ac:dyDescent="0.25">
      <c r="R364" s="19" t="str">
        <f t="shared" si="5"/>
        <v/>
      </c>
      <c r="S364" s="19" t="str">
        <f>IF(M364="","",IF(AND(M364&lt;&gt;'Tabelas auxiliares'!$B$241,M364&lt;&gt;'Tabelas auxiliares'!$B$242,M364&lt;&gt;'Tabelas auxiliares'!$C$241,M364&lt;&gt;'Tabelas auxiliares'!$C$242),"FOLHA DE PESSOAL",IF(R364='Tabelas auxiliares'!$A$242,"CUSTEIO",IF(R364='Tabelas auxiliares'!$A$241,"INVESTIMENTO","ERRO - VERIFICAR"))))</f>
        <v/>
      </c>
      <c r="T364" s="37"/>
      <c r="U364" s="37"/>
      <c r="V364" s="37"/>
      <c r="W364" s="37"/>
      <c r="X364" s="37"/>
      <c r="Y364" s="37"/>
      <c r="Z364" s="37"/>
    </row>
    <row r="365" spans="18:26" x14ac:dyDescent="0.25">
      <c r="R365" s="19" t="str">
        <f t="shared" si="5"/>
        <v/>
      </c>
      <c r="S365" s="19" t="str">
        <f>IF(M365="","",IF(AND(M365&lt;&gt;'Tabelas auxiliares'!$B$241,M365&lt;&gt;'Tabelas auxiliares'!$B$242,M365&lt;&gt;'Tabelas auxiliares'!$C$241,M365&lt;&gt;'Tabelas auxiliares'!$C$242),"FOLHA DE PESSOAL",IF(R365='Tabelas auxiliares'!$A$242,"CUSTEIO",IF(R365='Tabelas auxiliares'!$A$241,"INVESTIMENTO","ERRO - VERIFICAR"))))</f>
        <v/>
      </c>
      <c r="T365" s="37"/>
      <c r="U365" s="37"/>
      <c r="V365" s="37"/>
      <c r="W365" s="37"/>
      <c r="X365" s="37"/>
      <c r="Y365" s="37"/>
      <c r="Z365" s="37"/>
    </row>
    <row r="366" spans="18:26" x14ac:dyDescent="0.25">
      <c r="R366" s="19" t="str">
        <f t="shared" si="5"/>
        <v/>
      </c>
      <c r="S366" s="19" t="str">
        <f>IF(M366="","",IF(AND(M366&lt;&gt;'Tabelas auxiliares'!$B$241,M366&lt;&gt;'Tabelas auxiliares'!$B$242,M366&lt;&gt;'Tabelas auxiliares'!$C$241,M366&lt;&gt;'Tabelas auxiliares'!$C$242),"FOLHA DE PESSOAL",IF(R366='Tabelas auxiliares'!$A$242,"CUSTEIO",IF(R366='Tabelas auxiliares'!$A$241,"INVESTIMENTO","ERRO - VERIFICAR"))))</f>
        <v/>
      </c>
      <c r="T366" s="37"/>
      <c r="U366" s="37"/>
      <c r="V366" s="37"/>
      <c r="W366" s="37"/>
      <c r="X366" s="37"/>
      <c r="Y366" s="37"/>
      <c r="Z366" s="37"/>
    </row>
    <row r="367" spans="18:26" x14ac:dyDescent="0.25">
      <c r="R367" s="19" t="str">
        <f t="shared" si="5"/>
        <v/>
      </c>
      <c r="S367" s="19" t="str">
        <f>IF(M367="","",IF(AND(M367&lt;&gt;'Tabelas auxiliares'!$B$241,M367&lt;&gt;'Tabelas auxiliares'!$B$242,M367&lt;&gt;'Tabelas auxiliares'!$C$241,M367&lt;&gt;'Tabelas auxiliares'!$C$242),"FOLHA DE PESSOAL",IF(R367='Tabelas auxiliares'!$A$242,"CUSTEIO",IF(R367='Tabelas auxiliares'!$A$241,"INVESTIMENTO","ERRO - VERIFICAR"))))</f>
        <v/>
      </c>
      <c r="T367" s="37"/>
      <c r="U367" s="37"/>
      <c r="V367" s="37"/>
      <c r="W367" s="37"/>
      <c r="X367" s="37"/>
      <c r="Y367" s="37"/>
      <c r="Z367" s="37"/>
    </row>
    <row r="368" spans="18:26" x14ac:dyDescent="0.25">
      <c r="R368" s="19" t="str">
        <f t="shared" si="5"/>
        <v/>
      </c>
      <c r="S368" s="19" t="str">
        <f>IF(M368="","",IF(AND(M368&lt;&gt;'Tabelas auxiliares'!$B$241,M368&lt;&gt;'Tabelas auxiliares'!$B$242,M368&lt;&gt;'Tabelas auxiliares'!$C$241,M368&lt;&gt;'Tabelas auxiliares'!$C$242),"FOLHA DE PESSOAL",IF(R368='Tabelas auxiliares'!$A$242,"CUSTEIO",IF(R368='Tabelas auxiliares'!$A$241,"INVESTIMENTO","ERRO - VERIFICAR"))))</f>
        <v/>
      </c>
      <c r="T368" s="37"/>
      <c r="U368" s="37"/>
      <c r="V368" s="37"/>
      <c r="W368" s="37"/>
      <c r="X368" s="37"/>
      <c r="Y368" s="37"/>
      <c r="Z368" s="37"/>
    </row>
    <row r="369" spans="18:26" x14ac:dyDescent="0.25">
      <c r="R369" s="19" t="str">
        <f t="shared" si="5"/>
        <v/>
      </c>
      <c r="S369" s="19" t="str">
        <f>IF(M369="","",IF(AND(M369&lt;&gt;'Tabelas auxiliares'!$B$241,M369&lt;&gt;'Tabelas auxiliares'!$B$242,M369&lt;&gt;'Tabelas auxiliares'!$C$241,M369&lt;&gt;'Tabelas auxiliares'!$C$242),"FOLHA DE PESSOAL",IF(R369='Tabelas auxiliares'!$A$242,"CUSTEIO",IF(R369='Tabelas auxiliares'!$A$241,"INVESTIMENTO","ERRO - VERIFICAR"))))</f>
        <v/>
      </c>
      <c r="T369" s="37"/>
      <c r="U369" s="37"/>
      <c r="V369" s="37"/>
      <c r="W369" s="37"/>
      <c r="X369" s="37"/>
      <c r="Y369" s="37"/>
      <c r="Z369" s="37"/>
    </row>
    <row r="370" spans="18:26" x14ac:dyDescent="0.25">
      <c r="R370" s="19" t="str">
        <f t="shared" si="5"/>
        <v/>
      </c>
      <c r="S370" s="19" t="str">
        <f>IF(M370="","",IF(AND(M370&lt;&gt;'Tabelas auxiliares'!$B$241,M370&lt;&gt;'Tabelas auxiliares'!$B$242,M370&lt;&gt;'Tabelas auxiliares'!$C$241,M370&lt;&gt;'Tabelas auxiliares'!$C$242),"FOLHA DE PESSOAL",IF(R370='Tabelas auxiliares'!$A$242,"CUSTEIO",IF(R370='Tabelas auxiliares'!$A$241,"INVESTIMENTO","ERRO - VERIFICAR"))))</f>
        <v/>
      </c>
      <c r="T370" s="37"/>
      <c r="U370" s="37"/>
      <c r="V370" s="37"/>
      <c r="W370" s="37"/>
      <c r="X370" s="37"/>
      <c r="Y370" s="37"/>
      <c r="Z370" s="37"/>
    </row>
    <row r="371" spans="18:26" x14ac:dyDescent="0.25">
      <c r="R371" s="19" t="str">
        <f t="shared" si="5"/>
        <v/>
      </c>
      <c r="S371" s="19" t="str">
        <f>IF(M371="","",IF(AND(M371&lt;&gt;'Tabelas auxiliares'!$B$241,M371&lt;&gt;'Tabelas auxiliares'!$B$242,M371&lt;&gt;'Tabelas auxiliares'!$C$241,M371&lt;&gt;'Tabelas auxiliares'!$C$242),"FOLHA DE PESSOAL",IF(R371='Tabelas auxiliares'!$A$242,"CUSTEIO",IF(R371='Tabelas auxiliares'!$A$241,"INVESTIMENTO","ERRO - VERIFICAR"))))</f>
        <v/>
      </c>
      <c r="T371" s="37"/>
      <c r="U371" s="37"/>
      <c r="V371" s="37"/>
      <c r="W371" s="37"/>
      <c r="X371" s="37"/>
      <c r="Y371" s="37"/>
      <c r="Z371" s="37"/>
    </row>
    <row r="372" spans="18:26" x14ac:dyDescent="0.25">
      <c r="R372" s="19" t="str">
        <f t="shared" si="5"/>
        <v/>
      </c>
      <c r="S372" s="19" t="str">
        <f>IF(M372="","",IF(AND(M372&lt;&gt;'Tabelas auxiliares'!$B$241,M372&lt;&gt;'Tabelas auxiliares'!$B$242,M372&lt;&gt;'Tabelas auxiliares'!$C$241,M372&lt;&gt;'Tabelas auxiliares'!$C$242),"FOLHA DE PESSOAL",IF(R372='Tabelas auxiliares'!$A$242,"CUSTEIO",IF(R372='Tabelas auxiliares'!$A$241,"INVESTIMENTO","ERRO - VERIFICAR"))))</f>
        <v/>
      </c>
      <c r="T372" s="37"/>
      <c r="U372" s="37"/>
      <c r="V372" s="37"/>
      <c r="W372" s="37"/>
      <c r="X372" s="37"/>
      <c r="Y372" s="37"/>
      <c r="Z372" s="37"/>
    </row>
    <row r="373" spans="18:26" x14ac:dyDescent="0.25">
      <c r="R373" s="19" t="str">
        <f t="shared" si="5"/>
        <v/>
      </c>
      <c r="S373" s="19" t="str">
        <f>IF(M373="","",IF(AND(M373&lt;&gt;'Tabelas auxiliares'!$B$241,M373&lt;&gt;'Tabelas auxiliares'!$B$242,M373&lt;&gt;'Tabelas auxiliares'!$C$241,M373&lt;&gt;'Tabelas auxiliares'!$C$242),"FOLHA DE PESSOAL",IF(R373='Tabelas auxiliares'!$A$242,"CUSTEIO",IF(R373='Tabelas auxiliares'!$A$241,"INVESTIMENTO","ERRO - VERIFICAR"))))</f>
        <v/>
      </c>
      <c r="T373" s="37"/>
      <c r="U373" s="37"/>
      <c r="V373" s="37"/>
      <c r="W373" s="37"/>
      <c r="X373" s="37"/>
      <c r="Y373" s="37"/>
      <c r="Z373" s="37"/>
    </row>
    <row r="374" spans="18:26" x14ac:dyDescent="0.25">
      <c r="R374" s="19" t="str">
        <f t="shared" si="5"/>
        <v/>
      </c>
      <c r="S374" s="19" t="str">
        <f>IF(M374="","",IF(AND(M374&lt;&gt;'Tabelas auxiliares'!$B$241,M374&lt;&gt;'Tabelas auxiliares'!$B$242,M374&lt;&gt;'Tabelas auxiliares'!$C$241,M374&lt;&gt;'Tabelas auxiliares'!$C$242),"FOLHA DE PESSOAL",IF(R374='Tabelas auxiliares'!$A$242,"CUSTEIO",IF(R374='Tabelas auxiliares'!$A$241,"INVESTIMENTO","ERRO - VERIFICAR"))))</f>
        <v/>
      </c>
      <c r="T374" s="37"/>
      <c r="U374" s="37"/>
      <c r="V374" s="37"/>
      <c r="W374" s="37"/>
      <c r="X374" s="37"/>
      <c r="Y374" s="37"/>
      <c r="Z374" s="37"/>
    </row>
    <row r="375" spans="18:26" x14ac:dyDescent="0.25">
      <c r="R375" s="19" t="str">
        <f t="shared" si="5"/>
        <v/>
      </c>
      <c r="S375" s="19" t="str">
        <f>IF(M375="","",IF(AND(M375&lt;&gt;'Tabelas auxiliares'!$B$241,M375&lt;&gt;'Tabelas auxiliares'!$B$242,M375&lt;&gt;'Tabelas auxiliares'!$C$241,M375&lt;&gt;'Tabelas auxiliares'!$C$242),"FOLHA DE PESSOAL",IF(R375='Tabelas auxiliares'!$A$242,"CUSTEIO",IF(R375='Tabelas auxiliares'!$A$241,"INVESTIMENTO","ERRO - VERIFICAR"))))</f>
        <v/>
      </c>
      <c r="T375" s="37"/>
      <c r="U375" s="37"/>
      <c r="V375" s="37"/>
      <c r="W375" s="37"/>
      <c r="X375" s="37"/>
      <c r="Y375" s="37"/>
      <c r="Z375" s="37"/>
    </row>
    <row r="376" spans="18:26" x14ac:dyDescent="0.25">
      <c r="R376" s="19" t="str">
        <f t="shared" si="5"/>
        <v/>
      </c>
      <c r="S376" s="19" t="str">
        <f>IF(M376="","",IF(AND(M376&lt;&gt;'Tabelas auxiliares'!$B$241,M376&lt;&gt;'Tabelas auxiliares'!$B$242,M376&lt;&gt;'Tabelas auxiliares'!$C$241,M376&lt;&gt;'Tabelas auxiliares'!$C$242),"FOLHA DE PESSOAL",IF(R376='Tabelas auxiliares'!$A$242,"CUSTEIO",IF(R376='Tabelas auxiliares'!$A$241,"INVESTIMENTO","ERRO - VERIFICAR"))))</f>
        <v/>
      </c>
      <c r="T376" s="37"/>
      <c r="U376" s="37"/>
      <c r="V376" s="37"/>
      <c r="W376" s="37"/>
      <c r="X376" s="37"/>
      <c r="Y376" s="37"/>
      <c r="Z376" s="37"/>
    </row>
    <row r="377" spans="18:26" x14ac:dyDescent="0.25">
      <c r="R377" s="19" t="str">
        <f t="shared" si="5"/>
        <v/>
      </c>
      <c r="S377" s="19" t="str">
        <f>IF(M377="","",IF(AND(M377&lt;&gt;'Tabelas auxiliares'!$B$241,M377&lt;&gt;'Tabelas auxiliares'!$B$242,M377&lt;&gt;'Tabelas auxiliares'!$C$241,M377&lt;&gt;'Tabelas auxiliares'!$C$242),"FOLHA DE PESSOAL",IF(R377='Tabelas auxiliares'!$A$242,"CUSTEIO",IF(R377='Tabelas auxiliares'!$A$241,"INVESTIMENTO","ERRO - VERIFICAR"))))</f>
        <v/>
      </c>
      <c r="T377" s="37"/>
      <c r="U377" s="37"/>
      <c r="V377" s="37"/>
      <c r="W377" s="37"/>
      <c r="X377" s="37"/>
      <c r="Y377" s="37"/>
      <c r="Z377" s="37"/>
    </row>
    <row r="378" spans="18:26" x14ac:dyDescent="0.25">
      <c r="R378" s="19" t="str">
        <f t="shared" si="5"/>
        <v/>
      </c>
      <c r="S378" s="19" t="str">
        <f>IF(M378="","",IF(AND(M378&lt;&gt;'Tabelas auxiliares'!$B$241,M378&lt;&gt;'Tabelas auxiliares'!$B$242,M378&lt;&gt;'Tabelas auxiliares'!$C$241,M378&lt;&gt;'Tabelas auxiliares'!$C$242),"FOLHA DE PESSOAL",IF(R378='Tabelas auxiliares'!$A$242,"CUSTEIO",IF(R378='Tabelas auxiliares'!$A$241,"INVESTIMENTO","ERRO - VERIFICAR"))))</f>
        <v/>
      </c>
      <c r="T378" s="37"/>
      <c r="U378" s="37"/>
      <c r="V378" s="37"/>
      <c r="W378" s="37"/>
      <c r="X378" s="37"/>
      <c r="Y378" s="37"/>
      <c r="Z378" s="37"/>
    </row>
    <row r="379" spans="18:26" x14ac:dyDescent="0.25">
      <c r="R379" s="19" t="str">
        <f t="shared" si="5"/>
        <v/>
      </c>
      <c r="S379" s="19" t="str">
        <f>IF(M379="","",IF(AND(M379&lt;&gt;'Tabelas auxiliares'!$B$241,M379&lt;&gt;'Tabelas auxiliares'!$B$242,M379&lt;&gt;'Tabelas auxiliares'!$C$241,M379&lt;&gt;'Tabelas auxiliares'!$C$242),"FOLHA DE PESSOAL",IF(R379='Tabelas auxiliares'!$A$242,"CUSTEIO",IF(R379='Tabelas auxiliares'!$A$241,"INVESTIMENTO","ERRO - VERIFICAR"))))</f>
        <v/>
      </c>
      <c r="T379" s="37"/>
      <c r="U379" s="37"/>
      <c r="V379" s="37"/>
      <c r="W379" s="37"/>
      <c r="X379" s="37"/>
      <c r="Y379" s="37"/>
      <c r="Z379" s="37"/>
    </row>
    <row r="380" spans="18:26" x14ac:dyDescent="0.25">
      <c r="R380" s="19" t="str">
        <f t="shared" si="5"/>
        <v/>
      </c>
      <c r="S380" s="19" t="str">
        <f>IF(M380="","",IF(AND(M380&lt;&gt;'Tabelas auxiliares'!$B$241,M380&lt;&gt;'Tabelas auxiliares'!$B$242,M380&lt;&gt;'Tabelas auxiliares'!$C$241,M380&lt;&gt;'Tabelas auxiliares'!$C$242),"FOLHA DE PESSOAL",IF(R380='Tabelas auxiliares'!$A$242,"CUSTEIO",IF(R380='Tabelas auxiliares'!$A$241,"INVESTIMENTO","ERRO - VERIFICAR"))))</f>
        <v/>
      </c>
      <c r="T380" s="37"/>
      <c r="U380" s="37"/>
      <c r="V380" s="37"/>
      <c r="W380" s="37"/>
      <c r="X380" s="37"/>
      <c r="Y380" s="37"/>
      <c r="Z380" s="37"/>
    </row>
    <row r="381" spans="18:26" x14ac:dyDescent="0.25">
      <c r="R381" s="19" t="str">
        <f t="shared" si="5"/>
        <v/>
      </c>
      <c r="S381" s="19" t="str">
        <f>IF(M381="","",IF(AND(M381&lt;&gt;'Tabelas auxiliares'!$B$241,M381&lt;&gt;'Tabelas auxiliares'!$B$242,M381&lt;&gt;'Tabelas auxiliares'!$C$241,M381&lt;&gt;'Tabelas auxiliares'!$C$242),"FOLHA DE PESSOAL",IF(R381='Tabelas auxiliares'!$A$242,"CUSTEIO",IF(R381='Tabelas auxiliares'!$A$241,"INVESTIMENTO","ERRO - VERIFICAR"))))</f>
        <v/>
      </c>
      <c r="T381" s="37"/>
      <c r="U381" s="37"/>
      <c r="V381" s="37"/>
      <c r="W381" s="37"/>
      <c r="X381" s="37"/>
      <c r="Y381" s="37"/>
      <c r="Z381" s="37"/>
    </row>
    <row r="382" spans="18:26" x14ac:dyDescent="0.25">
      <c r="R382" s="19" t="str">
        <f t="shared" si="5"/>
        <v/>
      </c>
      <c r="S382" s="19" t="str">
        <f>IF(M382="","",IF(AND(M382&lt;&gt;'Tabelas auxiliares'!$B$241,M382&lt;&gt;'Tabelas auxiliares'!$B$242,M382&lt;&gt;'Tabelas auxiliares'!$C$241,M382&lt;&gt;'Tabelas auxiliares'!$C$242),"FOLHA DE PESSOAL",IF(R382='Tabelas auxiliares'!$A$242,"CUSTEIO",IF(R382='Tabelas auxiliares'!$A$241,"INVESTIMENTO","ERRO - VERIFICAR"))))</f>
        <v/>
      </c>
      <c r="T382" s="37"/>
      <c r="U382" s="37"/>
      <c r="V382" s="37"/>
      <c r="W382" s="37"/>
      <c r="X382" s="37"/>
      <c r="Y382" s="37"/>
      <c r="Z382" s="37"/>
    </row>
    <row r="383" spans="18:26" x14ac:dyDescent="0.25">
      <c r="R383" s="19" t="str">
        <f t="shared" si="5"/>
        <v/>
      </c>
      <c r="S383" s="19" t="str">
        <f>IF(M383="","",IF(AND(M383&lt;&gt;'Tabelas auxiliares'!$B$241,M383&lt;&gt;'Tabelas auxiliares'!$B$242,M383&lt;&gt;'Tabelas auxiliares'!$C$241,M383&lt;&gt;'Tabelas auxiliares'!$C$242),"FOLHA DE PESSOAL",IF(R383='Tabelas auxiliares'!$A$242,"CUSTEIO",IF(R383='Tabelas auxiliares'!$A$241,"INVESTIMENTO","ERRO - VERIFICAR"))))</f>
        <v/>
      </c>
      <c r="T383" s="37"/>
      <c r="U383" s="37"/>
      <c r="V383" s="37"/>
      <c r="W383" s="37"/>
      <c r="X383" s="37"/>
      <c r="Y383" s="37"/>
      <c r="Z383" s="37"/>
    </row>
    <row r="384" spans="18:26" x14ac:dyDescent="0.25">
      <c r="R384" s="19" t="str">
        <f t="shared" si="5"/>
        <v/>
      </c>
      <c r="S384" s="19" t="str">
        <f>IF(M384="","",IF(AND(M384&lt;&gt;'Tabelas auxiliares'!$B$241,M384&lt;&gt;'Tabelas auxiliares'!$B$242,M384&lt;&gt;'Tabelas auxiliares'!$C$241,M384&lt;&gt;'Tabelas auxiliares'!$C$242),"FOLHA DE PESSOAL",IF(R384='Tabelas auxiliares'!$A$242,"CUSTEIO",IF(R384='Tabelas auxiliares'!$A$241,"INVESTIMENTO","ERRO - VERIFICAR"))))</f>
        <v/>
      </c>
      <c r="T384" s="37"/>
      <c r="U384" s="37"/>
      <c r="V384" s="37"/>
      <c r="W384" s="37"/>
      <c r="X384" s="37"/>
      <c r="Y384" s="37"/>
      <c r="Z384" s="37"/>
    </row>
    <row r="385" spans="18:26" x14ac:dyDescent="0.25">
      <c r="R385" s="19" t="str">
        <f t="shared" si="5"/>
        <v/>
      </c>
      <c r="S385" s="19" t="str">
        <f>IF(M385="","",IF(AND(M385&lt;&gt;'Tabelas auxiliares'!$B$241,M385&lt;&gt;'Tabelas auxiliares'!$B$242,M385&lt;&gt;'Tabelas auxiliares'!$C$241,M385&lt;&gt;'Tabelas auxiliares'!$C$242),"FOLHA DE PESSOAL",IF(R385='Tabelas auxiliares'!$A$242,"CUSTEIO",IF(R385='Tabelas auxiliares'!$A$241,"INVESTIMENTO","ERRO - VERIFICAR"))))</f>
        <v/>
      </c>
      <c r="T385" s="37"/>
      <c r="U385" s="37"/>
      <c r="V385" s="37"/>
      <c r="W385" s="37"/>
      <c r="X385" s="37"/>
      <c r="Y385" s="37"/>
      <c r="Z385" s="37"/>
    </row>
    <row r="386" spans="18:26" x14ac:dyDescent="0.25">
      <c r="R386" s="19" t="str">
        <f t="shared" si="5"/>
        <v/>
      </c>
      <c r="S386" s="19" t="str">
        <f>IF(M386="","",IF(AND(M386&lt;&gt;'Tabelas auxiliares'!$B$241,M386&lt;&gt;'Tabelas auxiliares'!$B$242,M386&lt;&gt;'Tabelas auxiliares'!$C$241,M386&lt;&gt;'Tabelas auxiliares'!$C$242),"FOLHA DE PESSOAL",IF(R386='Tabelas auxiliares'!$A$242,"CUSTEIO",IF(R386='Tabelas auxiliares'!$A$241,"INVESTIMENTO","ERRO - VERIFICAR"))))</f>
        <v/>
      </c>
      <c r="T386" s="37"/>
      <c r="U386" s="37"/>
      <c r="V386" s="37"/>
      <c r="W386" s="37"/>
      <c r="X386" s="37"/>
      <c r="Y386" s="37"/>
      <c r="Z386" s="37"/>
    </row>
    <row r="387" spans="18:26" x14ac:dyDescent="0.25">
      <c r="R387" s="19" t="str">
        <f t="shared" si="5"/>
        <v/>
      </c>
      <c r="S387" s="19" t="str">
        <f>IF(M387="","",IF(AND(M387&lt;&gt;'Tabelas auxiliares'!$B$241,M387&lt;&gt;'Tabelas auxiliares'!$B$242,M387&lt;&gt;'Tabelas auxiliares'!$C$241,M387&lt;&gt;'Tabelas auxiliares'!$C$242),"FOLHA DE PESSOAL",IF(R387='Tabelas auxiliares'!$A$242,"CUSTEIO",IF(R387='Tabelas auxiliares'!$A$241,"INVESTIMENTO","ERRO - VERIFICAR"))))</f>
        <v/>
      </c>
      <c r="T387" s="37"/>
      <c r="U387" s="37"/>
      <c r="V387" s="37"/>
      <c r="W387" s="37"/>
      <c r="X387" s="37"/>
      <c r="Y387" s="37"/>
      <c r="Z387" s="37"/>
    </row>
    <row r="388" spans="18:26" x14ac:dyDescent="0.25">
      <c r="R388" s="19" t="str">
        <f t="shared" ref="R388:R451" si="6">LEFT(O388,1)</f>
        <v/>
      </c>
      <c r="S388" s="19" t="str">
        <f>IF(M388="","",IF(AND(M388&lt;&gt;'Tabelas auxiliares'!$B$241,M388&lt;&gt;'Tabelas auxiliares'!$B$242,M388&lt;&gt;'Tabelas auxiliares'!$C$241,M388&lt;&gt;'Tabelas auxiliares'!$C$242),"FOLHA DE PESSOAL",IF(R388='Tabelas auxiliares'!$A$242,"CUSTEIO",IF(R388='Tabelas auxiliares'!$A$241,"INVESTIMENTO","ERRO - VERIFICAR"))))</f>
        <v/>
      </c>
      <c r="T388" s="37"/>
      <c r="U388" s="37"/>
      <c r="V388" s="37"/>
      <c r="W388" s="37"/>
      <c r="X388" s="37"/>
      <c r="Y388" s="37"/>
      <c r="Z388" s="37"/>
    </row>
    <row r="389" spans="18:26" x14ac:dyDescent="0.25">
      <c r="R389" s="19" t="str">
        <f t="shared" si="6"/>
        <v/>
      </c>
      <c r="S389" s="19" t="str">
        <f>IF(M389="","",IF(AND(M389&lt;&gt;'Tabelas auxiliares'!$B$241,M389&lt;&gt;'Tabelas auxiliares'!$B$242,M389&lt;&gt;'Tabelas auxiliares'!$C$241,M389&lt;&gt;'Tabelas auxiliares'!$C$242),"FOLHA DE PESSOAL",IF(R389='Tabelas auxiliares'!$A$242,"CUSTEIO",IF(R389='Tabelas auxiliares'!$A$241,"INVESTIMENTO","ERRO - VERIFICAR"))))</f>
        <v/>
      </c>
      <c r="T389" s="37"/>
      <c r="U389" s="37"/>
      <c r="V389" s="37"/>
      <c r="W389" s="37"/>
      <c r="X389" s="37"/>
      <c r="Y389" s="37"/>
      <c r="Z389" s="37"/>
    </row>
    <row r="390" spans="18:26" x14ac:dyDescent="0.25">
      <c r="R390" s="19" t="str">
        <f t="shared" si="6"/>
        <v/>
      </c>
      <c r="S390" s="19" t="str">
        <f>IF(M390="","",IF(AND(M390&lt;&gt;'Tabelas auxiliares'!$B$241,M390&lt;&gt;'Tabelas auxiliares'!$B$242,M390&lt;&gt;'Tabelas auxiliares'!$C$241,M390&lt;&gt;'Tabelas auxiliares'!$C$242),"FOLHA DE PESSOAL",IF(R390='Tabelas auxiliares'!$A$242,"CUSTEIO",IF(R390='Tabelas auxiliares'!$A$241,"INVESTIMENTO","ERRO - VERIFICAR"))))</f>
        <v/>
      </c>
      <c r="T390" s="37"/>
      <c r="U390" s="37"/>
      <c r="V390" s="37"/>
      <c r="W390" s="37"/>
      <c r="X390" s="37"/>
      <c r="Y390" s="37"/>
      <c r="Z390" s="37"/>
    </row>
    <row r="391" spans="18:26" x14ac:dyDescent="0.25">
      <c r="R391" s="19" t="str">
        <f t="shared" si="6"/>
        <v/>
      </c>
      <c r="S391" s="19" t="str">
        <f>IF(M391="","",IF(AND(M391&lt;&gt;'Tabelas auxiliares'!$B$241,M391&lt;&gt;'Tabelas auxiliares'!$B$242,M391&lt;&gt;'Tabelas auxiliares'!$C$241,M391&lt;&gt;'Tabelas auxiliares'!$C$242),"FOLHA DE PESSOAL",IF(R391='Tabelas auxiliares'!$A$242,"CUSTEIO",IF(R391='Tabelas auxiliares'!$A$241,"INVESTIMENTO","ERRO - VERIFICAR"))))</f>
        <v/>
      </c>
      <c r="T391" s="37"/>
      <c r="U391" s="37"/>
      <c r="V391" s="37"/>
      <c r="W391" s="37"/>
      <c r="X391" s="37"/>
      <c r="Y391" s="37"/>
      <c r="Z391" s="37"/>
    </row>
    <row r="392" spans="18:26" x14ac:dyDescent="0.25">
      <c r="R392" s="19" t="str">
        <f t="shared" si="6"/>
        <v/>
      </c>
      <c r="S392" s="19" t="str">
        <f>IF(M392="","",IF(AND(M392&lt;&gt;'Tabelas auxiliares'!$B$241,M392&lt;&gt;'Tabelas auxiliares'!$B$242,M392&lt;&gt;'Tabelas auxiliares'!$C$241,M392&lt;&gt;'Tabelas auxiliares'!$C$242),"FOLHA DE PESSOAL",IF(R392='Tabelas auxiliares'!$A$242,"CUSTEIO",IF(R392='Tabelas auxiliares'!$A$241,"INVESTIMENTO","ERRO - VERIFICAR"))))</f>
        <v/>
      </c>
      <c r="T392" s="37"/>
      <c r="U392" s="37"/>
      <c r="V392" s="37"/>
      <c r="W392" s="37"/>
      <c r="X392" s="37"/>
      <c r="Y392" s="37"/>
      <c r="Z392" s="37"/>
    </row>
    <row r="393" spans="18:26" x14ac:dyDescent="0.25">
      <c r="R393" s="19" t="str">
        <f t="shared" si="6"/>
        <v/>
      </c>
      <c r="S393" s="19" t="str">
        <f>IF(M393="","",IF(AND(M393&lt;&gt;'Tabelas auxiliares'!$B$241,M393&lt;&gt;'Tabelas auxiliares'!$B$242,M393&lt;&gt;'Tabelas auxiliares'!$C$241,M393&lt;&gt;'Tabelas auxiliares'!$C$242),"FOLHA DE PESSOAL",IF(R393='Tabelas auxiliares'!$A$242,"CUSTEIO",IF(R393='Tabelas auxiliares'!$A$241,"INVESTIMENTO","ERRO - VERIFICAR"))))</f>
        <v/>
      </c>
      <c r="T393" s="37"/>
      <c r="U393" s="37"/>
      <c r="V393" s="37"/>
      <c r="W393" s="37"/>
      <c r="X393" s="37"/>
      <c r="Y393" s="37"/>
      <c r="Z393" s="37"/>
    </row>
    <row r="394" spans="18:26" x14ac:dyDescent="0.25">
      <c r="R394" s="19" t="str">
        <f t="shared" si="6"/>
        <v/>
      </c>
      <c r="S394" s="19" t="str">
        <f>IF(M394="","",IF(AND(M394&lt;&gt;'Tabelas auxiliares'!$B$241,M394&lt;&gt;'Tabelas auxiliares'!$B$242,M394&lt;&gt;'Tabelas auxiliares'!$C$241,M394&lt;&gt;'Tabelas auxiliares'!$C$242),"FOLHA DE PESSOAL",IF(R394='Tabelas auxiliares'!$A$242,"CUSTEIO",IF(R394='Tabelas auxiliares'!$A$241,"INVESTIMENTO","ERRO - VERIFICAR"))))</f>
        <v/>
      </c>
      <c r="T394" s="37"/>
      <c r="U394" s="37"/>
      <c r="V394" s="37"/>
      <c r="W394" s="37"/>
      <c r="X394" s="37"/>
      <c r="Y394" s="37"/>
      <c r="Z394" s="37"/>
    </row>
    <row r="395" spans="18:26" x14ac:dyDescent="0.25">
      <c r="R395" s="19" t="str">
        <f t="shared" si="6"/>
        <v/>
      </c>
      <c r="S395" s="19" t="str">
        <f>IF(M395="","",IF(AND(M395&lt;&gt;'Tabelas auxiliares'!$B$241,M395&lt;&gt;'Tabelas auxiliares'!$B$242,M395&lt;&gt;'Tabelas auxiliares'!$C$241,M395&lt;&gt;'Tabelas auxiliares'!$C$242),"FOLHA DE PESSOAL",IF(R395='Tabelas auxiliares'!$A$242,"CUSTEIO",IF(R395='Tabelas auxiliares'!$A$241,"INVESTIMENTO","ERRO - VERIFICAR"))))</f>
        <v/>
      </c>
      <c r="T395" s="37"/>
      <c r="U395" s="37"/>
      <c r="V395" s="37"/>
      <c r="W395" s="37"/>
      <c r="X395" s="37"/>
      <c r="Y395" s="37"/>
      <c r="Z395" s="37"/>
    </row>
    <row r="396" spans="18:26" x14ac:dyDescent="0.25">
      <c r="R396" s="19" t="str">
        <f t="shared" si="6"/>
        <v/>
      </c>
      <c r="S396" s="19" t="str">
        <f>IF(M396="","",IF(AND(M396&lt;&gt;'Tabelas auxiliares'!$B$241,M396&lt;&gt;'Tabelas auxiliares'!$B$242,M396&lt;&gt;'Tabelas auxiliares'!$C$241,M396&lt;&gt;'Tabelas auxiliares'!$C$242),"FOLHA DE PESSOAL",IF(R396='Tabelas auxiliares'!$A$242,"CUSTEIO",IF(R396='Tabelas auxiliares'!$A$241,"INVESTIMENTO","ERRO - VERIFICAR"))))</f>
        <v/>
      </c>
      <c r="T396" s="37"/>
      <c r="U396" s="37"/>
      <c r="V396" s="37"/>
      <c r="W396" s="37"/>
      <c r="X396" s="37"/>
      <c r="Y396" s="37"/>
      <c r="Z396" s="37"/>
    </row>
    <row r="397" spans="18:26" x14ac:dyDescent="0.25">
      <c r="R397" s="19" t="str">
        <f t="shared" si="6"/>
        <v/>
      </c>
      <c r="S397" s="19" t="str">
        <f>IF(M397="","",IF(AND(M397&lt;&gt;'Tabelas auxiliares'!$B$241,M397&lt;&gt;'Tabelas auxiliares'!$B$242,M397&lt;&gt;'Tabelas auxiliares'!$C$241,M397&lt;&gt;'Tabelas auxiliares'!$C$242),"FOLHA DE PESSOAL",IF(R397='Tabelas auxiliares'!$A$242,"CUSTEIO",IF(R397='Tabelas auxiliares'!$A$241,"INVESTIMENTO","ERRO - VERIFICAR"))))</f>
        <v/>
      </c>
      <c r="T397" s="37"/>
      <c r="U397" s="37"/>
      <c r="V397" s="37"/>
      <c r="W397" s="37"/>
      <c r="X397" s="37"/>
      <c r="Y397" s="37"/>
      <c r="Z397" s="37"/>
    </row>
    <row r="398" spans="18:26" x14ac:dyDescent="0.25">
      <c r="R398" s="19" t="str">
        <f t="shared" si="6"/>
        <v/>
      </c>
      <c r="S398" s="19" t="str">
        <f>IF(M398="","",IF(AND(M398&lt;&gt;'Tabelas auxiliares'!$B$241,M398&lt;&gt;'Tabelas auxiliares'!$B$242,M398&lt;&gt;'Tabelas auxiliares'!$C$241,M398&lt;&gt;'Tabelas auxiliares'!$C$242),"FOLHA DE PESSOAL",IF(R398='Tabelas auxiliares'!$A$242,"CUSTEIO",IF(R398='Tabelas auxiliares'!$A$241,"INVESTIMENTO","ERRO - VERIFICAR"))))</f>
        <v/>
      </c>
      <c r="T398" s="37"/>
      <c r="U398" s="37"/>
      <c r="V398" s="37"/>
      <c r="W398" s="37"/>
      <c r="X398" s="37"/>
      <c r="Y398" s="37"/>
      <c r="Z398" s="37"/>
    </row>
    <row r="399" spans="18:26" x14ac:dyDescent="0.25">
      <c r="R399" s="19" t="str">
        <f t="shared" si="6"/>
        <v/>
      </c>
      <c r="S399" s="19" t="str">
        <f>IF(M399="","",IF(AND(M399&lt;&gt;'Tabelas auxiliares'!$B$241,M399&lt;&gt;'Tabelas auxiliares'!$B$242,M399&lt;&gt;'Tabelas auxiliares'!$C$241,M399&lt;&gt;'Tabelas auxiliares'!$C$242),"FOLHA DE PESSOAL",IF(R399='Tabelas auxiliares'!$A$242,"CUSTEIO",IF(R399='Tabelas auxiliares'!$A$241,"INVESTIMENTO","ERRO - VERIFICAR"))))</f>
        <v/>
      </c>
      <c r="T399" s="37"/>
      <c r="U399" s="37"/>
      <c r="V399" s="37"/>
      <c r="W399" s="37"/>
      <c r="X399" s="37"/>
      <c r="Y399" s="37"/>
      <c r="Z399" s="37"/>
    </row>
    <row r="400" spans="18:26" x14ac:dyDescent="0.25">
      <c r="R400" s="19" t="str">
        <f t="shared" si="6"/>
        <v/>
      </c>
      <c r="S400" s="19" t="str">
        <f>IF(M400="","",IF(AND(M400&lt;&gt;'Tabelas auxiliares'!$B$241,M400&lt;&gt;'Tabelas auxiliares'!$B$242,M400&lt;&gt;'Tabelas auxiliares'!$C$241,M400&lt;&gt;'Tabelas auxiliares'!$C$242),"FOLHA DE PESSOAL",IF(R400='Tabelas auxiliares'!$A$242,"CUSTEIO",IF(R400='Tabelas auxiliares'!$A$241,"INVESTIMENTO","ERRO - VERIFICAR"))))</f>
        <v/>
      </c>
      <c r="T400" s="37"/>
      <c r="U400" s="37"/>
      <c r="V400" s="37"/>
      <c r="W400" s="37"/>
      <c r="X400" s="37"/>
      <c r="Y400" s="37"/>
      <c r="Z400" s="37"/>
    </row>
    <row r="401" spans="18:26" x14ac:dyDescent="0.25">
      <c r="R401" s="19" t="str">
        <f t="shared" si="6"/>
        <v/>
      </c>
      <c r="S401" s="19" t="str">
        <f>IF(M401="","",IF(AND(M401&lt;&gt;'Tabelas auxiliares'!$B$241,M401&lt;&gt;'Tabelas auxiliares'!$B$242,M401&lt;&gt;'Tabelas auxiliares'!$C$241,M401&lt;&gt;'Tabelas auxiliares'!$C$242),"FOLHA DE PESSOAL",IF(R401='Tabelas auxiliares'!$A$242,"CUSTEIO",IF(R401='Tabelas auxiliares'!$A$241,"INVESTIMENTO","ERRO - VERIFICAR"))))</f>
        <v/>
      </c>
      <c r="T401" s="37"/>
      <c r="U401" s="37"/>
      <c r="V401" s="37"/>
      <c r="W401" s="37"/>
      <c r="X401" s="37"/>
      <c r="Y401" s="37"/>
      <c r="Z401" s="37"/>
    </row>
    <row r="402" spans="18:26" x14ac:dyDescent="0.25">
      <c r="R402" s="19" t="str">
        <f t="shared" si="6"/>
        <v/>
      </c>
      <c r="S402" s="19" t="str">
        <f>IF(M402="","",IF(AND(M402&lt;&gt;'Tabelas auxiliares'!$B$241,M402&lt;&gt;'Tabelas auxiliares'!$B$242,M402&lt;&gt;'Tabelas auxiliares'!$C$241,M402&lt;&gt;'Tabelas auxiliares'!$C$242),"FOLHA DE PESSOAL",IF(R402='Tabelas auxiliares'!$A$242,"CUSTEIO",IF(R402='Tabelas auxiliares'!$A$241,"INVESTIMENTO","ERRO - VERIFICAR"))))</f>
        <v/>
      </c>
      <c r="T402" s="37"/>
      <c r="U402" s="37"/>
      <c r="V402" s="37"/>
      <c r="W402" s="37"/>
      <c r="X402" s="37"/>
      <c r="Y402" s="37"/>
      <c r="Z402" s="37"/>
    </row>
    <row r="403" spans="18:26" x14ac:dyDescent="0.25">
      <c r="R403" s="19" t="str">
        <f t="shared" si="6"/>
        <v/>
      </c>
      <c r="S403" s="19" t="str">
        <f>IF(M403="","",IF(AND(M403&lt;&gt;'Tabelas auxiliares'!$B$241,M403&lt;&gt;'Tabelas auxiliares'!$B$242,M403&lt;&gt;'Tabelas auxiliares'!$C$241,M403&lt;&gt;'Tabelas auxiliares'!$C$242),"FOLHA DE PESSOAL",IF(R403='Tabelas auxiliares'!$A$242,"CUSTEIO",IF(R403='Tabelas auxiliares'!$A$241,"INVESTIMENTO","ERRO - VERIFICAR"))))</f>
        <v/>
      </c>
      <c r="T403" s="37"/>
      <c r="U403" s="37"/>
      <c r="V403" s="37"/>
      <c r="W403" s="37"/>
      <c r="X403" s="37"/>
      <c r="Y403" s="37"/>
      <c r="Z403" s="37"/>
    </row>
    <row r="404" spans="18:26" x14ac:dyDescent="0.25">
      <c r="R404" s="19" t="str">
        <f t="shared" si="6"/>
        <v/>
      </c>
      <c r="S404" s="19" t="str">
        <f>IF(M404="","",IF(AND(M404&lt;&gt;'Tabelas auxiliares'!$B$241,M404&lt;&gt;'Tabelas auxiliares'!$B$242,M404&lt;&gt;'Tabelas auxiliares'!$C$241,M404&lt;&gt;'Tabelas auxiliares'!$C$242),"FOLHA DE PESSOAL",IF(R404='Tabelas auxiliares'!$A$242,"CUSTEIO",IF(R404='Tabelas auxiliares'!$A$241,"INVESTIMENTO","ERRO - VERIFICAR"))))</f>
        <v/>
      </c>
      <c r="T404" s="37"/>
      <c r="U404" s="37"/>
      <c r="V404" s="37"/>
      <c r="W404" s="37"/>
      <c r="X404" s="37"/>
      <c r="Y404" s="37"/>
      <c r="Z404" s="37"/>
    </row>
    <row r="405" spans="18:26" x14ac:dyDescent="0.25">
      <c r="R405" s="19" t="str">
        <f t="shared" si="6"/>
        <v/>
      </c>
      <c r="S405" s="19" t="str">
        <f>IF(M405="","",IF(AND(M405&lt;&gt;'Tabelas auxiliares'!$B$241,M405&lt;&gt;'Tabelas auxiliares'!$B$242,M405&lt;&gt;'Tabelas auxiliares'!$C$241,M405&lt;&gt;'Tabelas auxiliares'!$C$242),"FOLHA DE PESSOAL",IF(R405='Tabelas auxiliares'!$A$242,"CUSTEIO",IF(R405='Tabelas auxiliares'!$A$241,"INVESTIMENTO","ERRO - VERIFICAR"))))</f>
        <v/>
      </c>
      <c r="T405" s="37"/>
      <c r="U405" s="37"/>
      <c r="V405" s="37"/>
      <c r="W405" s="37"/>
      <c r="X405" s="37"/>
      <c r="Y405" s="37"/>
      <c r="Z405" s="37"/>
    </row>
    <row r="406" spans="18:26" x14ac:dyDescent="0.25">
      <c r="R406" s="19" t="str">
        <f t="shared" si="6"/>
        <v/>
      </c>
      <c r="S406" s="19" t="str">
        <f>IF(M406="","",IF(AND(M406&lt;&gt;'Tabelas auxiliares'!$B$241,M406&lt;&gt;'Tabelas auxiliares'!$B$242,M406&lt;&gt;'Tabelas auxiliares'!$C$241,M406&lt;&gt;'Tabelas auxiliares'!$C$242),"FOLHA DE PESSOAL",IF(R406='Tabelas auxiliares'!$A$242,"CUSTEIO",IF(R406='Tabelas auxiliares'!$A$241,"INVESTIMENTO","ERRO - VERIFICAR"))))</f>
        <v/>
      </c>
      <c r="T406" s="37"/>
      <c r="U406" s="37"/>
      <c r="V406" s="37"/>
      <c r="W406" s="37"/>
      <c r="X406" s="37"/>
      <c r="Y406" s="37"/>
      <c r="Z406" s="37"/>
    </row>
    <row r="407" spans="18:26" x14ac:dyDescent="0.25">
      <c r="R407" s="19" t="str">
        <f t="shared" si="6"/>
        <v/>
      </c>
      <c r="S407" s="19" t="str">
        <f>IF(M407="","",IF(AND(M407&lt;&gt;'Tabelas auxiliares'!$B$241,M407&lt;&gt;'Tabelas auxiliares'!$B$242,M407&lt;&gt;'Tabelas auxiliares'!$C$241,M407&lt;&gt;'Tabelas auxiliares'!$C$242),"FOLHA DE PESSOAL",IF(R407='Tabelas auxiliares'!$A$242,"CUSTEIO",IF(R407='Tabelas auxiliares'!$A$241,"INVESTIMENTO","ERRO - VERIFICAR"))))</f>
        <v/>
      </c>
      <c r="T407" s="37"/>
      <c r="U407" s="37"/>
      <c r="V407" s="37"/>
      <c r="W407" s="37"/>
      <c r="X407" s="37"/>
      <c r="Y407" s="37"/>
      <c r="Z407" s="37"/>
    </row>
    <row r="408" spans="18:26" x14ac:dyDescent="0.25">
      <c r="R408" s="19" t="str">
        <f t="shared" si="6"/>
        <v/>
      </c>
      <c r="S408" s="19" t="str">
        <f>IF(M408="","",IF(AND(M408&lt;&gt;'Tabelas auxiliares'!$B$241,M408&lt;&gt;'Tabelas auxiliares'!$B$242,M408&lt;&gt;'Tabelas auxiliares'!$C$241,M408&lt;&gt;'Tabelas auxiliares'!$C$242),"FOLHA DE PESSOAL",IF(R408='Tabelas auxiliares'!$A$242,"CUSTEIO",IF(R408='Tabelas auxiliares'!$A$241,"INVESTIMENTO","ERRO - VERIFICAR"))))</f>
        <v/>
      </c>
      <c r="T408" s="37"/>
      <c r="U408" s="37"/>
      <c r="V408" s="37"/>
      <c r="W408" s="37"/>
      <c r="X408" s="37"/>
      <c r="Y408" s="37"/>
      <c r="Z408" s="37"/>
    </row>
    <row r="409" spans="18:26" x14ac:dyDescent="0.25">
      <c r="R409" s="19" t="str">
        <f t="shared" si="6"/>
        <v/>
      </c>
      <c r="S409" s="19" t="str">
        <f>IF(M409="","",IF(AND(M409&lt;&gt;'Tabelas auxiliares'!$B$241,M409&lt;&gt;'Tabelas auxiliares'!$B$242,M409&lt;&gt;'Tabelas auxiliares'!$C$241,M409&lt;&gt;'Tabelas auxiliares'!$C$242),"FOLHA DE PESSOAL",IF(R409='Tabelas auxiliares'!$A$242,"CUSTEIO",IF(R409='Tabelas auxiliares'!$A$241,"INVESTIMENTO","ERRO - VERIFICAR"))))</f>
        <v/>
      </c>
      <c r="T409" s="37"/>
      <c r="U409" s="37"/>
      <c r="V409" s="37"/>
      <c r="W409" s="37"/>
      <c r="X409" s="37"/>
      <c r="Y409" s="37"/>
      <c r="Z409" s="37"/>
    </row>
    <row r="410" spans="18:26" x14ac:dyDescent="0.25">
      <c r="R410" s="19" t="str">
        <f t="shared" si="6"/>
        <v/>
      </c>
      <c r="S410" s="19" t="str">
        <f>IF(M410="","",IF(AND(M410&lt;&gt;'Tabelas auxiliares'!$B$241,M410&lt;&gt;'Tabelas auxiliares'!$B$242,M410&lt;&gt;'Tabelas auxiliares'!$C$241,M410&lt;&gt;'Tabelas auxiliares'!$C$242),"FOLHA DE PESSOAL",IF(R410='Tabelas auxiliares'!$A$242,"CUSTEIO",IF(R410='Tabelas auxiliares'!$A$241,"INVESTIMENTO","ERRO - VERIFICAR"))))</f>
        <v/>
      </c>
      <c r="T410" s="37"/>
      <c r="U410" s="37"/>
      <c r="V410" s="37"/>
      <c r="W410" s="37"/>
      <c r="X410" s="37"/>
      <c r="Y410" s="37"/>
      <c r="Z410" s="37"/>
    </row>
    <row r="411" spans="18:26" x14ac:dyDescent="0.25">
      <c r="R411" s="19" t="str">
        <f t="shared" si="6"/>
        <v/>
      </c>
      <c r="S411" s="19" t="str">
        <f>IF(M411="","",IF(AND(M411&lt;&gt;'Tabelas auxiliares'!$B$241,M411&lt;&gt;'Tabelas auxiliares'!$B$242,M411&lt;&gt;'Tabelas auxiliares'!$C$241,M411&lt;&gt;'Tabelas auxiliares'!$C$242),"FOLHA DE PESSOAL",IF(R411='Tabelas auxiliares'!$A$242,"CUSTEIO",IF(R411='Tabelas auxiliares'!$A$241,"INVESTIMENTO","ERRO - VERIFICAR"))))</f>
        <v/>
      </c>
      <c r="T411" s="37"/>
      <c r="U411" s="37"/>
      <c r="V411" s="37"/>
      <c r="W411" s="37"/>
      <c r="X411" s="37"/>
      <c r="Y411" s="37"/>
      <c r="Z411" s="37"/>
    </row>
    <row r="412" spans="18:26" x14ac:dyDescent="0.25">
      <c r="R412" s="19" t="str">
        <f t="shared" si="6"/>
        <v/>
      </c>
      <c r="S412" s="19" t="str">
        <f>IF(M412="","",IF(AND(M412&lt;&gt;'Tabelas auxiliares'!$B$241,M412&lt;&gt;'Tabelas auxiliares'!$B$242,M412&lt;&gt;'Tabelas auxiliares'!$C$241,M412&lt;&gt;'Tabelas auxiliares'!$C$242),"FOLHA DE PESSOAL",IF(R412='Tabelas auxiliares'!$A$242,"CUSTEIO",IF(R412='Tabelas auxiliares'!$A$241,"INVESTIMENTO","ERRO - VERIFICAR"))))</f>
        <v/>
      </c>
      <c r="T412" s="37"/>
      <c r="U412" s="37"/>
      <c r="V412" s="37"/>
      <c r="W412" s="37"/>
      <c r="X412" s="37"/>
      <c r="Y412" s="37"/>
      <c r="Z412" s="37"/>
    </row>
    <row r="413" spans="18:26" x14ac:dyDescent="0.25">
      <c r="R413" s="19" t="str">
        <f t="shared" si="6"/>
        <v/>
      </c>
      <c r="S413" s="19" t="str">
        <f>IF(M413="","",IF(AND(M413&lt;&gt;'Tabelas auxiliares'!$B$241,M413&lt;&gt;'Tabelas auxiliares'!$B$242,M413&lt;&gt;'Tabelas auxiliares'!$C$241,M413&lt;&gt;'Tabelas auxiliares'!$C$242),"FOLHA DE PESSOAL",IF(R413='Tabelas auxiliares'!$A$242,"CUSTEIO",IF(R413='Tabelas auxiliares'!$A$241,"INVESTIMENTO","ERRO - VERIFICAR"))))</f>
        <v/>
      </c>
      <c r="T413" s="37"/>
      <c r="U413" s="37"/>
      <c r="V413" s="37"/>
      <c r="W413" s="37"/>
      <c r="X413" s="37"/>
      <c r="Y413" s="37"/>
      <c r="Z413" s="37"/>
    </row>
    <row r="414" spans="18:26" x14ac:dyDescent="0.25">
      <c r="R414" s="19" t="str">
        <f t="shared" si="6"/>
        <v/>
      </c>
      <c r="S414" s="19" t="str">
        <f>IF(M414="","",IF(AND(M414&lt;&gt;'Tabelas auxiliares'!$B$241,M414&lt;&gt;'Tabelas auxiliares'!$B$242,M414&lt;&gt;'Tabelas auxiliares'!$C$241,M414&lt;&gt;'Tabelas auxiliares'!$C$242),"FOLHA DE PESSOAL",IF(R414='Tabelas auxiliares'!$A$242,"CUSTEIO",IF(R414='Tabelas auxiliares'!$A$241,"INVESTIMENTO","ERRO - VERIFICAR"))))</f>
        <v/>
      </c>
      <c r="T414" s="37"/>
      <c r="U414" s="37"/>
      <c r="V414" s="37"/>
      <c r="W414" s="37"/>
      <c r="X414" s="37"/>
      <c r="Y414" s="37"/>
      <c r="Z414" s="37"/>
    </row>
    <row r="415" spans="18:26" x14ac:dyDescent="0.25">
      <c r="R415" s="19" t="str">
        <f t="shared" si="6"/>
        <v/>
      </c>
      <c r="S415" s="19" t="str">
        <f>IF(M415="","",IF(AND(M415&lt;&gt;'Tabelas auxiliares'!$B$241,M415&lt;&gt;'Tabelas auxiliares'!$B$242,M415&lt;&gt;'Tabelas auxiliares'!$C$241,M415&lt;&gt;'Tabelas auxiliares'!$C$242),"FOLHA DE PESSOAL",IF(R415='Tabelas auxiliares'!$A$242,"CUSTEIO",IF(R415='Tabelas auxiliares'!$A$241,"INVESTIMENTO","ERRO - VERIFICAR"))))</f>
        <v/>
      </c>
      <c r="T415" s="37"/>
      <c r="U415" s="37"/>
      <c r="V415" s="37"/>
      <c r="W415" s="37"/>
      <c r="X415" s="37"/>
      <c r="Y415" s="37"/>
      <c r="Z415" s="37"/>
    </row>
    <row r="416" spans="18:26" x14ac:dyDescent="0.25">
      <c r="R416" s="19" t="str">
        <f t="shared" si="6"/>
        <v/>
      </c>
      <c r="S416" s="19" t="str">
        <f>IF(M416="","",IF(AND(M416&lt;&gt;'Tabelas auxiliares'!$B$241,M416&lt;&gt;'Tabelas auxiliares'!$B$242,M416&lt;&gt;'Tabelas auxiliares'!$C$241,M416&lt;&gt;'Tabelas auxiliares'!$C$242),"FOLHA DE PESSOAL",IF(R416='Tabelas auxiliares'!$A$242,"CUSTEIO",IF(R416='Tabelas auxiliares'!$A$241,"INVESTIMENTO","ERRO - VERIFICAR"))))</f>
        <v/>
      </c>
      <c r="T416" s="37"/>
      <c r="U416" s="37"/>
      <c r="V416" s="37"/>
      <c r="W416" s="37"/>
      <c r="X416" s="37"/>
      <c r="Y416" s="37"/>
      <c r="Z416" s="37"/>
    </row>
    <row r="417" spans="18:26" x14ac:dyDescent="0.25">
      <c r="R417" s="19" t="str">
        <f t="shared" si="6"/>
        <v/>
      </c>
      <c r="S417" s="19" t="str">
        <f>IF(M417="","",IF(AND(M417&lt;&gt;'Tabelas auxiliares'!$B$241,M417&lt;&gt;'Tabelas auxiliares'!$B$242,M417&lt;&gt;'Tabelas auxiliares'!$C$241,M417&lt;&gt;'Tabelas auxiliares'!$C$242),"FOLHA DE PESSOAL",IF(R417='Tabelas auxiliares'!$A$242,"CUSTEIO",IF(R417='Tabelas auxiliares'!$A$241,"INVESTIMENTO","ERRO - VERIFICAR"))))</f>
        <v/>
      </c>
      <c r="T417" s="37"/>
      <c r="U417" s="37"/>
      <c r="V417" s="37"/>
      <c r="W417" s="37"/>
      <c r="X417" s="37"/>
      <c r="Y417" s="37"/>
      <c r="Z417" s="37"/>
    </row>
    <row r="418" spans="18:26" x14ac:dyDescent="0.25">
      <c r="R418" s="19" t="str">
        <f t="shared" si="6"/>
        <v/>
      </c>
      <c r="S418" s="19" t="str">
        <f>IF(M418="","",IF(AND(M418&lt;&gt;'Tabelas auxiliares'!$B$241,M418&lt;&gt;'Tabelas auxiliares'!$B$242,M418&lt;&gt;'Tabelas auxiliares'!$C$241,M418&lt;&gt;'Tabelas auxiliares'!$C$242),"FOLHA DE PESSOAL",IF(R418='Tabelas auxiliares'!$A$242,"CUSTEIO",IF(R418='Tabelas auxiliares'!$A$241,"INVESTIMENTO","ERRO - VERIFICAR"))))</f>
        <v/>
      </c>
      <c r="T418" s="37"/>
      <c r="U418" s="37"/>
      <c r="V418" s="37"/>
      <c r="W418" s="37"/>
      <c r="X418" s="37"/>
      <c r="Y418" s="37"/>
      <c r="Z418" s="37"/>
    </row>
    <row r="419" spans="18:26" x14ac:dyDescent="0.25">
      <c r="R419" s="19" t="str">
        <f t="shared" si="6"/>
        <v/>
      </c>
      <c r="S419" s="19" t="str">
        <f>IF(M419="","",IF(AND(M419&lt;&gt;'Tabelas auxiliares'!$B$241,M419&lt;&gt;'Tabelas auxiliares'!$B$242,M419&lt;&gt;'Tabelas auxiliares'!$C$241,M419&lt;&gt;'Tabelas auxiliares'!$C$242),"FOLHA DE PESSOAL",IF(R419='Tabelas auxiliares'!$A$242,"CUSTEIO",IF(R419='Tabelas auxiliares'!$A$241,"INVESTIMENTO","ERRO - VERIFICAR"))))</f>
        <v/>
      </c>
      <c r="T419" s="37"/>
      <c r="U419" s="37"/>
      <c r="V419" s="37"/>
      <c r="W419" s="37"/>
      <c r="X419" s="37"/>
      <c r="Y419" s="37"/>
      <c r="Z419" s="37"/>
    </row>
    <row r="420" spans="18:26" x14ac:dyDescent="0.25">
      <c r="R420" s="19" t="str">
        <f t="shared" si="6"/>
        <v/>
      </c>
      <c r="S420" s="19" t="str">
        <f>IF(M420="","",IF(AND(M420&lt;&gt;'Tabelas auxiliares'!$B$241,M420&lt;&gt;'Tabelas auxiliares'!$B$242,M420&lt;&gt;'Tabelas auxiliares'!$C$241,M420&lt;&gt;'Tabelas auxiliares'!$C$242),"FOLHA DE PESSOAL",IF(R420='Tabelas auxiliares'!$A$242,"CUSTEIO",IF(R420='Tabelas auxiliares'!$A$241,"INVESTIMENTO","ERRO - VERIFICAR"))))</f>
        <v/>
      </c>
      <c r="T420" s="37"/>
      <c r="U420" s="37"/>
      <c r="V420" s="37"/>
      <c r="W420" s="37"/>
      <c r="X420" s="37"/>
      <c r="Y420" s="37"/>
      <c r="Z420" s="37"/>
    </row>
    <row r="421" spans="18:26" x14ac:dyDescent="0.25">
      <c r="R421" s="19" t="str">
        <f t="shared" si="6"/>
        <v/>
      </c>
      <c r="S421" s="19" t="str">
        <f>IF(M421="","",IF(AND(M421&lt;&gt;'Tabelas auxiliares'!$B$241,M421&lt;&gt;'Tabelas auxiliares'!$B$242,M421&lt;&gt;'Tabelas auxiliares'!$C$241,M421&lt;&gt;'Tabelas auxiliares'!$C$242),"FOLHA DE PESSOAL",IF(R421='Tabelas auxiliares'!$A$242,"CUSTEIO",IF(R421='Tabelas auxiliares'!$A$241,"INVESTIMENTO","ERRO - VERIFICAR"))))</f>
        <v/>
      </c>
      <c r="T421" s="37"/>
      <c r="U421" s="37"/>
      <c r="V421" s="37"/>
      <c r="W421" s="37"/>
      <c r="X421" s="37"/>
      <c r="Y421" s="37"/>
      <c r="Z421" s="37"/>
    </row>
    <row r="422" spans="18:26" x14ac:dyDescent="0.25">
      <c r="R422" s="19" t="str">
        <f t="shared" si="6"/>
        <v/>
      </c>
      <c r="S422" s="19" t="str">
        <f>IF(M422="","",IF(AND(M422&lt;&gt;'Tabelas auxiliares'!$B$241,M422&lt;&gt;'Tabelas auxiliares'!$B$242,M422&lt;&gt;'Tabelas auxiliares'!$C$241,M422&lt;&gt;'Tabelas auxiliares'!$C$242),"FOLHA DE PESSOAL",IF(R422='Tabelas auxiliares'!$A$242,"CUSTEIO",IF(R422='Tabelas auxiliares'!$A$241,"INVESTIMENTO","ERRO - VERIFICAR"))))</f>
        <v/>
      </c>
      <c r="T422" s="37"/>
      <c r="U422" s="37"/>
      <c r="V422" s="37"/>
      <c r="W422" s="37"/>
      <c r="X422" s="37"/>
      <c r="Y422" s="37"/>
      <c r="Z422" s="37"/>
    </row>
    <row r="423" spans="18:26" x14ac:dyDescent="0.25">
      <c r="R423" s="19" t="str">
        <f t="shared" si="6"/>
        <v/>
      </c>
      <c r="S423" s="19" t="str">
        <f>IF(M423="","",IF(AND(M423&lt;&gt;'Tabelas auxiliares'!$B$241,M423&lt;&gt;'Tabelas auxiliares'!$B$242,M423&lt;&gt;'Tabelas auxiliares'!$C$241,M423&lt;&gt;'Tabelas auxiliares'!$C$242),"FOLHA DE PESSOAL",IF(R423='Tabelas auxiliares'!$A$242,"CUSTEIO",IF(R423='Tabelas auxiliares'!$A$241,"INVESTIMENTO","ERRO - VERIFICAR"))))</f>
        <v/>
      </c>
      <c r="T423" s="37"/>
      <c r="U423" s="37"/>
      <c r="V423" s="37"/>
      <c r="W423" s="37"/>
      <c r="X423" s="37"/>
      <c r="Y423" s="37"/>
      <c r="Z423" s="37"/>
    </row>
    <row r="424" spans="18:26" x14ac:dyDescent="0.25">
      <c r="R424" s="19" t="str">
        <f t="shared" si="6"/>
        <v/>
      </c>
      <c r="S424" s="19" t="str">
        <f>IF(M424="","",IF(AND(M424&lt;&gt;'Tabelas auxiliares'!$B$241,M424&lt;&gt;'Tabelas auxiliares'!$B$242,M424&lt;&gt;'Tabelas auxiliares'!$C$241,M424&lt;&gt;'Tabelas auxiliares'!$C$242),"FOLHA DE PESSOAL",IF(R424='Tabelas auxiliares'!$A$242,"CUSTEIO",IF(R424='Tabelas auxiliares'!$A$241,"INVESTIMENTO","ERRO - VERIFICAR"))))</f>
        <v/>
      </c>
      <c r="T424" s="37"/>
      <c r="U424" s="37"/>
      <c r="V424" s="37"/>
      <c r="W424" s="37"/>
      <c r="X424" s="37"/>
      <c r="Y424" s="37"/>
      <c r="Z424" s="37"/>
    </row>
    <row r="425" spans="18:26" x14ac:dyDescent="0.25">
      <c r="R425" s="19" t="str">
        <f t="shared" si="6"/>
        <v/>
      </c>
      <c r="S425" s="19" t="str">
        <f>IF(M425="","",IF(AND(M425&lt;&gt;'Tabelas auxiliares'!$B$241,M425&lt;&gt;'Tabelas auxiliares'!$B$242,M425&lt;&gt;'Tabelas auxiliares'!$C$241,M425&lt;&gt;'Tabelas auxiliares'!$C$242),"FOLHA DE PESSOAL",IF(R425='Tabelas auxiliares'!$A$242,"CUSTEIO",IF(R425='Tabelas auxiliares'!$A$241,"INVESTIMENTO","ERRO - VERIFICAR"))))</f>
        <v/>
      </c>
      <c r="T425" s="37"/>
      <c r="U425" s="37"/>
      <c r="V425" s="37"/>
      <c r="W425" s="37"/>
      <c r="X425" s="37"/>
      <c r="Y425" s="37"/>
      <c r="Z425" s="37"/>
    </row>
    <row r="426" spans="18:26" x14ac:dyDescent="0.25">
      <c r="R426" s="19" t="str">
        <f t="shared" si="6"/>
        <v/>
      </c>
      <c r="S426" s="19" t="str">
        <f>IF(M426="","",IF(AND(M426&lt;&gt;'Tabelas auxiliares'!$B$241,M426&lt;&gt;'Tabelas auxiliares'!$B$242,M426&lt;&gt;'Tabelas auxiliares'!$C$241,M426&lt;&gt;'Tabelas auxiliares'!$C$242),"FOLHA DE PESSOAL",IF(R426='Tabelas auxiliares'!$A$242,"CUSTEIO",IF(R426='Tabelas auxiliares'!$A$241,"INVESTIMENTO","ERRO - VERIFICAR"))))</f>
        <v/>
      </c>
      <c r="T426" s="37"/>
      <c r="U426" s="37"/>
      <c r="V426" s="37"/>
      <c r="W426" s="37"/>
      <c r="X426" s="37"/>
      <c r="Y426" s="37"/>
      <c r="Z426" s="37"/>
    </row>
    <row r="427" spans="18:26" x14ac:dyDescent="0.25">
      <c r="R427" s="19" t="str">
        <f t="shared" si="6"/>
        <v/>
      </c>
      <c r="S427" s="19" t="str">
        <f>IF(M427="","",IF(AND(M427&lt;&gt;'Tabelas auxiliares'!$B$241,M427&lt;&gt;'Tabelas auxiliares'!$B$242,M427&lt;&gt;'Tabelas auxiliares'!$C$241,M427&lt;&gt;'Tabelas auxiliares'!$C$242),"FOLHA DE PESSOAL",IF(R427='Tabelas auxiliares'!$A$242,"CUSTEIO",IF(R427='Tabelas auxiliares'!$A$241,"INVESTIMENTO","ERRO - VERIFICAR"))))</f>
        <v/>
      </c>
      <c r="T427" s="37"/>
      <c r="U427" s="37"/>
      <c r="V427" s="37"/>
      <c r="W427" s="37"/>
      <c r="X427" s="37"/>
      <c r="Y427" s="37"/>
      <c r="Z427" s="37"/>
    </row>
    <row r="428" spans="18:26" x14ac:dyDescent="0.25">
      <c r="R428" s="19" t="str">
        <f t="shared" si="6"/>
        <v/>
      </c>
      <c r="S428" s="19" t="str">
        <f>IF(M428="","",IF(AND(M428&lt;&gt;'Tabelas auxiliares'!$B$241,M428&lt;&gt;'Tabelas auxiliares'!$B$242,M428&lt;&gt;'Tabelas auxiliares'!$C$241,M428&lt;&gt;'Tabelas auxiliares'!$C$242),"FOLHA DE PESSOAL",IF(R428='Tabelas auxiliares'!$A$242,"CUSTEIO",IF(R428='Tabelas auxiliares'!$A$241,"INVESTIMENTO","ERRO - VERIFICAR"))))</f>
        <v/>
      </c>
      <c r="T428" s="37"/>
      <c r="U428" s="37"/>
      <c r="V428" s="37"/>
      <c r="W428" s="37"/>
      <c r="X428" s="37"/>
      <c r="Y428" s="37"/>
      <c r="Z428" s="37"/>
    </row>
    <row r="429" spans="18:26" x14ac:dyDescent="0.25">
      <c r="R429" s="19" t="str">
        <f t="shared" si="6"/>
        <v/>
      </c>
      <c r="S429" s="19" t="str">
        <f>IF(M429="","",IF(AND(M429&lt;&gt;'Tabelas auxiliares'!$B$241,M429&lt;&gt;'Tabelas auxiliares'!$B$242,M429&lt;&gt;'Tabelas auxiliares'!$C$241,M429&lt;&gt;'Tabelas auxiliares'!$C$242),"FOLHA DE PESSOAL",IF(R429='Tabelas auxiliares'!$A$242,"CUSTEIO",IF(R429='Tabelas auxiliares'!$A$241,"INVESTIMENTO","ERRO - VERIFICAR"))))</f>
        <v/>
      </c>
      <c r="T429" s="37"/>
      <c r="U429" s="37"/>
      <c r="V429" s="37"/>
      <c r="W429" s="37"/>
      <c r="X429" s="37"/>
      <c r="Y429" s="37"/>
      <c r="Z429" s="37"/>
    </row>
    <row r="430" spans="18:26" x14ac:dyDescent="0.25">
      <c r="R430" s="19" t="str">
        <f t="shared" si="6"/>
        <v/>
      </c>
      <c r="S430" s="19" t="str">
        <f>IF(M430="","",IF(AND(M430&lt;&gt;'Tabelas auxiliares'!$B$241,M430&lt;&gt;'Tabelas auxiliares'!$B$242,M430&lt;&gt;'Tabelas auxiliares'!$C$241,M430&lt;&gt;'Tabelas auxiliares'!$C$242),"FOLHA DE PESSOAL",IF(R430='Tabelas auxiliares'!$A$242,"CUSTEIO",IF(R430='Tabelas auxiliares'!$A$241,"INVESTIMENTO","ERRO - VERIFICAR"))))</f>
        <v/>
      </c>
      <c r="T430" s="37"/>
      <c r="U430" s="37"/>
      <c r="V430" s="37"/>
      <c r="W430" s="37"/>
      <c r="X430" s="37"/>
      <c r="Y430" s="37"/>
      <c r="Z430" s="37"/>
    </row>
    <row r="431" spans="18:26" x14ac:dyDescent="0.25">
      <c r="R431" s="19" t="str">
        <f t="shared" si="6"/>
        <v/>
      </c>
      <c r="S431" s="19" t="str">
        <f>IF(M431="","",IF(AND(M431&lt;&gt;'Tabelas auxiliares'!$B$241,M431&lt;&gt;'Tabelas auxiliares'!$B$242,M431&lt;&gt;'Tabelas auxiliares'!$C$241,M431&lt;&gt;'Tabelas auxiliares'!$C$242),"FOLHA DE PESSOAL",IF(R431='Tabelas auxiliares'!$A$242,"CUSTEIO",IF(R431='Tabelas auxiliares'!$A$241,"INVESTIMENTO","ERRO - VERIFICAR"))))</f>
        <v/>
      </c>
      <c r="T431" s="37"/>
      <c r="U431" s="37"/>
      <c r="V431" s="37"/>
      <c r="W431" s="37"/>
      <c r="X431" s="37"/>
      <c r="Y431" s="37"/>
      <c r="Z431" s="37"/>
    </row>
    <row r="432" spans="18:26" x14ac:dyDescent="0.25">
      <c r="R432" s="19" t="str">
        <f t="shared" si="6"/>
        <v/>
      </c>
      <c r="S432" s="19" t="str">
        <f>IF(M432="","",IF(AND(M432&lt;&gt;'Tabelas auxiliares'!$B$241,M432&lt;&gt;'Tabelas auxiliares'!$B$242,M432&lt;&gt;'Tabelas auxiliares'!$C$241,M432&lt;&gt;'Tabelas auxiliares'!$C$242),"FOLHA DE PESSOAL",IF(R432='Tabelas auxiliares'!$A$242,"CUSTEIO",IF(R432='Tabelas auxiliares'!$A$241,"INVESTIMENTO","ERRO - VERIFICAR"))))</f>
        <v/>
      </c>
      <c r="T432" s="37"/>
      <c r="U432" s="37"/>
      <c r="V432" s="37"/>
      <c r="W432" s="37"/>
      <c r="X432" s="37"/>
      <c r="Y432" s="37"/>
      <c r="Z432" s="37"/>
    </row>
    <row r="433" spans="18:26" x14ac:dyDescent="0.25">
      <c r="R433" s="19" t="str">
        <f t="shared" si="6"/>
        <v/>
      </c>
      <c r="S433" s="19" t="str">
        <f>IF(M433="","",IF(AND(M433&lt;&gt;'Tabelas auxiliares'!$B$241,M433&lt;&gt;'Tabelas auxiliares'!$B$242,M433&lt;&gt;'Tabelas auxiliares'!$C$241,M433&lt;&gt;'Tabelas auxiliares'!$C$242),"FOLHA DE PESSOAL",IF(R433='Tabelas auxiliares'!$A$242,"CUSTEIO",IF(R433='Tabelas auxiliares'!$A$241,"INVESTIMENTO","ERRO - VERIFICAR"))))</f>
        <v/>
      </c>
      <c r="T433" s="37"/>
      <c r="U433" s="37"/>
      <c r="V433" s="37"/>
      <c r="W433" s="37"/>
      <c r="X433" s="37"/>
      <c r="Y433" s="37"/>
      <c r="Z433" s="37"/>
    </row>
    <row r="434" spans="18:26" x14ac:dyDescent="0.25">
      <c r="R434" s="19" t="str">
        <f t="shared" si="6"/>
        <v/>
      </c>
      <c r="S434" s="19" t="str">
        <f>IF(M434="","",IF(AND(M434&lt;&gt;'Tabelas auxiliares'!$B$241,M434&lt;&gt;'Tabelas auxiliares'!$B$242,M434&lt;&gt;'Tabelas auxiliares'!$C$241,M434&lt;&gt;'Tabelas auxiliares'!$C$242),"FOLHA DE PESSOAL",IF(R434='Tabelas auxiliares'!$A$242,"CUSTEIO",IF(R434='Tabelas auxiliares'!$A$241,"INVESTIMENTO","ERRO - VERIFICAR"))))</f>
        <v/>
      </c>
      <c r="T434" s="37"/>
      <c r="U434" s="37"/>
      <c r="V434" s="37"/>
      <c r="W434" s="37"/>
      <c r="X434" s="37"/>
      <c r="Y434" s="37"/>
      <c r="Z434" s="37"/>
    </row>
    <row r="435" spans="18:26" x14ac:dyDescent="0.25">
      <c r="R435" s="19" t="str">
        <f t="shared" si="6"/>
        <v/>
      </c>
      <c r="S435" s="19" t="str">
        <f>IF(M435="","",IF(AND(M435&lt;&gt;'Tabelas auxiliares'!$B$241,M435&lt;&gt;'Tabelas auxiliares'!$B$242,M435&lt;&gt;'Tabelas auxiliares'!$C$241,M435&lt;&gt;'Tabelas auxiliares'!$C$242),"FOLHA DE PESSOAL",IF(R435='Tabelas auxiliares'!$A$242,"CUSTEIO",IF(R435='Tabelas auxiliares'!$A$241,"INVESTIMENTO","ERRO - VERIFICAR"))))</f>
        <v/>
      </c>
      <c r="T435" s="37"/>
      <c r="U435" s="37"/>
      <c r="V435" s="37"/>
      <c r="W435" s="37"/>
      <c r="X435" s="37"/>
      <c r="Y435" s="37"/>
      <c r="Z435" s="37"/>
    </row>
    <row r="436" spans="18:26" x14ac:dyDescent="0.25">
      <c r="R436" s="19" t="str">
        <f t="shared" si="6"/>
        <v/>
      </c>
      <c r="S436" s="19" t="str">
        <f>IF(M436="","",IF(AND(M436&lt;&gt;'Tabelas auxiliares'!$B$241,M436&lt;&gt;'Tabelas auxiliares'!$B$242,M436&lt;&gt;'Tabelas auxiliares'!$C$241,M436&lt;&gt;'Tabelas auxiliares'!$C$242),"FOLHA DE PESSOAL",IF(R436='Tabelas auxiliares'!$A$242,"CUSTEIO",IF(R436='Tabelas auxiliares'!$A$241,"INVESTIMENTO","ERRO - VERIFICAR"))))</f>
        <v/>
      </c>
      <c r="T436" s="37"/>
      <c r="U436" s="37"/>
      <c r="V436" s="37"/>
      <c r="W436" s="37"/>
      <c r="X436" s="37"/>
      <c r="Y436" s="37"/>
      <c r="Z436" s="37"/>
    </row>
    <row r="437" spans="18:26" x14ac:dyDescent="0.25">
      <c r="R437" s="19" t="str">
        <f t="shared" si="6"/>
        <v/>
      </c>
      <c r="S437" s="19" t="str">
        <f>IF(M437="","",IF(AND(M437&lt;&gt;'Tabelas auxiliares'!$B$241,M437&lt;&gt;'Tabelas auxiliares'!$B$242,M437&lt;&gt;'Tabelas auxiliares'!$C$241,M437&lt;&gt;'Tabelas auxiliares'!$C$242),"FOLHA DE PESSOAL",IF(R437='Tabelas auxiliares'!$A$242,"CUSTEIO",IF(R437='Tabelas auxiliares'!$A$241,"INVESTIMENTO","ERRO - VERIFICAR"))))</f>
        <v/>
      </c>
      <c r="T437" s="37"/>
      <c r="U437" s="37"/>
      <c r="V437" s="37"/>
      <c r="W437" s="37"/>
      <c r="X437" s="37"/>
      <c r="Y437" s="37"/>
      <c r="Z437" s="37"/>
    </row>
    <row r="438" spans="18:26" x14ac:dyDescent="0.25">
      <c r="R438" s="19" t="str">
        <f t="shared" si="6"/>
        <v/>
      </c>
      <c r="S438" s="19" t="str">
        <f>IF(M438="","",IF(AND(M438&lt;&gt;'Tabelas auxiliares'!$B$241,M438&lt;&gt;'Tabelas auxiliares'!$B$242,M438&lt;&gt;'Tabelas auxiliares'!$C$241,M438&lt;&gt;'Tabelas auxiliares'!$C$242),"FOLHA DE PESSOAL",IF(R438='Tabelas auxiliares'!$A$242,"CUSTEIO",IF(R438='Tabelas auxiliares'!$A$241,"INVESTIMENTO","ERRO - VERIFICAR"))))</f>
        <v/>
      </c>
      <c r="T438" s="37"/>
      <c r="U438" s="37"/>
      <c r="V438" s="37"/>
      <c r="W438" s="37"/>
      <c r="X438" s="37"/>
      <c r="Y438" s="37"/>
      <c r="Z438" s="37"/>
    </row>
    <row r="439" spans="18:26" x14ac:dyDescent="0.25">
      <c r="R439" s="19" t="str">
        <f t="shared" si="6"/>
        <v/>
      </c>
      <c r="S439" s="19" t="str">
        <f>IF(M439="","",IF(AND(M439&lt;&gt;'Tabelas auxiliares'!$B$241,M439&lt;&gt;'Tabelas auxiliares'!$B$242,M439&lt;&gt;'Tabelas auxiliares'!$C$241,M439&lt;&gt;'Tabelas auxiliares'!$C$242),"FOLHA DE PESSOAL",IF(R439='Tabelas auxiliares'!$A$242,"CUSTEIO",IF(R439='Tabelas auxiliares'!$A$241,"INVESTIMENTO","ERRO - VERIFICAR"))))</f>
        <v/>
      </c>
      <c r="T439" s="37"/>
      <c r="U439" s="37"/>
      <c r="V439" s="37"/>
      <c r="W439" s="37"/>
      <c r="X439" s="37"/>
      <c r="Y439" s="37"/>
      <c r="Z439" s="37"/>
    </row>
    <row r="440" spans="18:26" x14ac:dyDescent="0.25">
      <c r="R440" s="19" t="str">
        <f t="shared" si="6"/>
        <v/>
      </c>
      <c r="S440" s="19" t="str">
        <f>IF(M440="","",IF(AND(M440&lt;&gt;'Tabelas auxiliares'!$B$241,M440&lt;&gt;'Tabelas auxiliares'!$B$242,M440&lt;&gt;'Tabelas auxiliares'!$C$241,M440&lt;&gt;'Tabelas auxiliares'!$C$242),"FOLHA DE PESSOAL",IF(R440='Tabelas auxiliares'!$A$242,"CUSTEIO",IF(R440='Tabelas auxiliares'!$A$241,"INVESTIMENTO","ERRO - VERIFICAR"))))</f>
        <v/>
      </c>
      <c r="T440" s="37"/>
      <c r="U440" s="37"/>
      <c r="V440" s="37"/>
      <c r="W440" s="37"/>
      <c r="X440" s="37"/>
      <c r="Y440" s="37"/>
      <c r="Z440" s="37"/>
    </row>
    <row r="441" spans="18:26" x14ac:dyDescent="0.25">
      <c r="R441" s="19" t="str">
        <f t="shared" si="6"/>
        <v/>
      </c>
      <c r="S441" s="19" t="str">
        <f>IF(M441="","",IF(AND(M441&lt;&gt;'Tabelas auxiliares'!$B$241,M441&lt;&gt;'Tabelas auxiliares'!$B$242,M441&lt;&gt;'Tabelas auxiliares'!$C$241,M441&lt;&gt;'Tabelas auxiliares'!$C$242),"FOLHA DE PESSOAL",IF(R441='Tabelas auxiliares'!$A$242,"CUSTEIO",IF(R441='Tabelas auxiliares'!$A$241,"INVESTIMENTO","ERRO - VERIFICAR"))))</f>
        <v/>
      </c>
      <c r="T441" s="37"/>
      <c r="U441" s="37"/>
      <c r="V441" s="37"/>
      <c r="W441" s="37"/>
      <c r="X441" s="37"/>
      <c r="Y441" s="37"/>
      <c r="Z441" s="37"/>
    </row>
    <row r="442" spans="18:26" x14ac:dyDescent="0.25">
      <c r="R442" s="19" t="str">
        <f t="shared" si="6"/>
        <v/>
      </c>
      <c r="S442" s="19" t="str">
        <f>IF(M442="","",IF(AND(M442&lt;&gt;'Tabelas auxiliares'!$B$241,M442&lt;&gt;'Tabelas auxiliares'!$B$242,M442&lt;&gt;'Tabelas auxiliares'!$C$241,M442&lt;&gt;'Tabelas auxiliares'!$C$242),"FOLHA DE PESSOAL",IF(R442='Tabelas auxiliares'!$A$242,"CUSTEIO",IF(R442='Tabelas auxiliares'!$A$241,"INVESTIMENTO","ERRO - VERIFICAR"))))</f>
        <v/>
      </c>
      <c r="T442" s="37"/>
      <c r="U442" s="37"/>
      <c r="V442" s="37"/>
      <c r="W442" s="37"/>
      <c r="X442" s="37"/>
      <c r="Y442" s="37"/>
      <c r="Z442" s="37"/>
    </row>
    <row r="443" spans="18:26" x14ac:dyDescent="0.25">
      <c r="R443" s="19" t="str">
        <f t="shared" si="6"/>
        <v/>
      </c>
      <c r="S443" s="19" t="str">
        <f>IF(M443="","",IF(AND(M443&lt;&gt;'Tabelas auxiliares'!$B$241,M443&lt;&gt;'Tabelas auxiliares'!$B$242,M443&lt;&gt;'Tabelas auxiliares'!$C$241,M443&lt;&gt;'Tabelas auxiliares'!$C$242),"FOLHA DE PESSOAL",IF(R443='Tabelas auxiliares'!$A$242,"CUSTEIO",IF(R443='Tabelas auxiliares'!$A$241,"INVESTIMENTO","ERRO - VERIFICAR"))))</f>
        <v/>
      </c>
      <c r="T443" s="37"/>
      <c r="U443" s="37"/>
      <c r="V443" s="37"/>
      <c r="W443" s="37"/>
      <c r="X443" s="37"/>
      <c r="Y443" s="37"/>
      <c r="Z443" s="37"/>
    </row>
    <row r="444" spans="18:26" x14ac:dyDescent="0.25">
      <c r="R444" s="19" t="str">
        <f t="shared" si="6"/>
        <v/>
      </c>
      <c r="S444" s="19" t="str">
        <f>IF(M444="","",IF(AND(M444&lt;&gt;'Tabelas auxiliares'!$B$241,M444&lt;&gt;'Tabelas auxiliares'!$B$242,M444&lt;&gt;'Tabelas auxiliares'!$C$241,M444&lt;&gt;'Tabelas auxiliares'!$C$242),"FOLHA DE PESSOAL",IF(R444='Tabelas auxiliares'!$A$242,"CUSTEIO",IF(R444='Tabelas auxiliares'!$A$241,"INVESTIMENTO","ERRO - VERIFICAR"))))</f>
        <v/>
      </c>
      <c r="T444" s="37"/>
      <c r="U444" s="37"/>
      <c r="V444" s="37"/>
      <c r="W444" s="37"/>
      <c r="X444" s="37"/>
      <c r="Y444" s="37"/>
      <c r="Z444" s="37"/>
    </row>
    <row r="445" spans="18:26" x14ac:dyDescent="0.25">
      <c r="R445" s="19" t="str">
        <f t="shared" si="6"/>
        <v/>
      </c>
      <c r="S445" s="19" t="str">
        <f>IF(M445="","",IF(AND(M445&lt;&gt;'Tabelas auxiliares'!$B$241,M445&lt;&gt;'Tabelas auxiliares'!$B$242,M445&lt;&gt;'Tabelas auxiliares'!$C$241,M445&lt;&gt;'Tabelas auxiliares'!$C$242),"FOLHA DE PESSOAL",IF(R445='Tabelas auxiliares'!$A$242,"CUSTEIO",IF(R445='Tabelas auxiliares'!$A$241,"INVESTIMENTO","ERRO - VERIFICAR"))))</f>
        <v/>
      </c>
      <c r="T445" s="37"/>
      <c r="U445" s="37"/>
      <c r="V445" s="37"/>
      <c r="W445" s="37"/>
      <c r="X445" s="37"/>
      <c r="Y445" s="37"/>
      <c r="Z445" s="37"/>
    </row>
    <row r="446" spans="18:26" x14ac:dyDescent="0.25">
      <c r="R446" s="19" t="str">
        <f t="shared" si="6"/>
        <v/>
      </c>
      <c r="S446" s="19" t="str">
        <f>IF(M446="","",IF(AND(M446&lt;&gt;'Tabelas auxiliares'!$B$241,M446&lt;&gt;'Tabelas auxiliares'!$B$242,M446&lt;&gt;'Tabelas auxiliares'!$C$241,M446&lt;&gt;'Tabelas auxiliares'!$C$242),"FOLHA DE PESSOAL",IF(R446='Tabelas auxiliares'!$A$242,"CUSTEIO",IF(R446='Tabelas auxiliares'!$A$241,"INVESTIMENTO","ERRO - VERIFICAR"))))</f>
        <v/>
      </c>
      <c r="T446" s="37"/>
      <c r="U446" s="37"/>
      <c r="V446" s="37"/>
      <c r="W446" s="37"/>
      <c r="X446" s="37"/>
      <c r="Y446" s="37"/>
      <c r="Z446" s="37"/>
    </row>
    <row r="447" spans="18:26" x14ac:dyDescent="0.25">
      <c r="R447" s="19" t="str">
        <f t="shared" si="6"/>
        <v/>
      </c>
      <c r="S447" s="19" t="str">
        <f>IF(M447="","",IF(AND(M447&lt;&gt;'Tabelas auxiliares'!$B$241,M447&lt;&gt;'Tabelas auxiliares'!$B$242,M447&lt;&gt;'Tabelas auxiliares'!$C$241,M447&lt;&gt;'Tabelas auxiliares'!$C$242),"FOLHA DE PESSOAL",IF(R447='Tabelas auxiliares'!$A$242,"CUSTEIO",IF(R447='Tabelas auxiliares'!$A$241,"INVESTIMENTO","ERRO - VERIFICAR"))))</f>
        <v/>
      </c>
      <c r="T447" s="37"/>
      <c r="U447" s="37"/>
      <c r="V447" s="37"/>
      <c r="W447" s="37"/>
      <c r="X447" s="37"/>
      <c r="Y447" s="37"/>
      <c r="Z447" s="37"/>
    </row>
    <row r="448" spans="18:26" x14ac:dyDescent="0.25">
      <c r="R448" s="19" t="str">
        <f t="shared" si="6"/>
        <v/>
      </c>
      <c r="S448" s="19" t="str">
        <f>IF(M448="","",IF(AND(M448&lt;&gt;'Tabelas auxiliares'!$B$241,M448&lt;&gt;'Tabelas auxiliares'!$B$242,M448&lt;&gt;'Tabelas auxiliares'!$C$241,M448&lt;&gt;'Tabelas auxiliares'!$C$242),"FOLHA DE PESSOAL",IF(R448='Tabelas auxiliares'!$A$242,"CUSTEIO",IF(R448='Tabelas auxiliares'!$A$241,"INVESTIMENTO","ERRO - VERIFICAR"))))</f>
        <v/>
      </c>
      <c r="T448" s="37"/>
      <c r="U448" s="37"/>
      <c r="V448" s="37"/>
      <c r="W448" s="37"/>
      <c r="X448" s="37"/>
      <c r="Y448" s="37"/>
      <c r="Z448" s="37"/>
    </row>
    <row r="449" spans="18:26" x14ac:dyDescent="0.25">
      <c r="R449" s="19" t="str">
        <f t="shared" si="6"/>
        <v/>
      </c>
      <c r="S449" s="19" t="str">
        <f>IF(M449="","",IF(AND(M449&lt;&gt;'Tabelas auxiliares'!$B$241,M449&lt;&gt;'Tabelas auxiliares'!$B$242,M449&lt;&gt;'Tabelas auxiliares'!$C$241,M449&lt;&gt;'Tabelas auxiliares'!$C$242),"FOLHA DE PESSOAL",IF(R449='Tabelas auxiliares'!$A$242,"CUSTEIO",IF(R449='Tabelas auxiliares'!$A$241,"INVESTIMENTO","ERRO - VERIFICAR"))))</f>
        <v/>
      </c>
      <c r="T449" s="37"/>
      <c r="U449" s="37"/>
      <c r="V449" s="37"/>
      <c r="W449" s="37"/>
      <c r="X449" s="37"/>
      <c r="Y449" s="37"/>
      <c r="Z449" s="37"/>
    </row>
    <row r="450" spans="18:26" x14ac:dyDescent="0.25">
      <c r="R450" s="19" t="str">
        <f t="shared" si="6"/>
        <v/>
      </c>
      <c r="S450" s="19" t="str">
        <f>IF(M450="","",IF(AND(M450&lt;&gt;'Tabelas auxiliares'!$B$241,M450&lt;&gt;'Tabelas auxiliares'!$B$242,M450&lt;&gt;'Tabelas auxiliares'!$C$241,M450&lt;&gt;'Tabelas auxiliares'!$C$242),"FOLHA DE PESSOAL",IF(R450='Tabelas auxiliares'!$A$242,"CUSTEIO",IF(R450='Tabelas auxiliares'!$A$241,"INVESTIMENTO","ERRO - VERIFICAR"))))</f>
        <v/>
      </c>
      <c r="T450" s="37"/>
      <c r="U450" s="37"/>
      <c r="V450" s="37"/>
      <c r="W450" s="37"/>
      <c r="X450" s="37"/>
      <c r="Y450" s="37"/>
      <c r="Z450" s="37"/>
    </row>
    <row r="451" spans="18:26" x14ac:dyDescent="0.25">
      <c r="R451" s="19" t="str">
        <f t="shared" si="6"/>
        <v/>
      </c>
      <c r="S451" s="19" t="str">
        <f>IF(M451="","",IF(AND(M451&lt;&gt;'Tabelas auxiliares'!$B$241,M451&lt;&gt;'Tabelas auxiliares'!$B$242,M451&lt;&gt;'Tabelas auxiliares'!$C$241,M451&lt;&gt;'Tabelas auxiliares'!$C$242),"FOLHA DE PESSOAL",IF(R451='Tabelas auxiliares'!$A$242,"CUSTEIO",IF(R451='Tabelas auxiliares'!$A$241,"INVESTIMENTO","ERRO - VERIFICAR"))))</f>
        <v/>
      </c>
      <c r="T451" s="37"/>
      <c r="U451" s="37"/>
      <c r="V451" s="37"/>
      <c r="W451" s="37"/>
      <c r="X451" s="37"/>
      <c r="Y451" s="37"/>
      <c r="Z451" s="37"/>
    </row>
    <row r="452" spans="18:26" x14ac:dyDescent="0.25">
      <c r="R452" s="19" t="str">
        <f t="shared" ref="R452:R515" si="7">LEFT(O452,1)</f>
        <v/>
      </c>
      <c r="S452" s="19" t="str">
        <f>IF(M452="","",IF(AND(M452&lt;&gt;'Tabelas auxiliares'!$B$241,M452&lt;&gt;'Tabelas auxiliares'!$B$242,M452&lt;&gt;'Tabelas auxiliares'!$C$241,M452&lt;&gt;'Tabelas auxiliares'!$C$242),"FOLHA DE PESSOAL",IF(R452='Tabelas auxiliares'!$A$242,"CUSTEIO",IF(R452='Tabelas auxiliares'!$A$241,"INVESTIMENTO","ERRO - VERIFICAR"))))</f>
        <v/>
      </c>
      <c r="T452" s="37"/>
      <c r="U452" s="37"/>
      <c r="V452" s="37"/>
      <c r="W452" s="37"/>
      <c r="X452" s="37"/>
      <c r="Y452" s="37"/>
      <c r="Z452" s="37"/>
    </row>
    <row r="453" spans="18:26" x14ac:dyDescent="0.25">
      <c r="R453" s="19" t="str">
        <f t="shared" si="7"/>
        <v/>
      </c>
      <c r="S453" s="19" t="str">
        <f>IF(M453="","",IF(AND(M453&lt;&gt;'Tabelas auxiliares'!$B$241,M453&lt;&gt;'Tabelas auxiliares'!$B$242,M453&lt;&gt;'Tabelas auxiliares'!$C$241,M453&lt;&gt;'Tabelas auxiliares'!$C$242),"FOLHA DE PESSOAL",IF(R453='Tabelas auxiliares'!$A$242,"CUSTEIO",IF(R453='Tabelas auxiliares'!$A$241,"INVESTIMENTO","ERRO - VERIFICAR"))))</f>
        <v/>
      </c>
      <c r="T453" s="37"/>
      <c r="U453" s="37"/>
      <c r="V453" s="37"/>
      <c r="W453" s="37"/>
      <c r="X453" s="37"/>
      <c r="Y453" s="37"/>
      <c r="Z453" s="37"/>
    </row>
    <row r="454" spans="18:26" x14ac:dyDescent="0.25">
      <c r="R454" s="19" t="str">
        <f t="shared" si="7"/>
        <v/>
      </c>
      <c r="S454" s="19" t="str">
        <f>IF(M454="","",IF(AND(M454&lt;&gt;'Tabelas auxiliares'!$B$241,M454&lt;&gt;'Tabelas auxiliares'!$B$242,M454&lt;&gt;'Tabelas auxiliares'!$C$241,M454&lt;&gt;'Tabelas auxiliares'!$C$242),"FOLHA DE PESSOAL",IF(R454='Tabelas auxiliares'!$A$242,"CUSTEIO",IF(R454='Tabelas auxiliares'!$A$241,"INVESTIMENTO","ERRO - VERIFICAR"))))</f>
        <v/>
      </c>
      <c r="T454" s="37"/>
      <c r="U454" s="37"/>
      <c r="V454" s="37"/>
      <c r="W454" s="37"/>
      <c r="X454" s="37"/>
      <c r="Y454" s="37"/>
      <c r="Z454" s="37"/>
    </row>
    <row r="455" spans="18:26" x14ac:dyDescent="0.25">
      <c r="R455" s="19" t="str">
        <f t="shared" si="7"/>
        <v/>
      </c>
      <c r="S455" s="19" t="str">
        <f>IF(M455="","",IF(AND(M455&lt;&gt;'Tabelas auxiliares'!$B$241,M455&lt;&gt;'Tabelas auxiliares'!$B$242,M455&lt;&gt;'Tabelas auxiliares'!$C$241,M455&lt;&gt;'Tabelas auxiliares'!$C$242),"FOLHA DE PESSOAL",IF(R455='Tabelas auxiliares'!$A$242,"CUSTEIO",IF(R455='Tabelas auxiliares'!$A$241,"INVESTIMENTO","ERRO - VERIFICAR"))))</f>
        <v/>
      </c>
      <c r="T455" s="37"/>
      <c r="U455" s="37"/>
      <c r="V455" s="37"/>
      <c r="W455" s="37"/>
      <c r="X455" s="37"/>
      <c r="Y455" s="37"/>
      <c r="Z455" s="37"/>
    </row>
    <row r="456" spans="18:26" x14ac:dyDescent="0.25">
      <c r="R456" s="19" t="str">
        <f t="shared" si="7"/>
        <v/>
      </c>
      <c r="S456" s="19" t="str">
        <f>IF(M456="","",IF(AND(M456&lt;&gt;'Tabelas auxiliares'!$B$241,M456&lt;&gt;'Tabelas auxiliares'!$B$242,M456&lt;&gt;'Tabelas auxiliares'!$C$241,M456&lt;&gt;'Tabelas auxiliares'!$C$242),"FOLHA DE PESSOAL",IF(R456='Tabelas auxiliares'!$A$242,"CUSTEIO",IF(R456='Tabelas auxiliares'!$A$241,"INVESTIMENTO","ERRO - VERIFICAR"))))</f>
        <v/>
      </c>
      <c r="T456" s="37"/>
      <c r="U456" s="37"/>
      <c r="V456" s="37"/>
      <c r="W456" s="37"/>
      <c r="X456" s="37"/>
      <c r="Y456" s="37"/>
      <c r="Z456" s="37"/>
    </row>
    <row r="457" spans="18:26" x14ac:dyDescent="0.25">
      <c r="R457" s="19" t="str">
        <f t="shared" si="7"/>
        <v/>
      </c>
      <c r="S457" s="19" t="str">
        <f>IF(M457="","",IF(AND(M457&lt;&gt;'Tabelas auxiliares'!$B$241,M457&lt;&gt;'Tabelas auxiliares'!$B$242,M457&lt;&gt;'Tabelas auxiliares'!$C$241,M457&lt;&gt;'Tabelas auxiliares'!$C$242),"FOLHA DE PESSOAL",IF(R457='Tabelas auxiliares'!$A$242,"CUSTEIO",IF(R457='Tabelas auxiliares'!$A$241,"INVESTIMENTO","ERRO - VERIFICAR"))))</f>
        <v/>
      </c>
      <c r="T457" s="37"/>
      <c r="U457" s="37"/>
      <c r="V457" s="37"/>
      <c r="W457" s="37"/>
      <c r="X457" s="37"/>
      <c r="Y457" s="37"/>
      <c r="Z457" s="37"/>
    </row>
    <row r="458" spans="18:26" x14ac:dyDescent="0.25">
      <c r="R458" s="19" t="str">
        <f t="shared" si="7"/>
        <v/>
      </c>
      <c r="S458" s="19" t="str">
        <f>IF(M458="","",IF(AND(M458&lt;&gt;'Tabelas auxiliares'!$B$241,M458&lt;&gt;'Tabelas auxiliares'!$B$242,M458&lt;&gt;'Tabelas auxiliares'!$C$241,M458&lt;&gt;'Tabelas auxiliares'!$C$242),"FOLHA DE PESSOAL",IF(R458='Tabelas auxiliares'!$A$242,"CUSTEIO",IF(R458='Tabelas auxiliares'!$A$241,"INVESTIMENTO","ERRO - VERIFICAR"))))</f>
        <v/>
      </c>
      <c r="T458" s="37"/>
      <c r="U458" s="37"/>
      <c r="V458" s="37"/>
      <c r="W458" s="37"/>
      <c r="X458" s="37"/>
      <c r="Y458" s="37"/>
      <c r="Z458" s="37"/>
    </row>
    <row r="459" spans="18:26" x14ac:dyDescent="0.25">
      <c r="R459" s="19" t="str">
        <f t="shared" si="7"/>
        <v/>
      </c>
      <c r="S459" s="19" t="str">
        <f>IF(M459="","",IF(AND(M459&lt;&gt;'Tabelas auxiliares'!$B$241,M459&lt;&gt;'Tabelas auxiliares'!$B$242,M459&lt;&gt;'Tabelas auxiliares'!$C$241,M459&lt;&gt;'Tabelas auxiliares'!$C$242),"FOLHA DE PESSOAL",IF(R459='Tabelas auxiliares'!$A$242,"CUSTEIO",IF(R459='Tabelas auxiliares'!$A$241,"INVESTIMENTO","ERRO - VERIFICAR"))))</f>
        <v/>
      </c>
      <c r="T459" s="37"/>
      <c r="U459" s="37"/>
      <c r="V459" s="37"/>
      <c r="W459" s="37"/>
      <c r="X459" s="37"/>
      <c r="Y459" s="37"/>
      <c r="Z459" s="37"/>
    </row>
    <row r="460" spans="18:26" x14ac:dyDescent="0.25">
      <c r="R460" s="19" t="str">
        <f t="shared" si="7"/>
        <v/>
      </c>
      <c r="S460" s="19" t="str">
        <f>IF(M460="","",IF(AND(M460&lt;&gt;'Tabelas auxiliares'!$B$241,M460&lt;&gt;'Tabelas auxiliares'!$B$242,M460&lt;&gt;'Tabelas auxiliares'!$C$241,M460&lt;&gt;'Tabelas auxiliares'!$C$242),"FOLHA DE PESSOAL",IF(R460='Tabelas auxiliares'!$A$242,"CUSTEIO",IF(R460='Tabelas auxiliares'!$A$241,"INVESTIMENTO","ERRO - VERIFICAR"))))</f>
        <v/>
      </c>
      <c r="T460" s="37"/>
      <c r="U460" s="37"/>
      <c r="V460" s="37"/>
      <c r="W460" s="37"/>
      <c r="X460" s="37"/>
      <c r="Y460" s="37"/>
      <c r="Z460" s="37"/>
    </row>
    <row r="461" spans="18:26" x14ac:dyDescent="0.25">
      <c r="R461" s="19" t="str">
        <f t="shared" si="7"/>
        <v/>
      </c>
      <c r="S461" s="19" t="str">
        <f>IF(M461="","",IF(AND(M461&lt;&gt;'Tabelas auxiliares'!$B$241,M461&lt;&gt;'Tabelas auxiliares'!$B$242,M461&lt;&gt;'Tabelas auxiliares'!$C$241,M461&lt;&gt;'Tabelas auxiliares'!$C$242),"FOLHA DE PESSOAL",IF(R461='Tabelas auxiliares'!$A$242,"CUSTEIO",IF(R461='Tabelas auxiliares'!$A$241,"INVESTIMENTO","ERRO - VERIFICAR"))))</f>
        <v/>
      </c>
      <c r="T461" s="37"/>
      <c r="U461" s="37"/>
      <c r="V461" s="37"/>
      <c r="W461" s="37"/>
      <c r="X461" s="37"/>
      <c r="Y461" s="37"/>
      <c r="Z461" s="37"/>
    </row>
    <row r="462" spans="18:26" x14ac:dyDescent="0.25">
      <c r="R462" s="19" t="str">
        <f t="shared" si="7"/>
        <v/>
      </c>
      <c r="S462" s="19" t="str">
        <f>IF(M462="","",IF(AND(M462&lt;&gt;'Tabelas auxiliares'!$B$241,M462&lt;&gt;'Tabelas auxiliares'!$B$242,M462&lt;&gt;'Tabelas auxiliares'!$C$241,M462&lt;&gt;'Tabelas auxiliares'!$C$242),"FOLHA DE PESSOAL",IF(R462='Tabelas auxiliares'!$A$242,"CUSTEIO",IF(R462='Tabelas auxiliares'!$A$241,"INVESTIMENTO","ERRO - VERIFICAR"))))</f>
        <v/>
      </c>
      <c r="T462" s="37"/>
      <c r="U462" s="37"/>
      <c r="V462" s="37"/>
      <c r="W462" s="37"/>
      <c r="X462" s="37"/>
      <c r="Y462" s="37"/>
      <c r="Z462" s="37"/>
    </row>
    <row r="463" spans="18:26" x14ac:dyDescent="0.25">
      <c r="R463" s="19" t="str">
        <f t="shared" si="7"/>
        <v/>
      </c>
      <c r="S463" s="19" t="str">
        <f>IF(M463="","",IF(AND(M463&lt;&gt;'Tabelas auxiliares'!$B$241,M463&lt;&gt;'Tabelas auxiliares'!$B$242,M463&lt;&gt;'Tabelas auxiliares'!$C$241,M463&lt;&gt;'Tabelas auxiliares'!$C$242),"FOLHA DE PESSOAL",IF(R463='Tabelas auxiliares'!$A$242,"CUSTEIO",IF(R463='Tabelas auxiliares'!$A$241,"INVESTIMENTO","ERRO - VERIFICAR"))))</f>
        <v/>
      </c>
      <c r="T463" s="37"/>
      <c r="U463" s="37"/>
      <c r="V463" s="37"/>
      <c r="W463" s="37"/>
      <c r="X463" s="37"/>
      <c r="Y463" s="37"/>
      <c r="Z463" s="37"/>
    </row>
    <row r="464" spans="18:26" x14ac:dyDescent="0.25">
      <c r="R464" s="19" t="str">
        <f t="shared" si="7"/>
        <v/>
      </c>
      <c r="S464" s="19" t="str">
        <f>IF(M464="","",IF(AND(M464&lt;&gt;'Tabelas auxiliares'!$B$241,M464&lt;&gt;'Tabelas auxiliares'!$B$242,M464&lt;&gt;'Tabelas auxiliares'!$C$241,M464&lt;&gt;'Tabelas auxiliares'!$C$242),"FOLHA DE PESSOAL",IF(R464='Tabelas auxiliares'!$A$242,"CUSTEIO",IF(R464='Tabelas auxiliares'!$A$241,"INVESTIMENTO","ERRO - VERIFICAR"))))</f>
        <v/>
      </c>
      <c r="T464" s="37"/>
      <c r="U464" s="37"/>
      <c r="V464" s="37"/>
      <c r="W464" s="37"/>
      <c r="X464" s="37"/>
      <c r="Y464" s="37"/>
      <c r="Z464" s="37"/>
    </row>
    <row r="465" spans="18:26" x14ac:dyDescent="0.25">
      <c r="R465" s="19" t="str">
        <f t="shared" si="7"/>
        <v/>
      </c>
      <c r="S465" s="19" t="str">
        <f>IF(M465="","",IF(AND(M465&lt;&gt;'Tabelas auxiliares'!$B$241,M465&lt;&gt;'Tabelas auxiliares'!$B$242,M465&lt;&gt;'Tabelas auxiliares'!$C$241,M465&lt;&gt;'Tabelas auxiliares'!$C$242),"FOLHA DE PESSOAL",IF(R465='Tabelas auxiliares'!$A$242,"CUSTEIO",IF(R465='Tabelas auxiliares'!$A$241,"INVESTIMENTO","ERRO - VERIFICAR"))))</f>
        <v/>
      </c>
      <c r="T465" s="37"/>
      <c r="U465" s="37"/>
      <c r="V465" s="37"/>
      <c r="W465" s="37"/>
      <c r="X465" s="37"/>
      <c r="Y465" s="37"/>
      <c r="Z465" s="37"/>
    </row>
    <row r="466" spans="18:26" x14ac:dyDescent="0.25">
      <c r="R466" s="19" t="str">
        <f t="shared" si="7"/>
        <v/>
      </c>
      <c r="S466" s="19" t="str">
        <f>IF(M466="","",IF(AND(M466&lt;&gt;'Tabelas auxiliares'!$B$241,M466&lt;&gt;'Tabelas auxiliares'!$B$242,M466&lt;&gt;'Tabelas auxiliares'!$C$241,M466&lt;&gt;'Tabelas auxiliares'!$C$242),"FOLHA DE PESSOAL",IF(R466='Tabelas auxiliares'!$A$242,"CUSTEIO",IF(R466='Tabelas auxiliares'!$A$241,"INVESTIMENTO","ERRO - VERIFICAR"))))</f>
        <v/>
      </c>
      <c r="T466" s="37"/>
      <c r="U466" s="37"/>
      <c r="V466" s="37"/>
      <c r="W466" s="37"/>
      <c r="X466" s="37"/>
      <c r="Y466" s="37"/>
      <c r="Z466" s="37"/>
    </row>
    <row r="467" spans="18:26" x14ac:dyDescent="0.25">
      <c r="R467" s="19" t="str">
        <f t="shared" si="7"/>
        <v/>
      </c>
      <c r="S467" s="19" t="str">
        <f>IF(M467="","",IF(AND(M467&lt;&gt;'Tabelas auxiliares'!$B$241,M467&lt;&gt;'Tabelas auxiliares'!$B$242,M467&lt;&gt;'Tabelas auxiliares'!$C$241,M467&lt;&gt;'Tabelas auxiliares'!$C$242),"FOLHA DE PESSOAL",IF(R467='Tabelas auxiliares'!$A$242,"CUSTEIO",IF(R467='Tabelas auxiliares'!$A$241,"INVESTIMENTO","ERRO - VERIFICAR"))))</f>
        <v/>
      </c>
      <c r="T467" s="37"/>
      <c r="U467" s="37"/>
      <c r="V467" s="37"/>
      <c r="W467" s="37"/>
      <c r="X467" s="37"/>
      <c r="Y467" s="37"/>
      <c r="Z467" s="37"/>
    </row>
    <row r="468" spans="18:26" x14ac:dyDescent="0.25">
      <c r="R468" s="19" t="str">
        <f t="shared" si="7"/>
        <v/>
      </c>
      <c r="S468" s="19" t="str">
        <f>IF(M468="","",IF(AND(M468&lt;&gt;'Tabelas auxiliares'!$B$241,M468&lt;&gt;'Tabelas auxiliares'!$B$242,M468&lt;&gt;'Tabelas auxiliares'!$C$241,M468&lt;&gt;'Tabelas auxiliares'!$C$242),"FOLHA DE PESSOAL",IF(R468='Tabelas auxiliares'!$A$242,"CUSTEIO",IF(R468='Tabelas auxiliares'!$A$241,"INVESTIMENTO","ERRO - VERIFICAR"))))</f>
        <v/>
      </c>
      <c r="T468" s="37"/>
      <c r="U468" s="37"/>
      <c r="V468" s="37"/>
      <c r="W468" s="37"/>
      <c r="X468" s="37"/>
      <c r="Y468" s="37"/>
      <c r="Z468" s="37"/>
    </row>
    <row r="469" spans="18:26" x14ac:dyDescent="0.25">
      <c r="R469" s="19" t="str">
        <f t="shared" si="7"/>
        <v/>
      </c>
      <c r="S469" s="19" t="str">
        <f>IF(M469="","",IF(AND(M469&lt;&gt;'Tabelas auxiliares'!$B$241,M469&lt;&gt;'Tabelas auxiliares'!$B$242,M469&lt;&gt;'Tabelas auxiliares'!$C$241,M469&lt;&gt;'Tabelas auxiliares'!$C$242),"FOLHA DE PESSOAL",IF(R469='Tabelas auxiliares'!$A$242,"CUSTEIO",IF(R469='Tabelas auxiliares'!$A$241,"INVESTIMENTO","ERRO - VERIFICAR"))))</f>
        <v/>
      </c>
      <c r="T469" s="37"/>
      <c r="U469" s="37"/>
      <c r="V469" s="37"/>
      <c r="W469" s="37"/>
      <c r="X469" s="37"/>
      <c r="Y469" s="37"/>
      <c r="Z469" s="37"/>
    </row>
    <row r="470" spans="18:26" x14ac:dyDescent="0.25">
      <c r="R470" s="19" t="str">
        <f t="shared" si="7"/>
        <v/>
      </c>
      <c r="S470" s="19" t="str">
        <f>IF(M470="","",IF(AND(M470&lt;&gt;'Tabelas auxiliares'!$B$241,M470&lt;&gt;'Tabelas auxiliares'!$B$242,M470&lt;&gt;'Tabelas auxiliares'!$C$241,M470&lt;&gt;'Tabelas auxiliares'!$C$242),"FOLHA DE PESSOAL",IF(R470='Tabelas auxiliares'!$A$242,"CUSTEIO",IF(R470='Tabelas auxiliares'!$A$241,"INVESTIMENTO","ERRO - VERIFICAR"))))</f>
        <v/>
      </c>
      <c r="T470" s="37"/>
      <c r="U470" s="37"/>
      <c r="V470" s="37"/>
      <c r="W470" s="37"/>
      <c r="X470" s="37"/>
      <c r="Y470" s="37"/>
      <c r="Z470" s="37"/>
    </row>
    <row r="471" spans="18:26" x14ac:dyDescent="0.25">
      <c r="R471" s="19" t="str">
        <f t="shared" si="7"/>
        <v/>
      </c>
      <c r="S471" s="19" t="str">
        <f>IF(M471="","",IF(AND(M471&lt;&gt;'Tabelas auxiliares'!$B$241,M471&lt;&gt;'Tabelas auxiliares'!$B$242,M471&lt;&gt;'Tabelas auxiliares'!$C$241,M471&lt;&gt;'Tabelas auxiliares'!$C$242),"FOLHA DE PESSOAL",IF(R471='Tabelas auxiliares'!$A$242,"CUSTEIO",IF(R471='Tabelas auxiliares'!$A$241,"INVESTIMENTO","ERRO - VERIFICAR"))))</f>
        <v/>
      </c>
      <c r="T471" s="37"/>
      <c r="U471" s="37"/>
      <c r="V471" s="37"/>
      <c r="W471" s="37"/>
      <c r="X471" s="37"/>
      <c r="Y471" s="37"/>
      <c r="Z471" s="37"/>
    </row>
    <row r="472" spans="18:26" x14ac:dyDescent="0.25">
      <c r="R472" s="19" t="str">
        <f t="shared" si="7"/>
        <v/>
      </c>
      <c r="S472" s="19" t="str">
        <f>IF(M472="","",IF(AND(M472&lt;&gt;'Tabelas auxiliares'!$B$241,M472&lt;&gt;'Tabelas auxiliares'!$B$242,M472&lt;&gt;'Tabelas auxiliares'!$C$241,M472&lt;&gt;'Tabelas auxiliares'!$C$242),"FOLHA DE PESSOAL",IF(R472='Tabelas auxiliares'!$A$242,"CUSTEIO",IF(R472='Tabelas auxiliares'!$A$241,"INVESTIMENTO","ERRO - VERIFICAR"))))</f>
        <v/>
      </c>
      <c r="T472" s="37"/>
      <c r="U472" s="37"/>
      <c r="V472" s="37"/>
      <c r="W472" s="37"/>
      <c r="X472" s="37"/>
      <c r="Y472" s="37"/>
      <c r="Z472" s="37"/>
    </row>
    <row r="473" spans="18:26" x14ac:dyDescent="0.25">
      <c r="R473" s="19" t="str">
        <f t="shared" si="7"/>
        <v/>
      </c>
      <c r="S473" s="19" t="str">
        <f>IF(M473="","",IF(AND(M473&lt;&gt;'Tabelas auxiliares'!$B$241,M473&lt;&gt;'Tabelas auxiliares'!$B$242,M473&lt;&gt;'Tabelas auxiliares'!$C$241,M473&lt;&gt;'Tabelas auxiliares'!$C$242),"FOLHA DE PESSOAL",IF(R473='Tabelas auxiliares'!$A$242,"CUSTEIO",IF(R473='Tabelas auxiliares'!$A$241,"INVESTIMENTO","ERRO - VERIFICAR"))))</f>
        <v/>
      </c>
      <c r="T473" s="37"/>
      <c r="U473" s="37"/>
      <c r="V473" s="37"/>
      <c r="W473" s="37"/>
      <c r="X473" s="37"/>
      <c r="Y473" s="37"/>
      <c r="Z473" s="37"/>
    </row>
    <row r="474" spans="18:26" x14ac:dyDescent="0.25">
      <c r="R474" s="19" t="str">
        <f t="shared" si="7"/>
        <v/>
      </c>
      <c r="S474" s="19" t="str">
        <f>IF(M474="","",IF(AND(M474&lt;&gt;'Tabelas auxiliares'!$B$241,M474&lt;&gt;'Tabelas auxiliares'!$B$242,M474&lt;&gt;'Tabelas auxiliares'!$C$241,M474&lt;&gt;'Tabelas auxiliares'!$C$242),"FOLHA DE PESSOAL",IF(R474='Tabelas auxiliares'!$A$242,"CUSTEIO",IF(R474='Tabelas auxiliares'!$A$241,"INVESTIMENTO","ERRO - VERIFICAR"))))</f>
        <v/>
      </c>
      <c r="T474" s="37"/>
      <c r="U474" s="37"/>
      <c r="V474" s="37"/>
      <c r="W474" s="37"/>
      <c r="X474" s="37"/>
      <c r="Y474" s="37"/>
      <c r="Z474" s="37"/>
    </row>
    <row r="475" spans="18:26" x14ac:dyDescent="0.25">
      <c r="R475" s="19" t="str">
        <f t="shared" si="7"/>
        <v/>
      </c>
      <c r="S475" s="19" t="str">
        <f>IF(M475="","",IF(AND(M475&lt;&gt;'Tabelas auxiliares'!$B$241,M475&lt;&gt;'Tabelas auxiliares'!$B$242,M475&lt;&gt;'Tabelas auxiliares'!$C$241,M475&lt;&gt;'Tabelas auxiliares'!$C$242),"FOLHA DE PESSOAL",IF(R475='Tabelas auxiliares'!$A$242,"CUSTEIO",IF(R475='Tabelas auxiliares'!$A$241,"INVESTIMENTO","ERRO - VERIFICAR"))))</f>
        <v/>
      </c>
      <c r="T475" s="37"/>
      <c r="U475" s="37"/>
      <c r="V475" s="37"/>
      <c r="W475" s="37"/>
      <c r="X475" s="37"/>
      <c r="Y475" s="37"/>
      <c r="Z475" s="37"/>
    </row>
    <row r="476" spans="18:26" x14ac:dyDescent="0.25">
      <c r="R476" s="19" t="str">
        <f t="shared" si="7"/>
        <v/>
      </c>
      <c r="S476" s="19" t="str">
        <f>IF(M476="","",IF(AND(M476&lt;&gt;'Tabelas auxiliares'!$B$241,M476&lt;&gt;'Tabelas auxiliares'!$B$242,M476&lt;&gt;'Tabelas auxiliares'!$C$241,M476&lt;&gt;'Tabelas auxiliares'!$C$242),"FOLHA DE PESSOAL",IF(R476='Tabelas auxiliares'!$A$242,"CUSTEIO",IF(R476='Tabelas auxiliares'!$A$241,"INVESTIMENTO","ERRO - VERIFICAR"))))</f>
        <v/>
      </c>
      <c r="T476" s="37"/>
      <c r="U476" s="37"/>
      <c r="V476" s="37"/>
      <c r="W476" s="37"/>
      <c r="X476" s="37"/>
      <c r="Y476" s="37"/>
      <c r="Z476" s="37"/>
    </row>
    <row r="477" spans="18:26" x14ac:dyDescent="0.25">
      <c r="R477" s="19" t="str">
        <f t="shared" si="7"/>
        <v/>
      </c>
      <c r="S477" s="19" t="str">
        <f>IF(M477="","",IF(AND(M477&lt;&gt;'Tabelas auxiliares'!$B$241,M477&lt;&gt;'Tabelas auxiliares'!$B$242,M477&lt;&gt;'Tabelas auxiliares'!$C$241,M477&lt;&gt;'Tabelas auxiliares'!$C$242),"FOLHA DE PESSOAL",IF(R477='Tabelas auxiliares'!$A$242,"CUSTEIO",IF(R477='Tabelas auxiliares'!$A$241,"INVESTIMENTO","ERRO - VERIFICAR"))))</f>
        <v/>
      </c>
      <c r="T477" s="37"/>
      <c r="U477" s="37"/>
      <c r="V477" s="37"/>
      <c r="W477" s="37"/>
      <c r="X477" s="37"/>
      <c r="Y477" s="37"/>
      <c r="Z477" s="37"/>
    </row>
    <row r="478" spans="18:26" x14ac:dyDescent="0.25">
      <c r="R478" s="19" t="str">
        <f t="shared" si="7"/>
        <v/>
      </c>
      <c r="S478" s="19" t="str">
        <f>IF(M478="","",IF(AND(M478&lt;&gt;'Tabelas auxiliares'!$B$241,M478&lt;&gt;'Tabelas auxiliares'!$B$242,M478&lt;&gt;'Tabelas auxiliares'!$C$241,M478&lt;&gt;'Tabelas auxiliares'!$C$242),"FOLHA DE PESSOAL",IF(R478='Tabelas auxiliares'!$A$242,"CUSTEIO",IF(R478='Tabelas auxiliares'!$A$241,"INVESTIMENTO","ERRO - VERIFICAR"))))</f>
        <v/>
      </c>
      <c r="T478" s="37"/>
      <c r="U478" s="37"/>
      <c r="V478" s="37"/>
      <c r="W478" s="37"/>
      <c r="X478" s="37"/>
      <c r="Y478" s="37"/>
      <c r="Z478" s="37"/>
    </row>
    <row r="479" spans="18:26" x14ac:dyDescent="0.25">
      <c r="R479" s="19" t="str">
        <f t="shared" si="7"/>
        <v/>
      </c>
      <c r="S479" s="19" t="str">
        <f>IF(M479="","",IF(AND(M479&lt;&gt;'Tabelas auxiliares'!$B$241,M479&lt;&gt;'Tabelas auxiliares'!$B$242,M479&lt;&gt;'Tabelas auxiliares'!$C$241,M479&lt;&gt;'Tabelas auxiliares'!$C$242),"FOLHA DE PESSOAL",IF(R479='Tabelas auxiliares'!$A$242,"CUSTEIO",IF(R479='Tabelas auxiliares'!$A$241,"INVESTIMENTO","ERRO - VERIFICAR"))))</f>
        <v/>
      </c>
      <c r="T479" s="37"/>
      <c r="U479" s="37"/>
      <c r="V479" s="37"/>
      <c r="W479" s="37"/>
      <c r="X479" s="37"/>
      <c r="Y479" s="37"/>
      <c r="Z479" s="37"/>
    </row>
    <row r="480" spans="18:26" x14ac:dyDescent="0.25">
      <c r="R480" s="19" t="str">
        <f t="shared" si="7"/>
        <v/>
      </c>
      <c r="S480" s="19" t="str">
        <f>IF(M480="","",IF(AND(M480&lt;&gt;'Tabelas auxiliares'!$B$241,M480&lt;&gt;'Tabelas auxiliares'!$B$242,M480&lt;&gt;'Tabelas auxiliares'!$C$241,M480&lt;&gt;'Tabelas auxiliares'!$C$242),"FOLHA DE PESSOAL",IF(R480='Tabelas auxiliares'!$A$242,"CUSTEIO",IF(R480='Tabelas auxiliares'!$A$241,"INVESTIMENTO","ERRO - VERIFICAR"))))</f>
        <v/>
      </c>
      <c r="T480" s="37"/>
      <c r="U480" s="37"/>
      <c r="V480" s="37"/>
      <c r="W480" s="37"/>
      <c r="X480" s="37"/>
      <c r="Y480" s="37"/>
      <c r="Z480" s="37"/>
    </row>
    <row r="481" spans="18:26" x14ac:dyDescent="0.25">
      <c r="R481" s="19" t="str">
        <f t="shared" si="7"/>
        <v/>
      </c>
      <c r="S481" s="19" t="str">
        <f>IF(M481="","",IF(AND(M481&lt;&gt;'Tabelas auxiliares'!$B$241,M481&lt;&gt;'Tabelas auxiliares'!$B$242,M481&lt;&gt;'Tabelas auxiliares'!$C$241,M481&lt;&gt;'Tabelas auxiliares'!$C$242),"FOLHA DE PESSOAL",IF(R481='Tabelas auxiliares'!$A$242,"CUSTEIO",IF(R481='Tabelas auxiliares'!$A$241,"INVESTIMENTO","ERRO - VERIFICAR"))))</f>
        <v/>
      </c>
      <c r="T481" s="37"/>
      <c r="U481" s="37"/>
      <c r="V481" s="37"/>
      <c r="W481" s="37"/>
      <c r="X481" s="37"/>
      <c r="Y481" s="37"/>
      <c r="Z481" s="37"/>
    </row>
    <row r="482" spans="18:26" x14ac:dyDescent="0.25">
      <c r="R482" s="19" t="str">
        <f t="shared" si="7"/>
        <v/>
      </c>
      <c r="S482" s="19" t="str">
        <f>IF(M482="","",IF(AND(M482&lt;&gt;'Tabelas auxiliares'!$B$241,M482&lt;&gt;'Tabelas auxiliares'!$B$242,M482&lt;&gt;'Tabelas auxiliares'!$C$241,M482&lt;&gt;'Tabelas auxiliares'!$C$242),"FOLHA DE PESSOAL",IF(R482='Tabelas auxiliares'!$A$242,"CUSTEIO",IF(R482='Tabelas auxiliares'!$A$241,"INVESTIMENTO","ERRO - VERIFICAR"))))</f>
        <v/>
      </c>
      <c r="T482" s="37"/>
      <c r="U482" s="37"/>
      <c r="V482" s="37"/>
      <c r="W482" s="37"/>
      <c r="X482" s="37"/>
      <c r="Y482" s="37"/>
      <c r="Z482" s="37"/>
    </row>
    <row r="483" spans="18:26" x14ac:dyDescent="0.25">
      <c r="R483" s="19" t="str">
        <f t="shared" si="7"/>
        <v/>
      </c>
      <c r="S483" s="19" t="str">
        <f>IF(M483="","",IF(AND(M483&lt;&gt;'Tabelas auxiliares'!$B$241,M483&lt;&gt;'Tabelas auxiliares'!$B$242,M483&lt;&gt;'Tabelas auxiliares'!$C$241,M483&lt;&gt;'Tabelas auxiliares'!$C$242),"FOLHA DE PESSOAL",IF(R483='Tabelas auxiliares'!$A$242,"CUSTEIO",IF(R483='Tabelas auxiliares'!$A$241,"INVESTIMENTO","ERRO - VERIFICAR"))))</f>
        <v/>
      </c>
      <c r="T483" s="37"/>
      <c r="U483" s="37"/>
      <c r="V483" s="37"/>
      <c r="W483" s="37"/>
      <c r="X483" s="37"/>
      <c r="Y483" s="37"/>
      <c r="Z483" s="37"/>
    </row>
    <row r="484" spans="18:26" x14ac:dyDescent="0.25">
      <c r="R484" s="19" t="str">
        <f t="shared" si="7"/>
        <v/>
      </c>
      <c r="S484" s="19" t="str">
        <f>IF(M484="","",IF(AND(M484&lt;&gt;'Tabelas auxiliares'!$B$241,M484&lt;&gt;'Tabelas auxiliares'!$B$242,M484&lt;&gt;'Tabelas auxiliares'!$C$241,M484&lt;&gt;'Tabelas auxiliares'!$C$242),"FOLHA DE PESSOAL",IF(R484='Tabelas auxiliares'!$A$242,"CUSTEIO",IF(R484='Tabelas auxiliares'!$A$241,"INVESTIMENTO","ERRO - VERIFICAR"))))</f>
        <v/>
      </c>
      <c r="T484" s="37"/>
      <c r="U484" s="37"/>
      <c r="V484" s="37"/>
      <c r="W484" s="37"/>
      <c r="X484" s="37"/>
      <c r="Y484" s="37"/>
      <c r="Z484" s="37"/>
    </row>
    <row r="485" spans="18:26" x14ac:dyDescent="0.25">
      <c r="R485" s="19" t="str">
        <f t="shared" si="7"/>
        <v/>
      </c>
      <c r="S485" s="19" t="str">
        <f>IF(M485="","",IF(AND(M485&lt;&gt;'Tabelas auxiliares'!$B$241,M485&lt;&gt;'Tabelas auxiliares'!$B$242,M485&lt;&gt;'Tabelas auxiliares'!$C$241,M485&lt;&gt;'Tabelas auxiliares'!$C$242),"FOLHA DE PESSOAL",IF(R485='Tabelas auxiliares'!$A$242,"CUSTEIO",IF(R485='Tabelas auxiliares'!$A$241,"INVESTIMENTO","ERRO - VERIFICAR"))))</f>
        <v/>
      </c>
      <c r="T485" s="37"/>
      <c r="U485" s="37"/>
      <c r="V485" s="37"/>
      <c r="W485" s="37"/>
      <c r="X485" s="37"/>
      <c r="Y485" s="37"/>
      <c r="Z485" s="37"/>
    </row>
    <row r="486" spans="18:26" x14ac:dyDescent="0.25">
      <c r="R486" s="19" t="str">
        <f t="shared" si="7"/>
        <v/>
      </c>
      <c r="S486" s="19" t="str">
        <f>IF(M486="","",IF(AND(M486&lt;&gt;'Tabelas auxiliares'!$B$241,M486&lt;&gt;'Tabelas auxiliares'!$B$242,M486&lt;&gt;'Tabelas auxiliares'!$C$241,M486&lt;&gt;'Tabelas auxiliares'!$C$242),"FOLHA DE PESSOAL",IF(R486='Tabelas auxiliares'!$A$242,"CUSTEIO",IF(R486='Tabelas auxiliares'!$A$241,"INVESTIMENTO","ERRO - VERIFICAR"))))</f>
        <v/>
      </c>
      <c r="T486" s="37"/>
      <c r="U486" s="37"/>
      <c r="V486" s="37"/>
      <c r="W486" s="37"/>
      <c r="X486" s="37"/>
      <c r="Y486" s="37"/>
      <c r="Z486" s="37"/>
    </row>
    <row r="487" spans="18:26" x14ac:dyDescent="0.25">
      <c r="R487" s="19" t="str">
        <f t="shared" si="7"/>
        <v/>
      </c>
      <c r="S487" s="19" t="str">
        <f>IF(M487="","",IF(AND(M487&lt;&gt;'Tabelas auxiliares'!$B$241,M487&lt;&gt;'Tabelas auxiliares'!$B$242,M487&lt;&gt;'Tabelas auxiliares'!$C$241,M487&lt;&gt;'Tabelas auxiliares'!$C$242),"FOLHA DE PESSOAL",IF(R487='Tabelas auxiliares'!$A$242,"CUSTEIO",IF(R487='Tabelas auxiliares'!$A$241,"INVESTIMENTO","ERRO - VERIFICAR"))))</f>
        <v/>
      </c>
      <c r="T487" s="37"/>
      <c r="U487" s="37"/>
      <c r="V487" s="37"/>
      <c r="W487" s="37"/>
      <c r="X487" s="37"/>
      <c r="Y487" s="37"/>
      <c r="Z487" s="37"/>
    </row>
    <row r="488" spans="18:26" x14ac:dyDescent="0.25">
      <c r="R488" s="19" t="str">
        <f t="shared" si="7"/>
        <v/>
      </c>
      <c r="S488" s="19" t="str">
        <f>IF(M488="","",IF(AND(M488&lt;&gt;'Tabelas auxiliares'!$B$241,M488&lt;&gt;'Tabelas auxiliares'!$B$242,M488&lt;&gt;'Tabelas auxiliares'!$C$241,M488&lt;&gt;'Tabelas auxiliares'!$C$242),"FOLHA DE PESSOAL",IF(R488='Tabelas auxiliares'!$A$242,"CUSTEIO",IF(R488='Tabelas auxiliares'!$A$241,"INVESTIMENTO","ERRO - VERIFICAR"))))</f>
        <v/>
      </c>
      <c r="T488" s="37"/>
      <c r="U488" s="37"/>
      <c r="V488" s="37"/>
      <c r="W488" s="37"/>
      <c r="X488" s="37"/>
      <c r="Y488" s="37"/>
      <c r="Z488" s="37"/>
    </row>
    <row r="489" spans="18:26" x14ac:dyDescent="0.25">
      <c r="R489" s="19" t="str">
        <f t="shared" si="7"/>
        <v/>
      </c>
      <c r="S489" s="19" t="str">
        <f>IF(M489="","",IF(AND(M489&lt;&gt;'Tabelas auxiliares'!$B$241,M489&lt;&gt;'Tabelas auxiliares'!$B$242,M489&lt;&gt;'Tabelas auxiliares'!$C$241,M489&lt;&gt;'Tabelas auxiliares'!$C$242),"FOLHA DE PESSOAL",IF(R489='Tabelas auxiliares'!$A$242,"CUSTEIO",IF(R489='Tabelas auxiliares'!$A$241,"INVESTIMENTO","ERRO - VERIFICAR"))))</f>
        <v/>
      </c>
      <c r="T489" s="37"/>
      <c r="U489" s="37"/>
      <c r="V489" s="37"/>
      <c r="W489" s="37"/>
      <c r="X489" s="37"/>
      <c r="Y489" s="37"/>
      <c r="Z489" s="37"/>
    </row>
    <row r="490" spans="18:26" x14ac:dyDescent="0.25">
      <c r="R490" s="19" t="str">
        <f t="shared" si="7"/>
        <v/>
      </c>
      <c r="S490" s="19" t="str">
        <f>IF(M490="","",IF(AND(M490&lt;&gt;'Tabelas auxiliares'!$B$241,M490&lt;&gt;'Tabelas auxiliares'!$B$242,M490&lt;&gt;'Tabelas auxiliares'!$C$241,M490&lt;&gt;'Tabelas auxiliares'!$C$242),"FOLHA DE PESSOAL",IF(R490='Tabelas auxiliares'!$A$242,"CUSTEIO",IF(R490='Tabelas auxiliares'!$A$241,"INVESTIMENTO","ERRO - VERIFICAR"))))</f>
        <v/>
      </c>
      <c r="T490" s="37"/>
      <c r="U490" s="37"/>
      <c r="V490" s="37"/>
      <c r="W490" s="37"/>
      <c r="X490" s="37"/>
      <c r="Y490" s="37"/>
      <c r="Z490" s="37"/>
    </row>
    <row r="491" spans="18:26" x14ac:dyDescent="0.25">
      <c r="R491" s="19" t="str">
        <f t="shared" si="7"/>
        <v/>
      </c>
      <c r="S491" s="19" t="str">
        <f>IF(M491="","",IF(AND(M491&lt;&gt;'Tabelas auxiliares'!$B$241,M491&lt;&gt;'Tabelas auxiliares'!$B$242,M491&lt;&gt;'Tabelas auxiliares'!$C$241,M491&lt;&gt;'Tabelas auxiliares'!$C$242),"FOLHA DE PESSOAL",IF(R491='Tabelas auxiliares'!$A$242,"CUSTEIO",IF(R491='Tabelas auxiliares'!$A$241,"INVESTIMENTO","ERRO - VERIFICAR"))))</f>
        <v/>
      </c>
      <c r="T491" s="37"/>
      <c r="U491" s="37"/>
      <c r="V491" s="37"/>
      <c r="W491" s="37"/>
      <c r="X491" s="37"/>
      <c r="Y491" s="37"/>
      <c r="Z491" s="37"/>
    </row>
    <row r="492" spans="18:26" x14ac:dyDescent="0.25">
      <c r="R492" s="19" t="str">
        <f t="shared" si="7"/>
        <v/>
      </c>
      <c r="S492" s="19" t="str">
        <f>IF(M492="","",IF(AND(M492&lt;&gt;'Tabelas auxiliares'!$B$241,M492&lt;&gt;'Tabelas auxiliares'!$B$242,M492&lt;&gt;'Tabelas auxiliares'!$C$241,M492&lt;&gt;'Tabelas auxiliares'!$C$242),"FOLHA DE PESSOAL",IF(R492='Tabelas auxiliares'!$A$242,"CUSTEIO",IF(R492='Tabelas auxiliares'!$A$241,"INVESTIMENTO","ERRO - VERIFICAR"))))</f>
        <v/>
      </c>
      <c r="T492" s="37"/>
      <c r="U492" s="37"/>
      <c r="V492" s="37"/>
      <c r="W492" s="37"/>
      <c r="X492" s="37"/>
      <c r="Y492" s="37"/>
      <c r="Z492" s="37"/>
    </row>
    <row r="493" spans="18:26" x14ac:dyDescent="0.25">
      <c r="R493" s="19" t="str">
        <f t="shared" si="7"/>
        <v/>
      </c>
      <c r="S493" s="19" t="str">
        <f>IF(M493="","",IF(AND(M493&lt;&gt;'Tabelas auxiliares'!$B$241,M493&lt;&gt;'Tabelas auxiliares'!$B$242,M493&lt;&gt;'Tabelas auxiliares'!$C$241,M493&lt;&gt;'Tabelas auxiliares'!$C$242),"FOLHA DE PESSOAL",IF(R493='Tabelas auxiliares'!$A$242,"CUSTEIO",IF(R493='Tabelas auxiliares'!$A$241,"INVESTIMENTO","ERRO - VERIFICAR"))))</f>
        <v/>
      </c>
      <c r="T493" s="131"/>
      <c r="U493" s="37"/>
      <c r="V493" s="37"/>
      <c r="W493" s="37"/>
      <c r="X493" s="37"/>
      <c r="Y493" s="37"/>
      <c r="Z493" s="37"/>
    </row>
    <row r="494" spans="18:26" x14ac:dyDescent="0.25">
      <c r="R494" s="19" t="str">
        <f t="shared" si="7"/>
        <v/>
      </c>
      <c r="S494" s="19" t="str">
        <f>IF(M494="","",IF(AND(M494&lt;&gt;'Tabelas auxiliares'!$B$241,M494&lt;&gt;'Tabelas auxiliares'!$B$242,M494&lt;&gt;'Tabelas auxiliares'!$C$241,M494&lt;&gt;'Tabelas auxiliares'!$C$242),"FOLHA DE PESSOAL",IF(R494='Tabelas auxiliares'!$A$242,"CUSTEIO",IF(R494='Tabelas auxiliares'!$A$241,"INVESTIMENTO","ERRO - VERIFICAR"))))</f>
        <v/>
      </c>
      <c r="T494" s="131"/>
      <c r="U494" s="37"/>
      <c r="V494" s="37"/>
      <c r="W494" s="37"/>
      <c r="X494" s="37"/>
      <c r="Y494" s="37"/>
      <c r="Z494" s="37"/>
    </row>
    <row r="495" spans="18:26" x14ac:dyDescent="0.25">
      <c r="R495" s="19" t="str">
        <f t="shared" si="7"/>
        <v/>
      </c>
      <c r="S495" s="19" t="str">
        <f>IF(M495="","",IF(AND(M495&lt;&gt;'Tabelas auxiliares'!$B$241,M495&lt;&gt;'Tabelas auxiliares'!$B$242,M495&lt;&gt;'Tabelas auxiliares'!$C$241,M495&lt;&gt;'Tabelas auxiliares'!$C$242),"FOLHA DE PESSOAL",IF(R495='Tabelas auxiliares'!$A$242,"CUSTEIO",IF(R495='Tabelas auxiliares'!$A$241,"INVESTIMENTO","ERRO - VERIFICAR"))))</f>
        <v/>
      </c>
      <c r="T495" s="131"/>
      <c r="U495" s="37"/>
      <c r="V495" s="37"/>
      <c r="W495" s="37"/>
      <c r="X495" s="37"/>
      <c r="Y495" s="37"/>
      <c r="Z495" s="37"/>
    </row>
    <row r="496" spans="18:26" x14ac:dyDescent="0.25">
      <c r="R496" s="19" t="str">
        <f t="shared" si="7"/>
        <v/>
      </c>
      <c r="S496" s="19" t="str">
        <f>IF(M496="","",IF(AND(M496&lt;&gt;'Tabelas auxiliares'!$B$241,M496&lt;&gt;'Tabelas auxiliares'!$B$242,M496&lt;&gt;'Tabelas auxiliares'!$C$241,M496&lt;&gt;'Tabelas auxiliares'!$C$242),"FOLHA DE PESSOAL",IF(R496='Tabelas auxiliares'!$A$242,"CUSTEIO",IF(R496='Tabelas auxiliares'!$A$241,"INVESTIMENTO","ERRO - VERIFICAR"))))</f>
        <v/>
      </c>
      <c r="T496" s="131"/>
      <c r="U496" s="37"/>
      <c r="V496" s="37"/>
      <c r="W496" s="37"/>
      <c r="X496" s="37"/>
      <c r="Y496" s="37"/>
      <c r="Z496" s="37"/>
    </row>
    <row r="497" spans="18:26" x14ac:dyDescent="0.25">
      <c r="R497" s="19" t="str">
        <f t="shared" si="7"/>
        <v/>
      </c>
      <c r="S497" s="19" t="str">
        <f>IF(M497="","",IF(AND(M497&lt;&gt;'Tabelas auxiliares'!$B$241,M497&lt;&gt;'Tabelas auxiliares'!$B$242,M497&lt;&gt;'Tabelas auxiliares'!$C$241,M497&lt;&gt;'Tabelas auxiliares'!$C$242),"FOLHA DE PESSOAL",IF(R497='Tabelas auxiliares'!$A$242,"CUSTEIO",IF(R497='Tabelas auxiliares'!$A$241,"INVESTIMENTO","ERRO - VERIFICAR"))))</f>
        <v/>
      </c>
      <c r="T497" s="131"/>
      <c r="U497" s="37"/>
      <c r="V497" s="37"/>
      <c r="W497" s="37"/>
      <c r="X497" s="37"/>
      <c r="Y497" s="37"/>
      <c r="Z497" s="37"/>
    </row>
    <row r="498" spans="18:26" x14ac:dyDescent="0.25">
      <c r="R498" s="19" t="str">
        <f t="shared" si="7"/>
        <v/>
      </c>
      <c r="S498" s="19" t="str">
        <f>IF(M498="","",IF(AND(M498&lt;&gt;'Tabelas auxiliares'!$B$241,M498&lt;&gt;'Tabelas auxiliares'!$B$242,M498&lt;&gt;'Tabelas auxiliares'!$C$241,M498&lt;&gt;'Tabelas auxiliares'!$C$242),"FOLHA DE PESSOAL",IF(R498='Tabelas auxiliares'!$A$242,"CUSTEIO",IF(R498='Tabelas auxiliares'!$A$241,"INVESTIMENTO","ERRO - VERIFICAR"))))</f>
        <v/>
      </c>
      <c r="T498" s="131"/>
      <c r="U498" s="37"/>
      <c r="V498" s="37"/>
      <c r="W498" s="37"/>
      <c r="X498" s="37"/>
      <c r="Y498" s="37"/>
      <c r="Z498" s="37"/>
    </row>
    <row r="499" spans="18:26" x14ac:dyDescent="0.25">
      <c r="R499" s="19" t="str">
        <f t="shared" si="7"/>
        <v/>
      </c>
      <c r="S499" s="19" t="str">
        <f>IF(M499="","",IF(AND(M499&lt;&gt;'Tabelas auxiliares'!$B$241,M499&lt;&gt;'Tabelas auxiliares'!$B$242,M499&lt;&gt;'Tabelas auxiliares'!$C$241,M499&lt;&gt;'Tabelas auxiliares'!$C$242),"FOLHA DE PESSOAL",IF(R499='Tabelas auxiliares'!$A$242,"CUSTEIO",IF(R499='Tabelas auxiliares'!$A$241,"INVESTIMENTO","ERRO - VERIFICAR"))))</f>
        <v/>
      </c>
      <c r="T499" s="131"/>
      <c r="U499" s="37"/>
      <c r="V499" s="37"/>
      <c r="W499" s="37"/>
      <c r="X499" s="37"/>
      <c r="Y499" s="37"/>
      <c r="Z499" s="37"/>
    </row>
    <row r="500" spans="18:26" x14ac:dyDescent="0.25">
      <c r="R500" s="19" t="str">
        <f t="shared" si="7"/>
        <v/>
      </c>
      <c r="S500" s="19" t="str">
        <f>IF(M500="","",IF(AND(M500&lt;&gt;'Tabelas auxiliares'!$B$241,M500&lt;&gt;'Tabelas auxiliares'!$B$242,M500&lt;&gt;'Tabelas auxiliares'!$C$241,M500&lt;&gt;'Tabelas auxiliares'!$C$242),"FOLHA DE PESSOAL",IF(R500='Tabelas auxiliares'!$A$242,"CUSTEIO",IF(R500='Tabelas auxiliares'!$A$241,"INVESTIMENTO","ERRO - VERIFICAR"))))</f>
        <v/>
      </c>
      <c r="T500" s="131"/>
      <c r="U500" s="37"/>
      <c r="V500" s="37"/>
      <c r="W500" s="37"/>
      <c r="X500" s="37"/>
      <c r="Y500" s="37"/>
      <c r="Z500" s="37"/>
    </row>
    <row r="501" spans="18:26" x14ac:dyDescent="0.25">
      <c r="R501" s="19" t="str">
        <f t="shared" si="7"/>
        <v/>
      </c>
      <c r="S501" s="19" t="str">
        <f>IF(M501="","",IF(AND(M501&lt;&gt;'Tabelas auxiliares'!$B$241,M501&lt;&gt;'Tabelas auxiliares'!$B$242,M501&lt;&gt;'Tabelas auxiliares'!$C$241,M501&lt;&gt;'Tabelas auxiliares'!$C$242),"FOLHA DE PESSOAL",IF(R501='Tabelas auxiliares'!$A$242,"CUSTEIO",IF(R501='Tabelas auxiliares'!$A$241,"INVESTIMENTO","ERRO - VERIFICAR"))))</f>
        <v/>
      </c>
      <c r="T501" s="131"/>
      <c r="U501" s="37"/>
      <c r="V501" s="37"/>
      <c r="W501" s="37"/>
      <c r="X501" s="37"/>
      <c r="Y501" s="37"/>
      <c r="Z501" s="37"/>
    </row>
    <row r="502" spans="18:26" x14ac:dyDescent="0.25">
      <c r="R502" s="19" t="str">
        <f t="shared" si="7"/>
        <v/>
      </c>
      <c r="S502" s="19" t="str">
        <f>IF(M502="","",IF(AND(M502&lt;&gt;'Tabelas auxiliares'!$B$241,M502&lt;&gt;'Tabelas auxiliares'!$B$242,M502&lt;&gt;'Tabelas auxiliares'!$C$241,M502&lt;&gt;'Tabelas auxiliares'!$C$242),"FOLHA DE PESSOAL",IF(R502='Tabelas auxiliares'!$A$242,"CUSTEIO",IF(R502='Tabelas auxiliares'!$A$241,"INVESTIMENTO","ERRO - VERIFICAR"))))</f>
        <v/>
      </c>
      <c r="T502" s="131"/>
      <c r="U502" s="37"/>
      <c r="V502" s="37"/>
      <c r="W502" s="37"/>
      <c r="X502" s="37"/>
      <c r="Y502" s="37"/>
      <c r="Z502" s="37"/>
    </row>
    <row r="503" spans="18:26" x14ac:dyDescent="0.25">
      <c r="R503" s="19" t="str">
        <f t="shared" si="7"/>
        <v/>
      </c>
      <c r="S503" s="19" t="str">
        <f>IF(M503="","",IF(AND(M503&lt;&gt;'Tabelas auxiliares'!$B$241,M503&lt;&gt;'Tabelas auxiliares'!$B$242,M503&lt;&gt;'Tabelas auxiliares'!$C$241,M503&lt;&gt;'Tabelas auxiliares'!$C$242),"FOLHA DE PESSOAL",IF(R503='Tabelas auxiliares'!$A$242,"CUSTEIO",IF(R503='Tabelas auxiliares'!$A$241,"INVESTIMENTO","ERRO - VERIFICAR"))))</f>
        <v/>
      </c>
      <c r="T503" s="131"/>
      <c r="U503" s="37"/>
      <c r="V503" s="37"/>
      <c r="W503" s="37"/>
      <c r="X503" s="37"/>
      <c r="Y503" s="37"/>
      <c r="Z503" s="37"/>
    </row>
    <row r="504" spans="18:26" x14ac:dyDescent="0.25">
      <c r="R504" s="19" t="str">
        <f t="shared" si="7"/>
        <v/>
      </c>
      <c r="S504" s="19" t="str">
        <f>IF(M504="","",IF(AND(M504&lt;&gt;'Tabelas auxiliares'!$B$241,M504&lt;&gt;'Tabelas auxiliares'!$B$242,M504&lt;&gt;'Tabelas auxiliares'!$C$241,M504&lt;&gt;'Tabelas auxiliares'!$C$242),"FOLHA DE PESSOAL",IF(R504='Tabelas auxiliares'!$A$242,"CUSTEIO",IF(R504='Tabelas auxiliares'!$A$241,"INVESTIMENTO","ERRO - VERIFICAR"))))</f>
        <v/>
      </c>
      <c r="T504" s="131"/>
      <c r="U504" s="37"/>
      <c r="V504" s="37"/>
      <c r="W504" s="37"/>
      <c r="X504" s="37"/>
      <c r="Y504" s="37"/>
      <c r="Z504" s="37"/>
    </row>
    <row r="505" spans="18:26" x14ac:dyDescent="0.25">
      <c r="R505" s="19" t="str">
        <f t="shared" si="7"/>
        <v/>
      </c>
      <c r="S505" s="19" t="str">
        <f>IF(M505="","",IF(AND(M505&lt;&gt;'Tabelas auxiliares'!$B$241,M505&lt;&gt;'Tabelas auxiliares'!$B$242,M505&lt;&gt;'Tabelas auxiliares'!$C$241,M505&lt;&gt;'Tabelas auxiliares'!$C$242),"FOLHA DE PESSOAL",IF(R505='Tabelas auxiliares'!$A$242,"CUSTEIO",IF(R505='Tabelas auxiliares'!$A$241,"INVESTIMENTO","ERRO - VERIFICAR"))))</f>
        <v/>
      </c>
      <c r="T505" s="131"/>
      <c r="U505" s="37"/>
      <c r="V505" s="37"/>
      <c r="W505" s="37"/>
      <c r="X505" s="37"/>
      <c r="Y505" s="37"/>
      <c r="Z505" s="37"/>
    </row>
    <row r="506" spans="18:26" x14ac:dyDescent="0.25">
      <c r="R506" s="19" t="str">
        <f t="shared" si="7"/>
        <v/>
      </c>
      <c r="S506" s="19" t="str">
        <f>IF(M506="","",IF(AND(M506&lt;&gt;'Tabelas auxiliares'!$B$241,M506&lt;&gt;'Tabelas auxiliares'!$B$242,M506&lt;&gt;'Tabelas auxiliares'!$C$241,M506&lt;&gt;'Tabelas auxiliares'!$C$242),"FOLHA DE PESSOAL",IF(R506='Tabelas auxiliares'!$A$242,"CUSTEIO",IF(R506='Tabelas auxiliares'!$A$241,"INVESTIMENTO","ERRO - VERIFICAR"))))</f>
        <v/>
      </c>
      <c r="T506" s="131"/>
      <c r="U506" s="37"/>
      <c r="V506" s="37"/>
      <c r="W506" s="37"/>
      <c r="X506" s="37"/>
      <c r="Y506" s="37"/>
      <c r="Z506" s="37"/>
    </row>
    <row r="507" spans="18:26" x14ac:dyDescent="0.25">
      <c r="R507" s="19" t="str">
        <f t="shared" si="7"/>
        <v/>
      </c>
      <c r="S507" s="19" t="str">
        <f>IF(M507="","",IF(AND(M507&lt;&gt;'Tabelas auxiliares'!$B$241,M507&lt;&gt;'Tabelas auxiliares'!$B$242,M507&lt;&gt;'Tabelas auxiliares'!$C$241,M507&lt;&gt;'Tabelas auxiliares'!$C$242),"FOLHA DE PESSOAL",IF(R507='Tabelas auxiliares'!$A$242,"CUSTEIO",IF(R507='Tabelas auxiliares'!$A$241,"INVESTIMENTO","ERRO - VERIFICAR"))))</f>
        <v/>
      </c>
      <c r="T507" s="131"/>
      <c r="U507" s="37"/>
      <c r="V507" s="37"/>
      <c r="W507" s="37"/>
      <c r="X507" s="37"/>
      <c r="Y507" s="37"/>
      <c r="Z507" s="37"/>
    </row>
    <row r="508" spans="18:26" x14ac:dyDescent="0.25">
      <c r="R508" s="19" t="str">
        <f t="shared" si="7"/>
        <v/>
      </c>
      <c r="S508" s="19" t="str">
        <f>IF(M508="","",IF(AND(M508&lt;&gt;'Tabelas auxiliares'!$B$241,M508&lt;&gt;'Tabelas auxiliares'!$B$242,M508&lt;&gt;'Tabelas auxiliares'!$C$241,M508&lt;&gt;'Tabelas auxiliares'!$C$242),"FOLHA DE PESSOAL",IF(R508='Tabelas auxiliares'!$A$242,"CUSTEIO",IF(R508='Tabelas auxiliares'!$A$241,"INVESTIMENTO","ERRO - VERIFICAR"))))</f>
        <v/>
      </c>
      <c r="T508" s="131"/>
      <c r="U508" s="37"/>
      <c r="V508" s="37"/>
      <c r="W508" s="37"/>
      <c r="X508" s="37"/>
      <c r="Y508" s="37"/>
      <c r="Z508" s="37"/>
    </row>
    <row r="509" spans="18:26" x14ac:dyDescent="0.25">
      <c r="R509" s="19" t="str">
        <f t="shared" si="7"/>
        <v/>
      </c>
      <c r="S509" s="19" t="str">
        <f>IF(M509="","",IF(AND(M509&lt;&gt;'Tabelas auxiliares'!$B$241,M509&lt;&gt;'Tabelas auxiliares'!$B$242,M509&lt;&gt;'Tabelas auxiliares'!$C$241,M509&lt;&gt;'Tabelas auxiliares'!$C$242),"FOLHA DE PESSOAL",IF(R509='Tabelas auxiliares'!$A$242,"CUSTEIO",IF(R509='Tabelas auxiliares'!$A$241,"INVESTIMENTO","ERRO - VERIFICAR"))))</f>
        <v/>
      </c>
      <c r="T509" s="131"/>
      <c r="U509" s="37"/>
      <c r="V509" s="37"/>
      <c r="W509" s="37"/>
      <c r="X509" s="37"/>
      <c r="Y509" s="37"/>
      <c r="Z509" s="37"/>
    </row>
    <row r="510" spans="18:26" x14ac:dyDescent="0.25">
      <c r="R510" s="19" t="str">
        <f t="shared" si="7"/>
        <v/>
      </c>
      <c r="S510" s="19" t="str">
        <f>IF(M510="","",IF(AND(M510&lt;&gt;'Tabelas auxiliares'!$B$241,M510&lt;&gt;'Tabelas auxiliares'!$B$242,M510&lt;&gt;'Tabelas auxiliares'!$C$241,M510&lt;&gt;'Tabelas auxiliares'!$C$242),"FOLHA DE PESSOAL",IF(R510='Tabelas auxiliares'!$A$242,"CUSTEIO",IF(R510='Tabelas auxiliares'!$A$241,"INVESTIMENTO","ERRO - VERIFICAR"))))</f>
        <v/>
      </c>
      <c r="T510" s="131"/>
      <c r="U510" s="37"/>
      <c r="V510" s="37"/>
      <c r="W510" s="37"/>
      <c r="X510" s="37"/>
      <c r="Y510" s="37"/>
      <c r="Z510" s="37"/>
    </row>
    <row r="511" spans="18:26" x14ac:dyDescent="0.25">
      <c r="R511" s="19" t="str">
        <f t="shared" si="7"/>
        <v/>
      </c>
      <c r="S511" s="19" t="str">
        <f>IF(M511="","",IF(AND(M511&lt;&gt;'Tabelas auxiliares'!$B$241,M511&lt;&gt;'Tabelas auxiliares'!$B$242,M511&lt;&gt;'Tabelas auxiliares'!$C$241,M511&lt;&gt;'Tabelas auxiliares'!$C$242),"FOLHA DE PESSOAL",IF(R511='Tabelas auxiliares'!$A$242,"CUSTEIO",IF(R511='Tabelas auxiliares'!$A$241,"INVESTIMENTO","ERRO - VERIFICAR"))))</f>
        <v/>
      </c>
      <c r="T511" s="131"/>
      <c r="U511" s="37"/>
      <c r="V511" s="37"/>
      <c r="W511" s="37"/>
      <c r="X511" s="37"/>
      <c r="Y511" s="37"/>
      <c r="Z511" s="37"/>
    </row>
    <row r="512" spans="18:26" x14ac:dyDescent="0.25">
      <c r="R512" s="19" t="str">
        <f t="shared" si="7"/>
        <v/>
      </c>
      <c r="S512" s="19" t="str">
        <f>IF(M512="","",IF(AND(M512&lt;&gt;'Tabelas auxiliares'!$B$241,M512&lt;&gt;'Tabelas auxiliares'!$B$242,M512&lt;&gt;'Tabelas auxiliares'!$C$241,M512&lt;&gt;'Tabelas auxiliares'!$C$242),"FOLHA DE PESSOAL",IF(R512='Tabelas auxiliares'!$A$242,"CUSTEIO",IF(R512='Tabelas auxiliares'!$A$241,"INVESTIMENTO","ERRO - VERIFICAR"))))</f>
        <v/>
      </c>
      <c r="T512" s="131"/>
      <c r="U512" s="37"/>
      <c r="V512" s="37"/>
      <c r="W512" s="37"/>
      <c r="X512" s="37"/>
      <c r="Y512" s="37"/>
      <c r="Z512" s="37"/>
    </row>
    <row r="513" spans="18:26" x14ac:dyDescent="0.25">
      <c r="R513" s="19" t="str">
        <f t="shared" si="7"/>
        <v/>
      </c>
      <c r="S513" s="19" t="str">
        <f>IF(M513="","",IF(AND(M513&lt;&gt;'Tabelas auxiliares'!$B$241,M513&lt;&gt;'Tabelas auxiliares'!$B$242,M513&lt;&gt;'Tabelas auxiliares'!$C$241,M513&lt;&gt;'Tabelas auxiliares'!$C$242),"FOLHA DE PESSOAL",IF(R513='Tabelas auxiliares'!$A$242,"CUSTEIO",IF(R513='Tabelas auxiliares'!$A$241,"INVESTIMENTO","ERRO - VERIFICAR"))))</f>
        <v/>
      </c>
      <c r="T513" s="131"/>
      <c r="U513" s="37"/>
      <c r="V513" s="37"/>
      <c r="W513" s="37"/>
      <c r="X513" s="37"/>
      <c r="Y513" s="37"/>
      <c r="Z513" s="37"/>
    </row>
    <row r="514" spans="18:26" x14ac:dyDescent="0.25">
      <c r="R514" s="19" t="str">
        <f t="shared" si="7"/>
        <v/>
      </c>
      <c r="S514" s="19" t="str">
        <f>IF(M514="","",IF(AND(M514&lt;&gt;'Tabelas auxiliares'!$B$241,M514&lt;&gt;'Tabelas auxiliares'!$B$242,M514&lt;&gt;'Tabelas auxiliares'!$C$241,M514&lt;&gt;'Tabelas auxiliares'!$C$242),"FOLHA DE PESSOAL",IF(R514='Tabelas auxiliares'!$A$242,"CUSTEIO",IF(R514='Tabelas auxiliares'!$A$241,"INVESTIMENTO","ERRO - VERIFICAR"))))</f>
        <v/>
      </c>
      <c r="T514" s="131"/>
      <c r="U514" s="37"/>
      <c r="V514" s="37"/>
      <c r="W514" s="37"/>
      <c r="X514" s="37"/>
      <c r="Y514" s="37"/>
      <c r="Z514" s="37"/>
    </row>
    <row r="515" spans="18:26" x14ac:dyDescent="0.25">
      <c r="R515" s="19" t="str">
        <f t="shared" si="7"/>
        <v/>
      </c>
      <c r="S515" s="19" t="str">
        <f>IF(M515="","",IF(AND(M515&lt;&gt;'Tabelas auxiliares'!$B$241,M515&lt;&gt;'Tabelas auxiliares'!$B$242,M515&lt;&gt;'Tabelas auxiliares'!$C$241,M515&lt;&gt;'Tabelas auxiliares'!$C$242),"FOLHA DE PESSOAL",IF(R515='Tabelas auxiliares'!$A$242,"CUSTEIO",IF(R515='Tabelas auxiliares'!$A$241,"INVESTIMENTO","ERRO - VERIFICAR"))))</f>
        <v/>
      </c>
      <c r="T515" s="131"/>
      <c r="U515" s="37"/>
      <c r="V515" s="37"/>
      <c r="W515" s="37"/>
      <c r="X515" s="37"/>
      <c r="Y515" s="37"/>
      <c r="Z515" s="37"/>
    </row>
    <row r="516" spans="18:26" x14ac:dyDescent="0.25">
      <c r="R516" s="19" t="str">
        <f t="shared" ref="R516:R579" si="8">LEFT(O516,1)</f>
        <v/>
      </c>
      <c r="S516" s="19" t="str">
        <f>IF(M516="","",IF(AND(M516&lt;&gt;'Tabelas auxiliares'!$B$241,M516&lt;&gt;'Tabelas auxiliares'!$B$242,M516&lt;&gt;'Tabelas auxiliares'!$C$241,M516&lt;&gt;'Tabelas auxiliares'!$C$242),"FOLHA DE PESSOAL",IF(R516='Tabelas auxiliares'!$A$242,"CUSTEIO",IF(R516='Tabelas auxiliares'!$A$241,"INVESTIMENTO","ERRO - VERIFICAR"))))</f>
        <v/>
      </c>
      <c r="T516" s="131"/>
      <c r="U516" s="37"/>
      <c r="V516" s="37"/>
      <c r="W516" s="37"/>
      <c r="X516" s="37"/>
      <c r="Y516" s="37"/>
      <c r="Z516" s="37"/>
    </row>
    <row r="517" spans="18:26" x14ac:dyDescent="0.25">
      <c r="R517" s="19" t="str">
        <f t="shared" si="8"/>
        <v/>
      </c>
      <c r="S517" s="19" t="str">
        <f>IF(M517="","",IF(AND(M517&lt;&gt;'Tabelas auxiliares'!$B$241,M517&lt;&gt;'Tabelas auxiliares'!$B$242,M517&lt;&gt;'Tabelas auxiliares'!$C$241,M517&lt;&gt;'Tabelas auxiliares'!$C$242),"FOLHA DE PESSOAL",IF(R517='Tabelas auxiliares'!$A$242,"CUSTEIO",IF(R517='Tabelas auxiliares'!$A$241,"INVESTIMENTO","ERRO - VERIFICAR"))))</f>
        <v/>
      </c>
      <c r="T517" s="131"/>
      <c r="U517" s="37"/>
      <c r="V517" s="37"/>
      <c r="W517" s="37"/>
      <c r="X517" s="37"/>
      <c r="Y517" s="37"/>
      <c r="Z517" s="37"/>
    </row>
    <row r="518" spans="18:26" x14ac:dyDescent="0.25">
      <c r="R518" s="19" t="str">
        <f t="shared" si="8"/>
        <v/>
      </c>
      <c r="S518" s="19" t="str">
        <f>IF(M518="","",IF(AND(M518&lt;&gt;'Tabelas auxiliares'!$B$241,M518&lt;&gt;'Tabelas auxiliares'!$B$242,M518&lt;&gt;'Tabelas auxiliares'!$C$241,M518&lt;&gt;'Tabelas auxiliares'!$C$242),"FOLHA DE PESSOAL",IF(R518='Tabelas auxiliares'!$A$242,"CUSTEIO",IF(R518='Tabelas auxiliares'!$A$241,"INVESTIMENTO","ERRO - VERIFICAR"))))</f>
        <v/>
      </c>
      <c r="T518" s="131"/>
      <c r="U518" s="37"/>
      <c r="V518" s="37"/>
      <c r="W518" s="37"/>
      <c r="X518" s="37"/>
      <c r="Y518" s="37"/>
      <c r="Z518" s="37"/>
    </row>
    <row r="519" spans="18:26" x14ac:dyDescent="0.25">
      <c r="R519" s="19" t="str">
        <f t="shared" si="8"/>
        <v/>
      </c>
      <c r="S519" s="19" t="str">
        <f>IF(M519="","",IF(AND(M519&lt;&gt;'Tabelas auxiliares'!$B$241,M519&lt;&gt;'Tabelas auxiliares'!$B$242,M519&lt;&gt;'Tabelas auxiliares'!$C$241,M519&lt;&gt;'Tabelas auxiliares'!$C$242),"FOLHA DE PESSOAL",IF(R519='Tabelas auxiliares'!$A$242,"CUSTEIO",IF(R519='Tabelas auxiliares'!$A$241,"INVESTIMENTO","ERRO - VERIFICAR"))))</f>
        <v/>
      </c>
      <c r="T519" s="131"/>
      <c r="U519" s="37"/>
      <c r="V519" s="37"/>
      <c r="W519" s="37"/>
      <c r="X519" s="37"/>
      <c r="Y519" s="37"/>
      <c r="Z519" s="37"/>
    </row>
    <row r="520" spans="18:26" x14ac:dyDescent="0.25">
      <c r="R520" s="19" t="str">
        <f t="shared" si="8"/>
        <v/>
      </c>
      <c r="S520" s="19" t="str">
        <f>IF(M520="","",IF(AND(M520&lt;&gt;'Tabelas auxiliares'!$B$241,M520&lt;&gt;'Tabelas auxiliares'!$B$242,M520&lt;&gt;'Tabelas auxiliares'!$C$241,M520&lt;&gt;'Tabelas auxiliares'!$C$242),"FOLHA DE PESSOAL",IF(R520='Tabelas auxiliares'!$A$242,"CUSTEIO",IF(R520='Tabelas auxiliares'!$A$241,"INVESTIMENTO","ERRO - VERIFICAR"))))</f>
        <v/>
      </c>
      <c r="T520" s="131"/>
      <c r="U520" s="37"/>
      <c r="V520" s="37"/>
      <c r="W520" s="37"/>
      <c r="X520" s="37"/>
      <c r="Y520" s="37"/>
      <c r="Z520" s="37"/>
    </row>
    <row r="521" spans="18:26" x14ac:dyDescent="0.25">
      <c r="R521" s="19" t="str">
        <f t="shared" si="8"/>
        <v/>
      </c>
      <c r="S521" s="19" t="str">
        <f>IF(M521="","",IF(AND(M521&lt;&gt;'Tabelas auxiliares'!$B$241,M521&lt;&gt;'Tabelas auxiliares'!$B$242,M521&lt;&gt;'Tabelas auxiliares'!$C$241,M521&lt;&gt;'Tabelas auxiliares'!$C$242),"FOLHA DE PESSOAL",IF(R521='Tabelas auxiliares'!$A$242,"CUSTEIO",IF(R521='Tabelas auxiliares'!$A$241,"INVESTIMENTO","ERRO - VERIFICAR"))))</f>
        <v/>
      </c>
      <c r="T521" s="131"/>
      <c r="U521" s="37"/>
      <c r="V521" s="37"/>
      <c r="W521" s="37"/>
      <c r="X521" s="37"/>
      <c r="Y521" s="37"/>
      <c r="Z521" s="37"/>
    </row>
    <row r="522" spans="18:26" x14ac:dyDescent="0.25">
      <c r="R522" s="19" t="str">
        <f t="shared" si="8"/>
        <v/>
      </c>
      <c r="S522" s="19" t="str">
        <f>IF(M522="","",IF(AND(M522&lt;&gt;'Tabelas auxiliares'!$B$241,M522&lt;&gt;'Tabelas auxiliares'!$B$242,M522&lt;&gt;'Tabelas auxiliares'!$C$241,M522&lt;&gt;'Tabelas auxiliares'!$C$242),"FOLHA DE PESSOAL",IF(R522='Tabelas auxiliares'!$A$242,"CUSTEIO",IF(R522='Tabelas auxiliares'!$A$241,"INVESTIMENTO","ERRO - VERIFICAR"))))</f>
        <v/>
      </c>
      <c r="T522" s="131"/>
      <c r="U522" s="37"/>
      <c r="V522" s="37"/>
      <c r="W522" s="37"/>
      <c r="X522" s="37"/>
      <c r="Y522" s="37"/>
      <c r="Z522" s="37"/>
    </row>
    <row r="523" spans="18:26" x14ac:dyDescent="0.25">
      <c r="R523" s="19" t="str">
        <f t="shared" si="8"/>
        <v/>
      </c>
      <c r="S523" s="19" t="str">
        <f>IF(M523="","",IF(AND(M523&lt;&gt;'Tabelas auxiliares'!$B$241,M523&lt;&gt;'Tabelas auxiliares'!$B$242,M523&lt;&gt;'Tabelas auxiliares'!$C$241,M523&lt;&gt;'Tabelas auxiliares'!$C$242),"FOLHA DE PESSOAL",IF(R523='Tabelas auxiliares'!$A$242,"CUSTEIO",IF(R523='Tabelas auxiliares'!$A$241,"INVESTIMENTO","ERRO - VERIFICAR"))))</f>
        <v/>
      </c>
      <c r="T523" s="131"/>
      <c r="U523" s="37"/>
      <c r="V523" s="37"/>
      <c r="W523" s="37"/>
      <c r="X523" s="37"/>
      <c r="Y523" s="37"/>
      <c r="Z523" s="37"/>
    </row>
    <row r="524" spans="18:26" x14ac:dyDescent="0.25">
      <c r="R524" s="19" t="str">
        <f t="shared" si="8"/>
        <v/>
      </c>
      <c r="S524" s="19" t="str">
        <f>IF(M524="","",IF(AND(M524&lt;&gt;'Tabelas auxiliares'!$B$241,M524&lt;&gt;'Tabelas auxiliares'!$B$242,M524&lt;&gt;'Tabelas auxiliares'!$C$241,M524&lt;&gt;'Tabelas auxiliares'!$C$242),"FOLHA DE PESSOAL",IF(R524='Tabelas auxiliares'!$A$242,"CUSTEIO",IF(R524='Tabelas auxiliares'!$A$241,"INVESTIMENTO","ERRO - VERIFICAR"))))</f>
        <v/>
      </c>
      <c r="T524" s="131"/>
      <c r="U524" s="37"/>
      <c r="V524" s="37"/>
      <c r="W524" s="37"/>
      <c r="X524" s="37"/>
      <c r="Y524" s="37"/>
      <c r="Z524" s="37"/>
    </row>
    <row r="525" spans="18:26" x14ac:dyDescent="0.25">
      <c r="R525" s="19" t="str">
        <f t="shared" si="8"/>
        <v/>
      </c>
      <c r="S525" s="19" t="str">
        <f>IF(M525="","",IF(AND(M525&lt;&gt;'Tabelas auxiliares'!$B$241,M525&lt;&gt;'Tabelas auxiliares'!$B$242,M525&lt;&gt;'Tabelas auxiliares'!$C$241,M525&lt;&gt;'Tabelas auxiliares'!$C$242),"FOLHA DE PESSOAL",IF(R525='Tabelas auxiliares'!$A$242,"CUSTEIO",IF(R525='Tabelas auxiliares'!$A$241,"INVESTIMENTO","ERRO - VERIFICAR"))))</f>
        <v/>
      </c>
      <c r="T525" s="131"/>
      <c r="U525" s="37"/>
      <c r="V525" s="37"/>
      <c r="W525" s="37"/>
      <c r="X525" s="37"/>
      <c r="Y525" s="37"/>
      <c r="Z525" s="37"/>
    </row>
    <row r="526" spans="18:26" x14ac:dyDescent="0.25">
      <c r="R526" s="19" t="str">
        <f t="shared" si="8"/>
        <v/>
      </c>
      <c r="S526" s="19" t="str">
        <f>IF(M526="","",IF(AND(M526&lt;&gt;'Tabelas auxiliares'!$B$241,M526&lt;&gt;'Tabelas auxiliares'!$B$242,M526&lt;&gt;'Tabelas auxiliares'!$C$241,M526&lt;&gt;'Tabelas auxiliares'!$C$242),"FOLHA DE PESSOAL",IF(R526='Tabelas auxiliares'!$A$242,"CUSTEIO",IF(R526='Tabelas auxiliares'!$A$241,"INVESTIMENTO","ERRO - VERIFICAR"))))</f>
        <v/>
      </c>
      <c r="T526" s="131"/>
      <c r="U526" s="37"/>
      <c r="V526" s="37"/>
      <c r="W526" s="37"/>
      <c r="X526" s="37"/>
      <c r="Y526" s="37"/>
      <c r="Z526" s="37"/>
    </row>
    <row r="527" spans="18:26" x14ac:dyDescent="0.25">
      <c r="R527" s="19" t="str">
        <f t="shared" si="8"/>
        <v/>
      </c>
      <c r="S527" s="19" t="str">
        <f>IF(M527="","",IF(AND(M527&lt;&gt;'Tabelas auxiliares'!$B$241,M527&lt;&gt;'Tabelas auxiliares'!$B$242,M527&lt;&gt;'Tabelas auxiliares'!$C$241,M527&lt;&gt;'Tabelas auxiliares'!$C$242),"FOLHA DE PESSOAL",IF(R527='Tabelas auxiliares'!$A$242,"CUSTEIO",IF(R527='Tabelas auxiliares'!$A$241,"INVESTIMENTO","ERRO - VERIFICAR"))))</f>
        <v/>
      </c>
      <c r="T527" s="131"/>
      <c r="U527" s="37"/>
      <c r="V527" s="37"/>
      <c r="W527" s="37"/>
      <c r="X527" s="37"/>
      <c r="Y527" s="37"/>
      <c r="Z527" s="37"/>
    </row>
    <row r="528" spans="18:26" x14ac:dyDescent="0.25">
      <c r="R528" s="19" t="str">
        <f t="shared" si="8"/>
        <v/>
      </c>
      <c r="S528" s="19" t="str">
        <f>IF(M528="","",IF(AND(M528&lt;&gt;'Tabelas auxiliares'!$B$241,M528&lt;&gt;'Tabelas auxiliares'!$B$242,M528&lt;&gt;'Tabelas auxiliares'!$C$241,M528&lt;&gt;'Tabelas auxiliares'!$C$242),"FOLHA DE PESSOAL",IF(R528='Tabelas auxiliares'!$A$242,"CUSTEIO",IF(R528='Tabelas auxiliares'!$A$241,"INVESTIMENTO","ERRO - VERIFICAR"))))</f>
        <v/>
      </c>
      <c r="T528" s="131"/>
      <c r="U528" s="37"/>
      <c r="V528" s="37"/>
      <c r="W528" s="37"/>
      <c r="X528" s="37"/>
      <c r="Y528" s="37"/>
      <c r="Z528" s="37"/>
    </row>
    <row r="529" spans="18:26" x14ac:dyDescent="0.25">
      <c r="R529" s="19" t="str">
        <f t="shared" si="8"/>
        <v/>
      </c>
      <c r="S529" s="19" t="str">
        <f>IF(M529="","",IF(AND(M529&lt;&gt;'Tabelas auxiliares'!$B$241,M529&lt;&gt;'Tabelas auxiliares'!$B$242,M529&lt;&gt;'Tabelas auxiliares'!$C$241,M529&lt;&gt;'Tabelas auxiliares'!$C$242),"FOLHA DE PESSOAL",IF(R529='Tabelas auxiliares'!$A$242,"CUSTEIO",IF(R529='Tabelas auxiliares'!$A$241,"INVESTIMENTO","ERRO - VERIFICAR"))))</f>
        <v/>
      </c>
      <c r="T529" s="131"/>
      <c r="U529" s="37"/>
      <c r="V529" s="37"/>
      <c r="W529" s="37"/>
      <c r="X529" s="37"/>
      <c r="Y529" s="37"/>
      <c r="Z529" s="37"/>
    </row>
    <row r="530" spans="18:26" x14ac:dyDescent="0.25">
      <c r="R530" s="19" t="str">
        <f t="shared" si="8"/>
        <v/>
      </c>
      <c r="S530" s="19" t="str">
        <f>IF(M530="","",IF(AND(M530&lt;&gt;'Tabelas auxiliares'!$B$241,M530&lt;&gt;'Tabelas auxiliares'!$B$242,M530&lt;&gt;'Tabelas auxiliares'!$C$241,M530&lt;&gt;'Tabelas auxiliares'!$C$242),"FOLHA DE PESSOAL",IF(R530='Tabelas auxiliares'!$A$242,"CUSTEIO",IF(R530='Tabelas auxiliares'!$A$241,"INVESTIMENTO","ERRO - VERIFICAR"))))</f>
        <v/>
      </c>
      <c r="T530" s="131"/>
      <c r="U530" s="37"/>
      <c r="V530" s="37"/>
      <c r="W530" s="37"/>
      <c r="X530" s="37"/>
      <c r="Y530" s="37"/>
      <c r="Z530" s="37"/>
    </row>
    <row r="531" spans="18:26" x14ac:dyDescent="0.25">
      <c r="R531" s="19" t="str">
        <f t="shared" si="8"/>
        <v/>
      </c>
      <c r="S531" s="19" t="str">
        <f>IF(M531="","",IF(AND(M531&lt;&gt;'Tabelas auxiliares'!$B$241,M531&lt;&gt;'Tabelas auxiliares'!$B$242,M531&lt;&gt;'Tabelas auxiliares'!$C$241,M531&lt;&gt;'Tabelas auxiliares'!$C$242),"FOLHA DE PESSOAL",IF(R531='Tabelas auxiliares'!$A$242,"CUSTEIO",IF(R531='Tabelas auxiliares'!$A$241,"INVESTIMENTO","ERRO - VERIFICAR"))))</f>
        <v/>
      </c>
      <c r="T531" s="131"/>
      <c r="U531" s="37"/>
      <c r="V531" s="37"/>
      <c r="W531" s="37"/>
      <c r="X531" s="37"/>
      <c r="Y531" s="37"/>
      <c r="Z531" s="37"/>
    </row>
    <row r="532" spans="18:26" x14ac:dyDescent="0.25">
      <c r="R532" s="19" t="str">
        <f t="shared" si="8"/>
        <v/>
      </c>
      <c r="S532" s="19" t="str">
        <f>IF(M532="","",IF(AND(M532&lt;&gt;'Tabelas auxiliares'!$B$241,M532&lt;&gt;'Tabelas auxiliares'!$B$242,M532&lt;&gt;'Tabelas auxiliares'!$C$241,M532&lt;&gt;'Tabelas auxiliares'!$C$242),"FOLHA DE PESSOAL",IF(R532='Tabelas auxiliares'!$A$242,"CUSTEIO",IF(R532='Tabelas auxiliares'!$A$241,"INVESTIMENTO","ERRO - VERIFICAR"))))</f>
        <v/>
      </c>
      <c r="T532" s="131"/>
      <c r="U532" s="37"/>
      <c r="V532" s="37"/>
      <c r="W532" s="37"/>
      <c r="X532" s="37"/>
      <c r="Y532" s="37"/>
      <c r="Z532" s="37"/>
    </row>
    <row r="533" spans="18:26" x14ac:dyDescent="0.25">
      <c r="R533" s="19" t="str">
        <f t="shared" si="8"/>
        <v/>
      </c>
      <c r="S533" s="19" t="str">
        <f>IF(M533="","",IF(AND(M533&lt;&gt;'Tabelas auxiliares'!$B$241,M533&lt;&gt;'Tabelas auxiliares'!$B$242,M533&lt;&gt;'Tabelas auxiliares'!$C$241,M533&lt;&gt;'Tabelas auxiliares'!$C$242),"FOLHA DE PESSOAL",IF(R533='Tabelas auxiliares'!$A$242,"CUSTEIO",IF(R533='Tabelas auxiliares'!$A$241,"INVESTIMENTO","ERRO - VERIFICAR"))))</f>
        <v/>
      </c>
      <c r="T533" s="131"/>
      <c r="U533" s="37"/>
      <c r="V533" s="37"/>
      <c r="W533" s="37"/>
      <c r="X533" s="37"/>
      <c r="Y533" s="37"/>
      <c r="Z533" s="37"/>
    </row>
    <row r="534" spans="18:26" x14ac:dyDescent="0.25">
      <c r="R534" s="19" t="str">
        <f t="shared" si="8"/>
        <v/>
      </c>
      <c r="S534" s="19" t="str">
        <f>IF(M534="","",IF(AND(M534&lt;&gt;'Tabelas auxiliares'!$B$241,M534&lt;&gt;'Tabelas auxiliares'!$B$242,M534&lt;&gt;'Tabelas auxiliares'!$C$241,M534&lt;&gt;'Tabelas auxiliares'!$C$242),"FOLHA DE PESSOAL",IF(R534='Tabelas auxiliares'!$A$242,"CUSTEIO",IF(R534='Tabelas auxiliares'!$A$241,"INVESTIMENTO","ERRO - VERIFICAR"))))</f>
        <v/>
      </c>
      <c r="T534" s="131"/>
      <c r="U534" s="37"/>
      <c r="V534" s="37"/>
      <c r="W534" s="37"/>
      <c r="X534" s="37"/>
      <c r="Y534" s="37"/>
      <c r="Z534" s="37"/>
    </row>
    <row r="535" spans="18:26" x14ac:dyDescent="0.25">
      <c r="R535" s="19" t="str">
        <f t="shared" si="8"/>
        <v/>
      </c>
      <c r="S535" s="19" t="str">
        <f>IF(M535="","",IF(AND(M535&lt;&gt;'Tabelas auxiliares'!$B$241,M535&lt;&gt;'Tabelas auxiliares'!$B$242,M535&lt;&gt;'Tabelas auxiliares'!$C$241,M535&lt;&gt;'Tabelas auxiliares'!$C$242),"FOLHA DE PESSOAL",IF(R535='Tabelas auxiliares'!$A$242,"CUSTEIO",IF(R535='Tabelas auxiliares'!$A$241,"INVESTIMENTO","ERRO - VERIFICAR"))))</f>
        <v/>
      </c>
      <c r="T535" s="131"/>
      <c r="U535" s="37"/>
      <c r="V535" s="37"/>
      <c r="W535" s="37"/>
      <c r="X535" s="37"/>
      <c r="Y535" s="37"/>
      <c r="Z535" s="37"/>
    </row>
    <row r="536" spans="18:26" x14ac:dyDescent="0.25">
      <c r="R536" s="19" t="str">
        <f t="shared" si="8"/>
        <v/>
      </c>
      <c r="S536" s="19" t="str">
        <f>IF(M536="","",IF(AND(M536&lt;&gt;'Tabelas auxiliares'!$B$241,M536&lt;&gt;'Tabelas auxiliares'!$B$242,M536&lt;&gt;'Tabelas auxiliares'!$C$241,M536&lt;&gt;'Tabelas auxiliares'!$C$242),"FOLHA DE PESSOAL",IF(R536='Tabelas auxiliares'!$A$242,"CUSTEIO",IF(R536='Tabelas auxiliares'!$A$241,"INVESTIMENTO","ERRO - VERIFICAR"))))</f>
        <v/>
      </c>
      <c r="T536" s="131"/>
      <c r="U536" s="37"/>
      <c r="V536" s="37"/>
      <c r="W536" s="37"/>
      <c r="X536" s="37"/>
      <c r="Y536" s="37"/>
      <c r="Z536" s="37"/>
    </row>
    <row r="537" spans="18:26" x14ac:dyDescent="0.25">
      <c r="R537" s="19" t="str">
        <f t="shared" si="8"/>
        <v/>
      </c>
      <c r="S537" s="19" t="str">
        <f>IF(M537="","",IF(AND(M537&lt;&gt;'Tabelas auxiliares'!$B$241,M537&lt;&gt;'Tabelas auxiliares'!$B$242,M537&lt;&gt;'Tabelas auxiliares'!$C$241,M537&lt;&gt;'Tabelas auxiliares'!$C$242),"FOLHA DE PESSOAL",IF(R537='Tabelas auxiliares'!$A$242,"CUSTEIO",IF(R537='Tabelas auxiliares'!$A$241,"INVESTIMENTO","ERRO - VERIFICAR"))))</f>
        <v/>
      </c>
      <c r="T537" s="131"/>
      <c r="U537" s="37"/>
      <c r="V537" s="37"/>
      <c r="W537" s="37"/>
      <c r="X537" s="37"/>
      <c r="Y537" s="37"/>
      <c r="Z537" s="37"/>
    </row>
    <row r="538" spans="18:26" x14ac:dyDescent="0.25">
      <c r="R538" s="19" t="str">
        <f t="shared" si="8"/>
        <v/>
      </c>
      <c r="S538" s="19" t="str">
        <f>IF(M538="","",IF(AND(M538&lt;&gt;'Tabelas auxiliares'!$B$241,M538&lt;&gt;'Tabelas auxiliares'!$B$242,M538&lt;&gt;'Tabelas auxiliares'!$C$241,M538&lt;&gt;'Tabelas auxiliares'!$C$242),"FOLHA DE PESSOAL",IF(R538='Tabelas auxiliares'!$A$242,"CUSTEIO",IF(R538='Tabelas auxiliares'!$A$241,"INVESTIMENTO","ERRO - VERIFICAR"))))</f>
        <v/>
      </c>
      <c r="T538" s="131"/>
      <c r="U538" s="37"/>
      <c r="V538" s="37"/>
      <c r="W538" s="37"/>
      <c r="X538" s="37"/>
      <c r="Y538" s="37"/>
      <c r="Z538" s="37"/>
    </row>
    <row r="539" spans="18:26" x14ac:dyDescent="0.25">
      <c r="R539" s="19" t="str">
        <f t="shared" si="8"/>
        <v/>
      </c>
      <c r="S539" s="19" t="str">
        <f>IF(M539="","",IF(AND(M539&lt;&gt;'Tabelas auxiliares'!$B$241,M539&lt;&gt;'Tabelas auxiliares'!$B$242,M539&lt;&gt;'Tabelas auxiliares'!$C$241,M539&lt;&gt;'Tabelas auxiliares'!$C$242),"FOLHA DE PESSOAL",IF(R539='Tabelas auxiliares'!$A$242,"CUSTEIO",IF(R539='Tabelas auxiliares'!$A$241,"INVESTIMENTO","ERRO - VERIFICAR"))))</f>
        <v/>
      </c>
      <c r="T539" s="131"/>
      <c r="U539" s="37"/>
      <c r="V539" s="37"/>
      <c r="W539" s="37"/>
      <c r="X539" s="37"/>
      <c r="Y539" s="37"/>
      <c r="Z539" s="37"/>
    </row>
    <row r="540" spans="18:26" x14ac:dyDescent="0.25">
      <c r="R540" s="19" t="str">
        <f t="shared" si="8"/>
        <v/>
      </c>
      <c r="S540" s="19" t="str">
        <f>IF(M540="","",IF(AND(M540&lt;&gt;'Tabelas auxiliares'!$B$241,M540&lt;&gt;'Tabelas auxiliares'!$B$242,M540&lt;&gt;'Tabelas auxiliares'!$C$241,M540&lt;&gt;'Tabelas auxiliares'!$C$242),"FOLHA DE PESSOAL",IF(R540='Tabelas auxiliares'!$A$242,"CUSTEIO",IF(R540='Tabelas auxiliares'!$A$241,"INVESTIMENTO","ERRO - VERIFICAR"))))</f>
        <v/>
      </c>
      <c r="T540" s="131"/>
      <c r="U540" s="37"/>
      <c r="V540" s="37"/>
      <c r="W540" s="37"/>
      <c r="X540" s="37"/>
      <c r="Y540" s="37"/>
      <c r="Z540" s="37"/>
    </row>
    <row r="541" spans="18:26" x14ac:dyDescent="0.25">
      <c r="R541" s="19" t="str">
        <f t="shared" si="8"/>
        <v/>
      </c>
      <c r="S541" s="19" t="str">
        <f>IF(M541="","",IF(AND(M541&lt;&gt;'Tabelas auxiliares'!$B$241,M541&lt;&gt;'Tabelas auxiliares'!$B$242,M541&lt;&gt;'Tabelas auxiliares'!$C$241,M541&lt;&gt;'Tabelas auxiliares'!$C$242),"FOLHA DE PESSOAL",IF(R541='Tabelas auxiliares'!$A$242,"CUSTEIO",IF(R541='Tabelas auxiliares'!$A$241,"INVESTIMENTO","ERRO - VERIFICAR"))))</f>
        <v/>
      </c>
      <c r="T541" s="131"/>
      <c r="U541" s="37"/>
      <c r="V541" s="37"/>
      <c r="W541" s="37"/>
      <c r="X541" s="37"/>
      <c r="Y541" s="37"/>
      <c r="Z541" s="37"/>
    </row>
    <row r="542" spans="18:26" x14ac:dyDescent="0.25">
      <c r="R542" s="19" t="str">
        <f t="shared" si="8"/>
        <v/>
      </c>
      <c r="S542" s="19" t="str">
        <f>IF(M542="","",IF(AND(M542&lt;&gt;'Tabelas auxiliares'!$B$241,M542&lt;&gt;'Tabelas auxiliares'!$B$242,M542&lt;&gt;'Tabelas auxiliares'!$C$241,M542&lt;&gt;'Tabelas auxiliares'!$C$242),"FOLHA DE PESSOAL",IF(R542='Tabelas auxiliares'!$A$242,"CUSTEIO",IF(R542='Tabelas auxiliares'!$A$241,"INVESTIMENTO","ERRO - VERIFICAR"))))</f>
        <v/>
      </c>
      <c r="T542" s="131"/>
      <c r="U542" s="37"/>
      <c r="V542" s="37"/>
      <c r="W542" s="37"/>
      <c r="X542" s="37"/>
      <c r="Y542" s="37"/>
      <c r="Z542" s="37"/>
    </row>
    <row r="543" spans="18:26" x14ac:dyDescent="0.25">
      <c r="R543" s="19" t="str">
        <f t="shared" si="8"/>
        <v/>
      </c>
      <c r="S543" s="19" t="str">
        <f>IF(M543="","",IF(AND(M543&lt;&gt;'Tabelas auxiliares'!$B$241,M543&lt;&gt;'Tabelas auxiliares'!$B$242,M543&lt;&gt;'Tabelas auxiliares'!$C$241,M543&lt;&gt;'Tabelas auxiliares'!$C$242),"FOLHA DE PESSOAL",IF(R543='Tabelas auxiliares'!$A$242,"CUSTEIO",IF(R543='Tabelas auxiliares'!$A$241,"INVESTIMENTO","ERRO - VERIFICAR"))))</f>
        <v/>
      </c>
      <c r="T543" s="131"/>
      <c r="U543" s="37"/>
      <c r="V543" s="37"/>
      <c r="W543" s="37"/>
      <c r="X543" s="37"/>
      <c r="Y543" s="37"/>
      <c r="Z543" s="37"/>
    </row>
    <row r="544" spans="18:26" x14ac:dyDescent="0.25">
      <c r="R544" s="19" t="str">
        <f t="shared" si="8"/>
        <v/>
      </c>
      <c r="S544" s="19" t="str">
        <f>IF(M544="","",IF(AND(M544&lt;&gt;'Tabelas auxiliares'!$B$241,M544&lt;&gt;'Tabelas auxiliares'!$B$242,M544&lt;&gt;'Tabelas auxiliares'!$C$241,M544&lt;&gt;'Tabelas auxiliares'!$C$242),"FOLHA DE PESSOAL",IF(R544='Tabelas auxiliares'!$A$242,"CUSTEIO",IF(R544='Tabelas auxiliares'!$A$241,"INVESTIMENTO","ERRO - VERIFICAR"))))</f>
        <v/>
      </c>
      <c r="T544" s="131"/>
      <c r="U544" s="37"/>
      <c r="V544" s="37"/>
      <c r="W544" s="37"/>
      <c r="X544" s="37"/>
      <c r="Y544" s="37"/>
      <c r="Z544" s="37"/>
    </row>
    <row r="545" spans="18:26" x14ac:dyDescent="0.25">
      <c r="R545" s="19" t="str">
        <f t="shared" si="8"/>
        <v/>
      </c>
      <c r="S545" s="19" t="str">
        <f>IF(M545="","",IF(AND(M545&lt;&gt;'Tabelas auxiliares'!$B$241,M545&lt;&gt;'Tabelas auxiliares'!$B$242,M545&lt;&gt;'Tabelas auxiliares'!$C$241,M545&lt;&gt;'Tabelas auxiliares'!$C$242),"FOLHA DE PESSOAL",IF(R545='Tabelas auxiliares'!$A$242,"CUSTEIO",IF(R545='Tabelas auxiliares'!$A$241,"INVESTIMENTO","ERRO - VERIFICAR"))))</f>
        <v/>
      </c>
      <c r="T545" s="131"/>
      <c r="U545" s="37"/>
      <c r="V545" s="37"/>
      <c r="W545" s="37"/>
      <c r="X545" s="37"/>
      <c r="Y545" s="37"/>
      <c r="Z545" s="37"/>
    </row>
    <row r="546" spans="18:26" x14ac:dyDescent="0.25">
      <c r="R546" s="19" t="str">
        <f t="shared" si="8"/>
        <v/>
      </c>
      <c r="S546" s="19" t="str">
        <f>IF(M546="","",IF(AND(M546&lt;&gt;'Tabelas auxiliares'!$B$241,M546&lt;&gt;'Tabelas auxiliares'!$B$242,M546&lt;&gt;'Tabelas auxiliares'!$C$241,M546&lt;&gt;'Tabelas auxiliares'!$C$242),"FOLHA DE PESSOAL",IF(R546='Tabelas auxiliares'!$A$242,"CUSTEIO",IF(R546='Tabelas auxiliares'!$A$241,"INVESTIMENTO","ERRO - VERIFICAR"))))</f>
        <v/>
      </c>
      <c r="T546" s="131"/>
      <c r="U546" s="37"/>
      <c r="V546" s="37"/>
      <c r="W546" s="37"/>
      <c r="X546" s="37"/>
      <c r="Y546" s="37"/>
      <c r="Z546" s="37"/>
    </row>
    <row r="547" spans="18:26" x14ac:dyDescent="0.25">
      <c r="R547" s="19" t="str">
        <f t="shared" si="8"/>
        <v/>
      </c>
      <c r="S547" s="19" t="str">
        <f>IF(M547="","",IF(AND(M547&lt;&gt;'Tabelas auxiliares'!$B$241,M547&lt;&gt;'Tabelas auxiliares'!$B$242,M547&lt;&gt;'Tabelas auxiliares'!$C$241,M547&lt;&gt;'Tabelas auxiliares'!$C$242),"FOLHA DE PESSOAL",IF(R547='Tabelas auxiliares'!$A$242,"CUSTEIO",IF(R547='Tabelas auxiliares'!$A$241,"INVESTIMENTO","ERRO - VERIFICAR"))))</f>
        <v/>
      </c>
      <c r="T547" s="131"/>
      <c r="U547" s="37"/>
      <c r="V547" s="37"/>
      <c r="W547" s="37"/>
      <c r="X547" s="37"/>
      <c r="Y547" s="37"/>
      <c r="Z547" s="37"/>
    </row>
    <row r="548" spans="18:26" x14ac:dyDescent="0.25">
      <c r="R548" s="19" t="str">
        <f t="shared" si="8"/>
        <v/>
      </c>
      <c r="S548" s="19" t="str">
        <f>IF(M548="","",IF(AND(M548&lt;&gt;'Tabelas auxiliares'!$B$241,M548&lt;&gt;'Tabelas auxiliares'!$B$242,M548&lt;&gt;'Tabelas auxiliares'!$C$241,M548&lt;&gt;'Tabelas auxiliares'!$C$242),"FOLHA DE PESSOAL",IF(R548='Tabelas auxiliares'!$A$242,"CUSTEIO",IF(R548='Tabelas auxiliares'!$A$241,"INVESTIMENTO","ERRO - VERIFICAR"))))</f>
        <v/>
      </c>
      <c r="T548" s="131"/>
      <c r="U548" s="37"/>
      <c r="V548" s="37"/>
      <c r="W548" s="37"/>
      <c r="X548" s="37"/>
      <c r="Y548" s="37"/>
      <c r="Z548" s="37"/>
    </row>
    <row r="549" spans="18:26" x14ac:dyDescent="0.25">
      <c r="R549" s="19" t="str">
        <f t="shared" si="8"/>
        <v/>
      </c>
      <c r="S549" s="19" t="str">
        <f>IF(M549="","",IF(AND(M549&lt;&gt;'Tabelas auxiliares'!$B$241,M549&lt;&gt;'Tabelas auxiliares'!$B$242,M549&lt;&gt;'Tabelas auxiliares'!$C$241,M549&lt;&gt;'Tabelas auxiliares'!$C$242),"FOLHA DE PESSOAL",IF(R549='Tabelas auxiliares'!$A$242,"CUSTEIO",IF(R549='Tabelas auxiliares'!$A$241,"INVESTIMENTO","ERRO - VERIFICAR"))))</f>
        <v/>
      </c>
      <c r="T549" s="131"/>
      <c r="U549" s="37"/>
      <c r="V549" s="37"/>
      <c r="W549" s="37"/>
      <c r="X549" s="37"/>
      <c r="Y549" s="37"/>
      <c r="Z549" s="37"/>
    </row>
    <row r="550" spans="18:26" x14ac:dyDescent="0.25">
      <c r="R550" s="19" t="str">
        <f t="shared" si="8"/>
        <v/>
      </c>
      <c r="S550" s="19" t="str">
        <f>IF(M550="","",IF(AND(M550&lt;&gt;'Tabelas auxiliares'!$B$241,M550&lt;&gt;'Tabelas auxiliares'!$B$242,M550&lt;&gt;'Tabelas auxiliares'!$C$241,M550&lt;&gt;'Tabelas auxiliares'!$C$242),"FOLHA DE PESSOAL",IF(R550='Tabelas auxiliares'!$A$242,"CUSTEIO",IF(R550='Tabelas auxiliares'!$A$241,"INVESTIMENTO","ERRO - VERIFICAR"))))</f>
        <v/>
      </c>
      <c r="T550" s="131"/>
      <c r="U550" s="37"/>
      <c r="V550" s="37"/>
      <c r="W550" s="37"/>
      <c r="X550" s="37"/>
      <c r="Y550" s="37"/>
      <c r="Z550" s="37"/>
    </row>
    <row r="551" spans="18:26" x14ac:dyDescent="0.25">
      <c r="R551" s="19" t="str">
        <f t="shared" si="8"/>
        <v/>
      </c>
      <c r="S551" s="19" t="str">
        <f>IF(M551="","",IF(AND(M551&lt;&gt;'Tabelas auxiliares'!$B$241,M551&lt;&gt;'Tabelas auxiliares'!$B$242,M551&lt;&gt;'Tabelas auxiliares'!$C$241,M551&lt;&gt;'Tabelas auxiliares'!$C$242),"FOLHA DE PESSOAL",IF(R551='Tabelas auxiliares'!$A$242,"CUSTEIO",IF(R551='Tabelas auxiliares'!$A$241,"INVESTIMENTO","ERRO - VERIFICAR"))))</f>
        <v/>
      </c>
      <c r="T551" s="131"/>
      <c r="U551" s="37"/>
      <c r="V551" s="37"/>
      <c r="W551" s="37"/>
      <c r="X551" s="37"/>
      <c r="Y551" s="37"/>
      <c r="Z551" s="37"/>
    </row>
    <row r="552" spans="18:26" x14ac:dyDescent="0.25">
      <c r="R552" s="19" t="str">
        <f t="shared" si="8"/>
        <v/>
      </c>
      <c r="S552" s="19" t="str">
        <f>IF(M552="","",IF(AND(M552&lt;&gt;'Tabelas auxiliares'!$B$241,M552&lt;&gt;'Tabelas auxiliares'!$B$242,M552&lt;&gt;'Tabelas auxiliares'!$C$241,M552&lt;&gt;'Tabelas auxiliares'!$C$242),"FOLHA DE PESSOAL",IF(R552='Tabelas auxiliares'!$A$242,"CUSTEIO",IF(R552='Tabelas auxiliares'!$A$241,"INVESTIMENTO","ERRO - VERIFICAR"))))</f>
        <v/>
      </c>
      <c r="T552" s="131"/>
      <c r="U552" s="37"/>
      <c r="V552" s="37"/>
      <c r="W552" s="37"/>
      <c r="X552" s="37"/>
      <c r="Y552" s="37"/>
      <c r="Z552" s="37"/>
    </row>
    <row r="553" spans="18:26" x14ac:dyDescent="0.25">
      <c r="R553" s="19" t="str">
        <f t="shared" si="8"/>
        <v/>
      </c>
      <c r="S553" s="19" t="str">
        <f>IF(M553="","",IF(AND(M553&lt;&gt;'Tabelas auxiliares'!$B$241,M553&lt;&gt;'Tabelas auxiliares'!$B$242,M553&lt;&gt;'Tabelas auxiliares'!$C$241,M553&lt;&gt;'Tabelas auxiliares'!$C$242),"FOLHA DE PESSOAL",IF(R553='Tabelas auxiliares'!$A$242,"CUSTEIO",IF(R553='Tabelas auxiliares'!$A$241,"INVESTIMENTO","ERRO - VERIFICAR"))))</f>
        <v/>
      </c>
      <c r="T553" s="131"/>
      <c r="U553" s="37"/>
      <c r="V553" s="37"/>
      <c r="W553" s="37"/>
      <c r="X553" s="37"/>
      <c r="Y553" s="37"/>
      <c r="Z553" s="37"/>
    </row>
    <row r="554" spans="18:26" x14ac:dyDescent="0.25">
      <c r="R554" s="19" t="str">
        <f t="shared" si="8"/>
        <v/>
      </c>
      <c r="S554" s="19" t="str">
        <f>IF(M554="","",IF(AND(M554&lt;&gt;'Tabelas auxiliares'!$B$241,M554&lt;&gt;'Tabelas auxiliares'!$B$242,M554&lt;&gt;'Tabelas auxiliares'!$C$241,M554&lt;&gt;'Tabelas auxiliares'!$C$242),"FOLHA DE PESSOAL",IF(R554='Tabelas auxiliares'!$A$242,"CUSTEIO",IF(R554='Tabelas auxiliares'!$A$241,"INVESTIMENTO","ERRO - VERIFICAR"))))</f>
        <v/>
      </c>
      <c r="T554" s="131"/>
      <c r="U554" s="37"/>
      <c r="V554" s="37"/>
      <c r="W554" s="37"/>
      <c r="X554" s="37"/>
      <c r="Y554" s="37"/>
      <c r="Z554" s="37"/>
    </row>
    <row r="555" spans="18:26" x14ac:dyDescent="0.25">
      <c r="R555" s="19" t="str">
        <f t="shared" si="8"/>
        <v/>
      </c>
      <c r="S555" s="19" t="str">
        <f>IF(M555="","",IF(AND(M555&lt;&gt;'Tabelas auxiliares'!$B$241,M555&lt;&gt;'Tabelas auxiliares'!$B$242,M555&lt;&gt;'Tabelas auxiliares'!$C$241,M555&lt;&gt;'Tabelas auxiliares'!$C$242),"FOLHA DE PESSOAL",IF(R555='Tabelas auxiliares'!$A$242,"CUSTEIO",IF(R555='Tabelas auxiliares'!$A$241,"INVESTIMENTO","ERRO - VERIFICAR"))))</f>
        <v/>
      </c>
      <c r="T555" s="131"/>
      <c r="U555" s="37"/>
      <c r="V555" s="37"/>
      <c r="W555" s="37"/>
      <c r="X555" s="37"/>
      <c r="Y555" s="37"/>
      <c r="Z555" s="37"/>
    </row>
    <row r="556" spans="18:26" x14ac:dyDescent="0.25">
      <c r="R556" s="19" t="str">
        <f t="shared" si="8"/>
        <v/>
      </c>
      <c r="S556" s="19" t="str">
        <f>IF(M556="","",IF(AND(M556&lt;&gt;'Tabelas auxiliares'!$B$241,M556&lt;&gt;'Tabelas auxiliares'!$B$242,M556&lt;&gt;'Tabelas auxiliares'!$C$241,M556&lt;&gt;'Tabelas auxiliares'!$C$242),"FOLHA DE PESSOAL",IF(R556='Tabelas auxiliares'!$A$242,"CUSTEIO",IF(R556='Tabelas auxiliares'!$A$241,"INVESTIMENTO","ERRO - VERIFICAR"))))</f>
        <v/>
      </c>
      <c r="T556" s="131"/>
      <c r="U556" s="37"/>
      <c r="V556" s="37"/>
      <c r="W556" s="37"/>
      <c r="X556" s="37"/>
      <c r="Y556" s="37"/>
      <c r="Z556" s="37"/>
    </row>
    <row r="557" spans="18:26" x14ac:dyDescent="0.25">
      <c r="R557" s="19" t="str">
        <f t="shared" si="8"/>
        <v/>
      </c>
      <c r="S557" s="19" t="str">
        <f>IF(M557="","",IF(AND(M557&lt;&gt;'Tabelas auxiliares'!$B$241,M557&lt;&gt;'Tabelas auxiliares'!$B$242,M557&lt;&gt;'Tabelas auxiliares'!$C$241,M557&lt;&gt;'Tabelas auxiliares'!$C$242),"FOLHA DE PESSOAL",IF(R557='Tabelas auxiliares'!$A$242,"CUSTEIO",IF(R557='Tabelas auxiliares'!$A$241,"INVESTIMENTO","ERRO - VERIFICAR"))))</f>
        <v/>
      </c>
      <c r="T557" s="131"/>
      <c r="U557" s="37"/>
      <c r="V557" s="37"/>
      <c r="W557" s="37"/>
      <c r="X557" s="37"/>
      <c r="Y557" s="37"/>
      <c r="Z557" s="37"/>
    </row>
    <row r="558" spans="18:26" x14ac:dyDescent="0.25">
      <c r="R558" s="19" t="str">
        <f t="shared" si="8"/>
        <v/>
      </c>
      <c r="S558" s="19" t="str">
        <f>IF(M558="","",IF(AND(M558&lt;&gt;'Tabelas auxiliares'!$B$241,M558&lt;&gt;'Tabelas auxiliares'!$B$242,M558&lt;&gt;'Tabelas auxiliares'!$C$241,M558&lt;&gt;'Tabelas auxiliares'!$C$242),"FOLHA DE PESSOAL",IF(R558='Tabelas auxiliares'!$A$242,"CUSTEIO",IF(R558='Tabelas auxiliares'!$A$241,"INVESTIMENTO","ERRO - VERIFICAR"))))</f>
        <v/>
      </c>
      <c r="T558" s="131"/>
      <c r="U558" s="37"/>
      <c r="V558" s="37"/>
      <c r="W558" s="37"/>
      <c r="X558" s="37"/>
      <c r="Y558" s="37"/>
      <c r="Z558" s="37"/>
    </row>
    <row r="559" spans="18:26" x14ac:dyDescent="0.25">
      <c r="R559" s="19" t="str">
        <f t="shared" si="8"/>
        <v/>
      </c>
      <c r="S559" s="19" t="str">
        <f>IF(M559="","",IF(AND(M559&lt;&gt;'Tabelas auxiliares'!$B$241,M559&lt;&gt;'Tabelas auxiliares'!$B$242,M559&lt;&gt;'Tabelas auxiliares'!$C$241,M559&lt;&gt;'Tabelas auxiliares'!$C$242),"FOLHA DE PESSOAL",IF(R559='Tabelas auxiliares'!$A$242,"CUSTEIO",IF(R559='Tabelas auxiliares'!$A$241,"INVESTIMENTO","ERRO - VERIFICAR"))))</f>
        <v/>
      </c>
      <c r="T559" s="131"/>
      <c r="U559" s="37"/>
      <c r="V559" s="37"/>
      <c r="W559" s="37"/>
      <c r="X559" s="37"/>
      <c r="Y559" s="37"/>
      <c r="Z559" s="37"/>
    </row>
    <row r="560" spans="18:26" x14ac:dyDescent="0.25">
      <c r="R560" s="19" t="str">
        <f t="shared" si="8"/>
        <v/>
      </c>
      <c r="S560" s="19" t="str">
        <f>IF(M560="","",IF(AND(M560&lt;&gt;'Tabelas auxiliares'!$B$241,M560&lt;&gt;'Tabelas auxiliares'!$B$242,M560&lt;&gt;'Tabelas auxiliares'!$C$241,M560&lt;&gt;'Tabelas auxiliares'!$C$242),"FOLHA DE PESSOAL",IF(R560='Tabelas auxiliares'!$A$242,"CUSTEIO",IF(R560='Tabelas auxiliares'!$A$241,"INVESTIMENTO","ERRO - VERIFICAR"))))</f>
        <v/>
      </c>
      <c r="T560" s="131"/>
      <c r="U560" s="37"/>
      <c r="V560" s="37"/>
      <c r="W560" s="37"/>
      <c r="X560" s="37"/>
      <c r="Y560" s="37"/>
      <c r="Z560" s="37"/>
    </row>
    <row r="561" spans="18:26" x14ac:dyDescent="0.25">
      <c r="R561" s="19" t="str">
        <f t="shared" si="8"/>
        <v/>
      </c>
      <c r="S561" s="19" t="str">
        <f>IF(M561="","",IF(AND(M561&lt;&gt;'Tabelas auxiliares'!$B$241,M561&lt;&gt;'Tabelas auxiliares'!$B$242,M561&lt;&gt;'Tabelas auxiliares'!$C$241,M561&lt;&gt;'Tabelas auxiliares'!$C$242),"FOLHA DE PESSOAL",IF(R561='Tabelas auxiliares'!$A$242,"CUSTEIO",IF(R561='Tabelas auxiliares'!$A$241,"INVESTIMENTO","ERRO - VERIFICAR"))))</f>
        <v/>
      </c>
      <c r="T561" s="131"/>
      <c r="U561" s="37"/>
      <c r="V561" s="37"/>
      <c r="W561" s="37"/>
      <c r="X561" s="37"/>
      <c r="Y561" s="37"/>
      <c r="Z561" s="37"/>
    </row>
    <row r="562" spans="18:26" x14ac:dyDescent="0.25">
      <c r="R562" s="19" t="str">
        <f t="shared" si="8"/>
        <v/>
      </c>
      <c r="S562" s="19" t="str">
        <f>IF(M562="","",IF(AND(M562&lt;&gt;'Tabelas auxiliares'!$B$241,M562&lt;&gt;'Tabelas auxiliares'!$B$242,M562&lt;&gt;'Tabelas auxiliares'!$C$241,M562&lt;&gt;'Tabelas auxiliares'!$C$242),"FOLHA DE PESSOAL",IF(R562='Tabelas auxiliares'!$A$242,"CUSTEIO",IF(R562='Tabelas auxiliares'!$A$241,"INVESTIMENTO","ERRO - VERIFICAR"))))</f>
        <v/>
      </c>
      <c r="T562" s="131"/>
      <c r="U562" s="37"/>
      <c r="V562" s="37"/>
      <c r="W562" s="37"/>
      <c r="X562" s="37"/>
      <c r="Y562" s="37"/>
      <c r="Z562" s="37"/>
    </row>
    <row r="563" spans="18:26" x14ac:dyDescent="0.25">
      <c r="R563" s="19" t="str">
        <f t="shared" si="8"/>
        <v/>
      </c>
      <c r="S563" s="19" t="str">
        <f>IF(M563="","",IF(AND(M563&lt;&gt;'Tabelas auxiliares'!$B$241,M563&lt;&gt;'Tabelas auxiliares'!$B$242,M563&lt;&gt;'Tabelas auxiliares'!$C$241,M563&lt;&gt;'Tabelas auxiliares'!$C$242),"FOLHA DE PESSOAL",IF(R563='Tabelas auxiliares'!$A$242,"CUSTEIO",IF(R563='Tabelas auxiliares'!$A$241,"INVESTIMENTO","ERRO - VERIFICAR"))))</f>
        <v/>
      </c>
      <c r="T563" s="131"/>
      <c r="U563" s="37"/>
      <c r="V563" s="37"/>
      <c r="W563" s="37"/>
      <c r="X563" s="37"/>
      <c r="Y563" s="37"/>
      <c r="Z563" s="37"/>
    </row>
    <row r="564" spans="18:26" x14ac:dyDescent="0.25">
      <c r="R564" s="19" t="str">
        <f t="shared" si="8"/>
        <v/>
      </c>
      <c r="S564" s="19" t="str">
        <f>IF(M564="","",IF(AND(M564&lt;&gt;'Tabelas auxiliares'!$B$241,M564&lt;&gt;'Tabelas auxiliares'!$B$242,M564&lt;&gt;'Tabelas auxiliares'!$C$241,M564&lt;&gt;'Tabelas auxiliares'!$C$242),"FOLHA DE PESSOAL",IF(R564='Tabelas auxiliares'!$A$242,"CUSTEIO",IF(R564='Tabelas auxiliares'!$A$241,"INVESTIMENTO","ERRO - VERIFICAR"))))</f>
        <v/>
      </c>
      <c r="T564" s="131"/>
      <c r="U564" s="37"/>
      <c r="V564" s="37"/>
      <c r="W564" s="37"/>
      <c r="X564" s="37"/>
      <c r="Y564" s="37"/>
      <c r="Z564" s="37"/>
    </row>
    <row r="565" spans="18:26" x14ac:dyDescent="0.25">
      <c r="R565" s="19" t="str">
        <f t="shared" si="8"/>
        <v/>
      </c>
      <c r="S565" s="19" t="str">
        <f>IF(M565="","",IF(AND(M565&lt;&gt;'Tabelas auxiliares'!$B$241,M565&lt;&gt;'Tabelas auxiliares'!$B$242,M565&lt;&gt;'Tabelas auxiliares'!$C$241,M565&lt;&gt;'Tabelas auxiliares'!$C$242),"FOLHA DE PESSOAL",IF(R565='Tabelas auxiliares'!$A$242,"CUSTEIO",IF(R565='Tabelas auxiliares'!$A$241,"INVESTIMENTO","ERRO - VERIFICAR"))))</f>
        <v/>
      </c>
      <c r="T565" s="131"/>
      <c r="U565" s="37"/>
      <c r="V565" s="37"/>
      <c r="W565" s="37"/>
      <c r="X565" s="37"/>
      <c r="Y565" s="37"/>
      <c r="Z565" s="37"/>
    </row>
    <row r="566" spans="18:26" x14ac:dyDescent="0.25">
      <c r="R566" s="19" t="str">
        <f t="shared" si="8"/>
        <v/>
      </c>
      <c r="S566" s="19" t="str">
        <f>IF(M566="","",IF(AND(M566&lt;&gt;'Tabelas auxiliares'!$B$241,M566&lt;&gt;'Tabelas auxiliares'!$B$242,M566&lt;&gt;'Tabelas auxiliares'!$C$241,M566&lt;&gt;'Tabelas auxiliares'!$C$242),"FOLHA DE PESSOAL",IF(R566='Tabelas auxiliares'!$A$242,"CUSTEIO",IF(R566='Tabelas auxiliares'!$A$241,"INVESTIMENTO","ERRO - VERIFICAR"))))</f>
        <v/>
      </c>
      <c r="T566" s="131"/>
      <c r="U566" s="37"/>
      <c r="V566" s="37"/>
      <c r="W566" s="37"/>
      <c r="X566" s="37"/>
      <c r="Y566" s="37"/>
      <c r="Z566" s="37"/>
    </row>
    <row r="567" spans="18:26" x14ac:dyDescent="0.25">
      <c r="R567" s="19" t="str">
        <f t="shared" si="8"/>
        <v/>
      </c>
      <c r="S567" s="19" t="str">
        <f>IF(M567="","",IF(AND(M567&lt;&gt;'Tabelas auxiliares'!$B$241,M567&lt;&gt;'Tabelas auxiliares'!$B$242,M567&lt;&gt;'Tabelas auxiliares'!$C$241,M567&lt;&gt;'Tabelas auxiliares'!$C$242),"FOLHA DE PESSOAL",IF(R567='Tabelas auxiliares'!$A$242,"CUSTEIO",IF(R567='Tabelas auxiliares'!$A$241,"INVESTIMENTO","ERRO - VERIFICAR"))))</f>
        <v/>
      </c>
      <c r="T567" s="131"/>
      <c r="U567" s="37"/>
      <c r="V567" s="37"/>
      <c r="W567" s="37"/>
      <c r="X567" s="37"/>
      <c r="Y567" s="37"/>
      <c r="Z567" s="37"/>
    </row>
    <row r="568" spans="18:26" x14ac:dyDescent="0.25">
      <c r="R568" s="19" t="str">
        <f t="shared" si="8"/>
        <v/>
      </c>
      <c r="S568" s="19" t="str">
        <f>IF(M568="","",IF(AND(M568&lt;&gt;'Tabelas auxiliares'!$B$241,M568&lt;&gt;'Tabelas auxiliares'!$B$242,M568&lt;&gt;'Tabelas auxiliares'!$C$241,M568&lt;&gt;'Tabelas auxiliares'!$C$242),"FOLHA DE PESSOAL",IF(R568='Tabelas auxiliares'!$A$242,"CUSTEIO",IF(R568='Tabelas auxiliares'!$A$241,"INVESTIMENTO","ERRO - VERIFICAR"))))</f>
        <v/>
      </c>
      <c r="T568" s="131"/>
      <c r="U568" s="37"/>
      <c r="V568" s="37"/>
      <c r="W568" s="37"/>
      <c r="X568" s="37"/>
      <c r="Y568" s="37"/>
      <c r="Z568" s="37"/>
    </row>
    <row r="569" spans="18:26" x14ac:dyDescent="0.25">
      <c r="R569" s="19" t="str">
        <f t="shared" si="8"/>
        <v/>
      </c>
      <c r="S569" s="19" t="str">
        <f>IF(M569="","",IF(AND(M569&lt;&gt;'Tabelas auxiliares'!$B$241,M569&lt;&gt;'Tabelas auxiliares'!$B$242,M569&lt;&gt;'Tabelas auxiliares'!$C$241,M569&lt;&gt;'Tabelas auxiliares'!$C$242),"FOLHA DE PESSOAL",IF(R569='Tabelas auxiliares'!$A$242,"CUSTEIO",IF(R569='Tabelas auxiliares'!$A$241,"INVESTIMENTO","ERRO - VERIFICAR"))))</f>
        <v/>
      </c>
      <c r="T569" s="131"/>
      <c r="U569" s="37"/>
      <c r="V569" s="37"/>
      <c r="W569" s="37"/>
      <c r="X569" s="37"/>
      <c r="Y569" s="37"/>
      <c r="Z569" s="37"/>
    </row>
    <row r="570" spans="18:26" x14ac:dyDescent="0.25">
      <c r="R570" s="19" t="str">
        <f t="shared" si="8"/>
        <v/>
      </c>
      <c r="S570" s="19" t="str">
        <f>IF(M570="","",IF(AND(M570&lt;&gt;'Tabelas auxiliares'!$B$241,M570&lt;&gt;'Tabelas auxiliares'!$B$242,M570&lt;&gt;'Tabelas auxiliares'!$C$241,M570&lt;&gt;'Tabelas auxiliares'!$C$242),"FOLHA DE PESSOAL",IF(R570='Tabelas auxiliares'!$A$242,"CUSTEIO",IF(R570='Tabelas auxiliares'!$A$241,"INVESTIMENTO","ERRO - VERIFICAR"))))</f>
        <v/>
      </c>
      <c r="T570" s="131"/>
      <c r="U570" s="37"/>
      <c r="V570" s="37"/>
      <c r="W570" s="37"/>
      <c r="X570" s="37"/>
      <c r="Y570" s="37"/>
      <c r="Z570" s="37"/>
    </row>
    <row r="571" spans="18:26" x14ac:dyDescent="0.25">
      <c r="R571" s="19" t="str">
        <f t="shared" si="8"/>
        <v/>
      </c>
      <c r="S571" s="19" t="str">
        <f>IF(M571="","",IF(AND(M571&lt;&gt;'Tabelas auxiliares'!$B$241,M571&lt;&gt;'Tabelas auxiliares'!$B$242,M571&lt;&gt;'Tabelas auxiliares'!$C$241,M571&lt;&gt;'Tabelas auxiliares'!$C$242),"FOLHA DE PESSOAL",IF(R571='Tabelas auxiliares'!$A$242,"CUSTEIO",IF(R571='Tabelas auxiliares'!$A$241,"INVESTIMENTO","ERRO - VERIFICAR"))))</f>
        <v/>
      </c>
      <c r="T571" s="131"/>
      <c r="U571" s="37"/>
      <c r="V571" s="37"/>
      <c r="W571" s="37"/>
      <c r="X571" s="37"/>
      <c r="Y571" s="37"/>
      <c r="Z571" s="37"/>
    </row>
    <row r="572" spans="18:26" x14ac:dyDescent="0.25">
      <c r="R572" s="19" t="str">
        <f t="shared" si="8"/>
        <v/>
      </c>
      <c r="S572" s="19" t="str">
        <f>IF(M572="","",IF(AND(M572&lt;&gt;'Tabelas auxiliares'!$B$241,M572&lt;&gt;'Tabelas auxiliares'!$B$242,M572&lt;&gt;'Tabelas auxiliares'!$C$241,M572&lt;&gt;'Tabelas auxiliares'!$C$242),"FOLHA DE PESSOAL",IF(R572='Tabelas auxiliares'!$A$242,"CUSTEIO",IF(R572='Tabelas auxiliares'!$A$241,"INVESTIMENTO","ERRO - VERIFICAR"))))</f>
        <v/>
      </c>
      <c r="T572" s="131"/>
      <c r="U572" s="37"/>
      <c r="V572" s="37"/>
      <c r="W572" s="37"/>
      <c r="X572" s="37"/>
      <c r="Y572" s="37"/>
      <c r="Z572" s="37"/>
    </row>
    <row r="573" spans="18:26" x14ac:dyDescent="0.25">
      <c r="R573" s="19" t="str">
        <f t="shared" si="8"/>
        <v/>
      </c>
      <c r="S573" s="19" t="str">
        <f>IF(M573="","",IF(AND(M573&lt;&gt;'Tabelas auxiliares'!$B$241,M573&lt;&gt;'Tabelas auxiliares'!$B$242,M573&lt;&gt;'Tabelas auxiliares'!$C$241,M573&lt;&gt;'Tabelas auxiliares'!$C$242),"FOLHA DE PESSOAL",IF(R573='Tabelas auxiliares'!$A$242,"CUSTEIO",IF(R573='Tabelas auxiliares'!$A$241,"INVESTIMENTO","ERRO - VERIFICAR"))))</f>
        <v/>
      </c>
      <c r="T573" s="131"/>
      <c r="U573" s="37"/>
      <c r="V573" s="37"/>
      <c r="W573" s="37"/>
      <c r="X573" s="37"/>
      <c r="Y573" s="37"/>
      <c r="Z573" s="37"/>
    </row>
    <row r="574" spans="18:26" x14ac:dyDescent="0.25">
      <c r="R574" s="19" t="str">
        <f t="shared" si="8"/>
        <v/>
      </c>
      <c r="S574" s="19" t="str">
        <f>IF(M574="","",IF(AND(M574&lt;&gt;'Tabelas auxiliares'!$B$241,M574&lt;&gt;'Tabelas auxiliares'!$B$242,M574&lt;&gt;'Tabelas auxiliares'!$C$241,M574&lt;&gt;'Tabelas auxiliares'!$C$242),"FOLHA DE PESSOAL",IF(R574='Tabelas auxiliares'!$A$242,"CUSTEIO",IF(R574='Tabelas auxiliares'!$A$241,"INVESTIMENTO","ERRO - VERIFICAR"))))</f>
        <v/>
      </c>
      <c r="T574" s="131"/>
      <c r="U574" s="37"/>
      <c r="V574" s="37"/>
      <c r="W574" s="37"/>
      <c r="X574" s="37"/>
      <c r="Y574" s="37"/>
      <c r="Z574" s="37"/>
    </row>
    <row r="575" spans="18:26" x14ac:dyDescent="0.25">
      <c r="R575" s="19" t="str">
        <f t="shared" si="8"/>
        <v/>
      </c>
      <c r="S575" s="19" t="str">
        <f>IF(M575="","",IF(AND(M575&lt;&gt;'Tabelas auxiliares'!$B$241,M575&lt;&gt;'Tabelas auxiliares'!$B$242,M575&lt;&gt;'Tabelas auxiliares'!$C$241,M575&lt;&gt;'Tabelas auxiliares'!$C$242),"FOLHA DE PESSOAL",IF(R575='Tabelas auxiliares'!$A$242,"CUSTEIO",IF(R575='Tabelas auxiliares'!$A$241,"INVESTIMENTO","ERRO - VERIFICAR"))))</f>
        <v/>
      </c>
      <c r="T575" s="131"/>
      <c r="U575" s="37"/>
      <c r="V575" s="37"/>
      <c r="W575" s="37"/>
      <c r="X575" s="37"/>
      <c r="Y575" s="37"/>
      <c r="Z575" s="37"/>
    </row>
    <row r="576" spans="18:26" x14ac:dyDescent="0.25">
      <c r="R576" s="19" t="str">
        <f t="shared" si="8"/>
        <v/>
      </c>
      <c r="S576" s="19" t="str">
        <f>IF(M576="","",IF(AND(M576&lt;&gt;'Tabelas auxiliares'!$B$241,M576&lt;&gt;'Tabelas auxiliares'!$B$242,M576&lt;&gt;'Tabelas auxiliares'!$C$241,M576&lt;&gt;'Tabelas auxiliares'!$C$242),"FOLHA DE PESSOAL",IF(R576='Tabelas auxiliares'!$A$242,"CUSTEIO",IF(R576='Tabelas auxiliares'!$A$241,"INVESTIMENTO","ERRO - VERIFICAR"))))</f>
        <v/>
      </c>
      <c r="T576" s="131"/>
      <c r="U576" s="37"/>
      <c r="V576" s="37"/>
      <c r="W576" s="37"/>
      <c r="X576" s="37"/>
      <c r="Y576" s="37"/>
      <c r="Z576" s="37"/>
    </row>
    <row r="577" spans="18:26" x14ac:dyDescent="0.25">
      <c r="R577" s="19" t="str">
        <f t="shared" si="8"/>
        <v/>
      </c>
      <c r="S577" s="19" t="str">
        <f>IF(M577="","",IF(AND(M577&lt;&gt;'Tabelas auxiliares'!$B$241,M577&lt;&gt;'Tabelas auxiliares'!$B$242,M577&lt;&gt;'Tabelas auxiliares'!$C$241,M577&lt;&gt;'Tabelas auxiliares'!$C$242),"FOLHA DE PESSOAL",IF(R577='Tabelas auxiliares'!$A$242,"CUSTEIO",IF(R577='Tabelas auxiliares'!$A$241,"INVESTIMENTO","ERRO - VERIFICAR"))))</f>
        <v/>
      </c>
      <c r="T577" s="131"/>
      <c r="U577" s="37"/>
      <c r="V577" s="37"/>
      <c r="W577" s="37"/>
      <c r="X577" s="37"/>
      <c r="Y577" s="37"/>
      <c r="Z577" s="37"/>
    </row>
    <row r="578" spans="18:26" x14ac:dyDescent="0.25">
      <c r="R578" s="19" t="str">
        <f t="shared" si="8"/>
        <v/>
      </c>
      <c r="S578" s="19" t="str">
        <f>IF(M578="","",IF(AND(M578&lt;&gt;'Tabelas auxiliares'!$B$241,M578&lt;&gt;'Tabelas auxiliares'!$B$242,M578&lt;&gt;'Tabelas auxiliares'!$C$241,M578&lt;&gt;'Tabelas auxiliares'!$C$242),"FOLHA DE PESSOAL",IF(R578='Tabelas auxiliares'!$A$242,"CUSTEIO",IF(R578='Tabelas auxiliares'!$A$241,"INVESTIMENTO","ERRO - VERIFICAR"))))</f>
        <v/>
      </c>
      <c r="T578" s="131"/>
      <c r="U578" s="37"/>
      <c r="V578" s="37"/>
      <c r="W578" s="37"/>
      <c r="X578" s="37"/>
      <c r="Y578" s="37"/>
      <c r="Z578" s="37"/>
    </row>
    <row r="579" spans="18:26" x14ac:dyDescent="0.25">
      <c r="R579" s="19" t="str">
        <f t="shared" si="8"/>
        <v/>
      </c>
      <c r="S579" s="19" t="str">
        <f>IF(M579="","",IF(AND(M579&lt;&gt;'Tabelas auxiliares'!$B$241,M579&lt;&gt;'Tabelas auxiliares'!$B$242,M579&lt;&gt;'Tabelas auxiliares'!$C$241,M579&lt;&gt;'Tabelas auxiliares'!$C$242),"FOLHA DE PESSOAL",IF(R579='Tabelas auxiliares'!$A$242,"CUSTEIO",IF(R579='Tabelas auxiliares'!$A$241,"INVESTIMENTO","ERRO - VERIFICAR"))))</f>
        <v/>
      </c>
      <c r="T579" s="131"/>
      <c r="U579" s="37"/>
      <c r="V579" s="37"/>
      <c r="W579" s="37"/>
      <c r="X579" s="37"/>
      <c r="Y579" s="37"/>
      <c r="Z579" s="37"/>
    </row>
    <row r="580" spans="18:26" x14ac:dyDescent="0.25">
      <c r="R580" s="19" t="str">
        <f t="shared" ref="R580:R643" si="9">LEFT(O580,1)</f>
        <v/>
      </c>
      <c r="S580" s="19" t="str">
        <f>IF(M580="","",IF(AND(M580&lt;&gt;'Tabelas auxiliares'!$B$241,M580&lt;&gt;'Tabelas auxiliares'!$B$242,M580&lt;&gt;'Tabelas auxiliares'!$C$241,M580&lt;&gt;'Tabelas auxiliares'!$C$242),"FOLHA DE PESSOAL",IF(R580='Tabelas auxiliares'!$A$242,"CUSTEIO",IF(R580='Tabelas auxiliares'!$A$241,"INVESTIMENTO","ERRO - VERIFICAR"))))</f>
        <v/>
      </c>
      <c r="T580" s="131"/>
      <c r="U580" s="37"/>
      <c r="V580" s="37"/>
      <c r="W580" s="37"/>
      <c r="X580" s="37"/>
      <c r="Y580" s="37"/>
      <c r="Z580" s="37"/>
    </row>
    <row r="581" spans="18:26" x14ac:dyDescent="0.25">
      <c r="R581" s="19" t="str">
        <f t="shared" si="9"/>
        <v/>
      </c>
      <c r="S581" s="19" t="str">
        <f>IF(M581="","",IF(AND(M581&lt;&gt;'Tabelas auxiliares'!$B$241,M581&lt;&gt;'Tabelas auxiliares'!$B$242,M581&lt;&gt;'Tabelas auxiliares'!$C$241,M581&lt;&gt;'Tabelas auxiliares'!$C$242),"FOLHA DE PESSOAL",IF(R581='Tabelas auxiliares'!$A$242,"CUSTEIO",IF(R581='Tabelas auxiliares'!$A$241,"INVESTIMENTO","ERRO - VERIFICAR"))))</f>
        <v/>
      </c>
      <c r="T581" s="131"/>
      <c r="U581" s="37"/>
      <c r="V581" s="37"/>
      <c r="W581" s="37"/>
      <c r="X581" s="37"/>
      <c r="Y581" s="37"/>
      <c r="Z581" s="37"/>
    </row>
    <row r="582" spans="18:26" x14ac:dyDescent="0.25">
      <c r="R582" s="19" t="str">
        <f t="shared" si="9"/>
        <v/>
      </c>
      <c r="S582" s="19" t="str">
        <f>IF(M582="","",IF(AND(M582&lt;&gt;'Tabelas auxiliares'!$B$241,M582&lt;&gt;'Tabelas auxiliares'!$B$242,M582&lt;&gt;'Tabelas auxiliares'!$C$241,M582&lt;&gt;'Tabelas auxiliares'!$C$242),"FOLHA DE PESSOAL",IF(R582='Tabelas auxiliares'!$A$242,"CUSTEIO",IF(R582='Tabelas auxiliares'!$A$241,"INVESTIMENTO","ERRO - VERIFICAR"))))</f>
        <v/>
      </c>
      <c r="T582" s="131"/>
      <c r="U582" s="37"/>
      <c r="V582" s="37"/>
      <c r="W582" s="37"/>
      <c r="X582" s="37"/>
      <c r="Y582" s="37"/>
      <c r="Z582" s="37"/>
    </row>
    <row r="583" spans="18:26" x14ac:dyDescent="0.25">
      <c r="R583" s="19" t="str">
        <f t="shared" si="9"/>
        <v/>
      </c>
      <c r="S583" s="19" t="str">
        <f>IF(M583="","",IF(AND(M583&lt;&gt;'Tabelas auxiliares'!$B$241,M583&lt;&gt;'Tabelas auxiliares'!$B$242,M583&lt;&gt;'Tabelas auxiliares'!$C$241,M583&lt;&gt;'Tabelas auxiliares'!$C$242),"FOLHA DE PESSOAL",IF(R583='Tabelas auxiliares'!$A$242,"CUSTEIO",IF(R583='Tabelas auxiliares'!$A$241,"INVESTIMENTO","ERRO - VERIFICAR"))))</f>
        <v/>
      </c>
      <c r="T583" s="131"/>
      <c r="U583" s="37"/>
      <c r="V583" s="37"/>
      <c r="W583" s="37"/>
      <c r="X583" s="37"/>
      <c r="Y583" s="37"/>
      <c r="Z583" s="37"/>
    </row>
    <row r="584" spans="18:26" x14ac:dyDescent="0.25">
      <c r="R584" s="19" t="str">
        <f t="shared" si="9"/>
        <v/>
      </c>
      <c r="S584" s="19" t="str">
        <f>IF(M584="","",IF(AND(M584&lt;&gt;'Tabelas auxiliares'!$B$241,M584&lt;&gt;'Tabelas auxiliares'!$B$242,M584&lt;&gt;'Tabelas auxiliares'!$C$241,M584&lt;&gt;'Tabelas auxiliares'!$C$242),"FOLHA DE PESSOAL",IF(R584='Tabelas auxiliares'!$A$242,"CUSTEIO",IF(R584='Tabelas auxiliares'!$A$241,"INVESTIMENTO","ERRO - VERIFICAR"))))</f>
        <v/>
      </c>
      <c r="T584" s="131"/>
      <c r="U584" s="37"/>
      <c r="V584" s="37"/>
      <c r="W584" s="37"/>
      <c r="X584" s="37"/>
      <c r="Y584" s="37"/>
      <c r="Z584" s="37"/>
    </row>
    <row r="585" spans="18:26" x14ac:dyDescent="0.25">
      <c r="R585" s="19" t="str">
        <f t="shared" si="9"/>
        <v/>
      </c>
      <c r="S585" s="19" t="str">
        <f>IF(M585="","",IF(AND(M585&lt;&gt;'Tabelas auxiliares'!$B$241,M585&lt;&gt;'Tabelas auxiliares'!$B$242,M585&lt;&gt;'Tabelas auxiliares'!$C$241,M585&lt;&gt;'Tabelas auxiliares'!$C$242),"FOLHA DE PESSOAL",IF(R585='Tabelas auxiliares'!$A$242,"CUSTEIO",IF(R585='Tabelas auxiliares'!$A$241,"INVESTIMENTO","ERRO - VERIFICAR"))))</f>
        <v/>
      </c>
      <c r="T585" s="131"/>
      <c r="U585" s="37"/>
      <c r="V585" s="37"/>
      <c r="W585" s="37"/>
      <c r="X585" s="37"/>
      <c r="Y585" s="37"/>
      <c r="Z585" s="37"/>
    </row>
    <row r="586" spans="18:26" x14ac:dyDescent="0.25">
      <c r="R586" s="19" t="str">
        <f t="shared" si="9"/>
        <v/>
      </c>
      <c r="S586" s="19" t="str">
        <f>IF(M586="","",IF(AND(M586&lt;&gt;'Tabelas auxiliares'!$B$241,M586&lt;&gt;'Tabelas auxiliares'!$B$242,M586&lt;&gt;'Tabelas auxiliares'!$C$241,M586&lt;&gt;'Tabelas auxiliares'!$C$242),"FOLHA DE PESSOAL",IF(R586='Tabelas auxiliares'!$A$242,"CUSTEIO",IF(R586='Tabelas auxiliares'!$A$241,"INVESTIMENTO","ERRO - VERIFICAR"))))</f>
        <v/>
      </c>
      <c r="T586" s="131"/>
      <c r="U586" s="37"/>
      <c r="V586" s="37"/>
      <c r="W586" s="37"/>
      <c r="X586" s="37"/>
      <c r="Y586" s="37"/>
      <c r="Z586" s="37"/>
    </row>
    <row r="587" spans="18:26" x14ac:dyDescent="0.25">
      <c r="R587" s="19" t="str">
        <f t="shared" si="9"/>
        <v/>
      </c>
      <c r="S587" s="19" t="str">
        <f>IF(M587="","",IF(AND(M587&lt;&gt;'Tabelas auxiliares'!$B$241,M587&lt;&gt;'Tabelas auxiliares'!$B$242,M587&lt;&gt;'Tabelas auxiliares'!$C$241,M587&lt;&gt;'Tabelas auxiliares'!$C$242),"FOLHA DE PESSOAL",IF(R587='Tabelas auxiliares'!$A$242,"CUSTEIO",IF(R587='Tabelas auxiliares'!$A$241,"INVESTIMENTO","ERRO - VERIFICAR"))))</f>
        <v/>
      </c>
      <c r="T587" s="131"/>
      <c r="U587" s="37"/>
      <c r="V587" s="37"/>
      <c r="W587" s="37"/>
      <c r="X587" s="37"/>
      <c r="Y587" s="37"/>
      <c r="Z587" s="37"/>
    </row>
    <row r="588" spans="18:26" x14ac:dyDescent="0.25">
      <c r="R588" s="19" t="str">
        <f t="shared" si="9"/>
        <v/>
      </c>
      <c r="S588" s="19" t="str">
        <f>IF(M588="","",IF(AND(M588&lt;&gt;'Tabelas auxiliares'!$B$241,M588&lt;&gt;'Tabelas auxiliares'!$B$242,M588&lt;&gt;'Tabelas auxiliares'!$C$241,M588&lt;&gt;'Tabelas auxiliares'!$C$242),"FOLHA DE PESSOAL",IF(R588='Tabelas auxiliares'!$A$242,"CUSTEIO",IF(R588='Tabelas auxiliares'!$A$241,"INVESTIMENTO","ERRO - VERIFICAR"))))</f>
        <v/>
      </c>
      <c r="T588" s="131"/>
      <c r="U588" s="37"/>
      <c r="V588" s="37"/>
      <c r="W588" s="37"/>
      <c r="X588" s="37"/>
      <c r="Y588" s="37"/>
      <c r="Z588" s="37"/>
    </row>
    <row r="589" spans="18:26" x14ac:dyDescent="0.25">
      <c r="R589" s="19" t="str">
        <f t="shared" si="9"/>
        <v/>
      </c>
      <c r="S589" s="19" t="str">
        <f>IF(M589="","",IF(AND(M589&lt;&gt;'Tabelas auxiliares'!$B$241,M589&lt;&gt;'Tabelas auxiliares'!$B$242,M589&lt;&gt;'Tabelas auxiliares'!$C$241,M589&lt;&gt;'Tabelas auxiliares'!$C$242),"FOLHA DE PESSOAL",IF(R589='Tabelas auxiliares'!$A$242,"CUSTEIO",IF(R589='Tabelas auxiliares'!$A$241,"INVESTIMENTO","ERRO - VERIFICAR"))))</f>
        <v/>
      </c>
      <c r="T589" s="131"/>
      <c r="U589" s="37"/>
      <c r="V589" s="37"/>
      <c r="W589" s="37"/>
      <c r="X589" s="37"/>
      <c r="Y589" s="37"/>
      <c r="Z589" s="37"/>
    </row>
    <row r="590" spans="18:26" x14ac:dyDescent="0.25">
      <c r="R590" s="19" t="str">
        <f t="shared" si="9"/>
        <v/>
      </c>
      <c r="S590" s="19" t="str">
        <f>IF(M590="","",IF(AND(M590&lt;&gt;'Tabelas auxiliares'!$B$241,M590&lt;&gt;'Tabelas auxiliares'!$B$242,M590&lt;&gt;'Tabelas auxiliares'!$C$241,M590&lt;&gt;'Tabelas auxiliares'!$C$242),"FOLHA DE PESSOAL",IF(R590='Tabelas auxiliares'!$A$242,"CUSTEIO",IF(R590='Tabelas auxiliares'!$A$241,"INVESTIMENTO","ERRO - VERIFICAR"))))</f>
        <v/>
      </c>
      <c r="T590" s="131"/>
      <c r="U590" s="37"/>
      <c r="V590" s="37"/>
      <c r="W590" s="37"/>
      <c r="X590" s="37"/>
      <c r="Y590" s="37"/>
      <c r="Z590" s="37"/>
    </row>
    <row r="591" spans="18:26" x14ac:dyDescent="0.25">
      <c r="R591" s="19" t="str">
        <f t="shared" si="9"/>
        <v/>
      </c>
      <c r="S591" s="19" t="str">
        <f>IF(M591="","",IF(AND(M591&lt;&gt;'Tabelas auxiliares'!$B$241,M591&lt;&gt;'Tabelas auxiliares'!$B$242,M591&lt;&gt;'Tabelas auxiliares'!$C$241,M591&lt;&gt;'Tabelas auxiliares'!$C$242),"FOLHA DE PESSOAL",IF(R591='Tabelas auxiliares'!$A$242,"CUSTEIO",IF(R591='Tabelas auxiliares'!$A$241,"INVESTIMENTO","ERRO - VERIFICAR"))))</f>
        <v/>
      </c>
      <c r="T591" s="131"/>
      <c r="U591" s="37"/>
      <c r="V591" s="37"/>
      <c r="W591" s="37"/>
      <c r="X591" s="37"/>
      <c r="Y591" s="37"/>
      <c r="Z591" s="37"/>
    </row>
    <row r="592" spans="18:26" x14ac:dyDescent="0.25">
      <c r="R592" s="19" t="str">
        <f t="shared" si="9"/>
        <v/>
      </c>
      <c r="S592" s="19" t="str">
        <f>IF(M592="","",IF(AND(M592&lt;&gt;'Tabelas auxiliares'!$B$241,M592&lt;&gt;'Tabelas auxiliares'!$B$242,M592&lt;&gt;'Tabelas auxiliares'!$C$241,M592&lt;&gt;'Tabelas auxiliares'!$C$242),"FOLHA DE PESSOAL",IF(R592='Tabelas auxiliares'!$A$242,"CUSTEIO",IF(R592='Tabelas auxiliares'!$A$241,"INVESTIMENTO","ERRO - VERIFICAR"))))</f>
        <v/>
      </c>
      <c r="T592" s="131"/>
      <c r="U592" s="37"/>
      <c r="V592" s="37"/>
      <c r="W592" s="37"/>
      <c r="X592" s="37"/>
      <c r="Y592" s="37"/>
      <c r="Z592" s="37"/>
    </row>
    <row r="593" spans="18:26" x14ac:dyDescent="0.25">
      <c r="R593" s="19" t="str">
        <f t="shared" si="9"/>
        <v/>
      </c>
      <c r="S593" s="19" t="str">
        <f>IF(M593="","",IF(AND(M593&lt;&gt;'Tabelas auxiliares'!$B$241,M593&lt;&gt;'Tabelas auxiliares'!$B$242,M593&lt;&gt;'Tabelas auxiliares'!$C$241,M593&lt;&gt;'Tabelas auxiliares'!$C$242),"FOLHA DE PESSOAL",IF(R593='Tabelas auxiliares'!$A$242,"CUSTEIO",IF(R593='Tabelas auxiliares'!$A$241,"INVESTIMENTO","ERRO - VERIFICAR"))))</f>
        <v/>
      </c>
      <c r="T593" s="131"/>
      <c r="U593" s="37"/>
      <c r="V593" s="37"/>
      <c r="W593" s="37"/>
      <c r="X593" s="37"/>
      <c r="Y593" s="37"/>
      <c r="Z593" s="37"/>
    </row>
    <row r="594" spans="18:26" x14ac:dyDescent="0.25">
      <c r="R594" s="19" t="str">
        <f t="shared" si="9"/>
        <v/>
      </c>
      <c r="S594" s="19" t="str">
        <f>IF(M594="","",IF(AND(M594&lt;&gt;'Tabelas auxiliares'!$B$241,M594&lt;&gt;'Tabelas auxiliares'!$B$242,M594&lt;&gt;'Tabelas auxiliares'!$C$241,M594&lt;&gt;'Tabelas auxiliares'!$C$242),"FOLHA DE PESSOAL",IF(R594='Tabelas auxiliares'!$A$242,"CUSTEIO",IF(R594='Tabelas auxiliares'!$A$241,"INVESTIMENTO","ERRO - VERIFICAR"))))</f>
        <v/>
      </c>
      <c r="T594" s="131"/>
      <c r="U594" s="37"/>
      <c r="V594" s="37"/>
      <c r="W594" s="37"/>
      <c r="X594" s="37"/>
      <c r="Y594" s="37"/>
      <c r="Z594" s="37"/>
    </row>
    <row r="595" spans="18:26" x14ac:dyDescent="0.25">
      <c r="R595" s="19" t="str">
        <f t="shared" si="9"/>
        <v/>
      </c>
      <c r="S595" s="19" t="str">
        <f>IF(M595="","",IF(AND(M595&lt;&gt;'Tabelas auxiliares'!$B$241,M595&lt;&gt;'Tabelas auxiliares'!$B$242,M595&lt;&gt;'Tabelas auxiliares'!$C$241,M595&lt;&gt;'Tabelas auxiliares'!$C$242),"FOLHA DE PESSOAL",IF(R595='Tabelas auxiliares'!$A$242,"CUSTEIO",IF(R595='Tabelas auxiliares'!$A$241,"INVESTIMENTO","ERRO - VERIFICAR"))))</f>
        <v/>
      </c>
      <c r="T595" s="131"/>
      <c r="U595" s="37"/>
      <c r="V595" s="37"/>
      <c r="W595" s="37"/>
      <c r="X595" s="37"/>
      <c r="Y595" s="37"/>
      <c r="Z595" s="37"/>
    </row>
    <row r="596" spans="18:26" x14ac:dyDescent="0.25">
      <c r="R596" s="19" t="str">
        <f t="shared" si="9"/>
        <v/>
      </c>
      <c r="S596" s="19" t="str">
        <f>IF(M596="","",IF(AND(M596&lt;&gt;'Tabelas auxiliares'!$B$241,M596&lt;&gt;'Tabelas auxiliares'!$B$242,M596&lt;&gt;'Tabelas auxiliares'!$C$241,M596&lt;&gt;'Tabelas auxiliares'!$C$242),"FOLHA DE PESSOAL",IF(R596='Tabelas auxiliares'!$A$242,"CUSTEIO",IF(R596='Tabelas auxiliares'!$A$241,"INVESTIMENTO","ERRO - VERIFICAR"))))</f>
        <v/>
      </c>
      <c r="T596" s="131"/>
      <c r="U596" s="37"/>
      <c r="V596" s="37"/>
      <c r="W596" s="37"/>
      <c r="X596" s="37"/>
      <c r="Y596" s="37"/>
      <c r="Z596" s="37"/>
    </row>
    <row r="597" spans="18:26" x14ac:dyDescent="0.25">
      <c r="R597" s="19" t="str">
        <f t="shared" si="9"/>
        <v/>
      </c>
      <c r="S597" s="19" t="str">
        <f>IF(M597="","",IF(AND(M597&lt;&gt;'Tabelas auxiliares'!$B$241,M597&lt;&gt;'Tabelas auxiliares'!$B$242,M597&lt;&gt;'Tabelas auxiliares'!$C$241,M597&lt;&gt;'Tabelas auxiliares'!$C$242),"FOLHA DE PESSOAL",IF(R597='Tabelas auxiliares'!$A$242,"CUSTEIO",IF(R597='Tabelas auxiliares'!$A$241,"INVESTIMENTO","ERRO - VERIFICAR"))))</f>
        <v/>
      </c>
      <c r="T597" s="131"/>
      <c r="U597" s="37"/>
      <c r="V597" s="37"/>
      <c r="W597" s="37"/>
      <c r="X597" s="37"/>
      <c r="Y597" s="37"/>
      <c r="Z597" s="37"/>
    </row>
    <row r="598" spans="18:26" x14ac:dyDescent="0.25">
      <c r="R598" s="19" t="str">
        <f t="shared" si="9"/>
        <v/>
      </c>
      <c r="S598" s="19" t="str">
        <f>IF(M598="","",IF(AND(M598&lt;&gt;'Tabelas auxiliares'!$B$241,M598&lt;&gt;'Tabelas auxiliares'!$B$242,M598&lt;&gt;'Tabelas auxiliares'!$C$241,M598&lt;&gt;'Tabelas auxiliares'!$C$242),"FOLHA DE PESSOAL",IF(R598='Tabelas auxiliares'!$A$242,"CUSTEIO",IF(R598='Tabelas auxiliares'!$A$241,"INVESTIMENTO","ERRO - VERIFICAR"))))</f>
        <v/>
      </c>
      <c r="T598" s="131"/>
      <c r="U598" s="37"/>
      <c r="V598" s="37"/>
      <c r="W598" s="37"/>
      <c r="X598" s="37"/>
      <c r="Y598" s="37"/>
      <c r="Z598" s="37"/>
    </row>
    <row r="599" spans="18:26" x14ac:dyDescent="0.25">
      <c r="R599" s="19" t="str">
        <f t="shared" si="9"/>
        <v/>
      </c>
      <c r="S599" s="19" t="str">
        <f>IF(M599="","",IF(AND(M599&lt;&gt;'Tabelas auxiliares'!$B$241,M599&lt;&gt;'Tabelas auxiliares'!$B$242,M599&lt;&gt;'Tabelas auxiliares'!$C$241,M599&lt;&gt;'Tabelas auxiliares'!$C$242),"FOLHA DE PESSOAL",IF(R599='Tabelas auxiliares'!$A$242,"CUSTEIO",IF(R599='Tabelas auxiliares'!$A$241,"INVESTIMENTO","ERRO - VERIFICAR"))))</f>
        <v/>
      </c>
      <c r="T599" s="131"/>
      <c r="U599" s="37"/>
      <c r="V599" s="37"/>
      <c r="W599" s="37"/>
      <c r="X599" s="37"/>
      <c r="Y599" s="37"/>
      <c r="Z599" s="37"/>
    </row>
    <row r="600" spans="18:26" x14ac:dyDescent="0.25">
      <c r="R600" s="19" t="str">
        <f t="shared" si="9"/>
        <v/>
      </c>
      <c r="S600" s="19" t="str">
        <f>IF(M600="","",IF(AND(M600&lt;&gt;'Tabelas auxiliares'!$B$241,M600&lt;&gt;'Tabelas auxiliares'!$B$242,M600&lt;&gt;'Tabelas auxiliares'!$C$241,M600&lt;&gt;'Tabelas auxiliares'!$C$242),"FOLHA DE PESSOAL",IF(R600='Tabelas auxiliares'!$A$242,"CUSTEIO",IF(R600='Tabelas auxiliares'!$A$241,"INVESTIMENTO","ERRO - VERIFICAR"))))</f>
        <v/>
      </c>
      <c r="T600" s="131"/>
      <c r="U600" s="37"/>
      <c r="V600" s="37"/>
      <c r="W600" s="37"/>
      <c r="X600" s="37"/>
      <c r="Y600" s="37"/>
      <c r="Z600" s="37"/>
    </row>
    <row r="601" spans="18:26" x14ac:dyDescent="0.25">
      <c r="R601" s="19" t="str">
        <f t="shared" si="9"/>
        <v/>
      </c>
      <c r="S601" s="19" t="str">
        <f>IF(M601="","",IF(AND(M601&lt;&gt;'Tabelas auxiliares'!$B$241,M601&lt;&gt;'Tabelas auxiliares'!$B$242,M601&lt;&gt;'Tabelas auxiliares'!$C$241,M601&lt;&gt;'Tabelas auxiliares'!$C$242),"FOLHA DE PESSOAL",IF(R601='Tabelas auxiliares'!$A$242,"CUSTEIO",IF(R601='Tabelas auxiliares'!$A$241,"INVESTIMENTO","ERRO - VERIFICAR"))))</f>
        <v/>
      </c>
      <c r="T601" s="131"/>
      <c r="U601" s="37"/>
      <c r="V601" s="37"/>
      <c r="W601" s="37"/>
      <c r="X601" s="37"/>
      <c r="Y601" s="37"/>
      <c r="Z601" s="37"/>
    </row>
    <row r="602" spans="18:26" x14ac:dyDescent="0.25">
      <c r="R602" s="19" t="str">
        <f t="shared" si="9"/>
        <v/>
      </c>
      <c r="S602" s="19" t="str">
        <f>IF(M602="","",IF(AND(M602&lt;&gt;'Tabelas auxiliares'!$B$241,M602&lt;&gt;'Tabelas auxiliares'!$B$242,M602&lt;&gt;'Tabelas auxiliares'!$C$241,M602&lt;&gt;'Tabelas auxiliares'!$C$242),"FOLHA DE PESSOAL",IF(R602='Tabelas auxiliares'!$A$242,"CUSTEIO",IF(R602='Tabelas auxiliares'!$A$241,"INVESTIMENTO","ERRO - VERIFICAR"))))</f>
        <v/>
      </c>
      <c r="T602" s="131"/>
      <c r="U602" s="37"/>
      <c r="V602" s="37"/>
      <c r="W602" s="37"/>
      <c r="X602" s="37"/>
      <c r="Y602" s="37"/>
      <c r="Z602" s="37"/>
    </row>
    <row r="603" spans="18:26" x14ac:dyDescent="0.25">
      <c r="R603" s="19" t="str">
        <f t="shared" si="9"/>
        <v/>
      </c>
      <c r="S603" s="19" t="str">
        <f>IF(M603="","",IF(AND(M603&lt;&gt;'Tabelas auxiliares'!$B$241,M603&lt;&gt;'Tabelas auxiliares'!$B$242,M603&lt;&gt;'Tabelas auxiliares'!$C$241,M603&lt;&gt;'Tabelas auxiliares'!$C$242),"FOLHA DE PESSOAL",IF(R603='Tabelas auxiliares'!$A$242,"CUSTEIO",IF(R603='Tabelas auxiliares'!$A$241,"INVESTIMENTO","ERRO - VERIFICAR"))))</f>
        <v/>
      </c>
      <c r="T603" s="131"/>
      <c r="U603" s="37"/>
      <c r="V603" s="37"/>
      <c r="W603" s="37"/>
      <c r="X603" s="37"/>
      <c r="Y603" s="37"/>
      <c r="Z603" s="37"/>
    </row>
    <row r="604" spans="18:26" x14ac:dyDescent="0.25">
      <c r="R604" s="19" t="str">
        <f t="shared" si="9"/>
        <v/>
      </c>
      <c r="S604" s="19" t="str">
        <f>IF(M604="","",IF(AND(M604&lt;&gt;'Tabelas auxiliares'!$B$241,M604&lt;&gt;'Tabelas auxiliares'!$B$242,M604&lt;&gt;'Tabelas auxiliares'!$C$241,M604&lt;&gt;'Tabelas auxiliares'!$C$242),"FOLHA DE PESSOAL",IF(R604='Tabelas auxiliares'!$A$242,"CUSTEIO",IF(R604='Tabelas auxiliares'!$A$241,"INVESTIMENTO","ERRO - VERIFICAR"))))</f>
        <v/>
      </c>
      <c r="T604" s="131"/>
      <c r="U604" s="37"/>
      <c r="V604" s="37"/>
      <c r="W604" s="37"/>
      <c r="X604" s="37"/>
      <c r="Y604" s="37"/>
      <c r="Z604" s="37"/>
    </row>
    <row r="605" spans="18:26" x14ac:dyDescent="0.25">
      <c r="R605" s="19" t="str">
        <f t="shared" si="9"/>
        <v/>
      </c>
      <c r="S605" s="19" t="str">
        <f>IF(M605="","",IF(AND(M605&lt;&gt;'Tabelas auxiliares'!$B$241,M605&lt;&gt;'Tabelas auxiliares'!$B$242,M605&lt;&gt;'Tabelas auxiliares'!$C$241,M605&lt;&gt;'Tabelas auxiliares'!$C$242),"FOLHA DE PESSOAL",IF(R605='Tabelas auxiliares'!$A$242,"CUSTEIO",IF(R605='Tabelas auxiliares'!$A$241,"INVESTIMENTO","ERRO - VERIFICAR"))))</f>
        <v/>
      </c>
      <c r="T605" s="131"/>
      <c r="U605" s="37"/>
      <c r="V605" s="37"/>
      <c r="W605" s="37"/>
      <c r="X605" s="37"/>
      <c r="Y605" s="37"/>
      <c r="Z605" s="37"/>
    </row>
    <row r="606" spans="18:26" x14ac:dyDescent="0.25">
      <c r="R606" s="19" t="str">
        <f t="shared" si="9"/>
        <v/>
      </c>
      <c r="S606" s="19" t="str">
        <f>IF(M606="","",IF(AND(M606&lt;&gt;'Tabelas auxiliares'!$B$241,M606&lt;&gt;'Tabelas auxiliares'!$B$242,M606&lt;&gt;'Tabelas auxiliares'!$C$241,M606&lt;&gt;'Tabelas auxiliares'!$C$242),"FOLHA DE PESSOAL",IF(R606='Tabelas auxiliares'!$A$242,"CUSTEIO",IF(R606='Tabelas auxiliares'!$A$241,"INVESTIMENTO","ERRO - VERIFICAR"))))</f>
        <v/>
      </c>
      <c r="T606" s="131"/>
      <c r="U606" s="37"/>
      <c r="V606" s="37"/>
      <c r="W606" s="37"/>
      <c r="X606" s="37"/>
      <c r="Y606" s="37"/>
      <c r="Z606" s="37"/>
    </row>
    <row r="607" spans="18:26" x14ac:dyDescent="0.25">
      <c r="R607" s="19" t="str">
        <f t="shared" si="9"/>
        <v/>
      </c>
      <c r="S607" s="19" t="str">
        <f>IF(M607="","",IF(AND(M607&lt;&gt;'Tabelas auxiliares'!$B$241,M607&lt;&gt;'Tabelas auxiliares'!$B$242,M607&lt;&gt;'Tabelas auxiliares'!$C$241,M607&lt;&gt;'Tabelas auxiliares'!$C$242),"FOLHA DE PESSOAL",IF(R607='Tabelas auxiliares'!$A$242,"CUSTEIO",IF(R607='Tabelas auxiliares'!$A$241,"INVESTIMENTO","ERRO - VERIFICAR"))))</f>
        <v/>
      </c>
      <c r="T607" s="131"/>
      <c r="U607" s="37"/>
      <c r="V607" s="37"/>
      <c r="W607" s="37"/>
      <c r="X607" s="37"/>
      <c r="Y607" s="37"/>
      <c r="Z607" s="37"/>
    </row>
    <row r="608" spans="18:26" x14ac:dyDescent="0.25">
      <c r="R608" s="19" t="str">
        <f t="shared" si="9"/>
        <v/>
      </c>
      <c r="S608" s="19" t="str">
        <f>IF(M608="","",IF(AND(M608&lt;&gt;'Tabelas auxiliares'!$B$241,M608&lt;&gt;'Tabelas auxiliares'!$B$242,M608&lt;&gt;'Tabelas auxiliares'!$C$241,M608&lt;&gt;'Tabelas auxiliares'!$C$242),"FOLHA DE PESSOAL",IF(R608='Tabelas auxiliares'!$A$242,"CUSTEIO",IF(R608='Tabelas auxiliares'!$A$241,"INVESTIMENTO","ERRO - VERIFICAR"))))</f>
        <v/>
      </c>
      <c r="T608" s="131"/>
      <c r="U608" s="37"/>
      <c r="V608" s="37"/>
      <c r="W608" s="37"/>
      <c r="X608" s="37"/>
      <c r="Y608" s="37"/>
      <c r="Z608" s="37"/>
    </row>
    <row r="609" spans="18:26" x14ac:dyDescent="0.25">
      <c r="R609" s="19" t="str">
        <f t="shared" si="9"/>
        <v/>
      </c>
      <c r="S609" s="19" t="str">
        <f>IF(M609="","",IF(AND(M609&lt;&gt;'Tabelas auxiliares'!$B$241,M609&lt;&gt;'Tabelas auxiliares'!$B$242,M609&lt;&gt;'Tabelas auxiliares'!$C$241,M609&lt;&gt;'Tabelas auxiliares'!$C$242),"FOLHA DE PESSOAL",IF(R609='Tabelas auxiliares'!$A$242,"CUSTEIO",IF(R609='Tabelas auxiliares'!$A$241,"INVESTIMENTO","ERRO - VERIFICAR"))))</f>
        <v/>
      </c>
      <c r="T609" s="131"/>
      <c r="U609" s="37"/>
      <c r="V609" s="37"/>
      <c r="W609" s="37"/>
      <c r="X609" s="37"/>
      <c r="Y609" s="37"/>
      <c r="Z609" s="37"/>
    </row>
    <row r="610" spans="18:26" x14ac:dyDescent="0.25">
      <c r="R610" s="19" t="str">
        <f t="shared" si="9"/>
        <v/>
      </c>
      <c r="S610" s="19" t="str">
        <f>IF(M610="","",IF(AND(M610&lt;&gt;'Tabelas auxiliares'!$B$241,M610&lt;&gt;'Tabelas auxiliares'!$B$242,M610&lt;&gt;'Tabelas auxiliares'!$C$241,M610&lt;&gt;'Tabelas auxiliares'!$C$242),"FOLHA DE PESSOAL",IF(R610='Tabelas auxiliares'!$A$242,"CUSTEIO",IF(R610='Tabelas auxiliares'!$A$241,"INVESTIMENTO","ERRO - VERIFICAR"))))</f>
        <v/>
      </c>
      <c r="T610" s="131"/>
      <c r="U610" s="37"/>
      <c r="V610" s="37"/>
      <c r="W610" s="37"/>
      <c r="X610" s="37"/>
      <c r="Y610" s="37"/>
      <c r="Z610" s="37"/>
    </row>
    <row r="611" spans="18:26" x14ac:dyDescent="0.25">
      <c r="R611" s="19" t="str">
        <f t="shared" si="9"/>
        <v/>
      </c>
      <c r="S611" s="19" t="str">
        <f>IF(M611="","",IF(AND(M611&lt;&gt;'Tabelas auxiliares'!$B$241,M611&lt;&gt;'Tabelas auxiliares'!$B$242,M611&lt;&gt;'Tabelas auxiliares'!$C$241,M611&lt;&gt;'Tabelas auxiliares'!$C$242),"FOLHA DE PESSOAL",IF(R611='Tabelas auxiliares'!$A$242,"CUSTEIO",IF(R611='Tabelas auxiliares'!$A$241,"INVESTIMENTO","ERRO - VERIFICAR"))))</f>
        <v/>
      </c>
      <c r="T611" s="131"/>
      <c r="U611" s="37"/>
      <c r="V611" s="37"/>
      <c r="W611" s="37"/>
      <c r="X611" s="37"/>
      <c r="Y611" s="37"/>
      <c r="Z611" s="37"/>
    </row>
    <row r="612" spans="18:26" x14ac:dyDescent="0.25">
      <c r="R612" s="19" t="str">
        <f t="shared" si="9"/>
        <v/>
      </c>
      <c r="S612" s="19" t="str">
        <f>IF(M612="","",IF(AND(M612&lt;&gt;'Tabelas auxiliares'!$B$241,M612&lt;&gt;'Tabelas auxiliares'!$B$242,M612&lt;&gt;'Tabelas auxiliares'!$C$241,M612&lt;&gt;'Tabelas auxiliares'!$C$242),"FOLHA DE PESSOAL",IF(R612='Tabelas auxiliares'!$A$242,"CUSTEIO",IF(R612='Tabelas auxiliares'!$A$241,"INVESTIMENTO","ERRO - VERIFICAR"))))</f>
        <v/>
      </c>
      <c r="T612" s="131"/>
      <c r="U612" s="37"/>
      <c r="V612" s="37"/>
      <c r="W612" s="37"/>
      <c r="X612" s="37"/>
      <c r="Y612" s="37"/>
      <c r="Z612" s="37"/>
    </row>
    <row r="613" spans="18:26" x14ac:dyDescent="0.25">
      <c r="R613" s="19" t="str">
        <f t="shared" si="9"/>
        <v/>
      </c>
      <c r="S613" s="19" t="str">
        <f>IF(M613="","",IF(AND(M613&lt;&gt;'Tabelas auxiliares'!$B$241,M613&lt;&gt;'Tabelas auxiliares'!$B$242,M613&lt;&gt;'Tabelas auxiliares'!$C$241,M613&lt;&gt;'Tabelas auxiliares'!$C$242),"FOLHA DE PESSOAL",IF(R613='Tabelas auxiliares'!$A$242,"CUSTEIO",IF(R613='Tabelas auxiliares'!$A$241,"INVESTIMENTO","ERRO - VERIFICAR"))))</f>
        <v/>
      </c>
      <c r="T613" s="131"/>
      <c r="U613" s="37"/>
      <c r="V613" s="37"/>
      <c r="W613" s="37"/>
      <c r="X613" s="37"/>
      <c r="Y613" s="37"/>
      <c r="Z613" s="37"/>
    </row>
    <row r="614" spans="18:26" x14ac:dyDescent="0.25">
      <c r="R614" s="19" t="str">
        <f t="shared" si="9"/>
        <v/>
      </c>
      <c r="S614" s="19" t="str">
        <f>IF(M614="","",IF(AND(M614&lt;&gt;'Tabelas auxiliares'!$B$241,M614&lt;&gt;'Tabelas auxiliares'!$B$242,M614&lt;&gt;'Tabelas auxiliares'!$C$241,M614&lt;&gt;'Tabelas auxiliares'!$C$242),"FOLHA DE PESSOAL",IF(R614='Tabelas auxiliares'!$A$242,"CUSTEIO",IF(R614='Tabelas auxiliares'!$A$241,"INVESTIMENTO","ERRO - VERIFICAR"))))</f>
        <v/>
      </c>
      <c r="T614" s="131"/>
      <c r="U614" s="37"/>
      <c r="V614" s="37"/>
      <c r="W614" s="37"/>
      <c r="X614" s="37"/>
      <c r="Y614" s="37"/>
      <c r="Z614" s="37"/>
    </row>
    <row r="615" spans="18:26" x14ac:dyDescent="0.25">
      <c r="R615" s="19" t="str">
        <f t="shared" si="9"/>
        <v/>
      </c>
      <c r="S615" s="19" t="str">
        <f>IF(M615="","",IF(AND(M615&lt;&gt;'Tabelas auxiliares'!$B$241,M615&lt;&gt;'Tabelas auxiliares'!$B$242,M615&lt;&gt;'Tabelas auxiliares'!$C$241,M615&lt;&gt;'Tabelas auxiliares'!$C$242),"FOLHA DE PESSOAL",IF(R615='Tabelas auxiliares'!$A$242,"CUSTEIO",IF(R615='Tabelas auxiliares'!$A$241,"INVESTIMENTO","ERRO - VERIFICAR"))))</f>
        <v/>
      </c>
      <c r="T615" s="131"/>
      <c r="U615" s="37"/>
      <c r="V615" s="37"/>
      <c r="W615" s="37"/>
      <c r="X615" s="37"/>
      <c r="Y615" s="37"/>
      <c r="Z615" s="37"/>
    </row>
    <row r="616" spans="18:26" x14ac:dyDescent="0.25">
      <c r="R616" s="19" t="str">
        <f t="shared" si="9"/>
        <v/>
      </c>
      <c r="S616" s="19" t="str">
        <f>IF(M616="","",IF(AND(M616&lt;&gt;'Tabelas auxiliares'!$B$241,M616&lt;&gt;'Tabelas auxiliares'!$B$242,M616&lt;&gt;'Tabelas auxiliares'!$C$241,M616&lt;&gt;'Tabelas auxiliares'!$C$242),"FOLHA DE PESSOAL",IF(R616='Tabelas auxiliares'!$A$242,"CUSTEIO",IF(R616='Tabelas auxiliares'!$A$241,"INVESTIMENTO","ERRO - VERIFICAR"))))</f>
        <v/>
      </c>
      <c r="T616" s="131"/>
      <c r="U616" s="37"/>
      <c r="V616" s="37"/>
      <c r="W616" s="37"/>
      <c r="X616" s="37"/>
      <c r="Y616" s="37"/>
      <c r="Z616" s="37"/>
    </row>
    <row r="617" spans="18:26" x14ac:dyDescent="0.25">
      <c r="R617" s="19" t="str">
        <f t="shared" si="9"/>
        <v/>
      </c>
      <c r="S617" s="19" t="str">
        <f>IF(M617="","",IF(AND(M617&lt;&gt;'Tabelas auxiliares'!$B$241,M617&lt;&gt;'Tabelas auxiliares'!$B$242,M617&lt;&gt;'Tabelas auxiliares'!$C$241,M617&lt;&gt;'Tabelas auxiliares'!$C$242),"FOLHA DE PESSOAL",IF(R617='Tabelas auxiliares'!$A$242,"CUSTEIO",IF(R617='Tabelas auxiliares'!$A$241,"INVESTIMENTO","ERRO - VERIFICAR"))))</f>
        <v/>
      </c>
      <c r="T617" s="131"/>
      <c r="U617" s="37"/>
      <c r="V617" s="37"/>
      <c r="W617" s="37"/>
      <c r="X617" s="37"/>
      <c r="Y617" s="37"/>
      <c r="Z617" s="37"/>
    </row>
    <row r="618" spans="18:26" x14ac:dyDescent="0.25">
      <c r="R618" s="19" t="str">
        <f t="shared" si="9"/>
        <v/>
      </c>
      <c r="S618" s="19" t="str">
        <f>IF(M618="","",IF(AND(M618&lt;&gt;'Tabelas auxiliares'!$B$241,M618&lt;&gt;'Tabelas auxiliares'!$B$242,M618&lt;&gt;'Tabelas auxiliares'!$C$241,M618&lt;&gt;'Tabelas auxiliares'!$C$242),"FOLHA DE PESSOAL",IF(R618='Tabelas auxiliares'!$A$242,"CUSTEIO",IF(R618='Tabelas auxiliares'!$A$241,"INVESTIMENTO","ERRO - VERIFICAR"))))</f>
        <v/>
      </c>
      <c r="T618" s="131"/>
      <c r="U618" s="37"/>
      <c r="V618" s="37"/>
      <c r="W618" s="37"/>
      <c r="X618" s="37"/>
      <c r="Y618" s="37"/>
      <c r="Z618" s="37"/>
    </row>
    <row r="619" spans="18:26" x14ac:dyDescent="0.25">
      <c r="R619" s="19" t="str">
        <f t="shared" si="9"/>
        <v/>
      </c>
      <c r="S619" s="19" t="str">
        <f>IF(M619="","",IF(AND(M619&lt;&gt;'Tabelas auxiliares'!$B$241,M619&lt;&gt;'Tabelas auxiliares'!$B$242,M619&lt;&gt;'Tabelas auxiliares'!$C$241,M619&lt;&gt;'Tabelas auxiliares'!$C$242),"FOLHA DE PESSOAL",IF(R619='Tabelas auxiliares'!$A$242,"CUSTEIO",IF(R619='Tabelas auxiliares'!$A$241,"INVESTIMENTO","ERRO - VERIFICAR"))))</f>
        <v/>
      </c>
      <c r="T619" s="131"/>
      <c r="U619" s="37"/>
      <c r="V619" s="37"/>
      <c r="W619" s="37"/>
      <c r="X619" s="37"/>
      <c r="Y619" s="37"/>
      <c r="Z619" s="37"/>
    </row>
    <row r="620" spans="18:26" x14ac:dyDescent="0.25">
      <c r="R620" s="19" t="str">
        <f t="shared" si="9"/>
        <v/>
      </c>
      <c r="S620" s="19" t="str">
        <f>IF(M620="","",IF(AND(M620&lt;&gt;'Tabelas auxiliares'!$B$241,M620&lt;&gt;'Tabelas auxiliares'!$B$242,M620&lt;&gt;'Tabelas auxiliares'!$C$241,M620&lt;&gt;'Tabelas auxiliares'!$C$242),"FOLHA DE PESSOAL",IF(R620='Tabelas auxiliares'!$A$242,"CUSTEIO",IF(R620='Tabelas auxiliares'!$A$241,"INVESTIMENTO","ERRO - VERIFICAR"))))</f>
        <v/>
      </c>
      <c r="T620" s="131"/>
      <c r="U620" s="37"/>
      <c r="V620" s="37"/>
      <c r="W620" s="37"/>
      <c r="X620" s="37"/>
      <c r="Y620" s="37"/>
      <c r="Z620" s="37"/>
    </row>
    <row r="621" spans="18:26" x14ac:dyDescent="0.25">
      <c r="R621" s="19" t="str">
        <f t="shared" si="9"/>
        <v/>
      </c>
      <c r="S621" s="19" t="str">
        <f>IF(M621="","",IF(AND(M621&lt;&gt;'Tabelas auxiliares'!$B$241,M621&lt;&gt;'Tabelas auxiliares'!$B$242,M621&lt;&gt;'Tabelas auxiliares'!$C$241,M621&lt;&gt;'Tabelas auxiliares'!$C$242),"FOLHA DE PESSOAL",IF(R621='Tabelas auxiliares'!$A$242,"CUSTEIO",IF(R621='Tabelas auxiliares'!$A$241,"INVESTIMENTO","ERRO - VERIFICAR"))))</f>
        <v/>
      </c>
      <c r="T621" s="131"/>
      <c r="U621" s="37"/>
      <c r="V621" s="37"/>
      <c r="W621" s="37"/>
      <c r="X621" s="37"/>
      <c r="Y621" s="37"/>
      <c r="Z621" s="37"/>
    </row>
    <row r="622" spans="18:26" x14ac:dyDescent="0.25">
      <c r="R622" s="19" t="str">
        <f t="shared" si="9"/>
        <v/>
      </c>
      <c r="S622" s="19" t="str">
        <f>IF(M622="","",IF(AND(M622&lt;&gt;'Tabelas auxiliares'!$B$241,M622&lt;&gt;'Tabelas auxiliares'!$B$242,M622&lt;&gt;'Tabelas auxiliares'!$C$241,M622&lt;&gt;'Tabelas auxiliares'!$C$242),"FOLHA DE PESSOAL",IF(R622='Tabelas auxiliares'!$A$242,"CUSTEIO",IF(R622='Tabelas auxiliares'!$A$241,"INVESTIMENTO","ERRO - VERIFICAR"))))</f>
        <v/>
      </c>
      <c r="T622" s="131"/>
      <c r="U622" s="37"/>
      <c r="V622" s="37"/>
      <c r="W622" s="37"/>
      <c r="X622" s="37"/>
      <c r="Y622" s="37"/>
      <c r="Z622" s="37"/>
    </row>
    <row r="623" spans="18:26" x14ac:dyDescent="0.25">
      <c r="R623" s="19" t="str">
        <f t="shared" si="9"/>
        <v/>
      </c>
      <c r="S623" s="19" t="str">
        <f>IF(M623="","",IF(AND(M623&lt;&gt;'Tabelas auxiliares'!$B$241,M623&lt;&gt;'Tabelas auxiliares'!$B$242,M623&lt;&gt;'Tabelas auxiliares'!$C$241,M623&lt;&gt;'Tabelas auxiliares'!$C$242),"FOLHA DE PESSOAL",IF(R623='Tabelas auxiliares'!$A$242,"CUSTEIO",IF(R623='Tabelas auxiliares'!$A$241,"INVESTIMENTO","ERRO - VERIFICAR"))))</f>
        <v/>
      </c>
      <c r="T623" s="131"/>
      <c r="U623" s="37"/>
      <c r="V623" s="37"/>
      <c r="W623" s="37"/>
      <c r="X623" s="37"/>
      <c r="Y623" s="37"/>
      <c r="Z623" s="37"/>
    </row>
    <row r="624" spans="18:26" x14ac:dyDescent="0.25">
      <c r="R624" s="19" t="str">
        <f t="shared" si="9"/>
        <v/>
      </c>
      <c r="S624" s="19" t="str">
        <f>IF(M624="","",IF(AND(M624&lt;&gt;'Tabelas auxiliares'!$B$241,M624&lt;&gt;'Tabelas auxiliares'!$B$242,M624&lt;&gt;'Tabelas auxiliares'!$C$241,M624&lt;&gt;'Tabelas auxiliares'!$C$242),"FOLHA DE PESSOAL",IF(R624='Tabelas auxiliares'!$A$242,"CUSTEIO",IF(R624='Tabelas auxiliares'!$A$241,"INVESTIMENTO","ERRO - VERIFICAR"))))</f>
        <v/>
      </c>
      <c r="T624" s="131"/>
      <c r="U624" s="37"/>
      <c r="V624" s="37"/>
      <c r="W624" s="37"/>
      <c r="X624" s="37"/>
      <c r="Y624" s="37"/>
      <c r="Z624" s="37"/>
    </row>
    <row r="625" spans="18:26" x14ac:dyDescent="0.25">
      <c r="R625" s="19" t="str">
        <f t="shared" si="9"/>
        <v/>
      </c>
      <c r="S625" s="19" t="str">
        <f>IF(M625="","",IF(AND(M625&lt;&gt;'Tabelas auxiliares'!$B$241,M625&lt;&gt;'Tabelas auxiliares'!$B$242,M625&lt;&gt;'Tabelas auxiliares'!$C$241,M625&lt;&gt;'Tabelas auxiliares'!$C$242),"FOLHA DE PESSOAL",IF(R625='Tabelas auxiliares'!$A$242,"CUSTEIO",IF(R625='Tabelas auxiliares'!$A$241,"INVESTIMENTO","ERRO - VERIFICAR"))))</f>
        <v/>
      </c>
      <c r="T625" s="131"/>
      <c r="U625" s="37"/>
      <c r="V625" s="37"/>
      <c r="W625" s="37"/>
      <c r="X625" s="37"/>
      <c r="Y625" s="37"/>
      <c r="Z625" s="37"/>
    </row>
    <row r="626" spans="18:26" x14ac:dyDescent="0.25">
      <c r="R626" s="19" t="str">
        <f t="shared" si="9"/>
        <v/>
      </c>
      <c r="S626" s="19" t="str">
        <f>IF(M626="","",IF(AND(M626&lt;&gt;'Tabelas auxiliares'!$B$241,M626&lt;&gt;'Tabelas auxiliares'!$B$242,M626&lt;&gt;'Tabelas auxiliares'!$C$241,M626&lt;&gt;'Tabelas auxiliares'!$C$242),"FOLHA DE PESSOAL",IF(R626='Tabelas auxiliares'!$A$242,"CUSTEIO",IF(R626='Tabelas auxiliares'!$A$241,"INVESTIMENTO","ERRO - VERIFICAR"))))</f>
        <v/>
      </c>
      <c r="T626" s="131"/>
      <c r="U626" s="37"/>
      <c r="V626" s="37"/>
      <c r="W626" s="37"/>
      <c r="X626" s="37"/>
      <c r="Y626" s="37"/>
      <c r="Z626" s="37"/>
    </row>
    <row r="627" spans="18:26" x14ac:dyDescent="0.25">
      <c r="R627" s="19" t="str">
        <f t="shared" si="9"/>
        <v/>
      </c>
      <c r="S627" s="19" t="str">
        <f>IF(M627="","",IF(AND(M627&lt;&gt;'Tabelas auxiliares'!$B$241,M627&lt;&gt;'Tabelas auxiliares'!$B$242,M627&lt;&gt;'Tabelas auxiliares'!$C$241,M627&lt;&gt;'Tabelas auxiliares'!$C$242),"FOLHA DE PESSOAL",IF(R627='Tabelas auxiliares'!$A$242,"CUSTEIO",IF(R627='Tabelas auxiliares'!$A$241,"INVESTIMENTO","ERRO - VERIFICAR"))))</f>
        <v/>
      </c>
      <c r="T627" s="131"/>
      <c r="U627" s="37"/>
      <c r="V627" s="37"/>
      <c r="W627" s="37"/>
      <c r="X627" s="37"/>
      <c r="Y627" s="37"/>
      <c r="Z627" s="37"/>
    </row>
    <row r="628" spans="18:26" x14ac:dyDescent="0.25">
      <c r="R628" s="19" t="str">
        <f t="shared" si="9"/>
        <v/>
      </c>
      <c r="S628" s="19" t="str">
        <f>IF(M628="","",IF(AND(M628&lt;&gt;'Tabelas auxiliares'!$B$241,M628&lt;&gt;'Tabelas auxiliares'!$B$242,M628&lt;&gt;'Tabelas auxiliares'!$C$241,M628&lt;&gt;'Tabelas auxiliares'!$C$242),"FOLHA DE PESSOAL",IF(R628='Tabelas auxiliares'!$A$242,"CUSTEIO",IF(R628='Tabelas auxiliares'!$A$241,"INVESTIMENTO","ERRO - VERIFICAR"))))</f>
        <v/>
      </c>
      <c r="T628" s="131"/>
      <c r="U628" s="37"/>
      <c r="V628" s="37"/>
      <c r="W628" s="37"/>
      <c r="X628" s="37"/>
      <c r="Y628" s="37"/>
      <c r="Z628" s="37"/>
    </row>
    <row r="629" spans="18:26" x14ac:dyDescent="0.25">
      <c r="R629" s="19" t="str">
        <f t="shared" si="9"/>
        <v/>
      </c>
      <c r="S629" s="19" t="str">
        <f>IF(M629="","",IF(AND(M629&lt;&gt;'Tabelas auxiliares'!$B$241,M629&lt;&gt;'Tabelas auxiliares'!$B$242,M629&lt;&gt;'Tabelas auxiliares'!$C$241,M629&lt;&gt;'Tabelas auxiliares'!$C$242),"FOLHA DE PESSOAL",IF(R629='Tabelas auxiliares'!$A$242,"CUSTEIO",IF(R629='Tabelas auxiliares'!$A$241,"INVESTIMENTO","ERRO - VERIFICAR"))))</f>
        <v/>
      </c>
      <c r="T629" s="131"/>
      <c r="U629" s="37"/>
      <c r="V629" s="37"/>
      <c r="W629" s="37"/>
      <c r="X629" s="37"/>
      <c r="Y629" s="37"/>
      <c r="Z629" s="37"/>
    </row>
    <row r="630" spans="18:26" x14ac:dyDescent="0.25">
      <c r="R630" s="19" t="str">
        <f t="shared" si="9"/>
        <v/>
      </c>
      <c r="S630" s="19" t="str">
        <f>IF(M630="","",IF(AND(M630&lt;&gt;'Tabelas auxiliares'!$B$241,M630&lt;&gt;'Tabelas auxiliares'!$B$242,M630&lt;&gt;'Tabelas auxiliares'!$C$241,M630&lt;&gt;'Tabelas auxiliares'!$C$242),"FOLHA DE PESSOAL",IF(R630='Tabelas auxiliares'!$A$242,"CUSTEIO",IF(R630='Tabelas auxiliares'!$A$241,"INVESTIMENTO","ERRO - VERIFICAR"))))</f>
        <v/>
      </c>
      <c r="T630" s="131"/>
      <c r="U630" s="37"/>
      <c r="V630" s="37"/>
      <c r="W630" s="37"/>
      <c r="X630" s="37"/>
      <c r="Y630" s="37"/>
      <c r="Z630" s="37"/>
    </row>
    <row r="631" spans="18:26" x14ac:dyDescent="0.25">
      <c r="R631" s="19" t="str">
        <f t="shared" si="9"/>
        <v/>
      </c>
      <c r="S631" s="19" t="str">
        <f>IF(M631="","",IF(AND(M631&lt;&gt;'Tabelas auxiliares'!$B$241,M631&lt;&gt;'Tabelas auxiliares'!$B$242,M631&lt;&gt;'Tabelas auxiliares'!$C$241,M631&lt;&gt;'Tabelas auxiliares'!$C$242),"FOLHA DE PESSOAL",IF(R631='Tabelas auxiliares'!$A$242,"CUSTEIO",IF(R631='Tabelas auxiliares'!$A$241,"INVESTIMENTO","ERRO - VERIFICAR"))))</f>
        <v/>
      </c>
      <c r="T631" s="131"/>
      <c r="U631" s="37"/>
      <c r="V631" s="37"/>
      <c r="W631" s="37"/>
      <c r="X631" s="37"/>
      <c r="Y631" s="37"/>
      <c r="Z631" s="37"/>
    </row>
    <row r="632" spans="18:26" x14ac:dyDescent="0.25">
      <c r="R632" s="19" t="str">
        <f t="shared" si="9"/>
        <v/>
      </c>
      <c r="S632" s="19" t="str">
        <f>IF(M632="","",IF(AND(M632&lt;&gt;'Tabelas auxiliares'!$B$241,M632&lt;&gt;'Tabelas auxiliares'!$B$242,M632&lt;&gt;'Tabelas auxiliares'!$C$241,M632&lt;&gt;'Tabelas auxiliares'!$C$242),"FOLHA DE PESSOAL",IF(R632='Tabelas auxiliares'!$A$242,"CUSTEIO",IF(R632='Tabelas auxiliares'!$A$241,"INVESTIMENTO","ERRO - VERIFICAR"))))</f>
        <v/>
      </c>
      <c r="T632" s="131"/>
      <c r="U632" s="37"/>
      <c r="V632" s="37"/>
      <c r="W632" s="37"/>
      <c r="X632" s="37"/>
      <c r="Y632" s="37"/>
      <c r="Z632" s="37"/>
    </row>
    <row r="633" spans="18:26" x14ac:dyDescent="0.25">
      <c r="R633" s="19" t="str">
        <f t="shared" si="9"/>
        <v/>
      </c>
      <c r="S633" s="19" t="str">
        <f>IF(M633="","",IF(AND(M633&lt;&gt;'Tabelas auxiliares'!$B$241,M633&lt;&gt;'Tabelas auxiliares'!$B$242,M633&lt;&gt;'Tabelas auxiliares'!$C$241,M633&lt;&gt;'Tabelas auxiliares'!$C$242),"FOLHA DE PESSOAL",IF(R633='Tabelas auxiliares'!$A$242,"CUSTEIO",IF(R633='Tabelas auxiliares'!$A$241,"INVESTIMENTO","ERRO - VERIFICAR"))))</f>
        <v/>
      </c>
      <c r="T633" s="131"/>
      <c r="U633" s="37"/>
      <c r="V633" s="37"/>
      <c r="W633" s="37"/>
      <c r="X633" s="37"/>
      <c r="Y633" s="37"/>
      <c r="Z633" s="37"/>
    </row>
    <row r="634" spans="18:26" x14ac:dyDescent="0.25">
      <c r="R634" s="19" t="str">
        <f t="shared" si="9"/>
        <v/>
      </c>
      <c r="S634" s="19" t="str">
        <f>IF(M634="","",IF(AND(M634&lt;&gt;'Tabelas auxiliares'!$B$241,M634&lt;&gt;'Tabelas auxiliares'!$B$242,M634&lt;&gt;'Tabelas auxiliares'!$C$241,M634&lt;&gt;'Tabelas auxiliares'!$C$242),"FOLHA DE PESSOAL",IF(R634='Tabelas auxiliares'!$A$242,"CUSTEIO",IF(R634='Tabelas auxiliares'!$A$241,"INVESTIMENTO","ERRO - VERIFICAR"))))</f>
        <v/>
      </c>
      <c r="T634" s="131"/>
      <c r="U634" s="37"/>
      <c r="V634" s="37"/>
      <c r="W634" s="37"/>
      <c r="X634" s="37"/>
      <c r="Y634" s="37"/>
      <c r="Z634" s="37"/>
    </row>
    <row r="635" spans="18:26" x14ac:dyDescent="0.25">
      <c r="R635" s="19" t="str">
        <f t="shared" si="9"/>
        <v/>
      </c>
      <c r="S635" s="19" t="str">
        <f>IF(M635="","",IF(AND(M635&lt;&gt;'Tabelas auxiliares'!$B$241,M635&lt;&gt;'Tabelas auxiliares'!$B$242,M635&lt;&gt;'Tabelas auxiliares'!$C$241,M635&lt;&gt;'Tabelas auxiliares'!$C$242),"FOLHA DE PESSOAL",IF(R635='Tabelas auxiliares'!$A$242,"CUSTEIO",IF(R635='Tabelas auxiliares'!$A$241,"INVESTIMENTO","ERRO - VERIFICAR"))))</f>
        <v/>
      </c>
      <c r="T635" s="131"/>
      <c r="U635" s="37"/>
      <c r="V635" s="37"/>
      <c r="W635" s="37"/>
      <c r="X635" s="37"/>
      <c r="Y635" s="37"/>
      <c r="Z635" s="37"/>
    </row>
    <row r="636" spans="18:26" x14ac:dyDescent="0.25">
      <c r="R636" s="19" t="str">
        <f t="shared" si="9"/>
        <v/>
      </c>
      <c r="S636" s="19" t="str">
        <f>IF(M636="","",IF(AND(M636&lt;&gt;'Tabelas auxiliares'!$B$241,M636&lt;&gt;'Tabelas auxiliares'!$B$242,M636&lt;&gt;'Tabelas auxiliares'!$C$241,M636&lt;&gt;'Tabelas auxiliares'!$C$242),"FOLHA DE PESSOAL",IF(R636='Tabelas auxiliares'!$A$242,"CUSTEIO",IF(R636='Tabelas auxiliares'!$A$241,"INVESTIMENTO","ERRO - VERIFICAR"))))</f>
        <v/>
      </c>
      <c r="T636" s="131"/>
      <c r="U636" s="37"/>
      <c r="V636" s="37"/>
      <c r="W636" s="37"/>
      <c r="X636" s="37"/>
      <c r="Y636" s="37"/>
      <c r="Z636" s="37"/>
    </row>
    <row r="637" spans="18:26" x14ac:dyDescent="0.25">
      <c r="R637" s="19" t="str">
        <f t="shared" si="9"/>
        <v/>
      </c>
      <c r="S637" s="19" t="str">
        <f>IF(M637="","",IF(AND(M637&lt;&gt;'Tabelas auxiliares'!$B$241,M637&lt;&gt;'Tabelas auxiliares'!$B$242,M637&lt;&gt;'Tabelas auxiliares'!$C$241,M637&lt;&gt;'Tabelas auxiliares'!$C$242),"FOLHA DE PESSOAL",IF(R637='Tabelas auxiliares'!$A$242,"CUSTEIO",IF(R637='Tabelas auxiliares'!$A$241,"INVESTIMENTO","ERRO - VERIFICAR"))))</f>
        <v/>
      </c>
      <c r="T637" s="131"/>
      <c r="U637" s="37"/>
      <c r="V637" s="37"/>
      <c r="W637" s="37"/>
      <c r="X637" s="37"/>
      <c r="Y637" s="37"/>
      <c r="Z637" s="37"/>
    </row>
    <row r="638" spans="18:26" x14ac:dyDescent="0.25">
      <c r="R638" s="19" t="str">
        <f t="shared" si="9"/>
        <v/>
      </c>
      <c r="S638" s="19" t="str">
        <f>IF(M638="","",IF(AND(M638&lt;&gt;'Tabelas auxiliares'!$B$241,M638&lt;&gt;'Tabelas auxiliares'!$B$242,M638&lt;&gt;'Tabelas auxiliares'!$C$241,M638&lt;&gt;'Tabelas auxiliares'!$C$242),"FOLHA DE PESSOAL",IF(R638='Tabelas auxiliares'!$A$242,"CUSTEIO",IF(R638='Tabelas auxiliares'!$A$241,"INVESTIMENTO","ERRO - VERIFICAR"))))</f>
        <v/>
      </c>
      <c r="T638" s="131"/>
      <c r="U638" s="37"/>
      <c r="V638" s="37"/>
      <c r="W638" s="37"/>
      <c r="X638" s="37"/>
      <c r="Y638" s="37"/>
      <c r="Z638" s="37"/>
    </row>
    <row r="639" spans="18:26" x14ac:dyDescent="0.25">
      <c r="R639" s="19" t="str">
        <f t="shared" si="9"/>
        <v/>
      </c>
      <c r="S639" s="19" t="str">
        <f>IF(M639="","",IF(AND(M639&lt;&gt;'Tabelas auxiliares'!$B$241,M639&lt;&gt;'Tabelas auxiliares'!$B$242,M639&lt;&gt;'Tabelas auxiliares'!$C$241,M639&lt;&gt;'Tabelas auxiliares'!$C$242),"FOLHA DE PESSOAL",IF(R639='Tabelas auxiliares'!$A$242,"CUSTEIO",IF(R639='Tabelas auxiliares'!$A$241,"INVESTIMENTO","ERRO - VERIFICAR"))))</f>
        <v/>
      </c>
      <c r="T639" s="131"/>
      <c r="U639" s="37"/>
      <c r="V639" s="37"/>
      <c r="W639" s="37"/>
      <c r="X639" s="37"/>
      <c r="Y639" s="37"/>
      <c r="Z639" s="37"/>
    </row>
    <row r="640" spans="18:26" x14ac:dyDescent="0.25">
      <c r="R640" s="19" t="str">
        <f t="shared" si="9"/>
        <v/>
      </c>
      <c r="S640" s="19" t="str">
        <f>IF(M640="","",IF(AND(M640&lt;&gt;'Tabelas auxiliares'!$B$241,M640&lt;&gt;'Tabelas auxiliares'!$B$242,M640&lt;&gt;'Tabelas auxiliares'!$C$241,M640&lt;&gt;'Tabelas auxiliares'!$C$242),"FOLHA DE PESSOAL",IF(R640='Tabelas auxiliares'!$A$242,"CUSTEIO",IF(R640='Tabelas auxiliares'!$A$241,"INVESTIMENTO","ERRO - VERIFICAR"))))</f>
        <v/>
      </c>
      <c r="T640" s="131"/>
      <c r="U640" s="37"/>
      <c r="V640" s="37"/>
      <c r="W640" s="37"/>
      <c r="X640" s="37"/>
      <c r="Y640" s="37"/>
      <c r="Z640" s="37"/>
    </row>
    <row r="641" spans="18:26" x14ac:dyDescent="0.25">
      <c r="R641" s="19" t="str">
        <f t="shared" si="9"/>
        <v/>
      </c>
      <c r="S641" s="19" t="str">
        <f>IF(M641="","",IF(AND(M641&lt;&gt;'Tabelas auxiliares'!$B$241,M641&lt;&gt;'Tabelas auxiliares'!$B$242,M641&lt;&gt;'Tabelas auxiliares'!$C$241,M641&lt;&gt;'Tabelas auxiliares'!$C$242),"FOLHA DE PESSOAL",IF(R641='Tabelas auxiliares'!$A$242,"CUSTEIO",IF(R641='Tabelas auxiliares'!$A$241,"INVESTIMENTO","ERRO - VERIFICAR"))))</f>
        <v/>
      </c>
      <c r="T641" s="131"/>
      <c r="U641" s="37"/>
      <c r="V641" s="37"/>
      <c r="W641" s="37"/>
      <c r="X641" s="37"/>
      <c r="Y641" s="37"/>
      <c r="Z641" s="37"/>
    </row>
    <row r="642" spans="18:26" x14ac:dyDescent="0.25">
      <c r="R642" s="19" t="str">
        <f t="shared" si="9"/>
        <v/>
      </c>
      <c r="S642" s="19" t="str">
        <f>IF(M642="","",IF(AND(M642&lt;&gt;'Tabelas auxiliares'!$B$241,M642&lt;&gt;'Tabelas auxiliares'!$B$242,M642&lt;&gt;'Tabelas auxiliares'!$C$241,M642&lt;&gt;'Tabelas auxiliares'!$C$242),"FOLHA DE PESSOAL",IF(R642='Tabelas auxiliares'!$A$242,"CUSTEIO",IF(R642='Tabelas auxiliares'!$A$241,"INVESTIMENTO","ERRO - VERIFICAR"))))</f>
        <v/>
      </c>
      <c r="T642" s="131"/>
      <c r="U642" s="37"/>
      <c r="V642" s="37"/>
      <c r="W642" s="37"/>
      <c r="X642" s="37"/>
      <c r="Y642" s="37"/>
      <c r="Z642" s="37"/>
    </row>
    <row r="643" spans="18:26" x14ac:dyDescent="0.25">
      <c r="R643" s="19" t="str">
        <f t="shared" si="9"/>
        <v/>
      </c>
      <c r="S643" s="19" t="str">
        <f>IF(M643="","",IF(AND(M643&lt;&gt;'Tabelas auxiliares'!$B$241,M643&lt;&gt;'Tabelas auxiliares'!$B$242,M643&lt;&gt;'Tabelas auxiliares'!$C$241,M643&lt;&gt;'Tabelas auxiliares'!$C$242),"FOLHA DE PESSOAL",IF(R643='Tabelas auxiliares'!$A$242,"CUSTEIO",IF(R643='Tabelas auxiliares'!$A$241,"INVESTIMENTO","ERRO - VERIFICAR"))))</f>
        <v/>
      </c>
      <c r="T643" s="131"/>
      <c r="U643" s="37"/>
      <c r="V643" s="37"/>
      <c r="W643" s="37"/>
      <c r="X643" s="37"/>
      <c r="Y643" s="37"/>
      <c r="Z643" s="37"/>
    </row>
    <row r="644" spans="18:26" x14ac:dyDescent="0.25">
      <c r="R644" s="19" t="str">
        <f t="shared" ref="R644:R707" si="10">LEFT(O644,1)</f>
        <v/>
      </c>
      <c r="S644" s="19" t="str">
        <f>IF(M644="","",IF(AND(M644&lt;&gt;'Tabelas auxiliares'!$B$241,M644&lt;&gt;'Tabelas auxiliares'!$B$242,M644&lt;&gt;'Tabelas auxiliares'!$C$241,M644&lt;&gt;'Tabelas auxiliares'!$C$242),"FOLHA DE PESSOAL",IF(R644='Tabelas auxiliares'!$A$242,"CUSTEIO",IF(R644='Tabelas auxiliares'!$A$241,"INVESTIMENTO","ERRO - VERIFICAR"))))</f>
        <v/>
      </c>
      <c r="T644" s="131"/>
      <c r="U644" s="37"/>
      <c r="V644" s="37"/>
      <c r="W644" s="37"/>
      <c r="X644" s="37"/>
      <c r="Y644" s="37"/>
      <c r="Z644" s="37"/>
    </row>
    <row r="645" spans="18:26" x14ac:dyDescent="0.25">
      <c r="R645" s="19" t="str">
        <f t="shared" si="10"/>
        <v/>
      </c>
      <c r="S645" s="19" t="str">
        <f>IF(M645="","",IF(AND(M645&lt;&gt;'Tabelas auxiliares'!$B$241,M645&lt;&gt;'Tabelas auxiliares'!$B$242,M645&lt;&gt;'Tabelas auxiliares'!$C$241,M645&lt;&gt;'Tabelas auxiliares'!$C$242),"FOLHA DE PESSOAL",IF(R645='Tabelas auxiliares'!$A$242,"CUSTEIO",IF(R645='Tabelas auxiliares'!$A$241,"INVESTIMENTO","ERRO - VERIFICAR"))))</f>
        <v/>
      </c>
      <c r="T645" s="131"/>
      <c r="U645" s="37"/>
      <c r="V645" s="37"/>
      <c r="W645" s="37"/>
      <c r="X645" s="37"/>
      <c r="Y645" s="37"/>
      <c r="Z645" s="37"/>
    </row>
    <row r="646" spans="18:26" x14ac:dyDescent="0.25">
      <c r="R646" s="19" t="str">
        <f t="shared" si="10"/>
        <v/>
      </c>
      <c r="S646" s="19" t="str">
        <f>IF(M646="","",IF(AND(M646&lt;&gt;'Tabelas auxiliares'!$B$241,M646&lt;&gt;'Tabelas auxiliares'!$B$242,M646&lt;&gt;'Tabelas auxiliares'!$C$241,M646&lt;&gt;'Tabelas auxiliares'!$C$242),"FOLHA DE PESSOAL",IF(R646='Tabelas auxiliares'!$A$242,"CUSTEIO",IF(R646='Tabelas auxiliares'!$A$241,"INVESTIMENTO","ERRO - VERIFICAR"))))</f>
        <v/>
      </c>
      <c r="T646" s="131"/>
      <c r="U646" s="37"/>
      <c r="V646" s="37"/>
      <c r="W646" s="37"/>
      <c r="X646" s="37"/>
      <c r="Y646" s="37"/>
      <c r="Z646" s="37"/>
    </row>
    <row r="647" spans="18:26" x14ac:dyDescent="0.25">
      <c r="R647" s="19" t="str">
        <f t="shared" si="10"/>
        <v/>
      </c>
      <c r="S647" s="19" t="str">
        <f>IF(M647="","",IF(AND(M647&lt;&gt;'Tabelas auxiliares'!$B$241,M647&lt;&gt;'Tabelas auxiliares'!$B$242,M647&lt;&gt;'Tabelas auxiliares'!$C$241,M647&lt;&gt;'Tabelas auxiliares'!$C$242),"FOLHA DE PESSOAL",IF(R647='Tabelas auxiliares'!$A$242,"CUSTEIO",IF(R647='Tabelas auxiliares'!$A$241,"INVESTIMENTO","ERRO - VERIFICAR"))))</f>
        <v/>
      </c>
      <c r="T647" s="131"/>
      <c r="U647" s="37"/>
      <c r="V647" s="37"/>
      <c r="W647" s="37"/>
      <c r="X647" s="37"/>
      <c r="Y647" s="37"/>
      <c r="Z647" s="37"/>
    </row>
    <row r="648" spans="18:26" x14ac:dyDescent="0.25">
      <c r="R648" s="19" t="str">
        <f t="shared" si="10"/>
        <v/>
      </c>
      <c r="S648" s="19" t="str">
        <f>IF(M648="","",IF(AND(M648&lt;&gt;'Tabelas auxiliares'!$B$241,M648&lt;&gt;'Tabelas auxiliares'!$B$242,M648&lt;&gt;'Tabelas auxiliares'!$C$241,M648&lt;&gt;'Tabelas auxiliares'!$C$242),"FOLHA DE PESSOAL",IF(R648='Tabelas auxiliares'!$A$242,"CUSTEIO",IF(R648='Tabelas auxiliares'!$A$241,"INVESTIMENTO","ERRO - VERIFICAR"))))</f>
        <v/>
      </c>
      <c r="T648" s="131"/>
      <c r="U648" s="37"/>
      <c r="V648" s="37"/>
      <c r="W648" s="37"/>
      <c r="X648" s="37"/>
      <c r="Y648" s="37"/>
      <c r="Z648" s="37"/>
    </row>
    <row r="649" spans="18:26" x14ac:dyDescent="0.25">
      <c r="R649" s="19" t="str">
        <f t="shared" si="10"/>
        <v/>
      </c>
      <c r="S649" s="19" t="str">
        <f>IF(M649="","",IF(AND(M649&lt;&gt;'Tabelas auxiliares'!$B$241,M649&lt;&gt;'Tabelas auxiliares'!$B$242,M649&lt;&gt;'Tabelas auxiliares'!$C$241,M649&lt;&gt;'Tabelas auxiliares'!$C$242),"FOLHA DE PESSOAL",IF(R649='Tabelas auxiliares'!$A$242,"CUSTEIO",IF(R649='Tabelas auxiliares'!$A$241,"INVESTIMENTO","ERRO - VERIFICAR"))))</f>
        <v/>
      </c>
      <c r="T649" s="131"/>
      <c r="U649" s="37"/>
      <c r="V649" s="37"/>
      <c r="W649" s="37"/>
      <c r="X649" s="37"/>
      <c r="Y649" s="37"/>
      <c r="Z649" s="37"/>
    </row>
    <row r="650" spans="18:26" x14ac:dyDescent="0.25">
      <c r="R650" s="19" t="str">
        <f t="shared" si="10"/>
        <v/>
      </c>
      <c r="S650" s="19" t="str">
        <f>IF(M650="","",IF(AND(M650&lt;&gt;'Tabelas auxiliares'!$B$241,M650&lt;&gt;'Tabelas auxiliares'!$B$242,M650&lt;&gt;'Tabelas auxiliares'!$C$241,M650&lt;&gt;'Tabelas auxiliares'!$C$242),"FOLHA DE PESSOAL",IF(R650='Tabelas auxiliares'!$A$242,"CUSTEIO",IF(R650='Tabelas auxiliares'!$A$241,"INVESTIMENTO","ERRO - VERIFICAR"))))</f>
        <v/>
      </c>
      <c r="T650" s="131"/>
      <c r="U650" s="37"/>
      <c r="V650" s="37"/>
      <c r="W650" s="37"/>
      <c r="X650" s="37"/>
      <c r="Y650" s="37"/>
      <c r="Z650" s="37"/>
    </row>
    <row r="651" spans="18:26" x14ac:dyDescent="0.25">
      <c r="R651" s="19" t="str">
        <f t="shared" si="10"/>
        <v/>
      </c>
      <c r="S651" s="19" t="str">
        <f>IF(M651="","",IF(AND(M651&lt;&gt;'Tabelas auxiliares'!$B$241,M651&lt;&gt;'Tabelas auxiliares'!$B$242,M651&lt;&gt;'Tabelas auxiliares'!$C$241,M651&lt;&gt;'Tabelas auxiliares'!$C$242),"FOLHA DE PESSOAL",IF(R651='Tabelas auxiliares'!$A$242,"CUSTEIO",IF(R651='Tabelas auxiliares'!$A$241,"INVESTIMENTO","ERRO - VERIFICAR"))))</f>
        <v/>
      </c>
      <c r="T651" s="131"/>
      <c r="U651" s="37"/>
      <c r="V651" s="37"/>
      <c r="W651" s="37"/>
      <c r="X651" s="37"/>
      <c r="Y651" s="37"/>
      <c r="Z651" s="37"/>
    </row>
    <row r="652" spans="18:26" x14ac:dyDescent="0.25">
      <c r="R652" s="19" t="str">
        <f t="shared" si="10"/>
        <v/>
      </c>
      <c r="S652" s="19" t="str">
        <f>IF(M652="","",IF(AND(M652&lt;&gt;'Tabelas auxiliares'!$B$241,M652&lt;&gt;'Tabelas auxiliares'!$B$242,M652&lt;&gt;'Tabelas auxiliares'!$C$241,M652&lt;&gt;'Tabelas auxiliares'!$C$242),"FOLHA DE PESSOAL",IF(R652='Tabelas auxiliares'!$A$242,"CUSTEIO",IF(R652='Tabelas auxiliares'!$A$241,"INVESTIMENTO","ERRO - VERIFICAR"))))</f>
        <v/>
      </c>
      <c r="T652" s="131"/>
      <c r="U652" s="37"/>
      <c r="V652" s="37"/>
      <c r="W652" s="37"/>
      <c r="X652" s="37"/>
      <c r="Y652" s="37"/>
      <c r="Z652" s="37"/>
    </row>
    <row r="653" spans="18:26" x14ac:dyDescent="0.25">
      <c r="R653" s="19" t="str">
        <f t="shared" si="10"/>
        <v/>
      </c>
      <c r="S653" s="19" t="str">
        <f>IF(M653="","",IF(AND(M653&lt;&gt;'Tabelas auxiliares'!$B$241,M653&lt;&gt;'Tabelas auxiliares'!$B$242,M653&lt;&gt;'Tabelas auxiliares'!$C$241,M653&lt;&gt;'Tabelas auxiliares'!$C$242),"FOLHA DE PESSOAL",IF(R653='Tabelas auxiliares'!$A$242,"CUSTEIO",IF(R653='Tabelas auxiliares'!$A$241,"INVESTIMENTO","ERRO - VERIFICAR"))))</f>
        <v/>
      </c>
      <c r="T653" s="131"/>
      <c r="U653" s="37"/>
      <c r="V653" s="37"/>
      <c r="W653" s="37"/>
      <c r="X653" s="37"/>
      <c r="Y653" s="37"/>
      <c r="Z653" s="37"/>
    </row>
    <row r="654" spans="18:26" x14ac:dyDescent="0.25">
      <c r="R654" s="19" t="str">
        <f t="shared" si="10"/>
        <v/>
      </c>
      <c r="S654" s="19" t="str">
        <f>IF(M654="","",IF(AND(M654&lt;&gt;'Tabelas auxiliares'!$B$241,M654&lt;&gt;'Tabelas auxiliares'!$B$242,M654&lt;&gt;'Tabelas auxiliares'!$C$241,M654&lt;&gt;'Tabelas auxiliares'!$C$242),"FOLHA DE PESSOAL",IF(R654='Tabelas auxiliares'!$A$242,"CUSTEIO",IF(R654='Tabelas auxiliares'!$A$241,"INVESTIMENTO","ERRO - VERIFICAR"))))</f>
        <v/>
      </c>
      <c r="T654" s="131"/>
      <c r="U654" s="37"/>
      <c r="V654" s="37"/>
      <c r="W654" s="37"/>
      <c r="X654" s="37"/>
      <c r="Y654" s="37"/>
      <c r="Z654" s="37"/>
    </row>
    <row r="655" spans="18:26" x14ac:dyDescent="0.25">
      <c r="R655" s="19" t="str">
        <f t="shared" si="10"/>
        <v/>
      </c>
      <c r="S655" s="19" t="str">
        <f>IF(M655="","",IF(AND(M655&lt;&gt;'Tabelas auxiliares'!$B$241,M655&lt;&gt;'Tabelas auxiliares'!$B$242,M655&lt;&gt;'Tabelas auxiliares'!$C$241,M655&lt;&gt;'Tabelas auxiliares'!$C$242),"FOLHA DE PESSOAL",IF(R655='Tabelas auxiliares'!$A$242,"CUSTEIO",IF(R655='Tabelas auxiliares'!$A$241,"INVESTIMENTO","ERRO - VERIFICAR"))))</f>
        <v/>
      </c>
      <c r="T655" s="131"/>
      <c r="U655" s="37"/>
      <c r="V655" s="37"/>
      <c r="W655" s="37"/>
      <c r="X655" s="37"/>
      <c r="Y655" s="37"/>
      <c r="Z655" s="37"/>
    </row>
    <row r="656" spans="18:26" x14ac:dyDescent="0.25">
      <c r="R656" s="19" t="str">
        <f t="shared" si="10"/>
        <v/>
      </c>
      <c r="S656" s="19" t="str">
        <f>IF(M656="","",IF(AND(M656&lt;&gt;'Tabelas auxiliares'!$B$241,M656&lt;&gt;'Tabelas auxiliares'!$B$242,M656&lt;&gt;'Tabelas auxiliares'!$C$241,M656&lt;&gt;'Tabelas auxiliares'!$C$242),"FOLHA DE PESSOAL",IF(R656='Tabelas auxiliares'!$A$242,"CUSTEIO",IF(R656='Tabelas auxiliares'!$A$241,"INVESTIMENTO","ERRO - VERIFICAR"))))</f>
        <v/>
      </c>
      <c r="T656" s="131"/>
      <c r="U656" s="37"/>
      <c r="V656" s="37"/>
      <c r="W656" s="37"/>
      <c r="X656" s="37"/>
      <c r="Y656" s="37"/>
      <c r="Z656" s="37"/>
    </row>
    <row r="657" spans="18:26" x14ac:dyDescent="0.25">
      <c r="R657" s="19" t="str">
        <f t="shared" si="10"/>
        <v/>
      </c>
      <c r="S657" s="19" t="str">
        <f>IF(M657="","",IF(AND(M657&lt;&gt;'Tabelas auxiliares'!$B$241,M657&lt;&gt;'Tabelas auxiliares'!$B$242,M657&lt;&gt;'Tabelas auxiliares'!$C$241,M657&lt;&gt;'Tabelas auxiliares'!$C$242),"FOLHA DE PESSOAL",IF(R657='Tabelas auxiliares'!$A$242,"CUSTEIO",IF(R657='Tabelas auxiliares'!$A$241,"INVESTIMENTO","ERRO - VERIFICAR"))))</f>
        <v/>
      </c>
      <c r="T657" s="131"/>
      <c r="U657" s="37"/>
      <c r="V657" s="37"/>
      <c r="W657" s="37"/>
      <c r="X657" s="37"/>
      <c r="Y657" s="37"/>
      <c r="Z657" s="37"/>
    </row>
    <row r="658" spans="18:26" x14ac:dyDescent="0.25">
      <c r="R658" s="19" t="str">
        <f t="shared" si="10"/>
        <v/>
      </c>
      <c r="S658" s="19" t="str">
        <f>IF(M658="","",IF(AND(M658&lt;&gt;'Tabelas auxiliares'!$B$241,M658&lt;&gt;'Tabelas auxiliares'!$B$242,M658&lt;&gt;'Tabelas auxiliares'!$C$241,M658&lt;&gt;'Tabelas auxiliares'!$C$242),"FOLHA DE PESSOAL",IF(R658='Tabelas auxiliares'!$A$242,"CUSTEIO",IF(R658='Tabelas auxiliares'!$A$241,"INVESTIMENTO","ERRO - VERIFICAR"))))</f>
        <v/>
      </c>
      <c r="T658" s="131"/>
      <c r="U658" s="37"/>
      <c r="V658" s="37"/>
      <c r="W658" s="37"/>
      <c r="X658" s="37"/>
      <c r="Y658" s="37"/>
      <c r="Z658" s="37"/>
    </row>
    <row r="659" spans="18:26" x14ac:dyDescent="0.25">
      <c r="R659" s="19" t="str">
        <f t="shared" si="10"/>
        <v/>
      </c>
      <c r="S659" s="19" t="str">
        <f>IF(M659="","",IF(AND(M659&lt;&gt;'Tabelas auxiliares'!$B$241,M659&lt;&gt;'Tabelas auxiliares'!$B$242,M659&lt;&gt;'Tabelas auxiliares'!$C$241,M659&lt;&gt;'Tabelas auxiliares'!$C$242),"FOLHA DE PESSOAL",IF(R659='Tabelas auxiliares'!$A$242,"CUSTEIO",IF(R659='Tabelas auxiliares'!$A$241,"INVESTIMENTO","ERRO - VERIFICAR"))))</f>
        <v/>
      </c>
      <c r="T659" s="131"/>
      <c r="U659" s="37"/>
      <c r="V659" s="37"/>
      <c r="W659" s="37"/>
      <c r="X659" s="37"/>
      <c r="Y659" s="37"/>
      <c r="Z659" s="37"/>
    </row>
    <row r="660" spans="18:26" x14ac:dyDescent="0.25">
      <c r="R660" s="19" t="str">
        <f t="shared" si="10"/>
        <v/>
      </c>
      <c r="S660" s="19" t="str">
        <f>IF(M660="","",IF(AND(M660&lt;&gt;'Tabelas auxiliares'!$B$241,M660&lt;&gt;'Tabelas auxiliares'!$B$242,M660&lt;&gt;'Tabelas auxiliares'!$C$241,M660&lt;&gt;'Tabelas auxiliares'!$C$242),"FOLHA DE PESSOAL",IF(R660='Tabelas auxiliares'!$A$242,"CUSTEIO",IF(R660='Tabelas auxiliares'!$A$241,"INVESTIMENTO","ERRO - VERIFICAR"))))</f>
        <v/>
      </c>
      <c r="T660" s="131"/>
      <c r="U660" s="37"/>
      <c r="V660" s="37"/>
      <c r="W660" s="37"/>
      <c r="X660" s="37"/>
      <c r="Y660" s="37"/>
      <c r="Z660" s="37"/>
    </row>
    <row r="661" spans="18:26" x14ac:dyDescent="0.25">
      <c r="R661" s="19" t="str">
        <f t="shared" si="10"/>
        <v/>
      </c>
      <c r="S661" s="19" t="str">
        <f>IF(M661="","",IF(AND(M661&lt;&gt;'Tabelas auxiliares'!$B$241,M661&lt;&gt;'Tabelas auxiliares'!$B$242,M661&lt;&gt;'Tabelas auxiliares'!$C$241,M661&lt;&gt;'Tabelas auxiliares'!$C$242),"FOLHA DE PESSOAL",IF(R661='Tabelas auxiliares'!$A$242,"CUSTEIO",IF(R661='Tabelas auxiliares'!$A$241,"INVESTIMENTO","ERRO - VERIFICAR"))))</f>
        <v/>
      </c>
      <c r="T661" s="131"/>
      <c r="U661" s="37"/>
      <c r="V661" s="37"/>
      <c r="W661" s="37"/>
      <c r="X661" s="37"/>
      <c r="Y661" s="37"/>
      <c r="Z661" s="37"/>
    </row>
    <row r="662" spans="18:26" x14ac:dyDescent="0.25">
      <c r="R662" s="19" t="str">
        <f t="shared" si="10"/>
        <v/>
      </c>
      <c r="S662" s="19" t="str">
        <f>IF(M662="","",IF(AND(M662&lt;&gt;'Tabelas auxiliares'!$B$241,M662&lt;&gt;'Tabelas auxiliares'!$B$242,M662&lt;&gt;'Tabelas auxiliares'!$C$241,M662&lt;&gt;'Tabelas auxiliares'!$C$242),"FOLHA DE PESSOAL",IF(R662='Tabelas auxiliares'!$A$242,"CUSTEIO",IF(R662='Tabelas auxiliares'!$A$241,"INVESTIMENTO","ERRO - VERIFICAR"))))</f>
        <v/>
      </c>
      <c r="T662" s="131"/>
      <c r="U662" s="37"/>
      <c r="V662" s="37"/>
      <c r="W662" s="37"/>
      <c r="X662" s="37"/>
      <c r="Y662" s="37"/>
      <c r="Z662" s="37"/>
    </row>
    <row r="663" spans="18:26" x14ac:dyDescent="0.25">
      <c r="R663" s="19" t="str">
        <f t="shared" si="10"/>
        <v/>
      </c>
      <c r="S663" s="19" t="str">
        <f>IF(M663="","",IF(AND(M663&lt;&gt;'Tabelas auxiliares'!$B$241,M663&lt;&gt;'Tabelas auxiliares'!$B$242,M663&lt;&gt;'Tabelas auxiliares'!$C$241,M663&lt;&gt;'Tabelas auxiliares'!$C$242),"FOLHA DE PESSOAL",IF(R663='Tabelas auxiliares'!$A$242,"CUSTEIO",IF(R663='Tabelas auxiliares'!$A$241,"INVESTIMENTO","ERRO - VERIFICAR"))))</f>
        <v/>
      </c>
      <c r="T663" s="131"/>
      <c r="U663" s="37"/>
      <c r="V663" s="37"/>
      <c r="W663" s="37"/>
      <c r="X663" s="37"/>
      <c r="Y663" s="37"/>
      <c r="Z663" s="37"/>
    </row>
    <row r="664" spans="18:26" x14ac:dyDescent="0.25">
      <c r="R664" s="19" t="str">
        <f t="shared" si="10"/>
        <v/>
      </c>
      <c r="S664" s="19" t="str">
        <f>IF(M664="","",IF(AND(M664&lt;&gt;'Tabelas auxiliares'!$B$241,M664&lt;&gt;'Tabelas auxiliares'!$B$242,M664&lt;&gt;'Tabelas auxiliares'!$C$241,M664&lt;&gt;'Tabelas auxiliares'!$C$242),"FOLHA DE PESSOAL",IF(R664='Tabelas auxiliares'!$A$242,"CUSTEIO",IF(R664='Tabelas auxiliares'!$A$241,"INVESTIMENTO","ERRO - VERIFICAR"))))</f>
        <v/>
      </c>
      <c r="T664" s="131"/>
      <c r="U664" s="37"/>
      <c r="V664" s="37"/>
      <c r="W664" s="37"/>
      <c r="X664" s="37"/>
      <c r="Y664" s="37"/>
      <c r="Z664" s="37"/>
    </row>
    <row r="665" spans="18:26" x14ac:dyDescent="0.25">
      <c r="R665" s="19" t="str">
        <f t="shared" si="10"/>
        <v/>
      </c>
      <c r="S665" s="19" t="str">
        <f>IF(M665="","",IF(AND(M665&lt;&gt;'Tabelas auxiliares'!$B$241,M665&lt;&gt;'Tabelas auxiliares'!$B$242,M665&lt;&gt;'Tabelas auxiliares'!$C$241,M665&lt;&gt;'Tabelas auxiliares'!$C$242),"FOLHA DE PESSOAL",IF(R665='Tabelas auxiliares'!$A$242,"CUSTEIO",IF(R665='Tabelas auxiliares'!$A$241,"INVESTIMENTO","ERRO - VERIFICAR"))))</f>
        <v/>
      </c>
      <c r="T665" s="131"/>
      <c r="U665" s="37"/>
      <c r="V665" s="37"/>
      <c r="W665" s="37"/>
      <c r="X665" s="37"/>
      <c r="Y665" s="37"/>
      <c r="Z665" s="37"/>
    </row>
    <row r="666" spans="18:26" x14ac:dyDescent="0.25">
      <c r="R666" s="19" t="str">
        <f t="shared" si="10"/>
        <v/>
      </c>
      <c r="S666" s="19" t="str">
        <f>IF(M666="","",IF(AND(M666&lt;&gt;'Tabelas auxiliares'!$B$241,M666&lt;&gt;'Tabelas auxiliares'!$B$242,M666&lt;&gt;'Tabelas auxiliares'!$C$241,M666&lt;&gt;'Tabelas auxiliares'!$C$242),"FOLHA DE PESSOAL",IF(R666='Tabelas auxiliares'!$A$242,"CUSTEIO",IF(R666='Tabelas auxiliares'!$A$241,"INVESTIMENTO","ERRO - VERIFICAR"))))</f>
        <v/>
      </c>
      <c r="T666" s="131"/>
      <c r="U666" s="37"/>
      <c r="V666" s="37"/>
      <c r="W666" s="37"/>
      <c r="X666" s="37"/>
      <c r="Y666" s="37"/>
      <c r="Z666" s="37"/>
    </row>
    <row r="667" spans="18:26" x14ac:dyDescent="0.25">
      <c r="R667" s="19" t="str">
        <f t="shared" si="10"/>
        <v/>
      </c>
      <c r="S667" s="19" t="str">
        <f>IF(M667="","",IF(AND(M667&lt;&gt;'Tabelas auxiliares'!$B$241,M667&lt;&gt;'Tabelas auxiliares'!$B$242,M667&lt;&gt;'Tabelas auxiliares'!$C$241,M667&lt;&gt;'Tabelas auxiliares'!$C$242),"FOLHA DE PESSOAL",IF(R667='Tabelas auxiliares'!$A$242,"CUSTEIO",IF(R667='Tabelas auxiliares'!$A$241,"INVESTIMENTO","ERRO - VERIFICAR"))))</f>
        <v/>
      </c>
      <c r="T667" s="131"/>
      <c r="U667" s="37"/>
      <c r="V667" s="37"/>
      <c r="W667" s="37"/>
      <c r="X667" s="37"/>
      <c r="Y667" s="37"/>
      <c r="Z667" s="37"/>
    </row>
    <row r="668" spans="18:26" x14ac:dyDescent="0.25">
      <c r="R668" s="19" t="str">
        <f t="shared" si="10"/>
        <v/>
      </c>
      <c r="S668" s="19" t="str">
        <f>IF(M668="","",IF(AND(M668&lt;&gt;'Tabelas auxiliares'!$B$241,M668&lt;&gt;'Tabelas auxiliares'!$B$242,M668&lt;&gt;'Tabelas auxiliares'!$C$241,M668&lt;&gt;'Tabelas auxiliares'!$C$242),"FOLHA DE PESSOAL",IF(R668='Tabelas auxiliares'!$A$242,"CUSTEIO",IF(R668='Tabelas auxiliares'!$A$241,"INVESTIMENTO","ERRO - VERIFICAR"))))</f>
        <v/>
      </c>
      <c r="T668" s="131"/>
      <c r="U668" s="37"/>
      <c r="V668" s="37"/>
      <c r="W668" s="37"/>
      <c r="X668" s="37"/>
      <c r="Y668" s="37"/>
      <c r="Z668" s="37"/>
    </row>
    <row r="669" spans="18:26" x14ac:dyDescent="0.25">
      <c r="R669" s="19" t="str">
        <f t="shared" si="10"/>
        <v/>
      </c>
      <c r="S669" s="19" t="str">
        <f>IF(M669="","",IF(AND(M669&lt;&gt;'Tabelas auxiliares'!$B$241,M669&lt;&gt;'Tabelas auxiliares'!$B$242,M669&lt;&gt;'Tabelas auxiliares'!$C$241,M669&lt;&gt;'Tabelas auxiliares'!$C$242),"FOLHA DE PESSOAL",IF(R669='Tabelas auxiliares'!$A$242,"CUSTEIO",IF(R669='Tabelas auxiliares'!$A$241,"INVESTIMENTO","ERRO - VERIFICAR"))))</f>
        <v/>
      </c>
      <c r="T669" s="131"/>
      <c r="U669" s="37"/>
      <c r="V669" s="37"/>
      <c r="W669" s="37"/>
      <c r="X669" s="37"/>
      <c r="Y669" s="37"/>
      <c r="Z669" s="37"/>
    </row>
    <row r="670" spans="18:26" x14ac:dyDescent="0.25">
      <c r="R670" s="19" t="str">
        <f t="shared" si="10"/>
        <v/>
      </c>
      <c r="S670" s="19" t="str">
        <f>IF(M670="","",IF(AND(M670&lt;&gt;'Tabelas auxiliares'!$B$241,M670&lt;&gt;'Tabelas auxiliares'!$B$242,M670&lt;&gt;'Tabelas auxiliares'!$C$241,M670&lt;&gt;'Tabelas auxiliares'!$C$242),"FOLHA DE PESSOAL",IF(R670='Tabelas auxiliares'!$A$242,"CUSTEIO",IF(R670='Tabelas auxiliares'!$A$241,"INVESTIMENTO","ERRO - VERIFICAR"))))</f>
        <v/>
      </c>
      <c r="T670" s="131"/>
      <c r="U670" s="37"/>
      <c r="V670" s="37"/>
      <c r="W670" s="37"/>
      <c r="X670" s="37"/>
      <c r="Y670" s="37"/>
      <c r="Z670" s="37"/>
    </row>
    <row r="671" spans="18:26" x14ac:dyDescent="0.25">
      <c r="R671" s="19" t="str">
        <f t="shared" si="10"/>
        <v/>
      </c>
      <c r="S671" s="19" t="str">
        <f>IF(M671="","",IF(AND(M671&lt;&gt;'Tabelas auxiliares'!$B$241,M671&lt;&gt;'Tabelas auxiliares'!$B$242,M671&lt;&gt;'Tabelas auxiliares'!$C$241,M671&lt;&gt;'Tabelas auxiliares'!$C$242),"FOLHA DE PESSOAL",IF(R671='Tabelas auxiliares'!$A$242,"CUSTEIO",IF(R671='Tabelas auxiliares'!$A$241,"INVESTIMENTO","ERRO - VERIFICAR"))))</f>
        <v/>
      </c>
      <c r="T671" s="131"/>
      <c r="U671" s="37"/>
      <c r="V671" s="37"/>
      <c r="W671" s="37"/>
      <c r="X671" s="37"/>
      <c r="Y671" s="37"/>
      <c r="Z671" s="37"/>
    </row>
    <row r="672" spans="18:26" x14ac:dyDescent="0.25">
      <c r="R672" s="19" t="str">
        <f t="shared" si="10"/>
        <v/>
      </c>
      <c r="S672" s="19" t="str">
        <f>IF(M672="","",IF(AND(M672&lt;&gt;'Tabelas auxiliares'!$B$241,M672&lt;&gt;'Tabelas auxiliares'!$B$242,M672&lt;&gt;'Tabelas auxiliares'!$C$241,M672&lt;&gt;'Tabelas auxiliares'!$C$242),"FOLHA DE PESSOAL",IF(R672='Tabelas auxiliares'!$A$242,"CUSTEIO",IF(R672='Tabelas auxiliares'!$A$241,"INVESTIMENTO","ERRO - VERIFICAR"))))</f>
        <v/>
      </c>
      <c r="T672" s="131"/>
      <c r="U672" s="37"/>
      <c r="V672" s="37"/>
      <c r="W672" s="37"/>
      <c r="X672" s="37"/>
      <c r="Y672" s="37"/>
      <c r="Z672" s="37"/>
    </row>
    <row r="673" spans="18:26" x14ac:dyDescent="0.25">
      <c r="R673" s="19" t="str">
        <f t="shared" si="10"/>
        <v/>
      </c>
      <c r="S673" s="19" t="str">
        <f>IF(M673="","",IF(AND(M673&lt;&gt;'Tabelas auxiliares'!$B$241,M673&lt;&gt;'Tabelas auxiliares'!$B$242,M673&lt;&gt;'Tabelas auxiliares'!$C$241,M673&lt;&gt;'Tabelas auxiliares'!$C$242),"FOLHA DE PESSOAL",IF(R673='Tabelas auxiliares'!$A$242,"CUSTEIO",IF(R673='Tabelas auxiliares'!$A$241,"INVESTIMENTO","ERRO - VERIFICAR"))))</f>
        <v/>
      </c>
      <c r="T673" s="131"/>
      <c r="U673" s="37"/>
      <c r="V673" s="37"/>
      <c r="W673" s="37"/>
      <c r="X673" s="37"/>
      <c r="Y673" s="37"/>
      <c r="Z673" s="37"/>
    </row>
    <row r="674" spans="18:26" x14ac:dyDescent="0.25">
      <c r="R674" s="19" t="str">
        <f t="shared" si="10"/>
        <v/>
      </c>
      <c r="S674" s="19" t="str">
        <f>IF(M674="","",IF(AND(M674&lt;&gt;'Tabelas auxiliares'!$B$241,M674&lt;&gt;'Tabelas auxiliares'!$B$242,M674&lt;&gt;'Tabelas auxiliares'!$C$241,M674&lt;&gt;'Tabelas auxiliares'!$C$242),"FOLHA DE PESSOAL",IF(R674='Tabelas auxiliares'!$A$242,"CUSTEIO",IF(R674='Tabelas auxiliares'!$A$241,"INVESTIMENTO","ERRO - VERIFICAR"))))</f>
        <v/>
      </c>
      <c r="T674" s="131"/>
      <c r="U674" s="37"/>
      <c r="V674" s="37"/>
      <c r="W674" s="37"/>
      <c r="X674" s="37"/>
      <c r="Y674" s="37"/>
      <c r="Z674" s="37"/>
    </row>
    <row r="675" spans="18:26" x14ac:dyDescent="0.25">
      <c r="R675" s="19" t="str">
        <f t="shared" si="10"/>
        <v/>
      </c>
      <c r="S675" s="19" t="str">
        <f>IF(M675="","",IF(AND(M675&lt;&gt;'Tabelas auxiliares'!$B$241,M675&lt;&gt;'Tabelas auxiliares'!$B$242,M675&lt;&gt;'Tabelas auxiliares'!$C$241,M675&lt;&gt;'Tabelas auxiliares'!$C$242),"FOLHA DE PESSOAL",IF(R675='Tabelas auxiliares'!$A$242,"CUSTEIO",IF(R675='Tabelas auxiliares'!$A$241,"INVESTIMENTO","ERRO - VERIFICAR"))))</f>
        <v/>
      </c>
      <c r="T675" s="131"/>
      <c r="U675" s="37"/>
      <c r="V675" s="37"/>
      <c r="W675" s="37"/>
      <c r="X675" s="37"/>
      <c r="Y675" s="37"/>
      <c r="Z675" s="37"/>
    </row>
    <row r="676" spans="18:26" x14ac:dyDescent="0.25">
      <c r="R676" s="19" t="str">
        <f t="shared" si="10"/>
        <v/>
      </c>
      <c r="S676" s="19" t="str">
        <f>IF(M676="","",IF(AND(M676&lt;&gt;'Tabelas auxiliares'!$B$241,M676&lt;&gt;'Tabelas auxiliares'!$B$242,M676&lt;&gt;'Tabelas auxiliares'!$C$241,M676&lt;&gt;'Tabelas auxiliares'!$C$242),"FOLHA DE PESSOAL",IF(R676='Tabelas auxiliares'!$A$242,"CUSTEIO",IF(R676='Tabelas auxiliares'!$A$241,"INVESTIMENTO","ERRO - VERIFICAR"))))</f>
        <v/>
      </c>
      <c r="T676" s="131"/>
      <c r="U676" s="37"/>
      <c r="V676" s="37"/>
      <c r="W676" s="37"/>
      <c r="X676" s="37"/>
      <c r="Y676" s="37"/>
      <c r="Z676" s="37"/>
    </row>
    <row r="677" spans="18:26" x14ac:dyDescent="0.25">
      <c r="R677" s="19" t="str">
        <f t="shared" si="10"/>
        <v/>
      </c>
      <c r="S677" s="19" t="str">
        <f>IF(M677="","",IF(AND(M677&lt;&gt;'Tabelas auxiliares'!$B$241,M677&lt;&gt;'Tabelas auxiliares'!$B$242,M677&lt;&gt;'Tabelas auxiliares'!$C$241,M677&lt;&gt;'Tabelas auxiliares'!$C$242),"FOLHA DE PESSOAL",IF(R677='Tabelas auxiliares'!$A$242,"CUSTEIO",IF(R677='Tabelas auxiliares'!$A$241,"INVESTIMENTO","ERRO - VERIFICAR"))))</f>
        <v/>
      </c>
      <c r="T677" s="131"/>
      <c r="U677" s="37"/>
      <c r="V677" s="37"/>
      <c r="W677" s="37"/>
      <c r="X677" s="37"/>
      <c r="Y677" s="37"/>
      <c r="Z677" s="37"/>
    </row>
    <row r="678" spans="18:26" x14ac:dyDescent="0.25">
      <c r="R678" s="19" t="str">
        <f t="shared" si="10"/>
        <v/>
      </c>
      <c r="S678" s="19" t="str">
        <f>IF(M678="","",IF(AND(M678&lt;&gt;'Tabelas auxiliares'!$B$241,M678&lt;&gt;'Tabelas auxiliares'!$B$242,M678&lt;&gt;'Tabelas auxiliares'!$C$241,M678&lt;&gt;'Tabelas auxiliares'!$C$242),"FOLHA DE PESSOAL",IF(R678='Tabelas auxiliares'!$A$242,"CUSTEIO",IF(R678='Tabelas auxiliares'!$A$241,"INVESTIMENTO","ERRO - VERIFICAR"))))</f>
        <v/>
      </c>
      <c r="T678" s="131"/>
      <c r="U678" s="37"/>
      <c r="V678" s="37"/>
      <c r="W678" s="37"/>
      <c r="X678" s="37"/>
      <c r="Y678" s="37"/>
      <c r="Z678" s="37"/>
    </row>
    <row r="679" spans="18:26" x14ac:dyDescent="0.25">
      <c r="R679" s="19" t="str">
        <f t="shared" si="10"/>
        <v/>
      </c>
      <c r="S679" s="19" t="str">
        <f>IF(M679="","",IF(AND(M679&lt;&gt;'Tabelas auxiliares'!$B$241,M679&lt;&gt;'Tabelas auxiliares'!$B$242,M679&lt;&gt;'Tabelas auxiliares'!$C$241,M679&lt;&gt;'Tabelas auxiliares'!$C$242),"FOLHA DE PESSOAL",IF(R679='Tabelas auxiliares'!$A$242,"CUSTEIO",IF(R679='Tabelas auxiliares'!$A$241,"INVESTIMENTO","ERRO - VERIFICAR"))))</f>
        <v/>
      </c>
      <c r="T679" s="131"/>
      <c r="U679" s="37"/>
      <c r="V679" s="37"/>
      <c r="W679" s="37"/>
      <c r="X679" s="37"/>
      <c r="Y679" s="37"/>
      <c r="Z679" s="37"/>
    </row>
    <row r="680" spans="18:26" x14ac:dyDescent="0.25">
      <c r="R680" s="19" t="str">
        <f t="shared" si="10"/>
        <v/>
      </c>
      <c r="S680" s="19" t="str">
        <f>IF(M680="","",IF(AND(M680&lt;&gt;'Tabelas auxiliares'!$B$241,M680&lt;&gt;'Tabelas auxiliares'!$B$242,M680&lt;&gt;'Tabelas auxiliares'!$C$241,M680&lt;&gt;'Tabelas auxiliares'!$C$242),"FOLHA DE PESSOAL",IF(R680='Tabelas auxiliares'!$A$242,"CUSTEIO",IF(R680='Tabelas auxiliares'!$A$241,"INVESTIMENTO","ERRO - VERIFICAR"))))</f>
        <v/>
      </c>
      <c r="T680" s="131"/>
      <c r="U680" s="37"/>
      <c r="V680" s="37"/>
      <c r="W680" s="37"/>
      <c r="X680" s="37"/>
      <c r="Y680" s="37"/>
      <c r="Z680" s="37"/>
    </row>
    <row r="681" spans="18:26" x14ac:dyDescent="0.25">
      <c r="R681" s="19" t="str">
        <f t="shared" si="10"/>
        <v/>
      </c>
      <c r="S681" s="19" t="str">
        <f>IF(M681="","",IF(AND(M681&lt;&gt;'Tabelas auxiliares'!$B$241,M681&lt;&gt;'Tabelas auxiliares'!$B$242,M681&lt;&gt;'Tabelas auxiliares'!$C$241,M681&lt;&gt;'Tabelas auxiliares'!$C$242),"FOLHA DE PESSOAL",IF(R681='Tabelas auxiliares'!$A$242,"CUSTEIO",IF(R681='Tabelas auxiliares'!$A$241,"INVESTIMENTO","ERRO - VERIFICAR"))))</f>
        <v/>
      </c>
      <c r="T681" s="131"/>
      <c r="U681" s="37"/>
      <c r="V681" s="37"/>
      <c r="W681" s="37"/>
      <c r="X681" s="37"/>
      <c r="Y681" s="37"/>
      <c r="Z681" s="37"/>
    </row>
    <row r="682" spans="18:26" x14ac:dyDescent="0.25">
      <c r="R682" s="19" t="str">
        <f t="shared" si="10"/>
        <v/>
      </c>
      <c r="S682" s="19" t="str">
        <f>IF(M682="","",IF(AND(M682&lt;&gt;'Tabelas auxiliares'!$B$241,M682&lt;&gt;'Tabelas auxiliares'!$B$242,M682&lt;&gt;'Tabelas auxiliares'!$C$241,M682&lt;&gt;'Tabelas auxiliares'!$C$242),"FOLHA DE PESSOAL",IF(R682='Tabelas auxiliares'!$A$242,"CUSTEIO",IF(R682='Tabelas auxiliares'!$A$241,"INVESTIMENTO","ERRO - VERIFICAR"))))</f>
        <v/>
      </c>
      <c r="T682" s="131"/>
      <c r="U682" s="37"/>
      <c r="V682" s="37"/>
      <c r="W682" s="37"/>
      <c r="X682" s="37"/>
      <c r="Y682" s="37"/>
      <c r="Z682" s="37"/>
    </row>
    <row r="683" spans="18:26" x14ac:dyDescent="0.25">
      <c r="R683" s="19" t="str">
        <f t="shared" si="10"/>
        <v/>
      </c>
      <c r="S683" s="19" t="str">
        <f>IF(M683="","",IF(AND(M683&lt;&gt;'Tabelas auxiliares'!$B$241,M683&lt;&gt;'Tabelas auxiliares'!$B$242,M683&lt;&gt;'Tabelas auxiliares'!$C$241,M683&lt;&gt;'Tabelas auxiliares'!$C$242),"FOLHA DE PESSOAL",IF(R683='Tabelas auxiliares'!$A$242,"CUSTEIO",IF(R683='Tabelas auxiliares'!$A$241,"INVESTIMENTO","ERRO - VERIFICAR"))))</f>
        <v/>
      </c>
      <c r="T683" s="131"/>
      <c r="U683" s="37"/>
      <c r="V683" s="37"/>
      <c r="W683" s="37"/>
      <c r="X683" s="37"/>
      <c r="Y683" s="37"/>
      <c r="Z683" s="37"/>
    </row>
    <row r="684" spans="18:26" x14ac:dyDescent="0.25">
      <c r="R684" s="19" t="str">
        <f t="shared" si="10"/>
        <v/>
      </c>
      <c r="S684" s="19" t="str">
        <f>IF(M684="","",IF(AND(M684&lt;&gt;'Tabelas auxiliares'!$B$241,M684&lt;&gt;'Tabelas auxiliares'!$B$242,M684&lt;&gt;'Tabelas auxiliares'!$C$241,M684&lt;&gt;'Tabelas auxiliares'!$C$242),"FOLHA DE PESSOAL",IF(R684='Tabelas auxiliares'!$A$242,"CUSTEIO",IF(R684='Tabelas auxiliares'!$A$241,"INVESTIMENTO","ERRO - VERIFICAR"))))</f>
        <v/>
      </c>
      <c r="T684" s="131"/>
      <c r="U684" s="37"/>
      <c r="V684" s="37"/>
      <c r="W684" s="37"/>
      <c r="X684" s="37"/>
      <c r="Y684" s="37"/>
      <c r="Z684" s="37"/>
    </row>
    <row r="685" spans="18:26" x14ac:dyDescent="0.25">
      <c r="R685" s="19" t="str">
        <f t="shared" si="10"/>
        <v/>
      </c>
      <c r="S685" s="19" t="str">
        <f>IF(M685="","",IF(AND(M685&lt;&gt;'Tabelas auxiliares'!$B$241,M685&lt;&gt;'Tabelas auxiliares'!$B$242,M685&lt;&gt;'Tabelas auxiliares'!$C$241,M685&lt;&gt;'Tabelas auxiliares'!$C$242),"FOLHA DE PESSOAL",IF(R685='Tabelas auxiliares'!$A$242,"CUSTEIO",IF(R685='Tabelas auxiliares'!$A$241,"INVESTIMENTO","ERRO - VERIFICAR"))))</f>
        <v/>
      </c>
      <c r="T685" s="131"/>
      <c r="U685" s="37"/>
      <c r="V685" s="37"/>
      <c r="W685" s="37"/>
      <c r="X685" s="37"/>
      <c r="Y685" s="37"/>
      <c r="Z685" s="37"/>
    </row>
    <row r="686" spans="18:26" x14ac:dyDescent="0.25">
      <c r="R686" s="19" t="str">
        <f t="shared" si="10"/>
        <v/>
      </c>
      <c r="S686" s="19" t="str">
        <f>IF(M686="","",IF(AND(M686&lt;&gt;'Tabelas auxiliares'!$B$241,M686&lt;&gt;'Tabelas auxiliares'!$B$242,M686&lt;&gt;'Tabelas auxiliares'!$C$241,M686&lt;&gt;'Tabelas auxiliares'!$C$242),"FOLHA DE PESSOAL",IF(R686='Tabelas auxiliares'!$A$242,"CUSTEIO",IF(R686='Tabelas auxiliares'!$A$241,"INVESTIMENTO","ERRO - VERIFICAR"))))</f>
        <v/>
      </c>
      <c r="T686" s="131"/>
      <c r="U686" s="37"/>
      <c r="V686" s="37"/>
      <c r="W686" s="37"/>
      <c r="X686" s="37"/>
      <c r="Y686" s="37"/>
      <c r="Z686" s="37"/>
    </row>
    <row r="687" spans="18:26" x14ac:dyDescent="0.25">
      <c r="R687" s="19" t="str">
        <f t="shared" si="10"/>
        <v/>
      </c>
      <c r="S687" s="19" t="str">
        <f>IF(M687="","",IF(AND(M687&lt;&gt;'Tabelas auxiliares'!$B$241,M687&lt;&gt;'Tabelas auxiliares'!$B$242,M687&lt;&gt;'Tabelas auxiliares'!$C$241,M687&lt;&gt;'Tabelas auxiliares'!$C$242),"FOLHA DE PESSOAL",IF(R687='Tabelas auxiliares'!$A$242,"CUSTEIO",IF(R687='Tabelas auxiliares'!$A$241,"INVESTIMENTO","ERRO - VERIFICAR"))))</f>
        <v/>
      </c>
      <c r="T687" s="131"/>
      <c r="U687" s="37"/>
      <c r="V687" s="37"/>
      <c r="W687" s="37"/>
      <c r="X687" s="37"/>
      <c r="Y687" s="37"/>
      <c r="Z687" s="37"/>
    </row>
    <row r="688" spans="18:26" x14ac:dyDescent="0.25">
      <c r="R688" s="19" t="str">
        <f t="shared" si="10"/>
        <v/>
      </c>
      <c r="S688" s="19" t="str">
        <f>IF(M688="","",IF(AND(M688&lt;&gt;'Tabelas auxiliares'!$B$241,M688&lt;&gt;'Tabelas auxiliares'!$B$242,M688&lt;&gt;'Tabelas auxiliares'!$C$241,M688&lt;&gt;'Tabelas auxiliares'!$C$242),"FOLHA DE PESSOAL",IF(R688='Tabelas auxiliares'!$A$242,"CUSTEIO",IF(R688='Tabelas auxiliares'!$A$241,"INVESTIMENTO","ERRO - VERIFICAR"))))</f>
        <v/>
      </c>
      <c r="T688" s="131"/>
      <c r="U688" s="37"/>
      <c r="V688" s="37"/>
      <c r="W688" s="37"/>
      <c r="X688" s="37"/>
      <c r="Y688" s="37"/>
      <c r="Z688" s="37"/>
    </row>
    <row r="689" spans="18:26" x14ac:dyDescent="0.25">
      <c r="R689" s="19" t="str">
        <f t="shared" si="10"/>
        <v/>
      </c>
      <c r="S689" s="19" t="str">
        <f>IF(M689="","",IF(AND(M689&lt;&gt;'Tabelas auxiliares'!$B$241,M689&lt;&gt;'Tabelas auxiliares'!$B$242,M689&lt;&gt;'Tabelas auxiliares'!$C$241,M689&lt;&gt;'Tabelas auxiliares'!$C$242),"FOLHA DE PESSOAL",IF(R689='Tabelas auxiliares'!$A$242,"CUSTEIO",IF(R689='Tabelas auxiliares'!$A$241,"INVESTIMENTO","ERRO - VERIFICAR"))))</f>
        <v/>
      </c>
      <c r="T689" s="131"/>
      <c r="U689" s="37"/>
      <c r="V689" s="37"/>
      <c r="W689" s="37"/>
      <c r="X689" s="37"/>
      <c r="Y689" s="37"/>
      <c r="Z689" s="37"/>
    </row>
    <row r="690" spans="18:26" x14ac:dyDescent="0.25">
      <c r="R690" s="19" t="str">
        <f t="shared" si="10"/>
        <v/>
      </c>
      <c r="S690" s="19" t="str">
        <f>IF(M690="","",IF(AND(M690&lt;&gt;'Tabelas auxiliares'!$B$241,M690&lt;&gt;'Tabelas auxiliares'!$B$242,M690&lt;&gt;'Tabelas auxiliares'!$C$241,M690&lt;&gt;'Tabelas auxiliares'!$C$242),"FOLHA DE PESSOAL",IF(R690='Tabelas auxiliares'!$A$242,"CUSTEIO",IF(R690='Tabelas auxiliares'!$A$241,"INVESTIMENTO","ERRO - VERIFICAR"))))</f>
        <v/>
      </c>
      <c r="T690" s="131"/>
      <c r="U690" s="37"/>
      <c r="V690" s="37"/>
      <c r="W690" s="37"/>
      <c r="X690" s="37"/>
      <c r="Y690" s="37"/>
      <c r="Z690" s="37"/>
    </row>
    <row r="691" spans="18:26" x14ac:dyDescent="0.25">
      <c r="R691" s="19" t="str">
        <f t="shared" si="10"/>
        <v/>
      </c>
      <c r="S691" s="19" t="str">
        <f>IF(M691="","",IF(AND(M691&lt;&gt;'Tabelas auxiliares'!$B$241,M691&lt;&gt;'Tabelas auxiliares'!$B$242,M691&lt;&gt;'Tabelas auxiliares'!$C$241,M691&lt;&gt;'Tabelas auxiliares'!$C$242),"FOLHA DE PESSOAL",IF(R691='Tabelas auxiliares'!$A$242,"CUSTEIO",IF(R691='Tabelas auxiliares'!$A$241,"INVESTIMENTO","ERRO - VERIFICAR"))))</f>
        <v/>
      </c>
      <c r="T691" s="131"/>
      <c r="U691" s="37"/>
      <c r="V691" s="37"/>
      <c r="W691" s="37"/>
      <c r="X691" s="37"/>
      <c r="Y691" s="37"/>
      <c r="Z691" s="37"/>
    </row>
    <row r="692" spans="18:26" x14ac:dyDescent="0.25">
      <c r="R692" s="19" t="str">
        <f t="shared" si="10"/>
        <v/>
      </c>
      <c r="S692" s="19" t="str">
        <f>IF(M692="","",IF(AND(M692&lt;&gt;'Tabelas auxiliares'!$B$241,M692&lt;&gt;'Tabelas auxiliares'!$B$242,M692&lt;&gt;'Tabelas auxiliares'!$C$241,M692&lt;&gt;'Tabelas auxiliares'!$C$242),"FOLHA DE PESSOAL",IF(R692='Tabelas auxiliares'!$A$242,"CUSTEIO",IF(R692='Tabelas auxiliares'!$A$241,"INVESTIMENTO","ERRO - VERIFICAR"))))</f>
        <v/>
      </c>
      <c r="T692" s="131"/>
      <c r="U692" s="37"/>
      <c r="V692" s="37"/>
      <c r="W692" s="37"/>
      <c r="X692" s="37"/>
      <c r="Y692" s="37"/>
      <c r="Z692" s="37"/>
    </row>
    <row r="693" spans="18:26" x14ac:dyDescent="0.25">
      <c r="R693" s="19" t="str">
        <f t="shared" si="10"/>
        <v/>
      </c>
      <c r="S693" s="19" t="str">
        <f>IF(M693="","",IF(AND(M693&lt;&gt;'Tabelas auxiliares'!$B$241,M693&lt;&gt;'Tabelas auxiliares'!$B$242,M693&lt;&gt;'Tabelas auxiliares'!$C$241,M693&lt;&gt;'Tabelas auxiliares'!$C$242),"FOLHA DE PESSOAL",IF(R693='Tabelas auxiliares'!$A$242,"CUSTEIO",IF(R693='Tabelas auxiliares'!$A$241,"INVESTIMENTO","ERRO - VERIFICAR"))))</f>
        <v/>
      </c>
      <c r="T693" s="131"/>
      <c r="U693" s="37"/>
      <c r="V693" s="37"/>
      <c r="W693" s="37"/>
      <c r="X693" s="37"/>
      <c r="Y693" s="37"/>
      <c r="Z693" s="37"/>
    </row>
    <row r="694" spans="18:26" x14ac:dyDescent="0.25">
      <c r="R694" s="19" t="str">
        <f t="shared" si="10"/>
        <v/>
      </c>
      <c r="S694" s="19" t="str">
        <f>IF(M694="","",IF(AND(M694&lt;&gt;'Tabelas auxiliares'!$B$241,M694&lt;&gt;'Tabelas auxiliares'!$B$242,M694&lt;&gt;'Tabelas auxiliares'!$C$241,M694&lt;&gt;'Tabelas auxiliares'!$C$242),"FOLHA DE PESSOAL",IF(R694='Tabelas auxiliares'!$A$242,"CUSTEIO",IF(R694='Tabelas auxiliares'!$A$241,"INVESTIMENTO","ERRO - VERIFICAR"))))</f>
        <v/>
      </c>
      <c r="T694" s="131"/>
      <c r="U694" s="37"/>
      <c r="V694" s="37"/>
      <c r="W694" s="37"/>
      <c r="X694" s="37"/>
      <c r="Y694" s="37"/>
      <c r="Z694" s="37"/>
    </row>
    <row r="695" spans="18:26" x14ac:dyDescent="0.25">
      <c r="R695" s="19" t="str">
        <f t="shared" si="10"/>
        <v/>
      </c>
      <c r="S695" s="19" t="str">
        <f>IF(M695="","",IF(AND(M695&lt;&gt;'Tabelas auxiliares'!$B$241,M695&lt;&gt;'Tabelas auxiliares'!$B$242,M695&lt;&gt;'Tabelas auxiliares'!$C$241,M695&lt;&gt;'Tabelas auxiliares'!$C$242),"FOLHA DE PESSOAL",IF(R695='Tabelas auxiliares'!$A$242,"CUSTEIO",IF(R695='Tabelas auxiliares'!$A$241,"INVESTIMENTO","ERRO - VERIFICAR"))))</f>
        <v/>
      </c>
      <c r="T695" s="131"/>
      <c r="U695" s="37"/>
      <c r="V695" s="37"/>
      <c r="W695" s="37"/>
      <c r="X695" s="37"/>
      <c r="Y695" s="37"/>
      <c r="Z695" s="37"/>
    </row>
    <row r="696" spans="18:26" x14ac:dyDescent="0.25">
      <c r="R696" s="19" t="str">
        <f t="shared" si="10"/>
        <v/>
      </c>
      <c r="S696" s="19" t="str">
        <f>IF(M696="","",IF(AND(M696&lt;&gt;'Tabelas auxiliares'!$B$241,M696&lt;&gt;'Tabelas auxiliares'!$B$242,M696&lt;&gt;'Tabelas auxiliares'!$C$241,M696&lt;&gt;'Tabelas auxiliares'!$C$242),"FOLHA DE PESSOAL",IF(R696='Tabelas auxiliares'!$A$242,"CUSTEIO",IF(R696='Tabelas auxiliares'!$A$241,"INVESTIMENTO","ERRO - VERIFICAR"))))</f>
        <v/>
      </c>
      <c r="T696" s="131"/>
      <c r="U696" s="37"/>
      <c r="V696" s="37"/>
      <c r="W696" s="37"/>
      <c r="X696" s="37"/>
      <c r="Y696" s="37"/>
      <c r="Z696" s="37"/>
    </row>
    <row r="697" spans="18:26" x14ac:dyDescent="0.25">
      <c r="R697" s="19" t="str">
        <f t="shared" si="10"/>
        <v/>
      </c>
      <c r="S697" s="19" t="str">
        <f>IF(M697="","",IF(AND(M697&lt;&gt;'Tabelas auxiliares'!$B$241,M697&lt;&gt;'Tabelas auxiliares'!$B$242,M697&lt;&gt;'Tabelas auxiliares'!$C$241,M697&lt;&gt;'Tabelas auxiliares'!$C$242),"FOLHA DE PESSOAL",IF(R697='Tabelas auxiliares'!$A$242,"CUSTEIO",IF(R697='Tabelas auxiliares'!$A$241,"INVESTIMENTO","ERRO - VERIFICAR"))))</f>
        <v/>
      </c>
      <c r="T697" s="131"/>
      <c r="U697" s="37"/>
      <c r="V697" s="37"/>
      <c r="W697" s="37"/>
      <c r="X697" s="37"/>
      <c r="Y697" s="37"/>
      <c r="Z697" s="37"/>
    </row>
    <row r="698" spans="18:26" x14ac:dyDescent="0.25">
      <c r="R698" s="19" t="str">
        <f t="shared" si="10"/>
        <v/>
      </c>
      <c r="S698" s="19" t="str">
        <f>IF(M698="","",IF(AND(M698&lt;&gt;'Tabelas auxiliares'!$B$241,M698&lt;&gt;'Tabelas auxiliares'!$B$242,M698&lt;&gt;'Tabelas auxiliares'!$C$241,M698&lt;&gt;'Tabelas auxiliares'!$C$242),"FOLHA DE PESSOAL",IF(R698='Tabelas auxiliares'!$A$242,"CUSTEIO",IF(R698='Tabelas auxiliares'!$A$241,"INVESTIMENTO","ERRO - VERIFICAR"))))</f>
        <v/>
      </c>
      <c r="T698" s="131"/>
      <c r="U698" s="37"/>
      <c r="V698" s="37"/>
      <c r="W698" s="37"/>
      <c r="X698" s="37"/>
      <c r="Y698" s="37"/>
      <c r="Z698" s="37"/>
    </row>
    <row r="699" spans="18:26" x14ac:dyDescent="0.25">
      <c r="R699" s="19" t="str">
        <f t="shared" si="10"/>
        <v/>
      </c>
      <c r="S699" s="19" t="str">
        <f>IF(M699="","",IF(AND(M699&lt;&gt;'Tabelas auxiliares'!$B$241,M699&lt;&gt;'Tabelas auxiliares'!$B$242,M699&lt;&gt;'Tabelas auxiliares'!$C$241,M699&lt;&gt;'Tabelas auxiliares'!$C$242),"FOLHA DE PESSOAL",IF(R699='Tabelas auxiliares'!$A$242,"CUSTEIO",IF(R699='Tabelas auxiliares'!$A$241,"INVESTIMENTO","ERRO - VERIFICAR"))))</f>
        <v/>
      </c>
      <c r="T699" s="131"/>
      <c r="U699" s="37"/>
      <c r="V699" s="37"/>
      <c r="W699" s="37"/>
      <c r="X699" s="37"/>
      <c r="Y699" s="37"/>
      <c r="Z699" s="37"/>
    </row>
    <row r="700" spans="18:26" x14ac:dyDescent="0.25">
      <c r="R700" s="19" t="str">
        <f t="shared" si="10"/>
        <v/>
      </c>
      <c r="S700" s="19" t="str">
        <f>IF(M700="","",IF(AND(M700&lt;&gt;'Tabelas auxiliares'!$B$241,M700&lt;&gt;'Tabelas auxiliares'!$B$242,M700&lt;&gt;'Tabelas auxiliares'!$C$241,M700&lt;&gt;'Tabelas auxiliares'!$C$242),"FOLHA DE PESSOAL",IF(R700='Tabelas auxiliares'!$A$242,"CUSTEIO",IF(R700='Tabelas auxiliares'!$A$241,"INVESTIMENTO","ERRO - VERIFICAR"))))</f>
        <v/>
      </c>
      <c r="T700" s="131"/>
      <c r="U700" s="37"/>
      <c r="V700" s="37"/>
      <c r="W700" s="37"/>
      <c r="X700" s="37"/>
      <c r="Y700" s="37"/>
      <c r="Z700" s="37"/>
    </row>
    <row r="701" spans="18:26" x14ac:dyDescent="0.25">
      <c r="R701" s="19" t="str">
        <f t="shared" si="10"/>
        <v/>
      </c>
      <c r="S701" s="19" t="str">
        <f>IF(M701="","",IF(AND(M701&lt;&gt;'Tabelas auxiliares'!$B$241,M701&lt;&gt;'Tabelas auxiliares'!$B$242,M701&lt;&gt;'Tabelas auxiliares'!$C$241,M701&lt;&gt;'Tabelas auxiliares'!$C$242),"FOLHA DE PESSOAL",IF(R701='Tabelas auxiliares'!$A$242,"CUSTEIO",IF(R701='Tabelas auxiliares'!$A$241,"INVESTIMENTO","ERRO - VERIFICAR"))))</f>
        <v/>
      </c>
      <c r="T701" s="131"/>
      <c r="U701" s="37"/>
      <c r="V701" s="37"/>
      <c r="W701" s="37"/>
      <c r="X701" s="37"/>
      <c r="Y701" s="37"/>
      <c r="Z701" s="37"/>
    </row>
    <row r="702" spans="18:26" x14ac:dyDescent="0.25">
      <c r="R702" s="19" t="str">
        <f t="shared" si="10"/>
        <v/>
      </c>
      <c r="S702" s="19" t="str">
        <f>IF(M702="","",IF(AND(M702&lt;&gt;'Tabelas auxiliares'!$B$241,M702&lt;&gt;'Tabelas auxiliares'!$B$242,M702&lt;&gt;'Tabelas auxiliares'!$C$241,M702&lt;&gt;'Tabelas auxiliares'!$C$242),"FOLHA DE PESSOAL",IF(R702='Tabelas auxiliares'!$A$242,"CUSTEIO",IF(R702='Tabelas auxiliares'!$A$241,"INVESTIMENTO","ERRO - VERIFICAR"))))</f>
        <v/>
      </c>
      <c r="T702" s="131"/>
      <c r="U702" s="37"/>
      <c r="V702" s="37"/>
      <c r="W702" s="37"/>
      <c r="X702" s="37"/>
      <c r="Y702" s="37"/>
      <c r="Z702" s="37"/>
    </row>
    <row r="703" spans="18:26" x14ac:dyDescent="0.25">
      <c r="R703" s="19" t="str">
        <f t="shared" si="10"/>
        <v/>
      </c>
      <c r="S703" s="19" t="str">
        <f>IF(M703="","",IF(AND(M703&lt;&gt;'Tabelas auxiliares'!$B$241,M703&lt;&gt;'Tabelas auxiliares'!$B$242,M703&lt;&gt;'Tabelas auxiliares'!$C$241,M703&lt;&gt;'Tabelas auxiliares'!$C$242),"FOLHA DE PESSOAL",IF(R703='Tabelas auxiliares'!$A$242,"CUSTEIO",IF(R703='Tabelas auxiliares'!$A$241,"INVESTIMENTO","ERRO - VERIFICAR"))))</f>
        <v/>
      </c>
      <c r="T703" s="131"/>
      <c r="U703" s="37"/>
      <c r="V703" s="37"/>
      <c r="W703" s="37"/>
      <c r="X703" s="37"/>
      <c r="Y703" s="37"/>
      <c r="Z703" s="37"/>
    </row>
    <row r="704" spans="18:26" x14ac:dyDescent="0.25">
      <c r="R704" s="19" t="str">
        <f t="shared" si="10"/>
        <v/>
      </c>
      <c r="S704" s="19" t="str">
        <f>IF(M704="","",IF(AND(M704&lt;&gt;'Tabelas auxiliares'!$B$241,M704&lt;&gt;'Tabelas auxiliares'!$B$242,M704&lt;&gt;'Tabelas auxiliares'!$C$241,M704&lt;&gt;'Tabelas auxiliares'!$C$242),"FOLHA DE PESSOAL",IF(R704='Tabelas auxiliares'!$A$242,"CUSTEIO",IF(R704='Tabelas auxiliares'!$A$241,"INVESTIMENTO","ERRO - VERIFICAR"))))</f>
        <v/>
      </c>
      <c r="T704" s="131"/>
      <c r="U704" s="37"/>
      <c r="V704" s="37"/>
      <c r="W704" s="37"/>
      <c r="X704" s="37"/>
      <c r="Y704" s="37"/>
      <c r="Z704" s="37"/>
    </row>
    <row r="705" spans="18:26" x14ac:dyDescent="0.25">
      <c r="R705" s="19" t="str">
        <f t="shared" si="10"/>
        <v/>
      </c>
      <c r="S705" s="19" t="str">
        <f>IF(M705="","",IF(AND(M705&lt;&gt;'Tabelas auxiliares'!$B$241,M705&lt;&gt;'Tabelas auxiliares'!$B$242,M705&lt;&gt;'Tabelas auxiliares'!$C$241,M705&lt;&gt;'Tabelas auxiliares'!$C$242),"FOLHA DE PESSOAL",IF(R705='Tabelas auxiliares'!$A$242,"CUSTEIO",IF(R705='Tabelas auxiliares'!$A$241,"INVESTIMENTO","ERRO - VERIFICAR"))))</f>
        <v/>
      </c>
      <c r="T705" s="131"/>
      <c r="U705" s="37"/>
      <c r="V705" s="37"/>
      <c r="W705" s="37"/>
      <c r="X705" s="37"/>
      <c r="Y705" s="37"/>
      <c r="Z705" s="37"/>
    </row>
    <row r="706" spans="18:26" x14ac:dyDescent="0.25">
      <c r="R706" s="19" t="str">
        <f t="shared" si="10"/>
        <v/>
      </c>
      <c r="S706" s="19" t="str">
        <f>IF(M706="","",IF(AND(M706&lt;&gt;'Tabelas auxiliares'!$B$241,M706&lt;&gt;'Tabelas auxiliares'!$B$242,M706&lt;&gt;'Tabelas auxiliares'!$C$241,M706&lt;&gt;'Tabelas auxiliares'!$C$242),"FOLHA DE PESSOAL",IF(R706='Tabelas auxiliares'!$A$242,"CUSTEIO",IF(R706='Tabelas auxiliares'!$A$241,"INVESTIMENTO","ERRO - VERIFICAR"))))</f>
        <v/>
      </c>
      <c r="T706" s="131"/>
      <c r="U706" s="37"/>
      <c r="V706" s="37"/>
      <c r="W706" s="37"/>
      <c r="X706" s="37"/>
      <c r="Y706" s="37"/>
      <c r="Z706" s="37"/>
    </row>
    <row r="707" spans="18:26" x14ac:dyDescent="0.25">
      <c r="R707" s="19" t="str">
        <f t="shared" si="10"/>
        <v/>
      </c>
      <c r="S707" s="19" t="str">
        <f>IF(M707="","",IF(AND(M707&lt;&gt;'Tabelas auxiliares'!$B$241,M707&lt;&gt;'Tabelas auxiliares'!$B$242,M707&lt;&gt;'Tabelas auxiliares'!$C$241,M707&lt;&gt;'Tabelas auxiliares'!$C$242),"FOLHA DE PESSOAL",IF(R707='Tabelas auxiliares'!$A$242,"CUSTEIO",IF(R707='Tabelas auxiliares'!$A$241,"INVESTIMENTO","ERRO - VERIFICAR"))))</f>
        <v/>
      </c>
      <c r="T707" s="131"/>
      <c r="U707" s="37"/>
      <c r="V707" s="37"/>
      <c r="W707" s="37"/>
      <c r="X707" s="37"/>
      <c r="Y707" s="37"/>
      <c r="Z707" s="37"/>
    </row>
    <row r="708" spans="18:26" x14ac:dyDescent="0.25">
      <c r="R708" s="19" t="str">
        <f t="shared" ref="R708:R771" si="11">LEFT(O708,1)</f>
        <v/>
      </c>
      <c r="S708" s="19" t="str">
        <f>IF(M708="","",IF(AND(M708&lt;&gt;'Tabelas auxiliares'!$B$241,M708&lt;&gt;'Tabelas auxiliares'!$B$242,M708&lt;&gt;'Tabelas auxiliares'!$C$241,M708&lt;&gt;'Tabelas auxiliares'!$C$242),"FOLHA DE PESSOAL",IF(R708='Tabelas auxiliares'!$A$242,"CUSTEIO",IF(R708='Tabelas auxiliares'!$A$241,"INVESTIMENTO","ERRO - VERIFICAR"))))</f>
        <v/>
      </c>
      <c r="T708" s="131"/>
      <c r="U708" s="37"/>
      <c r="V708" s="37"/>
      <c r="W708" s="37"/>
      <c r="X708" s="37"/>
      <c r="Y708" s="37"/>
      <c r="Z708" s="37"/>
    </row>
    <row r="709" spans="18:26" x14ac:dyDescent="0.25">
      <c r="R709" s="19" t="str">
        <f t="shared" si="11"/>
        <v/>
      </c>
      <c r="S709" s="19" t="str">
        <f>IF(M709="","",IF(AND(M709&lt;&gt;'Tabelas auxiliares'!$B$241,M709&lt;&gt;'Tabelas auxiliares'!$B$242,M709&lt;&gt;'Tabelas auxiliares'!$C$241,M709&lt;&gt;'Tabelas auxiliares'!$C$242),"FOLHA DE PESSOAL",IF(R709='Tabelas auxiliares'!$A$242,"CUSTEIO",IF(R709='Tabelas auxiliares'!$A$241,"INVESTIMENTO","ERRO - VERIFICAR"))))</f>
        <v/>
      </c>
      <c r="T709" s="131"/>
      <c r="U709" s="37"/>
      <c r="V709" s="37"/>
      <c r="W709" s="37"/>
      <c r="X709" s="37"/>
      <c r="Y709" s="37"/>
      <c r="Z709" s="37"/>
    </row>
    <row r="710" spans="18:26" x14ac:dyDescent="0.25">
      <c r="R710" s="19" t="str">
        <f t="shared" si="11"/>
        <v/>
      </c>
      <c r="S710" s="19" t="str">
        <f>IF(M710="","",IF(AND(M710&lt;&gt;'Tabelas auxiliares'!$B$241,M710&lt;&gt;'Tabelas auxiliares'!$B$242,M710&lt;&gt;'Tabelas auxiliares'!$C$241,M710&lt;&gt;'Tabelas auxiliares'!$C$242),"FOLHA DE PESSOAL",IF(R710='Tabelas auxiliares'!$A$242,"CUSTEIO",IF(R710='Tabelas auxiliares'!$A$241,"INVESTIMENTO","ERRO - VERIFICAR"))))</f>
        <v/>
      </c>
      <c r="T710" s="131"/>
      <c r="U710" s="37"/>
      <c r="V710" s="37"/>
      <c r="W710" s="37"/>
      <c r="X710" s="37"/>
      <c r="Y710" s="37"/>
      <c r="Z710" s="37"/>
    </row>
    <row r="711" spans="18:26" x14ac:dyDescent="0.25">
      <c r="R711" s="19" t="str">
        <f t="shared" si="11"/>
        <v/>
      </c>
      <c r="S711" s="19" t="str">
        <f>IF(M711="","",IF(AND(M711&lt;&gt;'Tabelas auxiliares'!$B$241,M711&lt;&gt;'Tabelas auxiliares'!$B$242,M711&lt;&gt;'Tabelas auxiliares'!$C$241,M711&lt;&gt;'Tabelas auxiliares'!$C$242),"FOLHA DE PESSOAL",IF(R711='Tabelas auxiliares'!$A$242,"CUSTEIO",IF(R711='Tabelas auxiliares'!$A$241,"INVESTIMENTO","ERRO - VERIFICAR"))))</f>
        <v/>
      </c>
      <c r="T711" s="131"/>
      <c r="U711" s="37"/>
      <c r="V711" s="37"/>
      <c r="W711" s="37"/>
      <c r="X711" s="37"/>
      <c r="Y711" s="37"/>
      <c r="Z711" s="37"/>
    </row>
    <row r="712" spans="18:26" x14ac:dyDescent="0.25">
      <c r="R712" s="19" t="str">
        <f t="shared" si="11"/>
        <v/>
      </c>
      <c r="S712" s="19" t="str">
        <f>IF(M712="","",IF(AND(M712&lt;&gt;'Tabelas auxiliares'!$B$241,M712&lt;&gt;'Tabelas auxiliares'!$B$242,M712&lt;&gt;'Tabelas auxiliares'!$C$241,M712&lt;&gt;'Tabelas auxiliares'!$C$242),"FOLHA DE PESSOAL",IF(R712='Tabelas auxiliares'!$A$242,"CUSTEIO",IF(R712='Tabelas auxiliares'!$A$241,"INVESTIMENTO","ERRO - VERIFICAR"))))</f>
        <v/>
      </c>
      <c r="T712" s="131"/>
      <c r="U712" s="37"/>
      <c r="V712" s="37"/>
      <c r="W712" s="37"/>
      <c r="X712" s="37"/>
      <c r="Y712" s="37"/>
      <c r="Z712" s="37"/>
    </row>
    <row r="713" spans="18:26" x14ac:dyDescent="0.25">
      <c r="R713" s="19" t="str">
        <f t="shared" si="11"/>
        <v/>
      </c>
      <c r="S713" s="19" t="str">
        <f>IF(M713="","",IF(AND(M713&lt;&gt;'Tabelas auxiliares'!$B$241,M713&lt;&gt;'Tabelas auxiliares'!$B$242,M713&lt;&gt;'Tabelas auxiliares'!$C$241,M713&lt;&gt;'Tabelas auxiliares'!$C$242),"FOLHA DE PESSOAL",IF(R713='Tabelas auxiliares'!$A$242,"CUSTEIO",IF(R713='Tabelas auxiliares'!$A$241,"INVESTIMENTO","ERRO - VERIFICAR"))))</f>
        <v/>
      </c>
      <c r="T713" s="131"/>
      <c r="U713" s="37"/>
      <c r="V713" s="37"/>
      <c r="W713" s="37"/>
      <c r="X713" s="37"/>
      <c r="Y713" s="37"/>
      <c r="Z713" s="37"/>
    </row>
    <row r="714" spans="18:26" x14ac:dyDescent="0.25">
      <c r="R714" s="19" t="str">
        <f t="shared" si="11"/>
        <v/>
      </c>
      <c r="S714" s="19" t="str">
        <f>IF(M714="","",IF(AND(M714&lt;&gt;'Tabelas auxiliares'!$B$241,M714&lt;&gt;'Tabelas auxiliares'!$B$242,M714&lt;&gt;'Tabelas auxiliares'!$C$241,M714&lt;&gt;'Tabelas auxiliares'!$C$242),"FOLHA DE PESSOAL",IF(R714='Tabelas auxiliares'!$A$242,"CUSTEIO",IF(R714='Tabelas auxiliares'!$A$241,"INVESTIMENTO","ERRO - VERIFICAR"))))</f>
        <v/>
      </c>
      <c r="T714" s="131"/>
      <c r="U714" s="37"/>
      <c r="V714" s="37"/>
      <c r="W714" s="37"/>
      <c r="X714" s="37"/>
      <c r="Y714" s="37"/>
      <c r="Z714" s="37"/>
    </row>
    <row r="715" spans="18:26" x14ac:dyDescent="0.25">
      <c r="R715" s="19" t="str">
        <f t="shared" si="11"/>
        <v/>
      </c>
      <c r="S715" s="19" t="str">
        <f>IF(M715="","",IF(AND(M715&lt;&gt;'Tabelas auxiliares'!$B$241,M715&lt;&gt;'Tabelas auxiliares'!$B$242,M715&lt;&gt;'Tabelas auxiliares'!$C$241,M715&lt;&gt;'Tabelas auxiliares'!$C$242),"FOLHA DE PESSOAL",IF(R715='Tabelas auxiliares'!$A$242,"CUSTEIO",IF(R715='Tabelas auxiliares'!$A$241,"INVESTIMENTO","ERRO - VERIFICAR"))))</f>
        <v/>
      </c>
      <c r="T715" s="131"/>
      <c r="U715" s="37"/>
      <c r="V715" s="37"/>
      <c r="W715" s="37"/>
      <c r="X715" s="37"/>
      <c r="Y715" s="37"/>
      <c r="Z715" s="37"/>
    </row>
    <row r="716" spans="18:26" x14ac:dyDescent="0.25">
      <c r="R716" s="19" t="str">
        <f t="shared" si="11"/>
        <v/>
      </c>
      <c r="S716" s="19" t="str">
        <f>IF(M716="","",IF(AND(M716&lt;&gt;'Tabelas auxiliares'!$B$241,M716&lt;&gt;'Tabelas auxiliares'!$B$242,M716&lt;&gt;'Tabelas auxiliares'!$C$241,M716&lt;&gt;'Tabelas auxiliares'!$C$242),"FOLHA DE PESSOAL",IF(R716='Tabelas auxiliares'!$A$242,"CUSTEIO",IF(R716='Tabelas auxiliares'!$A$241,"INVESTIMENTO","ERRO - VERIFICAR"))))</f>
        <v/>
      </c>
      <c r="T716" s="131"/>
      <c r="U716" s="37"/>
      <c r="V716" s="37"/>
      <c r="W716" s="37"/>
      <c r="X716" s="37"/>
      <c r="Y716" s="37"/>
      <c r="Z716" s="37"/>
    </row>
    <row r="717" spans="18:26" x14ac:dyDescent="0.25">
      <c r="R717" s="19" t="str">
        <f t="shared" si="11"/>
        <v/>
      </c>
      <c r="S717" s="19" t="str">
        <f>IF(M717="","",IF(AND(M717&lt;&gt;'Tabelas auxiliares'!$B$241,M717&lt;&gt;'Tabelas auxiliares'!$B$242,M717&lt;&gt;'Tabelas auxiliares'!$C$241,M717&lt;&gt;'Tabelas auxiliares'!$C$242),"FOLHA DE PESSOAL",IF(R717='Tabelas auxiliares'!$A$242,"CUSTEIO",IF(R717='Tabelas auxiliares'!$A$241,"INVESTIMENTO","ERRO - VERIFICAR"))))</f>
        <v/>
      </c>
      <c r="T717" s="131"/>
      <c r="U717" s="37"/>
      <c r="V717" s="37"/>
      <c r="W717" s="37"/>
      <c r="X717" s="37"/>
      <c r="Y717" s="37"/>
      <c r="Z717" s="37"/>
    </row>
    <row r="718" spans="18:26" x14ac:dyDescent="0.25">
      <c r="R718" s="19" t="str">
        <f t="shared" si="11"/>
        <v/>
      </c>
      <c r="S718" s="19" t="str">
        <f>IF(M718="","",IF(AND(M718&lt;&gt;'Tabelas auxiliares'!$B$241,M718&lt;&gt;'Tabelas auxiliares'!$B$242,M718&lt;&gt;'Tabelas auxiliares'!$C$241,M718&lt;&gt;'Tabelas auxiliares'!$C$242),"FOLHA DE PESSOAL",IF(R718='Tabelas auxiliares'!$A$242,"CUSTEIO",IF(R718='Tabelas auxiliares'!$A$241,"INVESTIMENTO","ERRO - VERIFICAR"))))</f>
        <v/>
      </c>
      <c r="T718" s="131"/>
      <c r="U718" s="37"/>
      <c r="V718" s="37"/>
      <c r="W718" s="37"/>
      <c r="X718" s="37"/>
      <c r="Y718" s="37"/>
      <c r="Z718" s="37"/>
    </row>
    <row r="719" spans="18:26" x14ac:dyDescent="0.25">
      <c r="R719" s="19" t="str">
        <f t="shared" si="11"/>
        <v/>
      </c>
      <c r="S719" s="19" t="str">
        <f>IF(M719="","",IF(AND(M719&lt;&gt;'Tabelas auxiliares'!$B$241,M719&lt;&gt;'Tabelas auxiliares'!$B$242,M719&lt;&gt;'Tabelas auxiliares'!$C$241,M719&lt;&gt;'Tabelas auxiliares'!$C$242),"FOLHA DE PESSOAL",IF(R719='Tabelas auxiliares'!$A$242,"CUSTEIO",IF(R719='Tabelas auxiliares'!$A$241,"INVESTIMENTO","ERRO - VERIFICAR"))))</f>
        <v/>
      </c>
      <c r="T719" s="131"/>
      <c r="U719" s="37"/>
      <c r="V719" s="37"/>
      <c r="W719" s="37"/>
      <c r="X719" s="37"/>
      <c r="Y719" s="37"/>
      <c r="Z719" s="37"/>
    </row>
    <row r="720" spans="18:26" x14ac:dyDescent="0.25">
      <c r="R720" s="19" t="str">
        <f t="shared" si="11"/>
        <v/>
      </c>
      <c r="S720" s="19" t="str">
        <f>IF(M720="","",IF(AND(M720&lt;&gt;'Tabelas auxiliares'!$B$241,M720&lt;&gt;'Tabelas auxiliares'!$B$242,M720&lt;&gt;'Tabelas auxiliares'!$C$241,M720&lt;&gt;'Tabelas auxiliares'!$C$242),"FOLHA DE PESSOAL",IF(R720='Tabelas auxiliares'!$A$242,"CUSTEIO",IF(R720='Tabelas auxiliares'!$A$241,"INVESTIMENTO","ERRO - VERIFICAR"))))</f>
        <v/>
      </c>
      <c r="T720" s="131"/>
      <c r="U720" s="37"/>
      <c r="V720" s="37"/>
      <c r="W720" s="37"/>
      <c r="X720" s="37"/>
      <c r="Y720" s="37"/>
      <c r="Z720" s="37"/>
    </row>
    <row r="721" spans="18:26" x14ac:dyDescent="0.25">
      <c r="R721" s="19" t="str">
        <f t="shared" si="11"/>
        <v/>
      </c>
      <c r="S721" s="19" t="str">
        <f>IF(M721="","",IF(AND(M721&lt;&gt;'Tabelas auxiliares'!$B$241,M721&lt;&gt;'Tabelas auxiliares'!$B$242,M721&lt;&gt;'Tabelas auxiliares'!$C$241,M721&lt;&gt;'Tabelas auxiliares'!$C$242),"FOLHA DE PESSOAL",IF(R721='Tabelas auxiliares'!$A$242,"CUSTEIO",IF(R721='Tabelas auxiliares'!$A$241,"INVESTIMENTO","ERRO - VERIFICAR"))))</f>
        <v/>
      </c>
      <c r="T721" s="131"/>
      <c r="U721" s="37"/>
      <c r="V721" s="37"/>
      <c r="W721" s="37"/>
      <c r="X721" s="37"/>
      <c r="Y721" s="37"/>
      <c r="Z721" s="37"/>
    </row>
    <row r="722" spans="18:26" x14ac:dyDescent="0.25">
      <c r="R722" s="19" t="str">
        <f t="shared" si="11"/>
        <v/>
      </c>
      <c r="S722" s="19" t="str">
        <f>IF(M722="","",IF(AND(M722&lt;&gt;'Tabelas auxiliares'!$B$241,M722&lt;&gt;'Tabelas auxiliares'!$B$242,M722&lt;&gt;'Tabelas auxiliares'!$C$241,M722&lt;&gt;'Tabelas auxiliares'!$C$242),"FOLHA DE PESSOAL",IF(R722='Tabelas auxiliares'!$A$242,"CUSTEIO",IF(R722='Tabelas auxiliares'!$A$241,"INVESTIMENTO","ERRO - VERIFICAR"))))</f>
        <v/>
      </c>
      <c r="T722" s="131"/>
      <c r="U722" s="37"/>
      <c r="V722" s="37"/>
      <c r="W722" s="37"/>
      <c r="X722" s="37"/>
      <c r="Y722" s="37"/>
      <c r="Z722" s="37"/>
    </row>
    <row r="723" spans="18:26" x14ac:dyDescent="0.25">
      <c r="R723" s="19" t="str">
        <f t="shared" si="11"/>
        <v/>
      </c>
      <c r="S723" s="19" t="str">
        <f>IF(M723="","",IF(AND(M723&lt;&gt;'Tabelas auxiliares'!$B$241,M723&lt;&gt;'Tabelas auxiliares'!$B$242,M723&lt;&gt;'Tabelas auxiliares'!$C$241,M723&lt;&gt;'Tabelas auxiliares'!$C$242),"FOLHA DE PESSOAL",IF(R723='Tabelas auxiliares'!$A$242,"CUSTEIO",IF(R723='Tabelas auxiliares'!$A$241,"INVESTIMENTO","ERRO - VERIFICAR"))))</f>
        <v/>
      </c>
      <c r="T723" s="131"/>
      <c r="U723" s="37"/>
      <c r="V723" s="37"/>
      <c r="W723" s="37"/>
      <c r="X723" s="37"/>
      <c r="Y723" s="37"/>
      <c r="Z723" s="37"/>
    </row>
    <row r="724" spans="18:26" x14ac:dyDescent="0.25">
      <c r="R724" s="19" t="str">
        <f t="shared" si="11"/>
        <v/>
      </c>
      <c r="S724" s="19" t="str">
        <f>IF(M724="","",IF(AND(M724&lt;&gt;'Tabelas auxiliares'!$B$241,M724&lt;&gt;'Tabelas auxiliares'!$B$242,M724&lt;&gt;'Tabelas auxiliares'!$C$241,M724&lt;&gt;'Tabelas auxiliares'!$C$242),"FOLHA DE PESSOAL",IF(R724='Tabelas auxiliares'!$A$242,"CUSTEIO",IF(R724='Tabelas auxiliares'!$A$241,"INVESTIMENTO","ERRO - VERIFICAR"))))</f>
        <v/>
      </c>
      <c r="T724" s="131"/>
      <c r="U724" s="37"/>
      <c r="V724" s="37"/>
      <c r="W724" s="37"/>
      <c r="X724" s="37"/>
      <c r="Y724" s="37"/>
      <c r="Z724" s="37"/>
    </row>
    <row r="725" spans="18:26" x14ac:dyDescent="0.25">
      <c r="R725" s="19" t="str">
        <f t="shared" si="11"/>
        <v/>
      </c>
      <c r="S725" s="19" t="str">
        <f>IF(M725="","",IF(AND(M725&lt;&gt;'Tabelas auxiliares'!$B$241,M725&lt;&gt;'Tabelas auxiliares'!$B$242,M725&lt;&gt;'Tabelas auxiliares'!$C$241,M725&lt;&gt;'Tabelas auxiliares'!$C$242),"FOLHA DE PESSOAL",IF(R725='Tabelas auxiliares'!$A$242,"CUSTEIO",IF(R725='Tabelas auxiliares'!$A$241,"INVESTIMENTO","ERRO - VERIFICAR"))))</f>
        <v/>
      </c>
      <c r="T725" s="131"/>
      <c r="U725" s="37"/>
      <c r="V725" s="37"/>
      <c r="W725" s="37"/>
      <c r="X725" s="37"/>
      <c r="Y725" s="37"/>
      <c r="Z725" s="37"/>
    </row>
    <row r="726" spans="18:26" x14ac:dyDescent="0.25">
      <c r="R726" s="19" t="str">
        <f t="shared" si="11"/>
        <v/>
      </c>
      <c r="S726" s="19" t="str">
        <f>IF(M726="","",IF(AND(M726&lt;&gt;'Tabelas auxiliares'!$B$241,M726&lt;&gt;'Tabelas auxiliares'!$B$242,M726&lt;&gt;'Tabelas auxiliares'!$C$241,M726&lt;&gt;'Tabelas auxiliares'!$C$242),"FOLHA DE PESSOAL",IF(R726='Tabelas auxiliares'!$A$242,"CUSTEIO",IF(R726='Tabelas auxiliares'!$A$241,"INVESTIMENTO","ERRO - VERIFICAR"))))</f>
        <v/>
      </c>
      <c r="T726" s="131"/>
      <c r="U726" s="37"/>
      <c r="V726" s="37"/>
      <c r="W726" s="37"/>
      <c r="X726" s="37"/>
      <c r="Y726" s="37"/>
      <c r="Z726" s="37"/>
    </row>
    <row r="727" spans="18:26" x14ac:dyDescent="0.25">
      <c r="R727" s="19" t="str">
        <f t="shared" si="11"/>
        <v/>
      </c>
      <c r="S727" s="19" t="str">
        <f>IF(M727="","",IF(AND(M727&lt;&gt;'Tabelas auxiliares'!$B$241,M727&lt;&gt;'Tabelas auxiliares'!$B$242,M727&lt;&gt;'Tabelas auxiliares'!$C$241,M727&lt;&gt;'Tabelas auxiliares'!$C$242),"FOLHA DE PESSOAL",IF(R727='Tabelas auxiliares'!$A$242,"CUSTEIO",IF(R727='Tabelas auxiliares'!$A$241,"INVESTIMENTO","ERRO - VERIFICAR"))))</f>
        <v/>
      </c>
      <c r="T727" s="131"/>
      <c r="U727" s="37"/>
      <c r="V727" s="37"/>
      <c r="W727" s="37"/>
      <c r="X727" s="37"/>
      <c r="Y727" s="37"/>
      <c r="Z727" s="37"/>
    </row>
    <row r="728" spans="18:26" x14ac:dyDescent="0.25">
      <c r="R728" s="19" t="str">
        <f t="shared" si="11"/>
        <v/>
      </c>
      <c r="S728" s="19" t="str">
        <f>IF(M728="","",IF(AND(M728&lt;&gt;'Tabelas auxiliares'!$B$241,M728&lt;&gt;'Tabelas auxiliares'!$B$242,M728&lt;&gt;'Tabelas auxiliares'!$C$241,M728&lt;&gt;'Tabelas auxiliares'!$C$242),"FOLHA DE PESSOAL",IF(R728='Tabelas auxiliares'!$A$242,"CUSTEIO",IF(R728='Tabelas auxiliares'!$A$241,"INVESTIMENTO","ERRO - VERIFICAR"))))</f>
        <v/>
      </c>
      <c r="T728" s="131"/>
      <c r="U728" s="37"/>
      <c r="V728" s="37"/>
      <c r="W728" s="37"/>
      <c r="X728" s="37"/>
      <c r="Y728" s="37"/>
      <c r="Z728" s="37"/>
    </row>
    <row r="729" spans="18:26" x14ac:dyDescent="0.25">
      <c r="R729" s="19" t="str">
        <f t="shared" si="11"/>
        <v/>
      </c>
      <c r="S729" s="19" t="str">
        <f>IF(M729="","",IF(AND(M729&lt;&gt;'Tabelas auxiliares'!$B$241,M729&lt;&gt;'Tabelas auxiliares'!$B$242,M729&lt;&gt;'Tabelas auxiliares'!$C$241,M729&lt;&gt;'Tabelas auxiliares'!$C$242),"FOLHA DE PESSOAL",IF(R729='Tabelas auxiliares'!$A$242,"CUSTEIO",IF(R729='Tabelas auxiliares'!$A$241,"INVESTIMENTO","ERRO - VERIFICAR"))))</f>
        <v/>
      </c>
      <c r="T729" s="131"/>
      <c r="U729" s="37"/>
      <c r="V729" s="37"/>
      <c r="W729" s="37"/>
      <c r="X729" s="37"/>
      <c r="Y729" s="37"/>
      <c r="Z729" s="37"/>
    </row>
    <row r="730" spans="18:26" x14ac:dyDescent="0.25">
      <c r="R730" s="19" t="str">
        <f t="shared" si="11"/>
        <v/>
      </c>
      <c r="S730" s="19" t="str">
        <f>IF(M730="","",IF(AND(M730&lt;&gt;'Tabelas auxiliares'!$B$241,M730&lt;&gt;'Tabelas auxiliares'!$B$242,M730&lt;&gt;'Tabelas auxiliares'!$C$241,M730&lt;&gt;'Tabelas auxiliares'!$C$242),"FOLHA DE PESSOAL",IF(R730='Tabelas auxiliares'!$A$242,"CUSTEIO",IF(R730='Tabelas auxiliares'!$A$241,"INVESTIMENTO","ERRO - VERIFICAR"))))</f>
        <v/>
      </c>
      <c r="T730" s="131"/>
      <c r="U730" s="37"/>
      <c r="V730" s="37"/>
      <c r="W730" s="37"/>
      <c r="X730" s="37"/>
      <c r="Y730" s="37"/>
      <c r="Z730" s="37"/>
    </row>
    <row r="731" spans="18:26" x14ac:dyDescent="0.25">
      <c r="R731" s="19" t="str">
        <f t="shared" si="11"/>
        <v/>
      </c>
      <c r="S731" s="19" t="str">
        <f>IF(M731="","",IF(AND(M731&lt;&gt;'Tabelas auxiliares'!$B$241,M731&lt;&gt;'Tabelas auxiliares'!$B$242,M731&lt;&gt;'Tabelas auxiliares'!$C$241,M731&lt;&gt;'Tabelas auxiliares'!$C$242),"FOLHA DE PESSOAL",IF(R731='Tabelas auxiliares'!$A$242,"CUSTEIO",IF(R731='Tabelas auxiliares'!$A$241,"INVESTIMENTO","ERRO - VERIFICAR"))))</f>
        <v/>
      </c>
      <c r="T731" s="131"/>
      <c r="U731" s="37"/>
      <c r="V731" s="37"/>
      <c r="W731" s="37"/>
      <c r="X731" s="37"/>
      <c r="Y731" s="37"/>
      <c r="Z731" s="37"/>
    </row>
    <row r="732" spans="18:26" x14ac:dyDescent="0.25">
      <c r="R732" s="19" t="str">
        <f t="shared" si="11"/>
        <v/>
      </c>
      <c r="S732" s="19" t="str">
        <f>IF(M732="","",IF(AND(M732&lt;&gt;'Tabelas auxiliares'!$B$241,M732&lt;&gt;'Tabelas auxiliares'!$B$242,M732&lt;&gt;'Tabelas auxiliares'!$C$241,M732&lt;&gt;'Tabelas auxiliares'!$C$242),"FOLHA DE PESSOAL",IF(R732='Tabelas auxiliares'!$A$242,"CUSTEIO",IF(R732='Tabelas auxiliares'!$A$241,"INVESTIMENTO","ERRO - VERIFICAR"))))</f>
        <v/>
      </c>
      <c r="T732" s="131"/>
      <c r="U732" s="37"/>
      <c r="V732" s="37"/>
      <c r="W732" s="37"/>
      <c r="X732" s="37"/>
      <c r="Y732" s="37"/>
      <c r="Z732" s="37"/>
    </row>
    <row r="733" spans="18:26" x14ac:dyDescent="0.25">
      <c r="R733" s="19" t="str">
        <f t="shared" si="11"/>
        <v/>
      </c>
      <c r="S733" s="19" t="str">
        <f>IF(M733="","",IF(AND(M733&lt;&gt;'Tabelas auxiliares'!$B$241,M733&lt;&gt;'Tabelas auxiliares'!$B$242,M733&lt;&gt;'Tabelas auxiliares'!$C$241,M733&lt;&gt;'Tabelas auxiliares'!$C$242),"FOLHA DE PESSOAL",IF(R733='Tabelas auxiliares'!$A$242,"CUSTEIO",IF(R733='Tabelas auxiliares'!$A$241,"INVESTIMENTO","ERRO - VERIFICAR"))))</f>
        <v/>
      </c>
      <c r="T733" s="131"/>
      <c r="U733" s="37"/>
      <c r="V733" s="37"/>
      <c r="W733" s="37"/>
      <c r="X733" s="37"/>
      <c r="Y733" s="37"/>
      <c r="Z733" s="37"/>
    </row>
    <row r="734" spans="18:26" x14ac:dyDescent="0.25">
      <c r="R734" s="19" t="str">
        <f t="shared" si="11"/>
        <v/>
      </c>
      <c r="S734" s="19" t="str">
        <f>IF(M734="","",IF(AND(M734&lt;&gt;'Tabelas auxiliares'!$B$241,M734&lt;&gt;'Tabelas auxiliares'!$B$242,M734&lt;&gt;'Tabelas auxiliares'!$C$241,M734&lt;&gt;'Tabelas auxiliares'!$C$242),"FOLHA DE PESSOAL",IF(R734='Tabelas auxiliares'!$A$242,"CUSTEIO",IF(R734='Tabelas auxiliares'!$A$241,"INVESTIMENTO","ERRO - VERIFICAR"))))</f>
        <v/>
      </c>
      <c r="T734" s="131"/>
      <c r="U734" s="37"/>
      <c r="V734" s="37"/>
      <c r="W734" s="37"/>
      <c r="X734" s="37"/>
      <c r="Y734" s="37"/>
      <c r="Z734" s="37"/>
    </row>
    <row r="735" spans="18:26" x14ac:dyDescent="0.25">
      <c r="R735" s="19" t="str">
        <f t="shared" si="11"/>
        <v/>
      </c>
      <c r="S735" s="19" t="str">
        <f>IF(M735="","",IF(AND(M735&lt;&gt;'Tabelas auxiliares'!$B$241,M735&lt;&gt;'Tabelas auxiliares'!$B$242,M735&lt;&gt;'Tabelas auxiliares'!$C$241,M735&lt;&gt;'Tabelas auxiliares'!$C$242),"FOLHA DE PESSOAL",IF(R735='Tabelas auxiliares'!$A$242,"CUSTEIO",IF(R735='Tabelas auxiliares'!$A$241,"INVESTIMENTO","ERRO - VERIFICAR"))))</f>
        <v/>
      </c>
      <c r="T735" s="131"/>
      <c r="U735" s="37"/>
      <c r="V735" s="37"/>
      <c r="W735" s="37"/>
      <c r="X735" s="37"/>
      <c r="Y735" s="37"/>
      <c r="Z735" s="37"/>
    </row>
    <row r="736" spans="18:26" x14ac:dyDescent="0.25">
      <c r="R736" s="19" t="str">
        <f t="shared" si="11"/>
        <v/>
      </c>
      <c r="S736" s="19" t="str">
        <f>IF(M736="","",IF(AND(M736&lt;&gt;'Tabelas auxiliares'!$B$241,M736&lt;&gt;'Tabelas auxiliares'!$B$242,M736&lt;&gt;'Tabelas auxiliares'!$C$241,M736&lt;&gt;'Tabelas auxiliares'!$C$242),"FOLHA DE PESSOAL",IF(R736='Tabelas auxiliares'!$A$242,"CUSTEIO",IF(R736='Tabelas auxiliares'!$A$241,"INVESTIMENTO","ERRO - VERIFICAR"))))</f>
        <v/>
      </c>
      <c r="T736" s="131"/>
      <c r="U736" s="37"/>
      <c r="V736" s="37"/>
      <c r="W736" s="37"/>
      <c r="X736" s="37"/>
      <c r="Y736" s="37"/>
      <c r="Z736" s="37"/>
    </row>
    <row r="737" spans="18:26" x14ac:dyDescent="0.25">
      <c r="R737" s="19" t="str">
        <f t="shared" si="11"/>
        <v/>
      </c>
      <c r="S737" s="19" t="str">
        <f>IF(M737="","",IF(AND(M737&lt;&gt;'Tabelas auxiliares'!$B$241,M737&lt;&gt;'Tabelas auxiliares'!$B$242,M737&lt;&gt;'Tabelas auxiliares'!$C$241,M737&lt;&gt;'Tabelas auxiliares'!$C$242),"FOLHA DE PESSOAL",IF(R737='Tabelas auxiliares'!$A$242,"CUSTEIO",IF(R737='Tabelas auxiliares'!$A$241,"INVESTIMENTO","ERRO - VERIFICAR"))))</f>
        <v/>
      </c>
      <c r="T737" s="131"/>
      <c r="U737" s="37"/>
      <c r="V737" s="37"/>
      <c r="W737" s="37"/>
      <c r="X737" s="37"/>
      <c r="Y737" s="37"/>
      <c r="Z737" s="37"/>
    </row>
    <row r="738" spans="18:26" x14ac:dyDescent="0.25">
      <c r="R738" s="19" t="str">
        <f t="shared" si="11"/>
        <v/>
      </c>
      <c r="S738" s="19" t="str">
        <f>IF(M738="","",IF(AND(M738&lt;&gt;'Tabelas auxiliares'!$B$241,M738&lt;&gt;'Tabelas auxiliares'!$B$242,M738&lt;&gt;'Tabelas auxiliares'!$C$241,M738&lt;&gt;'Tabelas auxiliares'!$C$242),"FOLHA DE PESSOAL",IF(R738='Tabelas auxiliares'!$A$242,"CUSTEIO",IF(R738='Tabelas auxiliares'!$A$241,"INVESTIMENTO","ERRO - VERIFICAR"))))</f>
        <v/>
      </c>
      <c r="T738" s="131"/>
      <c r="U738" s="37"/>
      <c r="V738" s="37"/>
      <c r="W738" s="37"/>
      <c r="X738" s="37"/>
      <c r="Y738" s="37"/>
      <c r="Z738" s="37"/>
    </row>
    <row r="739" spans="18:26" x14ac:dyDescent="0.25">
      <c r="R739" s="19" t="str">
        <f t="shared" si="11"/>
        <v/>
      </c>
      <c r="S739" s="19" t="str">
        <f>IF(M739="","",IF(AND(M739&lt;&gt;'Tabelas auxiliares'!$B$241,M739&lt;&gt;'Tabelas auxiliares'!$B$242,M739&lt;&gt;'Tabelas auxiliares'!$C$241,M739&lt;&gt;'Tabelas auxiliares'!$C$242),"FOLHA DE PESSOAL",IF(R739='Tabelas auxiliares'!$A$242,"CUSTEIO",IF(R739='Tabelas auxiliares'!$A$241,"INVESTIMENTO","ERRO - VERIFICAR"))))</f>
        <v/>
      </c>
      <c r="T739" s="131"/>
      <c r="U739" s="37"/>
      <c r="V739" s="37"/>
      <c r="W739" s="37"/>
      <c r="X739" s="37"/>
      <c r="Y739" s="37"/>
      <c r="Z739" s="37"/>
    </row>
    <row r="740" spans="18:26" x14ac:dyDescent="0.25">
      <c r="R740" s="19" t="str">
        <f t="shared" si="11"/>
        <v/>
      </c>
      <c r="S740" s="19" t="str">
        <f>IF(M740="","",IF(AND(M740&lt;&gt;'Tabelas auxiliares'!$B$241,M740&lt;&gt;'Tabelas auxiliares'!$B$242,M740&lt;&gt;'Tabelas auxiliares'!$C$241,M740&lt;&gt;'Tabelas auxiliares'!$C$242),"FOLHA DE PESSOAL",IF(R740='Tabelas auxiliares'!$A$242,"CUSTEIO",IF(R740='Tabelas auxiliares'!$A$241,"INVESTIMENTO","ERRO - VERIFICAR"))))</f>
        <v/>
      </c>
      <c r="T740" s="131"/>
      <c r="U740" s="37"/>
      <c r="V740" s="37"/>
      <c r="W740" s="37"/>
      <c r="X740" s="37"/>
      <c r="Y740" s="37"/>
      <c r="Z740" s="37"/>
    </row>
    <row r="741" spans="18:26" x14ac:dyDescent="0.25">
      <c r="R741" s="19" t="str">
        <f t="shared" si="11"/>
        <v/>
      </c>
      <c r="S741" s="19" t="str">
        <f>IF(M741="","",IF(AND(M741&lt;&gt;'Tabelas auxiliares'!$B$241,M741&lt;&gt;'Tabelas auxiliares'!$B$242,M741&lt;&gt;'Tabelas auxiliares'!$C$241,M741&lt;&gt;'Tabelas auxiliares'!$C$242),"FOLHA DE PESSOAL",IF(R741='Tabelas auxiliares'!$A$242,"CUSTEIO",IF(R741='Tabelas auxiliares'!$A$241,"INVESTIMENTO","ERRO - VERIFICAR"))))</f>
        <v/>
      </c>
      <c r="T741" s="131"/>
      <c r="U741" s="37"/>
      <c r="V741" s="37"/>
      <c r="W741" s="37"/>
      <c r="X741" s="37"/>
      <c r="Y741" s="37"/>
      <c r="Z741" s="37"/>
    </row>
    <row r="742" spans="18:26" x14ac:dyDescent="0.25">
      <c r="R742" s="19" t="str">
        <f t="shared" si="11"/>
        <v/>
      </c>
      <c r="S742" s="19" t="str">
        <f>IF(M742="","",IF(AND(M742&lt;&gt;'Tabelas auxiliares'!$B$241,M742&lt;&gt;'Tabelas auxiliares'!$B$242,M742&lt;&gt;'Tabelas auxiliares'!$C$241,M742&lt;&gt;'Tabelas auxiliares'!$C$242),"FOLHA DE PESSOAL",IF(R742='Tabelas auxiliares'!$A$242,"CUSTEIO",IF(R742='Tabelas auxiliares'!$A$241,"INVESTIMENTO","ERRO - VERIFICAR"))))</f>
        <v/>
      </c>
      <c r="T742" s="131"/>
      <c r="U742" s="37"/>
      <c r="V742" s="37"/>
      <c r="W742" s="37"/>
      <c r="X742" s="37"/>
      <c r="Y742" s="37"/>
      <c r="Z742" s="37"/>
    </row>
    <row r="743" spans="18:26" x14ac:dyDescent="0.25">
      <c r="R743" s="19" t="str">
        <f t="shared" si="11"/>
        <v/>
      </c>
      <c r="S743" s="19" t="str">
        <f>IF(M743="","",IF(AND(M743&lt;&gt;'Tabelas auxiliares'!$B$241,M743&lt;&gt;'Tabelas auxiliares'!$B$242,M743&lt;&gt;'Tabelas auxiliares'!$C$241,M743&lt;&gt;'Tabelas auxiliares'!$C$242),"FOLHA DE PESSOAL",IF(R743='Tabelas auxiliares'!$A$242,"CUSTEIO",IF(R743='Tabelas auxiliares'!$A$241,"INVESTIMENTO","ERRO - VERIFICAR"))))</f>
        <v/>
      </c>
      <c r="T743" s="131"/>
      <c r="U743" s="37"/>
      <c r="V743" s="37"/>
      <c r="W743" s="37"/>
      <c r="X743" s="37"/>
      <c r="Y743" s="37"/>
      <c r="Z743" s="37"/>
    </row>
    <row r="744" spans="18:26" x14ac:dyDescent="0.25">
      <c r="R744" s="19" t="str">
        <f t="shared" si="11"/>
        <v/>
      </c>
      <c r="S744" s="19" t="str">
        <f>IF(M744="","",IF(AND(M744&lt;&gt;'Tabelas auxiliares'!$B$241,M744&lt;&gt;'Tabelas auxiliares'!$B$242,M744&lt;&gt;'Tabelas auxiliares'!$C$241,M744&lt;&gt;'Tabelas auxiliares'!$C$242),"FOLHA DE PESSOAL",IF(R744='Tabelas auxiliares'!$A$242,"CUSTEIO",IF(R744='Tabelas auxiliares'!$A$241,"INVESTIMENTO","ERRO - VERIFICAR"))))</f>
        <v/>
      </c>
      <c r="T744" s="131"/>
      <c r="U744" s="37"/>
      <c r="V744" s="37"/>
      <c r="W744" s="37"/>
      <c r="X744" s="37"/>
      <c r="Y744" s="37"/>
      <c r="Z744" s="37"/>
    </row>
    <row r="745" spans="18:26" x14ac:dyDescent="0.25">
      <c r="R745" s="19" t="str">
        <f t="shared" si="11"/>
        <v/>
      </c>
      <c r="S745" s="19" t="str">
        <f>IF(M745="","",IF(AND(M745&lt;&gt;'Tabelas auxiliares'!$B$241,M745&lt;&gt;'Tabelas auxiliares'!$B$242,M745&lt;&gt;'Tabelas auxiliares'!$C$241,M745&lt;&gt;'Tabelas auxiliares'!$C$242),"FOLHA DE PESSOAL",IF(R745='Tabelas auxiliares'!$A$242,"CUSTEIO",IF(R745='Tabelas auxiliares'!$A$241,"INVESTIMENTO","ERRO - VERIFICAR"))))</f>
        <v/>
      </c>
      <c r="T745" s="131"/>
      <c r="U745" s="37"/>
      <c r="V745" s="37"/>
      <c r="W745" s="37"/>
      <c r="X745" s="37"/>
      <c r="Y745" s="37"/>
      <c r="Z745" s="37"/>
    </row>
    <row r="746" spans="18:26" x14ac:dyDescent="0.25">
      <c r="R746" s="19" t="str">
        <f t="shared" si="11"/>
        <v/>
      </c>
      <c r="S746" s="19" t="str">
        <f>IF(M746="","",IF(AND(M746&lt;&gt;'Tabelas auxiliares'!$B$241,M746&lt;&gt;'Tabelas auxiliares'!$B$242,M746&lt;&gt;'Tabelas auxiliares'!$C$241,M746&lt;&gt;'Tabelas auxiliares'!$C$242),"FOLHA DE PESSOAL",IF(R746='Tabelas auxiliares'!$A$242,"CUSTEIO",IF(R746='Tabelas auxiliares'!$A$241,"INVESTIMENTO","ERRO - VERIFICAR"))))</f>
        <v/>
      </c>
      <c r="T746" s="131"/>
      <c r="U746" s="37"/>
      <c r="V746" s="37"/>
      <c r="W746" s="37"/>
      <c r="X746" s="37"/>
      <c r="Y746" s="37"/>
      <c r="Z746" s="37"/>
    </row>
    <row r="747" spans="18:26" x14ac:dyDescent="0.25">
      <c r="R747" s="19" t="str">
        <f t="shared" si="11"/>
        <v/>
      </c>
      <c r="S747" s="19" t="str">
        <f>IF(M747="","",IF(AND(M747&lt;&gt;'Tabelas auxiliares'!$B$241,M747&lt;&gt;'Tabelas auxiliares'!$B$242,M747&lt;&gt;'Tabelas auxiliares'!$C$241,M747&lt;&gt;'Tabelas auxiliares'!$C$242),"FOLHA DE PESSOAL",IF(R747='Tabelas auxiliares'!$A$242,"CUSTEIO",IF(R747='Tabelas auxiliares'!$A$241,"INVESTIMENTO","ERRO - VERIFICAR"))))</f>
        <v/>
      </c>
      <c r="T747" s="131"/>
      <c r="U747" s="37"/>
      <c r="V747" s="37"/>
      <c r="W747" s="37"/>
      <c r="X747" s="37"/>
      <c r="Y747" s="37"/>
      <c r="Z747" s="37"/>
    </row>
    <row r="748" spans="18:26" x14ac:dyDescent="0.25">
      <c r="R748" s="19" t="str">
        <f t="shared" si="11"/>
        <v/>
      </c>
      <c r="S748" s="19" t="str">
        <f>IF(M748="","",IF(AND(M748&lt;&gt;'Tabelas auxiliares'!$B$241,M748&lt;&gt;'Tabelas auxiliares'!$B$242,M748&lt;&gt;'Tabelas auxiliares'!$C$241,M748&lt;&gt;'Tabelas auxiliares'!$C$242),"FOLHA DE PESSOAL",IF(R748='Tabelas auxiliares'!$A$242,"CUSTEIO",IF(R748='Tabelas auxiliares'!$A$241,"INVESTIMENTO","ERRO - VERIFICAR"))))</f>
        <v/>
      </c>
      <c r="T748" s="131"/>
      <c r="U748" s="37"/>
      <c r="V748" s="37"/>
      <c r="W748" s="37"/>
      <c r="X748" s="37"/>
      <c r="Y748" s="37"/>
      <c r="Z748" s="37"/>
    </row>
    <row r="749" spans="18:26" x14ac:dyDescent="0.25">
      <c r="R749" s="19" t="str">
        <f t="shared" si="11"/>
        <v/>
      </c>
      <c r="S749" s="19" t="str">
        <f>IF(M749="","",IF(AND(M749&lt;&gt;'Tabelas auxiliares'!$B$241,M749&lt;&gt;'Tabelas auxiliares'!$B$242,M749&lt;&gt;'Tabelas auxiliares'!$C$241,M749&lt;&gt;'Tabelas auxiliares'!$C$242),"FOLHA DE PESSOAL",IF(R749='Tabelas auxiliares'!$A$242,"CUSTEIO",IF(R749='Tabelas auxiliares'!$A$241,"INVESTIMENTO","ERRO - VERIFICAR"))))</f>
        <v/>
      </c>
      <c r="T749" s="131"/>
      <c r="U749" s="37"/>
      <c r="V749" s="37"/>
      <c r="W749" s="37"/>
      <c r="X749" s="37"/>
      <c r="Y749" s="37"/>
      <c r="Z749" s="37"/>
    </row>
    <row r="750" spans="18:26" x14ac:dyDescent="0.25">
      <c r="R750" s="19" t="str">
        <f t="shared" si="11"/>
        <v/>
      </c>
      <c r="S750" s="19" t="str">
        <f>IF(M750="","",IF(AND(M750&lt;&gt;'Tabelas auxiliares'!$B$241,M750&lt;&gt;'Tabelas auxiliares'!$B$242,M750&lt;&gt;'Tabelas auxiliares'!$C$241,M750&lt;&gt;'Tabelas auxiliares'!$C$242),"FOLHA DE PESSOAL",IF(R750='Tabelas auxiliares'!$A$242,"CUSTEIO",IF(R750='Tabelas auxiliares'!$A$241,"INVESTIMENTO","ERRO - VERIFICAR"))))</f>
        <v/>
      </c>
      <c r="T750" s="131"/>
      <c r="U750" s="37"/>
      <c r="V750" s="37"/>
      <c r="W750" s="37"/>
      <c r="X750" s="37"/>
      <c r="Y750" s="37"/>
      <c r="Z750" s="37"/>
    </row>
    <row r="751" spans="18:26" x14ac:dyDescent="0.25">
      <c r="R751" s="19" t="str">
        <f t="shared" si="11"/>
        <v/>
      </c>
      <c r="S751" s="19" t="str">
        <f>IF(M751="","",IF(AND(M751&lt;&gt;'Tabelas auxiliares'!$B$241,M751&lt;&gt;'Tabelas auxiliares'!$B$242,M751&lt;&gt;'Tabelas auxiliares'!$C$241,M751&lt;&gt;'Tabelas auxiliares'!$C$242),"FOLHA DE PESSOAL",IF(R751='Tabelas auxiliares'!$A$242,"CUSTEIO",IF(R751='Tabelas auxiliares'!$A$241,"INVESTIMENTO","ERRO - VERIFICAR"))))</f>
        <v/>
      </c>
      <c r="T751" s="131"/>
      <c r="U751" s="37"/>
      <c r="V751" s="37"/>
      <c r="W751" s="37"/>
      <c r="X751" s="37"/>
      <c r="Y751" s="37"/>
      <c r="Z751" s="37"/>
    </row>
    <row r="752" spans="18:26" x14ac:dyDescent="0.25">
      <c r="R752" s="19" t="str">
        <f t="shared" si="11"/>
        <v/>
      </c>
      <c r="S752" s="19" t="str">
        <f>IF(M752="","",IF(AND(M752&lt;&gt;'Tabelas auxiliares'!$B$241,M752&lt;&gt;'Tabelas auxiliares'!$B$242,M752&lt;&gt;'Tabelas auxiliares'!$C$241,M752&lt;&gt;'Tabelas auxiliares'!$C$242),"FOLHA DE PESSOAL",IF(R752='Tabelas auxiliares'!$A$242,"CUSTEIO",IF(R752='Tabelas auxiliares'!$A$241,"INVESTIMENTO","ERRO - VERIFICAR"))))</f>
        <v/>
      </c>
      <c r="T752" s="131"/>
      <c r="U752" s="37"/>
      <c r="V752" s="37"/>
      <c r="W752" s="37"/>
      <c r="X752" s="37"/>
      <c r="Y752" s="37"/>
      <c r="Z752" s="37"/>
    </row>
    <row r="753" spans="18:26" x14ac:dyDescent="0.25">
      <c r="R753" s="19" t="str">
        <f t="shared" si="11"/>
        <v/>
      </c>
      <c r="S753" s="19" t="str">
        <f>IF(M753="","",IF(AND(M753&lt;&gt;'Tabelas auxiliares'!$B$241,M753&lt;&gt;'Tabelas auxiliares'!$B$242,M753&lt;&gt;'Tabelas auxiliares'!$C$241,M753&lt;&gt;'Tabelas auxiliares'!$C$242),"FOLHA DE PESSOAL",IF(R753='Tabelas auxiliares'!$A$242,"CUSTEIO",IF(R753='Tabelas auxiliares'!$A$241,"INVESTIMENTO","ERRO - VERIFICAR"))))</f>
        <v/>
      </c>
      <c r="T753" s="131"/>
      <c r="U753" s="37"/>
      <c r="V753" s="37"/>
      <c r="W753" s="37"/>
      <c r="X753" s="37"/>
      <c r="Y753" s="37"/>
      <c r="Z753" s="37"/>
    </row>
    <row r="754" spans="18:26" x14ac:dyDescent="0.25">
      <c r="R754" s="19" t="str">
        <f t="shared" si="11"/>
        <v/>
      </c>
      <c r="S754" s="19" t="str">
        <f>IF(M754="","",IF(AND(M754&lt;&gt;'Tabelas auxiliares'!$B$241,M754&lt;&gt;'Tabelas auxiliares'!$B$242,M754&lt;&gt;'Tabelas auxiliares'!$C$241,M754&lt;&gt;'Tabelas auxiliares'!$C$242),"FOLHA DE PESSOAL",IF(R754='Tabelas auxiliares'!$A$242,"CUSTEIO",IF(R754='Tabelas auxiliares'!$A$241,"INVESTIMENTO","ERRO - VERIFICAR"))))</f>
        <v/>
      </c>
      <c r="T754" s="131"/>
      <c r="U754" s="37"/>
      <c r="V754" s="37"/>
      <c r="W754" s="37"/>
      <c r="X754" s="37"/>
      <c r="Y754" s="37"/>
      <c r="Z754" s="37"/>
    </row>
    <row r="755" spans="18:26" x14ac:dyDescent="0.25">
      <c r="R755" s="19" t="str">
        <f t="shared" si="11"/>
        <v/>
      </c>
      <c r="S755" s="19" t="str">
        <f>IF(M755="","",IF(AND(M755&lt;&gt;'Tabelas auxiliares'!$B$241,M755&lt;&gt;'Tabelas auxiliares'!$B$242,M755&lt;&gt;'Tabelas auxiliares'!$C$241,M755&lt;&gt;'Tabelas auxiliares'!$C$242),"FOLHA DE PESSOAL",IF(R755='Tabelas auxiliares'!$A$242,"CUSTEIO",IF(R755='Tabelas auxiliares'!$A$241,"INVESTIMENTO","ERRO - VERIFICAR"))))</f>
        <v/>
      </c>
      <c r="T755" s="131"/>
      <c r="U755" s="37"/>
      <c r="V755" s="37"/>
      <c r="W755" s="37"/>
      <c r="X755" s="37"/>
      <c r="Y755" s="37"/>
      <c r="Z755" s="37"/>
    </row>
    <row r="756" spans="18:26" x14ac:dyDescent="0.25">
      <c r="R756" s="19" t="str">
        <f t="shared" si="11"/>
        <v/>
      </c>
      <c r="S756" s="19" t="str">
        <f>IF(M756="","",IF(AND(M756&lt;&gt;'Tabelas auxiliares'!$B$241,M756&lt;&gt;'Tabelas auxiliares'!$B$242,M756&lt;&gt;'Tabelas auxiliares'!$C$241,M756&lt;&gt;'Tabelas auxiliares'!$C$242),"FOLHA DE PESSOAL",IF(R756='Tabelas auxiliares'!$A$242,"CUSTEIO",IF(R756='Tabelas auxiliares'!$A$241,"INVESTIMENTO","ERRO - VERIFICAR"))))</f>
        <v/>
      </c>
      <c r="T756" s="131"/>
      <c r="U756" s="37"/>
      <c r="V756" s="37"/>
      <c r="W756" s="37"/>
      <c r="X756" s="37"/>
      <c r="Y756" s="37"/>
      <c r="Z756" s="37"/>
    </row>
    <row r="757" spans="18:26" x14ac:dyDescent="0.25">
      <c r="R757" s="19" t="str">
        <f t="shared" si="11"/>
        <v/>
      </c>
      <c r="S757" s="19" t="str">
        <f>IF(M757="","",IF(AND(M757&lt;&gt;'Tabelas auxiliares'!$B$241,M757&lt;&gt;'Tabelas auxiliares'!$B$242,M757&lt;&gt;'Tabelas auxiliares'!$C$241,M757&lt;&gt;'Tabelas auxiliares'!$C$242),"FOLHA DE PESSOAL",IF(R757='Tabelas auxiliares'!$A$242,"CUSTEIO",IF(R757='Tabelas auxiliares'!$A$241,"INVESTIMENTO","ERRO - VERIFICAR"))))</f>
        <v/>
      </c>
      <c r="T757" s="131"/>
      <c r="U757" s="37"/>
      <c r="V757" s="37"/>
      <c r="W757" s="37"/>
      <c r="X757" s="37"/>
      <c r="Y757" s="37"/>
      <c r="Z757" s="37"/>
    </row>
    <row r="758" spans="18:26" x14ac:dyDescent="0.25">
      <c r="R758" s="19" t="str">
        <f t="shared" si="11"/>
        <v/>
      </c>
      <c r="S758" s="19" t="str">
        <f>IF(M758="","",IF(AND(M758&lt;&gt;'Tabelas auxiliares'!$B$241,M758&lt;&gt;'Tabelas auxiliares'!$B$242,M758&lt;&gt;'Tabelas auxiliares'!$C$241,M758&lt;&gt;'Tabelas auxiliares'!$C$242),"FOLHA DE PESSOAL",IF(R758='Tabelas auxiliares'!$A$242,"CUSTEIO",IF(R758='Tabelas auxiliares'!$A$241,"INVESTIMENTO","ERRO - VERIFICAR"))))</f>
        <v/>
      </c>
      <c r="T758" s="131"/>
      <c r="U758" s="37"/>
      <c r="V758" s="37"/>
      <c r="W758" s="37"/>
      <c r="X758" s="37"/>
      <c r="Y758" s="37"/>
      <c r="Z758" s="37"/>
    </row>
    <row r="759" spans="18:26" x14ac:dyDescent="0.25">
      <c r="R759" s="19" t="str">
        <f t="shared" si="11"/>
        <v/>
      </c>
      <c r="S759" s="19" t="str">
        <f>IF(M759="","",IF(AND(M759&lt;&gt;'Tabelas auxiliares'!$B$241,M759&lt;&gt;'Tabelas auxiliares'!$B$242,M759&lt;&gt;'Tabelas auxiliares'!$C$241,M759&lt;&gt;'Tabelas auxiliares'!$C$242),"FOLHA DE PESSOAL",IF(R759='Tabelas auxiliares'!$A$242,"CUSTEIO",IF(R759='Tabelas auxiliares'!$A$241,"INVESTIMENTO","ERRO - VERIFICAR"))))</f>
        <v/>
      </c>
      <c r="T759" s="131"/>
      <c r="U759" s="37"/>
      <c r="V759" s="37"/>
      <c r="W759" s="37"/>
      <c r="X759" s="37"/>
      <c r="Y759" s="37"/>
      <c r="Z759" s="37"/>
    </row>
    <row r="760" spans="18:26" x14ac:dyDescent="0.25">
      <c r="R760" s="19" t="str">
        <f t="shared" si="11"/>
        <v/>
      </c>
      <c r="S760" s="19" t="str">
        <f>IF(M760="","",IF(AND(M760&lt;&gt;'Tabelas auxiliares'!$B$241,M760&lt;&gt;'Tabelas auxiliares'!$B$242,M760&lt;&gt;'Tabelas auxiliares'!$C$241,M760&lt;&gt;'Tabelas auxiliares'!$C$242),"FOLHA DE PESSOAL",IF(R760='Tabelas auxiliares'!$A$242,"CUSTEIO",IF(R760='Tabelas auxiliares'!$A$241,"INVESTIMENTO","ERRO - VERIFICAR"))))</f>
        <v/>
      </c>
      <c r="T760" s="131"/>
      <c r="U760" s="37"/>
      <c r="V760" s="37"/>
      <c r="W760" s="37"/>
      <c r="X760" s="37"/>
      <c r="Y760" s="37"/>
      <c r="Z760" s="37"/>
    </row>
    <row r="761" spans="18:26" x14ac:dyDescent="0.25">
      <c r="R761" s="19" t="str">
        <f t="shared" si="11"/>
        <v/>
      </c>
      <c r="S761" s="19" t="str">
        <f>IF(M761="","",IF(AND(M761&lt;&gt;'Tabelas auxiliares'!$B$241,M761&lt;&gt;'Tabelas auxiliares'!$B$242,M761&lt;&gt;'Tabelas auxiliares'!$C$241,M761&lt;&gt;'Tabelas auxiliares'!$C$242),"FOLHA DE PESSOAL",IF(R761='Tabelas auxiliares'!$A$242,"CUSTEIO",IF(R761='Tabelas auxiliares'!$A$241,"INVESTIMENTO","ERRO - VERIFICAR"))))</f>
        <v/>
      </c>
      <c r="T761" s="131"/>
      <c r="U761" s="37"/>
      <c r="V761" s="37"/>
      <c r="W761" s="37"/>
      <c r="X761" s="37"/>
      <c r="Y761" s="37"/>
      <c r="Z761" s="37"/>
    </row>
    <row r="762" spans="18:26" x14ac:dyDescent="0.25">
      <c r="R762" s="19" t="str">
        <f t="shared" si="11"/>
        <v/>
      </c>
      <c r="S762" s="19" t="str">
        <f>IF(M762="","",IF(AND(M762&lt;&gt;'Tabelas auxiliares'!$B$241,M762&lt;&gt;'Tabelas auxiliares'!$B$242,M762&lt;&gt;'Tabelas auxiliares'!$C$241,M762&lt;&gt;'Tabelas auxiliares'!$C$242),"FOLHA DE PESSOAL",IF(R762='Tabelas auxiliares'!$A$242,"CUSTEIO",IF(R762='Tabelas auxiliares'!$A$241,"INVESTIMENTO","ERRO - VERIFICAR"))))</f>
        <v/>
      </c>
      <c r="T762" s="131"/>
      <c r="U762" s="37"/>
      <c r="V762" s="37"/>
      <c r="W762" s="37"/>
      <c r="X762" s="37"/>
      <c r="Y762" s="37"/>
      <c r="Z762" s="37"/>
    </row>
    <row r="763" spans="18:26" x14ac:dyDescent="0.25">
      <c r="R763" s="19" t="str">
        <f t="shared" si="11"/>
        <v/>
      </c>
      <c r="S763" s="19" t="str">
        <f>IF(M763="","",IF(AND(M763&lt;&gt;'Tabelas auxiliares'!$B$241,M763&lt;&gt;'Tabelas auxiliares'!$B$242,M763&lt;&gt;'Tabelas auxiliares'!$C$241,M763&lt;&gt;'Tabelas auxiliares'!$C$242),"FOLHA DE PESSOAL",IF(R763='Tabelas auxiliares'!$A$242,"CUSTEIO",IF(R763='Tabelas auxiliares'!$A$241,"INVESTIMENTO","ERRO - VERIFICAR"))))</f>
        <v/>
      </c>
      <c r="T763" s="131"/>
      <c r="U763" s="37"/>
      <c r="V763" s="37"/>
      <c r="W763" s="37"/>
      <c r="X763" s="37"/>
      <c r="Y763" s="37"/>
      <c r="Z763" s="37"/>
    </row>
    <row r="764" spans="18:26" x14ac:dyDescent="0.25">
      <c r="R764" s="19" t="str">
        <f t="shared" si="11"/>
        <v/>
      </c>
      <c r="S764" s="19" t="str">
        <f>IF(M764="","",IF(AND(M764&lt;&gt;'Tabelas auxiliares'!$B$241,M764&lt;&gt;'Tabelas auxiliares'!$B$242,M764&lt;&gt;'Tabelas auxiliares'!$C$241,M764&lt;&gt;'Tabelas auxiliares'!$C$242),"FOLHA DE PESSOAL",IF(R764='Tabelas auxiliares'!$A$242,"CUSTEIO",IF(R764='Tabelas auxiliares'!$A$241,"INVESTIMENTO","ERRO - VERIFICAR"))))</f>
        <v/>
      </c>
      <c r="T764" s="131"/>
      <c r="U764" s="37"/>
      <c r="V764" s="37"/>
      <c r="W764" s="37"/>
      <c r="X764" s="37"/>
      <c r="Y764" s="37"/>
      <c r="Z764" s="37"/>
    </row>
    <row r="765" spans="18:26" x14ac:dyDescent="0.25">
      <c r="R765" s="19" t="str">
        <f t="shared" si="11"/>
        <v/>
      </c>
      <c r="S765" s="19" t="str">
        <f>IF(M765="","",IF(AND(M765&lt;&gt;'Tabelas auxiliares'!$B$241,M765&lt;&gt;'Tabelas auxiliares'!$B$242,M765&lt;&gt;'Tabelas auxiliares'!$C$241,M765&lt;&gt;'Tabelas auxiliares'!$C$242),"FOLHA DE PESSOAL",IF(R765='Tabelas auxiliares'!$A$242,"CUSTEIO",IF(R765='Tabelas auxiliares'!$A$241,"INVESTIMENTO","ERRO - VERIFICAR"))))</f>
        <v/>
      </c>
      <c r="T765" s="131"/>
      <c r="U765" s="37"/>
      <c r="V765" s="37"/>
      <c r="W765" s="37"/>
      <c r="X765" s="37"/>
      <c r="Y765" s="37"/>
      <c r="Z765" s="37"/>
    </row>
    <row r="766" spans="18:26" x14ac:dyDescent="0.25">
      <c r="R766" s="19" t="str">
        <f t="shared" si="11"/>
        <v/>
      </c>
      <c r="S766" s="19" t="str">
        <f>IF(M766="","",IF(AND(M766&lt;&gt;'Tabelas auxiliares'!$B$241,M766&lt;&gt;'Tabelas auxiliares'!$B$242,M766&lt;&gt;'Tabelas auxiliares'!$C$241,M766&lt;&gt;'Tabelas auxiliares'!$C$242),"FOLHA DE PESSOAL",IF(R766='Tabelas auxiliares'!$A$242,"CUSTEIO",IF(R766='Tabelas auxiliares'!$A$241,"INVESTIMENTO","ERRO - VERIFICAR"))))</f>
        <v/>
      </c>
      <c r="T766" s="131"/>
      <c r="U766" s="37"/>
      <c r="V766" s="37"/>
      <c r="W766" s="37"/>
      <c r="X766" s="37"/>
      <c r="Y766" s="37"/>
      <c r="Z766" s="37"/>
    </row>
    <row r="767" spans="18:26" x14ac:dyDescent="0.25">
      <c r="R767" s="19" t="str">
        <f t="shared" si="11"/>
        <v/>
      </c>
      <c r="S767" s="19" t="str">
        <f>IF(M767="","",IF(AND(M767&lt;&gt;'Tabelas auxiliares'!$B$241,M767&lt;&gt;'Tabelas auxiliares'!$B$242,M767&lt;&gt;'Tabelas auxiliares'!$C$241,M767&lt;&gt;'Tabelas auxiliares'!$C$242),"FOLHA DE PESSOAL",IF(R767='Tabelas auxiliares'!$A$242,"CUSTEIO",IF(R767='Tabelas auxiliares'!$A$241,"INVESTIMENTO","ERRO - VERIFICAR"))))</f>
        <v/>
      </c>
      <c r="T767" s="131"/>
      <c r="U767" s="37"/>
      <c r="V767" s="37"/>
      <c r="W767" s="37"/>
      <c r="X767" s="37"/>
      <c r="Y767" s="37"/>
      <c r="Z767" s="37"/>
    </row>
    <row r="768" spans="18:26" x14ac:dyDescent="0.25">
      <c r="R768" s="19" t="str">
        <f t="shared" si="11"/>
        <v/>
      </c>
      <c r="S768" s="19" t="str">
        <f>IF(M768="","",IF(AND(M768&lt;&gt;'Tabelas auxiliares'!$B$241,M768&lt;&gt;'Tabelas auxiliares'!$B$242,M768&lt;&gt;'Tabelas auxiliares'!$C$241,M768&lt;&gt;'Tabelas auxiliares'!$C$242),"FOLHA DE PESSOAL",IF(R768='Tabelas auxiliares'!$A$242,"CUSTEIO",IF(R768='Tabelas auxiliares'!$A$241,"INVESTIMENTO","ERRO - VERIFICAR"))))</f>
        <v/>
      </c>
      <c r="T768" s="131"/>
      <c r="U768" s="37"/>
      <c r="V768" s="37"/>
      <c r="W768" s="37"/>
      <c r="X768" s="37"/>
      <c r="Y768" s="37"/>
      <c r="Z768" s="37"/>
    </row>
    <row r="769" spans="18:26" x14ac:dyDescent="0.25">
      <c r="R769" s="19" t="str">
        <f t="shared" si="11"/>
        <v/>
      </c>
      <c r="S769" s="19" t="str">
        <f>IF(M769="","",IF(AND(M769&lt;&gt;'Tabelas auxiliares'!$B$241,M769&lt;&gt;'Tabelas auxiliares'!$B$242,M769&lt;&gt;'Tabelas auxiliares'!$C$241,M769&lt;&gt;'Tabelas auxiliares'!$C$242),"FOLHA DE PESSOAL",IF(R769='Tabelas auxiliares'!$A$242,"CUSTEIO",IF(R769='Tabelas auxiliares'!$A$241,"INVESTIMENTO","ERRO - VERIFICAR"))))</f>
        <v/>
      </c>
      <c r="T769" s="131"/>
      <c r="U769" s="37"/>
      <c r="V769" s="37"/>
      <c r="W769" s="37"/>
      <c r="X769" s="37"/>
      <c r="Y769" s="37"/>
      <c r="Z769" s="37"/>
    </row>
    <row r="770" spans="18:26" x14ac:dyDescent="0.25">
      <c r="R770" s="19" t="str">
        <f t="shared" si="11"/>
        <v/>
      </c>
      <c r="S770" s="19" t="str">
        <f>IF(M770="","",IF(AND(M770&lt;&gt;'Tabelas auxiliares'!$B$241,M770&lt;&gt;'Tabelas auxiliares'!$B$242,M770&lt;&gt;'Tabelas auxiliares'!$C$241,M770&lt;&gt;'Tabelas auxiliares'!$C$242),"FOLHA DE PESSOAL",IF(R770='Tabelas auxiliares'!$A$242,"CUSTEIO",IF(R770='Tabelas auxiliares'!$A$241,"INVESTIMENTO","ERRO - VERIFICAR"))))</f>
        <v/>
      </c>
      <c r="T770" s="131"/>
      <c r="U770" s="37"/>
      <c r="V770" s="37"/>
      <c r="W770" s="37"/>
      <c r="X770" s="37"/>
      <c r="Y770" s="37"/>
      <c r="Z770" s="37"/>
    </row>
    <row r="771" spans="18:26" x14ac:dyDescent="0.25">
      <c r="R771" s="19" t="str">
        <f t="shared" si="11"/>
        <v/>
      </c>
      <c r="S771" s="19" t="str">
        <f>IF(M771="","",IF(AND(M771&lt;&gt;'Tabelas auxiliares'!$B$241,M771&lt;&gt;'Tabelas auxiliares'!$B$242,M771&lt;&gt;'Tabelas auxiliares'!$C$241,M771&lt;&gt;'Tabelas auxiliares'!$C$242),"FOLHA DE PESSOAL",IF(R771='Tabelas auxiliares'!$A$242,"CUSTEIO",IF(R771='Tabelas auxiliares'!$A$241,"INVESTIMENTO","ERRO - VERIFICAR"))))</f>
        <v/>
      </c>
      <c r="T771" s="131"/>
      <c r="U771" s="37"/>
      <c r="V771" s="37"/>
      <c r="W771" s="37"/>
      <c r="X771" s="37"/>
      <c r="Y771" s="37"/>
      <c r="Z771" s="37"/>
    </row>
    <row r="772" spans="18:26" x14ac:dyDescent="0.25">
      <c r="R772" s="19" t="str">
        <f t="shared" ref="R772:R835" si="12">LEFT(O772,1)</f>
        <v/>
      </c>
      <c r="S772" s="19" t="str">
        <f>IF(M772="","",IF(AND(M772&lt;&gt;'Tabelas auxiliares'!$B$241,M772&lt;&gt;'Tabelas auxiliares'!$B$242,M772&lt;&gt;'Tabelas auxiliares'!$C$241,M772&lt;&gt;'Tabelas auxiliares'!$C$242),"FOLHA DE PESSOAL",IF(R772='Tabelas auxiliares'!$A$242,"CUSTEIO",IF(R772='Tabelas auxiliares'!$A$241,"INVESTIMENTO","ERRO - VERIFICAR"))))</f>
        <v/>
      </c>
      <c r="T772" s="131"/>
      <c r="U772" s="37"/>
      <c r="V772" s="37"/>
      <c r="W772" s="37"/>
      <c r="X772" s="37"/>
      <c r="Y772" s="37"/>
      <c r="Z772" s="37"/>
    </row>
    <row r="773" spans="18:26" x14ac:dyDescent="0.25">
      <c r="R773" s="19" t="str">
        <f t="shared" si="12"/>
        <v/>
      </c>
      <c r="S773" s="19" t="str">
        <f>IF(M773="","",IF(AND(M773&lt;&gt;'Tabelas auxiliares'!$B$241,M773&lt;&gt;'Tabelas auxiliares'!$B$242,M773&lt;&gt;'Tabelas auxiliares'!$C$241,M773&lt;&gt;'Tabelas auxiliares'!$C$242),"FOLHA DE PESSOAL",IF(R773='Tabelas auxiliares'!$A$242,"CUSTEIO",IF(R773='Tabelas auxiliares'!$A$241,"INVESTIMENTO","ERRO - VERIFICAR"))))</f>
        <v/>
      </c>
      <c r="T773" s="131"/>
      <c r="U773" s="37"/>
      <c r="V773" s="37"/>
      <c r="W773" s="37"/>
      <c r="X773" s="37"/>
      <c r="Y773" s="37"/>
      <c r="Z773" s="37"/>
    </row>
    <row r="774" spans="18:26" x14ac:dyDescent="0.25">
      <c r="R774" s="19" t="str">
        <f t="shared" si="12"/>
        <v/>
      </c>
      <c r="S774" s="19" t="str">
        <f>IF(M774="","",IF(AND(M774&lt;&gt;'Tabelas auxiliares'!$B$241,M774&lt;&gt;'Tabelas auxiliares'!$B$242,M774&lt;&gt;'Tabelas auxiliares'!$C$241,M774&lt;&gt;'Tabelas auxiliares'!$C$242),"FOLHA DE PESSOAL",IF(R774='Tabelas auxiliares'!$A$242,"CUSTEIO",IF(R774='Tabelas auxiliares'!$A$241,"INVESTIMENTO","ERRO - VERIFICAR"))))</f>
        <v/>
      </c>
      <c r="T774" s="131"/>
      <c r="U774" s="37"/>
      <c r="V774" s="37"/>
      <c r="W774" s="37"/>
      <c r="X774" s="37"/>
      <c r="Y774" s="37"/>
      <c r="Z774" s="37"/>
    </row>
    <row r="775" spans="18:26" x14ac:dyDescent="0.25">
      <c r="R775" s="19" t="str">
        <f t="shared" si="12"/>
        <v/>
      </c>
      <c r="S775" s="19" t="str">
        <f>IF(M775="","",IF(AND(M775&lt;&gt;'Tabelas auxiliares'!$B$241,M775&lt;&gt;'Tabelas auxiliares'!$B$242,M775&lt;&gt;'Tabelas auxiliares'!$C$241,M775&lt;&gt;'Tabelas auxiliares'!$C$242),"FOLHA DE PESSOAL",IF(R775='Tabelas auxiliares'!$A$242,"CUSTEIO",IF(R775='Tabelas auxiliares'!$A$241,"INVESTIMENTO","ERRO - VERIFICAR"))))</f>
        <v/>
      </c>
      <c r="T775" s="131"/>
      <c r="U775" s="37"/>
      <c r="V775" s="37"/>
      <c r="W775" s="37"/>
      <c r="X775" s="37"/>
      <c r="Y775" s="37"/>
      <c r="Z775" s="37"/>
    </row>
    <row r="776" spans="18:26" x14ac:dyDescent="0.25">
      <c r="R776" s="19" t="str">
        <f t="shared" si="12"/>
        <v/>
      </c>
      <c r="S776" s="19" t="str">
        <f>IF(M776="","",IF(AND(M776&lt;&gt;'Tabelas auxiliares'!$B$241,M776&lt;&gt;'Tabelas auxiliares'!$B$242,M776&lt;&gt;'Tabelas auxiliares'!$C$241,M776&lt;&gt;'Tabelas auxiliares'!$C$242),"FOLHA DE PESSOAL",IF(R776='Tabelas auxiliares'!$A$242,"CUSTEIO",IF(R776='Tabelas auxiliares'!$A$241,"INVESTIMENTO","ERRO - VERIFICAR"))))</f>
        <v/>
      </c>
      <c r="T776" s="131"/>
      <c r="U776" s="37"/>
      <c r="V776" s="37"/>
      <c r="W776" s="37"/>
      <c r="X776" s="37"/>
      <c r="Y776" s="37"/>
      <c r="Z776" s="37"/>
    </row>
    <row r="777" spans="18:26" x14ac:dyDescent="0.25">
      <c r="R777" s="19" t="str">
        <f t="shared" si="12"/>
        <v/>
      </c>
      <c r="S777" s="19" t="str">
        <f>IF(M777="","",IF(AND(M777&lt;&gt;'Tabelas auxiliares'!$B$241,M777&lt;&gt;'Tabelas auxiliares'!$B$242,M777&lt;&gt;'Tabelas auxiliares'!$C$241,M777&lt;&gt;'Tabelas auxiliares'!$C$242),"FOLHA DE PESSOAL",IF(R777='Tabelas auxiliares'!$A$242,"CUSTEIO",IF(R777='Tabelas auxiliares'!$A$241,"INVESTIMENTO","ERRO - VERIFICAR"))))</f>
        <v/>
      </c>
      <c r="T777" s="131"/>
      <c r="U777" s="37"/>
      <c r="V777" s="37"/>
      <c r="W777" s="37"/>
      <c r="X777" s="37"/>
      <c r="Y777" s="37"/>
      <c r="Z777" s="37"/>
    </row>
    <row r="778" spans="18:26" x14ac:dyDescent="0.25">
      <c r="R778" s="19" t="str">
        <f t="shared" si="12"/>
        <v/>
      </c>
      <c r="S778" s="19" t="str">
        <f>IF(M778="","",IF(AND(M778&lt;&gt;'Tabelas auxiliares'!$B$241,M778&lt;&gt;'Tabelas auxiliares'!$B$242,M778&lt;&gt;'Tabelas auxiliares'!$C$241,M778&lt;&gt;'Tabelas auxiliares'!$C$242),"FOLHA DE PESSOAL",IF(R778='Tabelas auxiliares'!$A$242,"CUSTEIO",IF(R778='Tabelas auxiliares'!$A$241,"INVESTIMENTO","ERRO - VERIFICAR"))))</f>
        <v/>
      </c>
      <c r="T778" s="131"/>
      <c r="U778" s="37"/>
      <c r="V778" s="37"/>
      <c r="W778" s="37"/>
      <c r="X778" s="37"/>
      <c r="Y778" s="37"/>
      <c r="Z778" s="37"/>
    </row>
    <row r="779" spans="18:26" x14ac:dyDescent="0.25">
      <c r="R779" s="19" t="str">
        <f t="shared" si="12"/>
        <v/>
      </c>
      <c r="S779" s="19" t="str">
        <f>IF(M779="","",IF(AND(M779&lt;&gt;'Tabelas auxiliares'!$B$241,M779&lt;&gt;'Tabelas auxiliares'!$B$242,M779&lt;&gt;'Tabelas auxiliares'!$C$241,M779&lt;&gt;'Tabelas auxiliares'!$C$242),"FOLHA DE PESSOAL",IF(R779='Tabelas auxiliares'!$A$242,"CUSTEIO",IF(R779='Tabelas auxiliares'!$A$241,"INVESTIMENTO","ERRO - VERIFICAR"))))</f>
        <v/>
      </c>
      <c r="T779" s="131"/>
      <c r="U779" s="37"/>
      <c r="V779" s="37"/>
      <c r="W779" s="37"/>
      <c r="X779" s="37"/>
      <c r="Y779" s="37"/>
      <c r="Z779" s="37"/>
    </row>
    <row r="780" spans="18:26" x14ac:dyDescent="0.25">
      <c r="R780" s="19" t="str">
        <f t="shared" si="12"/>
        <v/>
      </c>
      <c r="S780" s="19" t="str">
        <f>IF(M780="","",IF(AND(M780&lt;&gt;'Tabelas auxiliares'!$B$241,M780&lt;&gt;'Tabelas auxiliares'!$B$242,M780&lt;&gt;'Tabelas auxiliares'!$C$241,M780&lt;&gt;'Tabelas auxiliares'!$C$242),"FOLHA DE PESSOAL",IF(R780='Tabelas auxiliares'!$A$242,"CUSTEIO",IF(R780='Tabelas auxiliares'!$A$241,"INVESTIMENTO","ERRO - VERIFICAR"))))</f>
        <v/>
      </c>
      <c r="T780" s="131"/>
      <c r="U780" s="37"/>
      <c r="V780" s="37"/>
      <c r="W780" s="37"/>
      <c r="X780" s="37"/>
      <c r="Y780" s="37"/>
      <c r="Z780" s="37"/>
    </row>
    <row r="781" spans="18:26" x14ac:dyDescent="0.25">
      <c r="R781" s="19" t="str">
        <f t="shared" si="12"/>
        <v/>
      </c>
      <c r="S781" s="19" t="str">
        <f>IF(M781="","",IF(AND(M781&lt;&gt;'Tabelas auxiliares'!$B$241,M781&lt;&gt;'Tabelas auxiliares'!$B$242,M781&lt;&gt;'Tabelas auxiliares'!$C$241,M781&lt;&gt;'Tabelas auxiliares'!$C$242),"FOLHA DE PESSOAL",IF(R781='Tabelas auxiliares'!$A$242,"CUSTEIO",IF(R781='Tabelas auxiliares'!$A$241,"INVESTIMENTO","ERRO - VERIFICAR"))))</f>
        <v/>
      </c>
      <c r="T781" s="131"/>
      <c r="U781" s="37"/>
      <c r="V781" s="37"/>
      <c r="W781" s="37"/>
      <c r="X781" s="37"/>
      <c r="Y781" s="37"/>
      <c r="Z781" s="37"/>
    </row>
    <row r="782" spans="18:26" x14ac:dyDescent="0.25">
      <c r="R782" s="19" t="str">
        <f t="shared" si="12"/>
        <v/>
      </c>
      <c r="S782" s="19" t="str">
        <f>IF(M782="","",IF(AND(M782&lt;&gt;'Tabelas auxiliares'!$B$241,M782&lt;&gt;'Tabelas auxiliares'!$B$242,M782&lt;&gt;'Tabelas auxiliares'!$C$241,M782&lt;&gt;'Tabelas auxiliares'!$C$242),"FOLHA DE PESSOAL",IF(R782='Tabelas auxiliares'!$A$242,"CUSTEIO",IF(R782='Tabelas auxiliares'!$A$241,"INVESTIMENTO","ERRO - VERIFICAR"))))</f>
        <v/>
      </c>
      <c r="T782" s="131"/>
      <c r="U782" s="37"/>
      <c r="V782" s="37"/>
      <c r="W782" s="37"/>
      <c r="X782" s="37"/>
      <c r="Y782" s="37"/>
      <c r="Z782" s="37"/>
    </row>
    <row r="783" spans="18:26" x14ac:dyDescent="0.25">
      <c r="R783" s="19" t="str">
        <f t="shared" si="12"/>
        <v/>
      </c>
      <c r="S783" s="19" t="str">
        <f>IF(M783="","",IF(AND(M783&lt;&gt;'Tabelas auxiliares'!$B$241,M783&lt;&gt;'Tabelas auxiliares'!$B$242,M783&lt;&gt;'Tabelas auxiliares'!$C$241,M783&lt;&gt;'Tabelas auxiliares'!$C$242),"FOLHA DE PESSOAL",IF(R783='Tabelas auxiliares'!$A$242,"CUSTEIO",IF(R783='Tabelas auxiliares'!$A$241,"INVESTIMENTO","ERRO - VERIFICAR"))))</f>
        <v/>
      </c>
      <c r="T783" s="131"/>
      <c r="U783" s="37"/>
      <c r="V783" s="37"/>
      <c r="W783" s="37"/>
      <c r="X783" s="37"/>
      <c r="Y783" s="37"/>
      <c r="Z783" s="37"/>
    </row>
    <row r="784" spans="18:26" x14ac:dyDescent="0.25">
      <c r="R784" s="19" t="str">
        <f t="shared" si="12"/>
        <v/>
      </c>
      <c r="S784" s="19" t="str">
        <f>IF(M784="","",IF(AND(M784&lt;&gt;'Tabelas auxiliares'!$B$241,M784&lt;&gt;'Tabelas auxiliares'!$B$242,M784&lt;&gt;'Tabelas auxiliares'!$C$241,M784&lt;&gt;'Tabelas auxiliares'!$C$242),"FOLHA DE PESSOAL",IF(R784='Tabelas auxiliares'!$A$242,"CUSTEIO",IF(R784='Tabelas auxiliares'!$A$241,"INVESTIMENTO","ERRO - VERIFICAR"))))</f>
        <v/>
      </c>
      <c r="T784" s="131"/>
      <c r="U784" s="37"/>
      <c r="V784" s="37"/>
      <c r="W784" s="37"/>
      <c r="X784" s="37"/>
      <c r="Y784" s="37"/>
      <c r="Z784" s="37"/>
    </row>
    <row r="785" spans="18:26" x14ac:dyDescent="0.25">
      <c r="R785" s="19" t="str">
        <f t="shared" si="12"/>
        <v/>
      </c>
      <c r="S785" s="19" t="str">
        <f>IF(M785="","",IF(AND(M785&lt;&gt;'Tabelas auxiliares'!$B$241,M785&lt;&gt;'Tabelas auxiliares'!$B$242,M785&lt;&gt;'Tabelas auxiliares'!$C$241,M785&lt;&gt;'Tabelas auxiliares'!$C$242),"FOLHA DE PESSOAL",IF(R785='Tabelas auxiliares'!$A$242,"CUSTEIO",IF(R785='Tabelas auxiliares'!$A$241,"INVESTIMENTO","ERRO - VERIFICAR"))))</f>
        <v/>
      </c>
      <c r="T785" s="131"/>
      <c r="U785" s="37"/>
      <c r="V785" s="37"/>
      <c r="W785" s="37"/>
      <c r="X785" s="37"/>
      <c r="Y785" s="37"/>
      <c r="Z785" s="37"/>
    </row>
    <row r="786" spans="18:26" x14ac:dyDescent="0.25">
      <c r="R786" s="19" t="str">
        <f t="shared" si="12"/>
        <v/>
      </c>
      <c r="S786" s="19" t="str">
        <f>IF(M786="","",IF(AND(M786&lt;&gt;'Tabelas auxiliares'!$B$241,M786&lt;&gt;'Tabelas auxiliares'!$B$242,M786&lt;&gt;'Tabelas auxiliares'!$C$241,M786&lt;&gt;'Tabelas auxiliares'!$C$242),"FOLHA DE PESSOAL",IF(R786='Tabelas auxiliares'!$A$242,"CUSTEIO",IF(R786='Tabelas auxiliares'!$A$241,"INVESTIMENTO","ERRO - VERIFICAR"))))</f>
        <v/>
      </c>
      <c r="T786" s="131"/>
      <c r="U786" s="37"/>
      <c r="V786" s="37"/>
      <c r="W786" s="37"/>
      <c r="X786" s="37"/>
      <c r="Y786" s="37"/>
      <c r="Z786" s="37"/>
    </row>
    <row r="787" spans="18:26" x14ac:dyDescent="0.25">
      <c r="R787" s="19" t="str">
        <f t="shared" si="12"/>
        <v/>
      </c>
      <c r="S787" s="19" t="str">
        <f>IF(M787="","",IF(AND(M787&lt;&gt;'Tabelas auxiliares'!$B$241,M787&lt;&gt;'Tabelas auxiliares'!$B$242,M787&lt;&gt;'Tabelas auxiliares'!$C$241,M787&lt;&gt;'Tabelas auxiliares'!$C$242),"FOLHA DE PESSOAL",IF(R787='Tabelas auxiliares'!$A$242,"CUSTEIO",IF(R787='Tabelas auxiliares'!$A$241,"INVESTIMENTO","ERRO - VERIFICAR"))))</f>
        <v/>
      </c>
      <c r="T787" s="131"/>
      <c r="U787" s="37"/>
      <c r="V787" s="37"/>
      <c r="W787" s="37"/>
      <c r="X787" s="37"/>
      <c r="Y787" s="37"/>
      <c r="Z787" s="37"/>
    </row>
    <row r="788" spans="18:26" x14ac:dyDescent="0.25">
      <c r="R788" s="19" t="str">
        <f t="shared" si="12"/>
        <v/>
      </c>
      <c r="S788" s="19" t="str">
        <f>IF(M788="","",IF(AND(M788&lt;&gt;'Tabelas auxiliares'!$B$241,M788&lt;&gt;'Tabelas auxiliares'!$B$242,M788&lt;&gt;'Tabelas auxiliares'!$C$241,M788&lt;&gt;'Tabelas auxiliares'!$C$242),"FOLHA DE PESSOAL",IF(R788='Tabelas auxiliares'!$A$242,"CUSTEIO",IF(R788='Tabelas auxiliares'!$A$241,"INVESTIMENTO","ERRO - VERIFICAR"))))</f>
        <v/>
      </c>
      <c r="T788" s="131"/>
      <c r="U788" s="37"/>
      <c r="V788" s="37"/>
      <c r="W788" s="37"/>
      <c r="X788" s="37"/>
      <c r="Y788" s="37"/>
      <c r="Z788" s="37"/>
    </row>
    <row r="789" spans="18:26" x14ac:dyDescent="0.25">
      <c r="R789" s="19" t="str">
        <f t="shared" si="12"/>
        <v/>
      </c>
      <c r="S789" s="19" t="str">
        <f>IF(M789="","",IF(AND(M789&lt;&gt;'Tabelas auxiliares'!$B$241,M789&lt;&gt;'Tabelas auxiliares'!$B$242,M789&lt;&gt;'Tabelas auxiliares'!$C$241,M789&lt;&gt;'Tabelas auxiliares'!$C$242),"FOLHA DE PESSOAL",IF(R789='Tabelas auxiliares'!$A$242,"CUSTEIO",IF(R789='Tabelas auxiliares'!$A$241,"INVESTIMENTO","ERRO - VERIFICAR"))))</f>
        <v/>
      </c>
      <c r="T789" s="131"/>
      <c r="U789" s="37"/>
      <c r="V789" s="37"/>
      <c r="W789" s="37"/>
      <c r="X789" s="37"/>
      <c r="Y789" s="37"/>
      <c r="Z789" s="37"/>
    </row>
    <row r="790" spans="18:26" x14ac:dyDescent="0.25">
      <c r="R790" s="19" t="str">
        <f t="shared" si="12"/>
        <v/>
      </c>
      <c r="S790" s="19" t="str">
        <f>IF(M790="","",IF(AND(M790&lt;&gt;'Tabelas auxiliares'!$B$241,M790&lt;&gt;'Tabelas auxiliares'!$B$242,M790&lt;&gt;'Tabelas auxiliares'!$C$241,M790&lt;&gt;'Tabelas auxiliares'!$C$242),"FOLHA DE PESSOAL",IF(R790='Tabelas auxiliares'!$A$242,"CUSTEIO",IF(R790='Tabelas auxiliares'!$A$241,"INVESTIMENTO","ERRO - VERIFICAR"))))</f>
        <v/>
      </c>
      <c r="T790" s="131"/>
      <c r="U790" s="37"/>
      <c r="V790" s="37"/>
      <c r="W790" s="37"/>
      <c r="X790" s="37"/>
      <c r="Y790" s="37"/>
      <c r="Z790" s="37"/>
    </row>
    <row r="791" spans="18:26" x14ac:dyDescent="0.25">
      <c r="R791" s="19" t="str">
        <f t="shared" si="12"/>
        <v/>
      </c>
      <c r="S791" s="19" t="str">
        <f>IF(M791="","",IF(AND(M791&lt;&gt;'Tabelas auxiliares'!$B$241,M791&lt;&gt;'Tabelas auxiliares'!$B$242,M791&lt;&gt;'Tabelas auxiliares'!$C$241,M791&lt;&gt;'Tabelas auxiliares'!$C$242),"FOLHA DE PESSOAL",IF(R791='Tabelas auxiliares'!$A$242,"CUSTEIO",IF(R791='Tabelas auxiliares'!$A$241,"INVESTIMENTO","ERRO - VERIFICAR"))))</f>
        <v/>
      </c>
      <c r="T791" s="131"/>
      <c r="U791" s="37"/>
      <c r="V791" s="37"/>
      <c r="W791" s="37"/>
      <c r="X791" s="37"/>
      <c r="Y791" s="37"/>
      <c r="Z791" s="37"/>
    </row>
    <row r="792" spans="18:26" x14ac:dyDescent="0.25">
      <c r="R792" s="19" t="str">
        <f t="shared" si="12"/>
        <v/>
      </c>
      <c r="S792" s="19" t="str">
        <f>IF(M792="","",IF(AND(M792&lt;&gt;'Tabelas auxiliares'!$B$241,M792&lt;&gt;'Tabelas auxiliares'!$B$242,M792&lt;&gt;'Tabelas auxiliares'!$C$241,M792&lt;&gt;'Tabelas auxiliares'!$C$242),"FOLHA DE PESSOAL",IF(R792='Tabelas auxiliares'!$A$242,"CUSTEIO",IF(R792='Tabelas auxiliares'!$A$241,"INVESTIMENTO","ERRO - VERIFICAR"))))</f>
        <v/>
      </c>
      <c r="T792" s="131"/>
      <c r="U792" s="37"/>
      <c r="V792" s="37"/>
      <c r="W792" s="37"/>
      <c r="X792" s="37"/>
      <c r="Y792" s="37"/>
      <c r="Z792" s="37"/>
    </row>
    <row r="793" spans="18:26" x14ac:dyDescent="0.25">
      <c r="R793" s="19" t="str">
        <f t="shared" si="12"/>
        <v/>
      </c>
      <c r="S793" s="19" t="str">
        <f>IF(M793="","",IF(AND(M793&lt;&gt;'Tabelas auxiliares'!$B$241,M793&lt;&gt;'Tabelas auxiliares'!$B$242,M793&lt;&gt;'Tabelas auxiliares'!$C$241,M793&lt;&gt;'Tabelas auxiliares'!$C$242),"FOLHA DE PESSOAL",IF(R793='Tabelas auxiliares'!$A$242,"CUSTEIO",IF(R793='Tabelas auxiliares'!$A$241,"INVESTIMENTO","ERRO - VERIFICAR"))))</f>
        <v/>
      </c>
      <c r="T793" s="131"/>
      <c r="U793" s="37"/>
      <c r="V793" s="37"/>
      <c r="W793" s="37"/>
      <c r="X793" s="37"/>
      <c r="Y793" s="37"/>
      <c r="Z793" s="37"/>
    </row>
    <row r="794" spans="18:26" x14ac:dyDescent="0.25">
      <c r="R794" s="19" t="str">
        <f t="shared" si="12"/>
        <v/>
      </c>
      <c r="S794" s="19" t="str">
        <f>IF(M794="","",IF(AND(M794&lt;&gt;'Tabelas auxiliares'!$B$241,M794&lt;&gt;'Tabelas auxiliares'!$B$242,M794&lt;&gt;'Tabelas auxiliares'!$C$241,M794&lt;&gt;'Tabelas auxiliares'!$C$242),"FOLHA DE PESSOAL",IF(R794='Tabelas auxiliares'!$A$242,"CUSTEIO",IF(R794='Tabelas auxiliares'!$A$241,"INVESTIMENTO","ERRO - VERIFICAR"))))</f>
        <v/>
      </c>
      <c r="T794" s="131"/>
      <c r="U794" s="37"/>
      <c r="V794" s="37"/>
      <c r="W794" s="37"/>
      <c r="X794" s="37"/>
      <c r="Y794" s="37"/>
      <c r="Z794" s="37"/>
    </row>
    <row r="795" spans="18:26" x14ac:dyDescent="0.25">
      <c r="R795" s="19" t="str">
        <f t="shared" si="12"/>
        <v/>
      </c>
      <c r="S795" s="19" t="str">
        <f>IF(M795="","",IF(AND(M795&lt;&gt;'Tabelas auxiliares'!$B$241,M795&lt;&gt;'Tabelas auxiliares'!$B$242,M795&lt;&gt;'Tabelas auxiliares'!$C$241,M795&lt;&gt;'Tabelas auxiliares'!$C$242),"FOLHA DE PESSOAL",IF(R795='Tabelas auxiliares'!$A$242,"CUSTEIO",IF(R795='Tabelas auxiliares'!$A$241,"INVESTIMENTO","ERRO - VERIFICAR"))))</f>
        <v/>
      </c>
      <c r="T795" s="131"/>
      <c r="U795" s="37"/>
      <c r="V795" s="37"/>
      <c r="W795" s="37"/>
      <c r="X795" s="37"/>
      <c r="Y795" s="37"/>
      <c r="Z795" s="37"/>
    </row>
    <row r="796" spans="18:26" x14ac:dyDescent="0.25">
      <c r="R796" s="19" t="str">
        <f t="shared" si="12"/>
        <v/>
      </c>
      <c r="S796" s="19" t="str">
        <f>IF(M796="","",IF(AND(M796&lt;&gt;'Tabelas auxiliares'!$B$241,M796&lt;&gt;'Tabelas auxiliares'!$B$242,M796&lt;&gt;'Tabelas auxiliares'!$C$241,M796&lt;&gt;'Tabelas auxiliares'!$C$242),"FOLHA DE PESSOAL",IF(R796='Tabelas auxiliares'!$A$242,"CUSTEIO",IF(R796='Tabelas auxiliares'!$A$241,"INVESTIMENTO","ERRO - VERIFICAR"))))</f>
        <v/>
      </c>
      <c r="T796" s="131"/>
      <c r="U796" s="37"/>
      <c r="V796" s="37"/>
      <c r="W796" s="37"/>
      <c r="X796" s="37"/>
      <c r="Y796" s="37"/>
      <c r="Z796" s="37"/>
    </row>
    <row r="797" spans="18:26" x14ac:dyDescent="0.25">
      <c r="R797" s="19" t="str">
        <f t="shared" si="12"/>
        <v/>
      </c>
      <c r="S797" s="19" t="str">
        <f>IF(M797="","",IF(AND(M797&lt;&gt;'Tabelas auxiliares'!$B$241,M797&lt;&gt;'Tabelas auxiliares'!$B$242,M797&lt;&gt;'Tabelas auxiliares'!$C$241,M797&lt;&gt;'Tabelas auxiliares'!$C$242),"FOLHA DE PESSOAL",IF(R797='Tabelas auxiliares'!$A$242,"CUSTEIO",IF(R797='Tabelas auxiliares'!$A$241,"INVESTIMENTO","ERRO - VERIFICAR"))))</f>
        <v/>
      </c>
      <c r="T797" s="131"/>
      <c r="U797" s="37"/>
      <c r="V797" s="37"/>
      <c r="W797" s="37"/>
      <c r="X797" s="37"/>
      <c r="Y797" s="37"/>
      <c r="Z797" s="37"/>
    </row>
    <row r="798" spans="18:26" x14ac:dyDescent="0.25">
      <c r="R798" s="19" t="str">
        <f t="shared" si="12"/>
        <v/>
      </c>
      <c r="S798" s="19" t="str">
        <f>IF(M798="","",IF(AND(M798&lt;&gt;'Tabelas auxiliares'!$B$241,M798&lt;&gt;'Tabelas auxiliares'!$B$242,M798&lt;&gt;'Tabelas auxiliares'!$C$241,M798&lt;&gt;'Tabelas auxiliares'!$C$242),"FOLHA DE PESSOAL",IF(R798='Tabelas auxiliares'!$A$242,"CUSTEIO",IF(R798='Tabelas auxiliares'!$A$241,"INVESTIMENTO","ERRO - VERIFICAR"))))</f>
        <v/>
      </c>
      <c r="T798" s="131"/>
      <c r="U798" s="37"/>
      <c r="V798" s="37"/>
      <c r="W798" s="37"/>
      <c r="X798" s="37"/>
      <c r="Y798" s="37"/>
      <c r="Z798" s="37"/>
    </row>
    <row r="799" spans="18:26" x14ac:dyDescent="0.25">
      <c r="R799" s="19" t="str">
        <f t="shared" si="12"/>
        <v/>
      </c>
      <c r="S799" s="19" t="str">
        <f>IF(M799="","",IF(AND(M799&lt;&gt;'Tabelas auxiliares'!$B$241,M799&lt;&gt;'Tabelas auxiliares'!$B$242,M799&lt;&gt;'Tabelas auxiliares'!$C$241,M799&lt;&gt;'Tabelas auxiliares'!$C$242),"FOLHA DE PESSOAL",IF(R799='Tabelas auxiliares'!$A$242,"CUSTEIO",IF(R799='Tabelas auxiliares'!$A$241,"INVESTIMENTO","ERRO - VERIFICAR"))))</f>
        <v/>
      </c>
      <c r="T799" s="131"/>
      <c r="U799" s="37"/>
      <c r="V799" s="37"/>
      <c r="W799" s="37"/>
      <c r="X799" s="37"/>
      <c r="Y799" s="37"/>
      <c r="Z799" s="37"/>
    </row>
    <row r="800" spans="18:26" x14ac:dyDescent="0.25">
      <c r="R800" s="19" t="str">
        <f t="shared" si="12"/>
        <v/>
      </c>
      <c r="S800" s="19" t="str">
        <f>IF(M800="","",IF(AND(M800&lt;&gt;'Tabelas auxiliares'!$B$241,M800&lt;&gt;'Tabelas auxiliares'!$B$242,M800&lt;&gt;'Tabelas auxiliares'!$C$241,M800&lt;&gt;'Tabelas auxiliares'!$C$242),"FOLHA DE PESSOAL",IF(R800='Tabelas auxiliares'!$A$242,"CUSTEIO",IF(R800='Tabelas auxiliares'!$A$241,"INVESTIMENTO","ERRO - VERIFICAR"))))</f>
        <v/>
      </c>
      <c r="T800" s="131"/>
      <c r="U800" s="37"/>
      <c r="V800" s="37"/>
      <c r="W800" s="37"/>
      <c r="X800" s="37"/>
      <c r="Y800" s="37"/>
      <c r="Z800" s="37"/>
    </row>
    <row r="801" spans="18:26" x14ac:dyDescent="0.25">
      <c r="R801" s="19" t="str">
        <f t="shared" si="12"/>
        <v/>
      </c>
      <c r="S801" s="19" t="str">
        <f>IF(M801="","",IF(AND(M801&lt;&gt;'Tabelas auxiliares'!$B$241,M801&lt;&gt;'Tabelas auxiliares'!$B$242,M801&lt;&gt;'Tabelas auxiliares'!$C$241,M801&lt;&gt;'Tabelas auxiliares'!$C$242),"FOLHA DE PESSOAL",IF(R801='Tabelas auxiliares'!$A$242,"CUSTEIO",IF(R801='Tabelas auxiliares'!$A$241,"INVESTIMENTO","ERRO - VERIFICAR"))))</f>
        <v/>
      </c>
      <c r="T801" s="131"/>
      <c r="U801" s="37"/>
      <c r="V801" s="37"/>
      <c r="W801" s="37"/>
      <c r="X801" s="37"/>
      <c r="Y801" s="37"/>
      <c r="Z801" s="37"/>
    </row>
    <row r="802" spans="18:26" x14ac:dyDescent="0.25">
      <c r="R802" s="19" t="str">
        <f t="shared" si="12"/>
        <v/>
      </c>
      <c r="S802" s="19" t="str">
        <f>IF(M802="","",IF(AND(M802&lt;&gt;'Tabelas auxiliares'!$B$241,M802&lt;&gt;'Tabelas auxiliares'!$B$242,M802&lt;&gt;'Tabelas auxiliares'!$C$241,M802&lt;&gt;'Tabelas auxiliares'!$C$242),"FOLHA DE PESSOAL",IF(R802='Tabelas auxiliares'!$A$242,"CUSTEIO",IF(R802='Tabelas auxiliares'!$A$241,"INVESTIMENTO","ERRO - VERIFICAR"))))</f>
        <v/>
      </c>
      <c r="T802" s="131"/>
      <c r="U802" s="37"/>
      <c r="V802" s="37"/>
      <c r="W802" s="37"/>
      <c r="X802" s="37"/>
      <c r="Y802" s="37"/>
      <c r="Z802" s="37"/>
    </row>
    <row r="803" spans="18:26" x14ac:dyDescent="0.25">
      <c r="R803" s="19" t="str">
        <f t="shared" si="12"/>
        <v/>
      </c>
      <c r="S803" s="19" t="str">
        <f>IF(M803="","",IF(AND(M803&lt;&gt;'Tabelas auxiliares'!$B$241,M803&lt;&gt;'Tabelas auxiliares'!$B$242,M803&lt;&gt;'Tabelas auxiliares'!$C$241,M803&lt;&gt;'Tabelas auxiliares'!$C$242),"FOLHA DE PESSOAL",IF(R803='Tabelas auxiliares'!$A$242,"CUSTEIO",IF(R803='Tabelas auxiliares'!$A$241,"INVESTIMENTO","ERRO - VERIFICAR"))))</f>
        <v/>
      </c>
      <c r="T803" s="131"/>
      <c r="U803" s="37"/>
      <c r="V803" s="37"/>
      <c r="W803" s="37"/>
      <c r="X803" s="37"/>
      <c r="Y803" s="37"/>
      <c r="Z803" s="37"/>
    </row>
    <row r="804" spans="18:26" x14ac:dyDescent="0.25">
      <c r="R804" s="19" t="str">
        <f t="shared" si="12"/>
        <v/>
      </c>
      <c r="S804" s="19" t="str">
        <f>IF(M804="","",IF(AND(M804&lt;&gt;'Tabelas auxiliares'!$B$241,M804&lt;&gt;'Tabelas auxiliares'!$B$242,M804&lt;&gt;'Tabelas auxiliares'!$C$241,M804&lt;&gt;'Tabelas auxiliares'!$C$242),"FOLHA DE PESSOAL",IF(R804='Tabelas auxiliares'!$A$242,"CUSTEIO",IF(R804='Tabelas auxiliares'!$A$241,"INVESTIMENTO","ERRO - VERIFICAR"))))</f>
        <v/>
      </c>
      <c r="T804" s="131"/>
      <c r="U804" s="37"/>
      <c r="V804" s="37"/>
      <c r="W804" s="37"/>
      <c r="X804" s="37"/>
      <c r="Y804" s="37"/>
      <c r="Z804" s="37"/>
    </row>
    <row r="805" spans="18:26" x14ac:dyDescent="0.25">
      <c r="R805" s="19" t="str">
        <f t="shared" si="12"/>
        <v/>
      </c>
      <c r="S805" s="19" t="str">
        <f>IF(M805="","",IF(AND(M805&lt;&gt;'Tabelas auxiliares'!$B$241,M805&lt;&gt;'Tabelas auxiliares'!$B$242,M805&lt;&gt;'Tabelas auxiliares'!$C$241,M805&lt;&gt;'Tabelas auxiliares'!$C$242),"FOLHA DE PESSOAL",IF(R805='Tabelas auxiliares'!$A$242,"CUSTEIO",IF(R805='Tabelas auxiliares'!$A$241,"INVESTIMENTO","ERRO - VERIFICAR"))))</f>
        <v/>
      </c>
      <c r="T805" s="131"/>
      <c r="U805" s="37"/>
      <c r="V805" s="37"/>
      <c r="W805" s="37"/>
      <c r="X805" s="37"/>
      <c r="Y805" s="37"/>
      <c r="Z805" s="37"/>
    </row>
    <row r="806" spans="18:26" x14ac:dyDescent="0.25">
      <c r="R806" s="19" t="str">
        <f t="shared" si="12"/>
        <v/>
      </c>
      <c r="S806" s="19" t="str">
        <f>IF(M806="","",IF(AND(M806&lt;&gt;'Tabelas auxiliares'!$B$241,M806&lt;&gt;'Tabelas auxiliares'!$B$242,M806&lt;&gt;'Tabelas auxiliares'!$C$241,M806&lt;&gt;'Tabelas auxiliares'!$C$242),"FOLHA DE PESSOAL",IF(R806='Tabelas auxiliares'!$A$242,"CUSTEIO",IF(R806='Tabelas auxiliares'!$A$241,"INVESTIMENTO","ERRO - VERIFICAR"))))</f>
        <v/>
      </c>
      <c r="T806" s="131"/>
      <c r="U806" s="37"/>
      <c r="V806" s="37"/>
      <c r="W806" s="37"/>
      <c r="X806" s="37"/>
      <c r="Y806" s="37"/>
      <c r="Z806" s="37"/>
    </row>
    <row r="807" spans="18:26" x14ac:dyDescent="0.25">
      <c r="R807" s="19" t="str">
        <f t="shared" si="12"/>
        <v/>
      </c>
      <c r="S807" s="19" t="str">
        <f>IF(M807="","",IF(AND(M807&lt;&gt;'Tabelas auxiliares'!$B$241,M807&lt;&gt;'Tabelas auxiliares'!$B$242,M807&lt;&gt;'Tabelas auxiliares'!$C$241,M807&lt;&gt;'Tabelas auxiliares'!$C$242),"FOLHA DE PESSOAL",IF(R807='Tabelas auxiliares'!$A$242,"CUSTEIO",IF(R807='Tabelas auxiliares'!$A$241,"INVESTIMENTO","ERRO - VERIFICAR"))))</f>
        <v/>
      </c>
      <c r="T807" s="131"/>
      <c r="U807" s="37"/>
      <c r="V807" s="37"/>
      <c r="W807" s="37"/>
      <c r="X807" s="37"/>
      <c r="Y807" s="37"/>
      <c r="Z807" s="37"/>
    </row>
    <row r="808" spans="18:26" x14ac:dyDescent="0.25">
      <c r="R808" s="19" t="str">
        <f t="shared" si="12"/>
        <v/>
      </c>
      <c r="S808" s="19" t="str">
        <f>IF(M808="","",IF(AND(M808&lt;&gt;'Tabelas auxiliares'!$B$241,M808&lt;&gt;'Tabelas auxiliares'!$B$242,M808&lt;&gt;'Tabelas auxiliares'!$C$241,M808&lt;&gt;'Tabelas auxiliares'!$C$242),"FOLHA DE PESSOAL",IF(R808='Tabelas auxiliares'!$A$242,"CUSTEIO",IF(R808='Tabelas auxiliares'!$A$241,"INVESTIMENTO","ERRO - VERIFICAR"))))</f>
        <v/>
      </c>
      <c r="T808" s="131"/>
      <c r="U808" s="37"/>
      <c r="V808" s="37"/>
      <c r="W808" s="37"/>
      <c r="X808" s="37"/>
      <c r="Y808" s="37"/>
      <c r="Z808" s="37"/>
    </row>
    <row r="809" spans="18:26" x14ac:dyDescent="0.25">
      <c r="R809" s="19" t="str">
        <f t="shared" si="12"/>
        <v/>
      </c>
      <c r="S809" s="19" t="str">
        <f>IF(M809="","",IF(AND(M809&lt;&gt;'Tabelas auxiliares'!$B$241,M809&lt;&gt;'Tabelas auxiliares'!$B$242,M809&lt;&gt;'Tabelas auxiliares'!$C$241,M809&lt;&gt;'Tabelas auxiliares'!$C$242),"FOLHA DE PESSOAL",IF(R809='Tabelas auxiliares'!$A$242,"CUSTEIO",IF(R809='Tabelas auxiliares'!$A$241,"INVESTIMENTO","ERRO - VERIFICAR"))))</f>
        <v/>
      </c>
      <c r="T809" s="131"/>
      <c r="U809" s="37"/>
      <c r="V809" s="37"/>
      <c r="W809" s="37"/>
      <c r="X809" s="37"/>
      <c r="Y809" s="37"/>
      <c r="Z809" s="37"/>
    </row>
    <row r="810" spans="18:26" x14ac:dyDescent="0.25">
      <c r="R810" s="19" t="str">
        <f t="shared" si="12"/>
        <v/>
      </c>
      <c r="S810" s="19" t="str">
        <f>IF(M810="","",IF(AND(M810&lt;&gt;'Tabelas auxiliares'!$B$241,M810&lt;&gt;'Tabelas auxiliares'!$B$242,M810&lt;&gt;'Tabelas auxiliares'!$C$241,M810&lt;&gt;'Tabelas auxiliares'!$C$242),"FOLHA DE PESSOAL",IF(R810='Tabelas auxiliares'!$A$242,"CUSTEIO",IF(R810='Tabelas auxiliares'!$A$241,"INVESTIMENTO","ERRO - VERIFICAR"))))</f>
        <v/>
      </c>
      <c r="T810" s="131"/>
      <c r="U810" s="37"/>
      <c r="V810" s="37"/>
      <c r="W810" s="37"/>
      <c r="X810" s="37"/>
      <c r="Y810" s="37"/>
      <c r="Z810" s="37"/>
    </row>
    <row r="811" spans="18:26" x14ac:dyDescent="0.25">
      <c r="R811" s="19" t="str">
        <f t="shared" si="12"/>
        <v/>
      </c>
      <c r="S811" s="19" t="str">
        <f>IF(M811="","",IF(AND(M811&lt;&gt;'Tabelas auxiliares'!$B$241,M811&lt;&gt;'Tabelas auxiliares'!$B$242,M811&lt;&gt;'Tabelas auxiliares'!$C$241,M811&lt;&gt;'Tabelas auxiliares'!$C$242),"FOLHA DE PESSOAL",IF(R811='Tabelas auxiliares'!$A$242,"CUSTEIO",IF(R811='Tabelas auxiliares'!$A$241,"INVESTIMENTO","ERRO - VERIFICAR"))))</f>
        <v/>
      </c>
      <c r="T811" s="131"/>
      <c r="U811" s="37"/>
      <c r="V811" s="37"/>
      <c r="W811" s="37"/>
      <c r="X811" s="37"/>
      <c r="Y811" s="37"/>
      <c r="Z811" s="37"/>
    </row>
    <row r="812" spans="18:26" x14ac:dyDescent="0.25">
      <c r="R812" s="19" t="str">
        <f t="shared" si="12"/>
        <v/>
      </c>
      <c r="S812" s="19" t="str">
        <f>IF(M812="","",IF(AND(M812&lt;&gt;'Tabelas auxiliares'!$B$241,M812&lt;&gt;'Tabelas auxiliares'!$B$242,M812&lt;&gt;'Tabelas auxiliares'!$C$241,M812&lt;&gt;'Tabelas auxiliares'!$C$242),"FOLHA DE PESSOAL",IF(R812='Tabelas auxiliares'!$A$242,"CUSTEIO",IF(R812='Tabelas auxiliares'!$A$241,"INVESTIMENTO","ERRO - VERIFICAR"))))</f>
        <v/>
      </c>
      <c r="T812" s="131"/>
      <c r="U812" s="37"/>
      <c r="V812" s="37"/>
      <c r="W812" s="37"/>
      <c r="X812" s="37"/>
      <c r="Y812" s="37"/>
      <c r="Z812" s="37"/>
    </row>
    <row r="813" spans="18:26" x14ac:dyDescent="0.25">
      <c r="R813" s="19" t="str">
        <f t="shared" si="12"/>
        <v/>
      </c>
      <c r="S813" s="19" t="str">
        <f>IF(M813="","",IF(AND(M813&lt;&gt;'Tabelas auxiliares'!$B$241,M813&lt;&gt;'Tabelas auxiliares'!$B$242,M813&lt;&gt;'Tabelas auxiliares'!$C$241,M813&lt;&gt;'Tabelas auxiliares'!$C$242),"FOLHA DE PESSOAL",IF(R813='Tabelas auxiliares'!$A$242,"CUSTEIO",IF(R813='Tabelas auxiliares'!$A$241,"INVESTIMENTO","ERRO - VERIFICAR"))))</f>
        <v/>
      </c>
      <c r="T813" s="131"/>
      <c r="U813" s="37"/>
      <c r="V813" s="37"/>
      <c r="W813" s="37"/>
      <c r="X813" s="37"/>
      <c r="Y813" s="37"/>
      <c r="Z813" s="37"/>
    </row>
    <row r="814" spans="18:26" x14ac:dyDescent="0.25">
      <c r="R814" s="19" t="str">
        <f t="shared" si="12"/>
        <v/>
      </c>
      <c r="S814" s="19" t="str">
        <f>IF(M814="","",IF(AND(M814&lt;&gt;'Tabelas auxiliares'!$B$241,M814&lt;&gt;'Tabelas auxiliares'!$B$242,M814&lt;&gt;'Tabelas auxiliares'!$C$241,M814&lt;&gt;'Tabelas auxiliares'!$C$242),"FOLHA DE PESSOAL",IF(R814='Tabelas auxiliares'!$A$242,"CUSTEIO",IF(R814='Tabelas auxiliares'!$A$241,"INVESTIMENTO","ERRO - VERIFICAR"))))</f>
        <v/>
      </c>
      <c r="T814" s="131"/>
      <c r="U814" s="37"/>
      <c r="V814" s="37"/>
      <c r="W814" s="37"/>
      <c r="X814" s="37"/>
      <c r="Y814" s="37"/>
      <c r="Z814" s="37"/>
    </row>
    <row r="815" spans="18:26" x14ac:dyDescent="0.25">
      <c r="R815" s="19" t="str">
        <f t="shared" si="12"/>
        <v/>
      </c>
      <c r="S815" s="19" t="str">
        <f>IF(M815="","",IF(AND(M815&lt;&gt;'Tabelas auxiliares'!$B$241,M815&lt;&gt;'Tabelas auxiliares'!$B$242,M815&lt;&gt;'Tabelas auxiliares'!$C$241,M815&lt;&gt;'Tabelas auxiliares'!$C$242),"FOLHA DE PESSOAL",IF(R815='Tabelas auxiliares'!$A$242,"CUSTEIO",IF(R815='Tabelas auxiliares'!$A$241,"INVESTIMENTO","ERRO - VERIFICAR"))))</f>
        <v/>
      </c>
      <c r="T815" s="131"/>
      <c r="U815" s="37"/>
      <c r="V815" s="37"/>
      <c r="W815" s="37"/>
      <c r="X815" s="37"/>
      <c r="Y815" s="37"/>
      <c r="Z815" s="37"/>
    </row>
    <row r="816" spans="18:26" x14ac:dyDescent="0.25">
      <c r="R816" s="19" t="str">
        <f t="shared" si="12"/>
        <v/>
      </c>
      <c r="S816" s="19" t="str">
        <f>IF(M816="","",IF(AND(M816&lt;&gt;'Tabelas auxiliares'!$B$241,M816&lt;&gt;'Tabelas auxiliares'!$B$242,M816&lt;&gt;'Tabelas auxiliares'!$C$241,M816&lt;&gt;'Tabelas auxiliares'!$C$242),"FOLHA DE PESSOAL",IF(R816='Tabelas auxiliares'!$A$242,"CUSTEIO",IF(R816='Tabelas auxiliares'!$A$241,"INVESTIMENTO","ERRO - VERIFICAR"))))</f>
        <v/>
      </c>
      <c r="T816" s="131"/>
      <c r="U816" s="37"/>
      <c r="V816" s="37"/>
      <c r="W816" s="37"/>
      <c r="X816" s="37"/>
      <c r="Y816" s="37"/>
      <c r="Z816" s="37"/>
    </row>
    <row r="817" spans="18:26" x14ac:dyDescent="0.25">
      <c r="R817" s="19" t="str">
        <f t="shared" si="12"/>
        <v/>
      </c>
      <c r="S817" s="19" t="str">
        <f>IF(M817="","",IF(AND(M817&lt;&gt;'Tabelas auxiliares'!$B$241,M817&lt;&gt;'Tabelas auxiliares'!$B$242,M817&lt;&gt;'Tabelas auxiliares'!$C$241,M817&lt;&gt;'Tabelas auxiliares'!$C$242),"FOLHA DE PESSOAL",IF(R817='Tabelas auxiliares'!$A$242,"CUSTEIO",IF(R817='Tabelas auxiliares'!$A$241,"INVESTIMENTO","ERRO - VERIFICAR"))))</f>
        <v/>
      </c>
      <c r="T817" s="131"/>
      <c r="U817" s="37"/>
      <c r="V817" s="37"/>
      <c r="W817" s="37"/>
      <c r="X817" s="37"/>
      <c r="Y817" s="37"/>
      <c r="Z817" s="37"/>
    </row>
    <row r="818" spans="18:26" x14ac:dyDescent="0.25">
      <c r="R818" s="19" t="str">
        <f t="shared" si="12"/>
        <v/>
      </c>
      <c r="S818" s="19" t="str">
        <f>IF(M818="","",IF(AND(M818&lt;&gt;'Tabelas auxiliares'!$B$241,M818&lt;&gt;'Tabelas auxiliares'!$B$242,M818&lt;&gt;'Tabelas auxiliares'!$C$241,M818&lt;&gt;'Tabelas auxiliares'!$C$242),"FOLHA DE PESSOAL",IF(R818='Tabelas auxiliares'!$A$242,"CUSTEIO",IF(R818='Tabelas auxiliares'!$A$241,"INVESTIMENTO","ERRO - VERIFICAR"))))</f>
        <v/>
      </c>
      <c r="T818" s="131"/>
      <c r="U818" s="37"/>
      <c r="V818" s="37"/>
      <c r="W818" s="37"/>
      <c r="X818" s="37"/>
      <c r="Y818" s="37"/>
      <c r="Z818" s="37"/>
    </row>
    <row r="819" spans="18:26" x14ac:dyDescent="0.25">
      <c r="R819" s="19" t="str">
        <f t="shared" si="12"/>
        <v/>
      </c>
      <c r="S819" s="19" t="str">
        <f>IF(M819="","",IF(AND(M819&lt;&gt;'Tabelas auxiliares'!$B$241,M819&lt;&gt;'Tabelas auxiliares'!$B$242,M819&lt;&gt;'Tabelas auxiliares'!$C$241,M819&lt;&gt;'Tabelas auxiliares'!$C$242),"FOLHA DE PESSOAL",IF(R819='Tabelas auxiliares'!$A$242,"CUSTEIO",IF(R819='Tabelas auxiliares'!$A$241,"INVESTIMENTO","ERRO - VERIFICAR"))))</f>
        <v/>
      </c>
      <c r="T819" s="131"/>
      <c r="U819" s="37"/>
      <c r="V819" s="37"/>
      <c r="W819" s="37"/>
      <c r="X819" s="37"/>
      <c r="Y819" s="37"/>
      <c r="Z819" s="37"/>
    </row>
    <row r="820" spans="18:26" x14ac:dyDescent="0.25">
      <c r="R820" s="19" t="str">
        <f t="shared" si="12"/>
        <v/>
      </c>
      <c r="S820" s="19" t="str">
        <f>IF(M820="","",IF(AND(M820&lt;&gt;'Tabelas auxiliares'!$B$241,M820&lt;&gt;'Tabelas auxiliares'!$B$242,M820&lt;&gt;'Tabelas auxiliares'!$C$241,M820&lt;&gt;'Tabelas auxiliares'!$C$242),"FOLHA DE PESSOAL",IF(R820='Tabelas auxiliares'!$A$242,"CUSTEIO",IF(R820='Tabelas auxiliares'!$A$241,"INVESTIMENTO","ERRO - VERIFICAR"))))</f>
        <v/>
      </c>
      <c r="T820" s="131"/>
      <c r="U820" s="37"/>
      <c r="V820" s="37"/>
      <c r="W820" s="37"/>
      <c r="X820" s="37"/>
      <c r="Y820" s="37"/>
      <c r="Z820" s="37"/>
    </row>
    <row r="821" spans="18:26" x14ac:dyDescent="0.25">
      <c r="R821" s="19" t="str">
        <f t="shared" si="12"/>
        <v/>
      </c>
      <c r="S821" s="19" t="str">
        <f>IF(M821="","",IF(AND(M821&lt;&gt;'Tabelas auxiliares'!$B$241,M821&lt;&gt;'Tabelas auxiliares'!$B$242,M821&lt;&gt;'Tabelas auxiliares'!$C$241,M821&lt;&gt;'Tabelas auxiliares'!$C$242),"FOLHA DE PESSOAL",IF(R821='Tabelas auxiliares'!$A$242,"CUSTEIO",IF(R821='Tabelas auxiliares'!$A$241,"INVESTIMENTO","ERRO - VERIFICAR"))))</f>
        <v/>
      </c>
      <c r="T821" s="131"/>
      <c r="U821" s="37"/>
      <c r="V821" s="37"/>
      <c r="W821" s="37"/>
      <c r="X821" s="37"/>
      <c r="Y821" s="37"/>
      <c r="Z821" s="37"/>
    </row>
    <row r="822" spans="18:26" x14ac:dyDescent="0.25">
      <c r="R822" s="19" t="str">
        <f t="shared" si="12"/>
        <v/>
      </c>
      <c r="S822" s="19" t="str">
        <f>IF(M822="","",IF(AND(M822&lt;&gt;'Tabelas auxiliares'!$B$241,M822&lt;&gt;'Tabelas auxiliares'!$B$242,M822&lt;&gt;'Tabelas auxiliares'!$C$241,M822&lt;&gt;'Tabelas auxiliares'!$C$242),"FOLHA DE PESSOAL",IF(R822='Tabelas auxiliares'!$A$242,"CUSTEIO",IF(R822='Tabelas auxiliares'!$A$241,"INVESTIMENTO","ERRO - VERIFICAR"))))</f>
        <v/>
      </c>
      <c r="T822" s="131"/>
      <c r="U822" s="37"/>
      <c r="V822" s="37"/>
      <c r="W822" s="37"/>
      <c r="X822" s="37"/>
      <c r="Y822" s="37"/>
      <c r="Z822" s="37"/>
    </row>
    <row r="823" spans="18:26" x14ac:dyDescent="0.25">
      <c r="R823" s="19" t="str">
        <f t="shared" si="12"/>
        <v/>
      </c>
      <c r="S823" s="19" t="str">
        <f>IF(M823="","",IF(AND(M823&lt;&gt;'Tabelas auxiliares'!$B$241,M823&lt;&gt;'Tabelas auxiliares'!$B$242,M823&lt;&gt;'Tabelas auxiliares'!$C$241,M823&lt;&gt;'Tabelas auxiliares'!$C$242),"FOLHA DE PESSOAL",IF(R823='Tabelas auxiliares'!$A$242,"CUSTEIO",IF(R823='Tabelas auxiliares'!$A$241,"INVESTIMENTO","ERRO - VERIFICAR"))))</f>
        <v/>
      </c>
      <c r="T823" s="131"/>
      <c r="U823" s="37"/>
      <c r="V823" s="37"/>
      <c r="W823" s="37"/>
      <c r="X823" s="37"/>
      <c r="Y823" s="37"/>
      <c r="Z823" s="37"/>
    </row>
    <row r="824" spans="18:26" x14ac:dyDescent="0.25">
      <c r="R824" s="19" t="str">
        <f t="shared" si="12"/>
        <v/>
      </c>
      <c r="S824" s="19" t="str">
        <f>IF(M824="","",IF(AND(M824&lt;&gt;'Tabelas auxiliares'!$B$241,M824&lt;&gt;'Tabelas auxiliares'!$B$242,M824&lt;&gt;'Tabelas auxiliares'!$C$241,M824&lt;&gt;'Tabelas auxiliares'!$C$242),"FOLHA DE PESSOAL",IF(R824='Tabelas auxiliares'!$A$242,"CUSTEIO",IF(R824='Tabelas auxiliares'!$A$241,"INVESTIMENTO","ERRO - VERIFICAR"))))</f>
        <v/>
      </c>
      <c r="T824" s="131"/>
      <c r="U824" s="37"/>
      <c r="V824" s="37"/>
      <c r="W824" s="37"/>
      <c r="X824" s="37"/>
      <c r="Y824" s="37"/>
      <c r="Z824" s="37"/>
    </row>
    <row r="825" spans="18:26" x14ac:dyDescent="0.25">
      <c r="R825" s="19" t="str">
        <f t="shared" si="12"/>
        <v/>
      </c>
      <c r="S825" s="19" t="str">
        <f>IF(M825="","",IF(AND(M825&lt;&gt;'Tabelas auxiliares'!$B$241,M825&lt;&gt;'Tabelas auxiliares'!$B$242,M825&lt;&gt;'Tabelas auxiliares'!$C$241,M825&lt;&gt;'Tabelas auxiliares'!$C$242),"FOLHA DE PESSOAL",IF(R825='Tabelas auxiliares'!$A$242,"CUSTEIO",IF(R825='Tabelas auxiliares'!$A$241,"INVESTIMENTO","ERRO - VERIFICAR"))))</f>
        <v/>
      </c>
      <c r="T825" s="131"/>
      <c r="U825" s="37"/>
      <c r="V825" s="37"/>
      <c r="W825" s="37"/>
      <c r="X825" s="37"/>
      <c r="Y825" s="37"/>
      <c r="Z825" s="37"/>
    </row>
    <row r="826" spans="18:26" x14ac:dyDescent="0.25">
      <c r="R826" s="19" t="str">
        <f t="shared" si="12"/>
        <v/>
      </c>
      <c r="S826" s="19" t="str">
        <f>IF(M826="","",IF(AND(M826&lt;&gt;'Tabelas auxiliares'!$B$241,M826&lt;&gt;'Tabelas auxiliares'!$B$242,M826&lt;&gt;'Tabelas auxiliares'!$C$241,M826&lt;&gt;'Tabelas auxiliares'!$C$242),"FOLHA DE PESSOAL",IF(R826='Tabelas auxiliares'!$A$242,"CUSTEIO",IF(R826='Tabelas auxiliares'!$A$241,"INVESTIMENTO","ERRO - VERIFICAR"))))</f>
        <v/>
      </c>
      <c r="T826" s="131"/>
      <c r="U826" s="37"/>
      <c r="V826" s="37"/>
      <c r="W826" s="37"/>
      <c r="X826" s="37"/>
      <c r="Y826" s="37"/>
      <c r="Z826" s="37"/>
    </row>
    <row r="827" spans="18:26" x14ac:dyDescent="0.25">
      <c r="R827" s="19" t="str">
        <f t="shared" si="12"/>
        <v/>
      </c>
      <c r="S827" s="19" t="str">
        <f>IF(M827="","",IF(AND(M827&lt;&gt;'Tabelas auxiliares'!$B$241,M827&lt;&gt;'Tabelas auxiliares'!$B$242,M827&lt;&gt;'Tabelas auxiliares'!$C$241,M827&lt;&gt;'Tabelas auxiliares'!$C$242),"FOLHA DE PESSOAL",IF(R827='Tabelas auxiliares'!$A$242,"CUSTEIO",IF(R827='Tabelas auxiliares'!$A$241,"INVESTIMENTO","ERRO - VERIFICAR"))))</f>
        <v/>
      </c>
      <c r="T827" s="131"/>
      <c r="U827" s="37"/>
      <c r="V827" s="37"/>
      <c r="W827" s="37"/>
      <c r="X827" s="37"/>
      <c r="Y827" s="37"/>
      <c r="Z827" s="37"/>
    </row>
    <row r="828" spans="18:26" x14ac:dyDescent="0.25">
      <c r="R828" s="19" t="str">
        <f t="shared" si="12"/>
        <v/>
      </c>
      <c r="S828" s="19" t="str">
        <f>IF(M828="","",IF(AND(M828&lt;&gt;'Tabelas auxiliares'!$B$241,M828&lt;&gt;'Tabelas auxiliares'!$B$242,M828&lt;&gt;'Tabelas auxiliares'!$C$241,M828&lt;&gt;'Tabelas auxiliares'!$C$242),"FOLHA DE PESSOAL",IF(R828='Tabelas auxiliares'!$A$242,"CUSTEIO",IF(R828='Tabelas auxiliares'!$A$241,"INVESTIMENTO","ERRO - VERIFICAR"))))</f>
        <v/>
      </c>
      <c r="T828" s="131"/>
      <c r="U828" s="37"/>
      <c r="V828" s="37"/>
      <c r="W828" s="37"/>
      <c r="X828" s="37"/>
      <c r="Y828" s="37"/>
      <c r="Z828" s="37"/>
    </row>
    <row r="829" spans="18:26" x14ac:dyDescent="0.25">
      <c r="R829" s="19" t="str">
        <f t="shared" si="12"/>
        <v/>
      </c>
      <c r="S829" s="19" t="str">
        <f>IF(M829="","",IF(AND(M829&lt;&gt;'Tabelas auxiliares'!$B$241,M829&lt;&gt;'Tabelas auxiliares'!$B$242,M829&lt;&gt;'Tabelas auxiliares'!$C$241,M829&lt;&gt;'Tabelas auxiliares'!$C$242),"FOLHA DE PESSOAL",IF(R829='Tabelas auxiliares'!$A$242,"CUSTEIO",IF(R829='Tabelas auxiliares'!$A$241,"INVESTIMENTO","ERRO - VERIFICAR"))))</f>
        <v/>
      </c>
      <c r="T829" s="131"/>
      <c r="U829" s="37"/>
      <c r="V829" s="37"/>
      <c r="W829" s="37"/>
      <c r="X829" s="37"/>
      <c r="Y829" s="37"/>
      <c r="Z829" s="37"/>
    </row>
    <row r="830" spans="18:26" x14ac:dyDescent="0.25">
      <c r="R830" s="19" t="str">
        <f t="shared" si="12"/>
        <v/>
      </c>
      <c r="S830" s="19" t="str">
        <f>IF(M830="","",IF(AND(M830&lt;&gt;'Tabelas auxiliares'!$B$241,M830&lt;&gt;'Tabelas auxiliares'!$B$242,M830&lt;&gt;'Tabelas auxiliares'!$C$241,M830&lt;&gt;'Tabelas auxiliares'!$C$242),"FOLHA DE PESSOAL",IF(R830='Tabelas auxiliares'!$A$242,"CUSTEIO",IF(R830='Tabelas auxiliares'!$A$241,"INVESTIMENTO","ERRO - VERIFICAR"))))</f>
        <v/>
      </c>
      <c r="T830" s="131"/>
      <c r="U830" s="37"/>
      <c r="V830" s="37"/>
      <c r="W830" s="37"/>
      <c r="X830" s="37"/>
      <c r="Y830" s="37"/>
      <c r="Z830" s="37"/>
    </row>
    <row r="831" spans="18:26" x14ac:dyDescent="0.25">
      <c r="R831" s="19" t="str">
        <f t="shared" si="12"/>
        <v/>
      </c>
      <c r="S831" s="19" t="str">
        <f>IF(M831="","",IF(AND(M831&lt;&gt;'Tabelas auxiliares'!$B$241,M831&lt;&gt;'Tabelas auxiliares'!$B$242,M831&lt;&gt;'Tabelas auxiliares'!$C$241,M831&lt;&gt;'Tabelas auxiliares'!$C$242),"FOLHA DE PESSOAL",IF(R831='Tabelas auxiliares'!$A$242,"CUSTEIO",IF(R831='Tabelas auxiliares'!$A$241,"INVESTIMENTO","ERRO - VERIFICAR"))))</f>
        <v/>
      </c>
      <c r="T831" s="131"/>
      <c r="U831" s="37"/>
      <c r="V831" s="37"/>
      <c r="W831" s="37"/>
      <c r="X831" s="37"/>
      <c r="Y831" s="37"/>
      <c r="Z831" s="37"/>
    </row>
    <row r="832" spans="18:26" x14ac:dyDescent="0.25">
      <c r="R832" s="19" t="str">
        <f t="shared" si="12"/>
        <v/>
      </c>
      <c r="S832" s="19" t="str">
        <f>IF(M832="","",IF(AND(M832&lt;&gt;'Tabelas auxiliares'!$B$241,M832&lt;&gt;'Tabelas auxiliares'!$B$242,M832&lt;&gt;'Tabelas auxiliares'!$C$241,M832&lt;&gt;'Tabelas auxiliares'!$C$242),"FOLHA DE PESSOAL",IF(R832='Tabelas auxiliares'!$A$242,"CUSTEIO",IF(R832='Tabelas auxiliares'!$A$241,"INVESTIMENTO","ERRO - VERIFICAR"))))</f>
        <v/>
      </c>
      <c r="T832" s="131"/>
      <c r="U832" s="37"/>
      <c r="V832" s="37"/>
      <c r="W832" s="37"/>
      <c r="X832" s="37"/>
      <c r="Y832" s="37"/>
      <c r="Z832" s="37"/>
    </row>
    <row r="833" spans="18:26" x14ac:dyDescent="0.25">
      <c r="R833" s="19" t="str">
        <f t="shared" si="12"/>
        <v/>
      </c>
      <c r="S833" s="19" t="str">
        <f>IF(M833="","",IF(AND(M833&lt;&gt;'Tabelas auxiliares'!$B$241,M833&lt;&gt;'Tabelas auxiliares'!$B$242,M833&lt;&gt;'Tabelas auxiliares'!$C$241,M833&lt;&gt;'Tabelas auxiliares'!$C$242),"FOLHA DE PESSOAL",IF(R833='Tabelas auxiliares'!$A$242,"CUSTEIO",IF(R833='Tabelas auxiliares'!$A$241,"INVESTIMENTO","ERRO - VERIFICAR"))))</f>
        <v/>
      </c>
      <c r="T833" s="131"/>
      <c r="U833" s="37"/>
      <c r="V833" s="37"/>
      <c r="W833" s="37"/>
      <c r="X833" s="37"/>
      <c r="Y833" s="37"/>
      <c r="Z833" s="37"/>
    </row>
    <row r="834" spans="18:26" x14ac:dyDescent="0.25">
      <c r="R834" s="19" t="str">
        <f t="shared" si="12"/>
        <v/>
      </c>
      <c r="S834" s="19" t="str">
        <f>IF(M834="","",IF(AND(M834&lt;&gt;'Tabelas auxiliares'!$B$241,M834&lt;&gt;'Tabelas auxiliares'!$B$242,M834&lt;&gt;'Tabelas auxiliares'!$C$241,M834&lt;&gt;'Tabelas auxiliares'!$C$242),"FOLHA DE PESSOAL",IF(R834='Tabelas auxiliares'!$A$242,"CUSTEIO",IF(R834='Tabelas auxiliares'!$A$241,"INVESTIMENTO","ERRO - VERIFICAR"))))</f>
        <v/>
      </c>
      <c r="T834" s="131"/>
      <c r="U834" s="37"/>
      <c r="V834" s="37"/>
      <c r="W834" s="37"/>
      <c r="X834" s="37"/>
      <c r="Y834" s="37"/>
      <c r="Z834" s="37"/>
    </row>
    <row r="835" spans="18:26" x14ac:dyDescent="0.25">
      <c r="R835" s="19" t="str">
        <f t="shared" si="12"/>
        <v/>
      </c>
      <c r="S835" s="19" t="str">
        <f>IF(M835="","",IF(AND(M835&lt;&gt;'Tabelas auxiliares'!$B$241,M835&lt;&gt;'Tabelas auxiliares'!$B$242,M835&lt;&gt;'Tabelas auxiliares'!$C$241,M835&lt;&gt;'Tabelas auxiliares'!$C$242),"FOLHA DE PESSOAL",IF(R835='Tabelas auxiliares'!$A$242,"CUSTEIO",IF(R835='Tabelas auxiliares'!$A$241,"INVESTIMENTO","ERRO - VERIFICAR"))))</f>
        <v/>
      </c>
      <c r="T835" s="131"/>
      <c r="U835" s="37"/>
      <c r="V835" s="37"/>
      <c r="W835" s="37"/>
      <c r="X835" s="37"/>
      <c r="Y835" s="37"/>
      <c r="Z835" s="37"/>
    </row>
    <row r="836" spans="18:26" x14ac:dyDescent="0.25">
      <c r="R836" s="19" t="str">
        <f t="shared" ref="R836:R899" si="13">LEFT(O836,1)</f>
        <v/>
      </c>
      <c r="S836" s="19" t="str">
        <f>IF(M836="","",IF(AND(M836&lt;&gt;'Tabelas auxiliares'!$B$241,M836&lt;&gt;'Tabelas auxiliares'!$B$242,M836&lt;&gt;'Tabelas auxiliares'!$C$241,M836&lt;&gt;'Tabelas auxiliares'!$C$242),"FOLHA DE PESSOAL",IF(R836='Tabelas auxiliares'!$A$242,"CUSTEIO",IF(R836='Tabelas auxiliares'!$A$241,"INVESTIMENTO","ERRO - VERIFICAR"))))</f>
        <v/>
      </c>
      <c r="T836" s="131"/>
      <c r="U836" s="37"/>
      <c r="V836" s="37"/>
      <c r="W836" s="37"/>
      <c r="X836" s="37"/>
      <c r="Y836" s="37"/>
      <c r="Z836" s="37"/>
    </row>
    <row r="837" spans="18:26" x14ac:dyDescent="0.25">
      <c r="R837" s="19" t="str">
        <f t="shared" si="13"/>
        <v/>
      </c>
      <c r="S837" s="19" t="str">
        <f>IF(M837="","",IF(AND(M837&lt;&gt;'Tabelas auxiliares'!$B$241,M837&lt;&gt;'Tabelas auxiliares'!$B$242,M837&lt;&gt;'Tabelas auxiliares'!$C$241,M837&lt;&gt;'Tabelas auxiliares'!$C$242),"FOLHA DE PESSOAL",IF(R837='Tabelas auxiliares'!$A$242,"CUSTEIO",IF(R837='Tabelas auxiliares'!$A$241,"INVESTIMENTO","ERRO - VERIFICAR"))))</f>
        <v/>
      </c>
      <c r="T837" s="131"/>
      <c r="U837" s="37"/>
      <c r="V837" s="37"/>
      <c r="W837" s="37"/>
      <c r="X837" s="37"/>
      <c r="Y837" s="37"/>
      <c r="Z837" s="37"/>
    </row>
    <row r="838" spans="18:26" x14ac:dyDescent="0.25">
      <c r="R838" s="19" t="str">
        <f t="shared" si="13"/>
        <v/>
      </c>
      <c r="S838" s="19" t="str">
        <f>IF(M838="","",IF(AND(M838&lt;&gt;'Tabelas auxiliares'!$B$241,M838&lt;&gt;'Tabelas auxiliares'!$B$242,M838&lt;&gt;'Tabelas auxiliares'!$C$241,M838&lt;&gt;'Tabelas auxiliares'!$C$242),"FOLHA DE PESSOAL",IF(R838='Tabelas auxiliares'!$A$242,"CUSTEIO",IF(R838='Tabelas auxiliares'!$A$241,"INVESTIMENTO","ERRO - VERIFICAR"))))</f>
        <v/>
      </c>
      <c r="T838" s="131"/>
      <c r="U838" s="37"/>
      <c r="V838" s="37"/>
      <c r="W838" s="37"/>
      <c r="X838" s="37"/>
      <c r="Y838" s="37"/>
      <c r="Z838" s="37"/>
    </row>
    <row r="839" spans="18:26" x14ac:dyDescent="0.25">
      <c r="R839" s="19" t="str">
        <f t="shared" si="13"/>
        <v/>
      </c>
      <c r="S839" s="19" t="str">
        <f>IF(M839="","",IF(AND(M839&lt;&gt;'Tabelas auxiliares'!$B$241,M839&lt;&gt;'Tabelas auxiliares'!$B$242,M839&lt;&gt;'Tabelas auxiliares'!$C$241,M839&lt;&gt;'Tabelas auxiliares'!$C$242),"FOLHA DE PESSOAL",IF(R839='Tabelas auxiliares'!$A$242,"CUSTEIO",IF(R839='Tabelas auxiliares'!$A$241,"INVESTIMENTO","ERRO - VERIFICAR"))))</f>
        <v/>
      </c>
      <c r="T839" s="131"/>
      <c r="U839" s="37"/>
      <c r="V839" s="37"/>
      <c r="W839" s="37"/>
      <c r="X839" s="37"/>
      <c r="Y839" s="37"/>
      <c r="Z839" s="37"/>
    </row>
    <row r="840" spans="18:26" x14ac:dyDescent="0.25">
      <c r="R840" s="19" t="str">
        <f t="shared" si="13"/>
        <v/>
      </c>
      <c r="S840" s="19" t="str">
        <f>IF(M840="","",IF(AND(M840&lt;&gt;'Tabelas auxiliares'!$B$241,M840&lt;&gt;'Tabelas auxiliares'!$B$242,M840&lt;&gt;'Tabelas auxiliares'!$C$241,M840&lt;&gt;'Tabelas auxiliares'!$C$242),"FOLHA DE PESSOAL",IF(R840='Tabelas auxiliares'!$A$242,"CUSTEIO",IF(R840='Tabelas auxiliares'!$A$241,"INVESTIMENTO","ERRO - VERIFICAR"))))</f>
        <v/>
      </c>
      <c r="T840" s="131"/>
      <c r="U840" s="37"/>
      <c r="V840" s="37"/>
      <c r="W840" s="37"/>
      <c r="X840" s="37"/>
      <c r="Y840" s="37"/>
      <c r="Z840" s="37"/>
    </row>
    <row r="841" spans="18:26" x14ac:dyDescent="0.25">
      <c r="R841" s="19" t="str">
        <f t="shared" si="13"/>
        <v/>
      </c>
      <c r="S841" s="19" t="str">
        <f>IF(M841="","",IF(AND(M841&lt;&gt;'Tabelas auxiliares'!$B$241,M841&lt;&gt;'Tabelas auxiliares'!$B$242,M841&lt;&gt;'Tabelas auxiliares'!$C$241,M841&lt;&gt;'Tabelas auxiliares'!$C$242),"FOLHA DE PESSOAL",IF(R841='Tabelas auxiliares'!$A$242,"CUSTEIO",IF(R841='Tabelas auxiliares'!$A$241,"INVESTIMENTO","ERRO - VERIFICAR"))))</f>
        <v/>
      </c>
      <c r="T841" s="131"/>
      <c r="U841" s="37"/>
      <c r="V841" s="37"/>
      <c r="W841" s="37"/>
      <c r="X841" s="37"/>
      <c r="Y841" s="37"/>
      <c r="Z841" s="37"/>
    </row>
    <row r="842" spans="18:26" x14ac:dyDescent="0.25">
      <c r="R842" s="19" t="str">
        <f t="shared" si="13"/>
        <v/>
      </c>
      <c r="S842" s="19" t="str">
        <f>IF(M842="","",IF(AND(M842&lt;&gt;'Tabelas auxiliares'!$B$241,M842&lt;&gt;'Tabelas auxiliares'!$B$242,M842&lt;&gt;'Tabelas auxiliares'!$C$241,M842&lt;&gt;'Tabelas auxiliares'!$C$242),"FOLHA DE PESSOAL",IF(R842='Tabelas auxiliares'!$A$242,"CUSTEIO",IF(R842='Tabelas auxiliares'!$A$241,"INVESTIMENTO","ERRO - VERIFICAR"))))</f>
        <v/>
      </c>
      <c r="T842" s="131"/>
      <c r="U842" s="37"/>
      <c r="V842" s="37"/>
      <c r="W842" s="37"/>
      <c r="X842" s="37"/>
      <c r="Y842" s="37"/>
      <c r="Z842" s="37"/>
    </row>
    <row r="843" spans="18:26" x14ac:dyDescent="0.25">
      <c r="R843" s="19" t="str">
        <f t="shared" si="13"/>
        <v/>
      </c>
      <c r="S843" s="19" t="str">
        <f>IF(M843="","",IF(AND(M843&lt;&gt;'Tabelas auxiliares'!$B$241,M843&lt;&gt;'Tabelas auxiliares'!$B$242,M843&lt;&gt;'Tabelas auxiliares'!$C$241,M843&lt;&gt;'Tabelas auxiliares'!$C$242),"FOLHA DE PESSOAL",IF(R843='Tabelas auxiliares'!$A$242,"CUSTEIO",IF(R843='Tabelas auxiliares'!$A$241,"INVESTIMENTO","ERRO - VERIFICAR"))))</f>
        <v/>
      </c>
      <c r="T843" s="131"/>
      <c r="U843" s="37"/>
      <c r="V843" s="37"/>
      <c r="W843" s="37"/>
      <c r="X843" s="37"/>
      <c r="Y843" s="37"/>
      <c r="Z843" s="37"/>
    </row>
    <row r="844" spans="18:26" x14ac:dyDescent="0.25">
      <c r="R844" s="19" t="str">
        <f t="shared" si="13"/>
        <v/>
      </c>
      <c r="S844" s="19" t="str">
        <f>IF(M844="","",IF(AND(M844&lt;&gt;'Tabelas auxiliares'!$B$241,M844&lt;&gt;'Tabelas auxiliares'!$B$242,M844&lt;&gt;'Tabelas auxiliares'!$C$241,M844&lt;&gt;'Tabelas auxiliares'!$C$242),"FOLHA DE PESSOAL",IF(R844='Tabelas auxiliares'!$A$242,"CUSTEIO",IF(R844='Tabelas auxiliares'!$A$241,"INVESTIMENTO","ERRO - VERIFICAR"))))</f>
        <v/>
      </c>
      <c r="T844" s="131"/>
      <c r="U844" s="37"/>
      <c r="V844" s="37"/>
      <c r="W844" s="37"/>
      <c r="X844" s="37"/>
      <c r="Y844" s="37"/>
      <c r="Z844" s="37"/>
    </row>
    <row r="845" spans="18:26" x14ac:dyDescent="0.25">
      <c r="R845" s="19" t="str">
        <f t="shared" si="13"/>
        <v/>
      </c>
      <c r="S845" s="19" t="str">
        <f>IF(M845="","",IF(AND(M845&lt;&gt;'Tabelas auxiliares'!$B$241,M845&lt;&gt;'Tabelas auxiliares'!$B$242,M845&lt;&gt;'Tabelas auxiliares'!$C$241,M845&lt;&gt;'Tabelas auxiliares'!$C$242),"FOLHA DE PESSOAL",IF(R845='Tabelas auxiliares'!$A$242,"CUSTEIO",IF(R845='Tabelas auxiliares'!$A$241,"INVESTIMENTO","ERRO - VERIFICAR"))))</f>
        <v/>
      </c>
      <c r="T845" s="131"/>
      <c r="U845" s="37"/>
      <c r="V845" s="37"/>
      <c r="W845" s="37"/>
      <c r="X845" s="37"/>
      <c r="Y845" s="37"/>
      <c r="Z845" s="37"/>
    </row>
    <row r="846" spans="18:26" x14ac:dyDescent="0.25">
      <c r="R846" s="19" t="str">
        <f t="shared" si="13"/>
        <v/>
      </c>
      <c r="S846" s="19" t="str">
        <f>IF(M846="","",IF(AND(M846&lt;&gt;'Tabelas auxiliares'!$B$241,M846&lt;&gt;'Tabelas auxiliares'!$B$242,M846&lt;&gt;'Tabelas auxiliares'!$C$241,M846&lt;&gt;'Tabelas auxiliares'!$C$242),"FOLHA DE PESSOAL",IF(R846='Tabelas auxiliares'!$A$242,"CUSTEIO",IF(R846='Tabelas auxiliares'!$A$241,"INVESTIMENTO","ERRO - VERIFICAR"))))</f>
        <v/>
      </c>
      <c r="T846" s="131"/>
      <c r="U846" s="37"/>
      <c r="V846" s="37"/>
      <c r="W846" s="37"/>
      <c r="X846" s="37"/>
      <c r="Y846" s="37"/>
      <c r="Z846" s="37"/>
    </row>
    <row r="847" spans="18:26" x14ac:dyDescent="0.25">
      <c r="R847" s="19" t="str">
        <f t="shared" si="13"/>
        <v/>
      </c>
      <c r="S847" s="19" t="str">
        <f>IF(M847="","",IF(AND(M847&lt;&gt;'Tabelas auxiliares'!$B$241,M847&lt;&gt;'Tabelas auxiliares'!$B$242,M847&lt;&gt;'Tabelas auxiliares'!$C$241,M847&lt;&gt;'Tabelas auxiliares'!$C$242),"FOLHA DE PESSOAL",IF(R847='Tabelas auxiliares'!$A$242,"CUSTEIO",IF(R847='Tabelas auxiliares'!$A$241,"INVESTIMENTO","ERRO - VERIFICAR"))))</f>
        <v/>
      </c>
      <c r="T847" s="131"/>
      <c r="U847" s="37"/>
      <c r="V847" s="37"/>
      <c r="W847" s="37"/>
      <c r="X847" s="37"/>
      <c r="Y847" s="37"/>
      <c r="Z847" s="37"/>
    </row>
    <row r="848" spans="18:26" x14ac:dyDescent="0.25">
      <c r="R848" s="19" t="str">
        <f t="shared" si="13"/>
        <v/>
      </c>
      <c r="S848" s="19" t="str">
        <f>IF(M848="","",IF(AND(M848&lt;&gt;'Tabelas auxiliares'!$B$241,M848&lt;&gt;'Tabelas auxiliares'!$B$242,M848&lt;&gt;'Tabelas auxiliares'!$C$241,M848&lt;&gt;'Tabelas auxiliares'!$C$242),"FOLHA DE PESSOAL",IF(R848='Tabelas auxiliares'!$A$242,"CUSTEIO",IF(R848='Tabelas auxiliares'!$A$241,"INVESTIMENTO","ERRO - VERIFICAR"))))</f>
        <v/>
      </c>
      <c r="T848" s="131"/>
      <c r="U848" s="37"/>
      <c r="V848" s="37"/>
      <c r="W848" s="37"/>
      <c r="X848" s="37"/>
      <c r="Y848" s="37"/>
      <c r="Z848" s="37"/>
    </row>
    <row r="849" spans="18:26" x14ac:dyDescent="0.25">
      <c r="R849" s="19" t="str">
        <f t="shared" si="13"/>
        <v/>
      </c>
      <c r="S849" s="19" t="str">
        <f>IF(M849="","",IF(AND(M849&lt;&gt;'Tabelas auxiliares'!$B$241,M849&lt;&gt;'Tabelas auxiliares'!$B$242,M849&lt;&gt;'Tabelas auxiliares'!$C$241,M849&lt;&gt;'Tabelas auxiliares'!$C$242),"FOLHA DE PESSOAL",IF(R849='Tabelas auxiliares'!$A$242,"CUSTEIO",IF(R849='Tabelas auxiliares'!$A$241,"INVESTIMENTO","ERRO - VERIFICAR"))))</f>
        <v/>
      </c>
      <c r="T849" s="131"/>
      <c r="U849" s="37"/>
      <c r="V849" s="37"/>
      <c r="W849" s="37"/>
      <c r="X849" s="37"/>
      <c r="Y849" s="37"/>
      <c r="Z849" s="37"/>
    </row>
    <row r="850" spans="18:26" x14ac:dyDescent="0.25">
      <c r="R850" s="19" t="str">
        <f t="shared" si="13"/>
        <v/>
      </c>
      <c r="S850" s="19" t="str">
        <f>IF(M850="","",IF(AND(M850&lt;&gt;'Tabelas auxiliares'!$B$241,M850&lt;&gt;'Tabelas auxiliares'!$B$242,M850&lt;&gt;'Tabelas auxiliares'!$C$241,M850&lt;&gt;'Tabelas auxiliares'!$C$242),"FOLHA DE PESSOAL",IF(R850='Tabelas auxiliares'!$A$242,"CUSTEIO",IF(R850='Tabelas auxiliares'!$A$241,"INVESTIMENTO","ERRO - VERIFICAR"))))</f>
        <v/>
      </c>
      <c r="T850" s="131"/>
      <c r="U850" s="37"/>
      <c r="V850" s="37"/>
      <c r="W850" s="37"/>
      <c r="X850" s="37"/>
      <c r="Y850" s="37"/>
      <c r="Z850" s="37"/>
    </row>
    <row r="851" spans="18:26" x14ac:dyDescent="0.25">
      <c r="R851" s="19" t="str">
        <f t="shared" si="13"/>
        <v/>
      </c>
      <c r="S851" s="19" t="str">
        <f>IF(M851="","",IF(AND(M851&lt;&gt;'Tabelas auxiliares'!$B$241,M851&lt;&gt;'Tabelas auxiliares'!$B$242,M851&lt;&gt;'Tabelas auxiliares'!$C$241,M851&lt;&gt;'Tabelas auxiliares'!$C$242),"FOLHA DE PESSOAL",IF(R851='Tabelas auxiliares'!$A$242,"CUSTEIO",IF(R851='Tabelas auxiliares'!$A$241,"INVESTIMENTO","ERRO - VERIFICAR"))))</f>
        <v/>
      </c>
      <c r="T851" s="131"/>
      <c r="U851" s="37"/>
      <c r="V851" s="37"/>
      <c r="W851" s="37"/>
      <c r="X851" s="37"/>
      <c r="Y851" s="37"/>
      <c r="Z851" s="37"/>
    </row>
    <row r="852" spans="18:26" x14ac:dyDescent="0.25">
      <c r="R852" s="19" t="str">
        <f t="shared" si="13"/>
        <v/>
      </c>
      <c r="S852" s="19" t="str">
        <f>IF(M852="","",IF(AND(M852&lt;&gt;'Tabelas auxiliares'!$B$241,M852&lt;&gt;'Tabelas auxiliares'!$B$242,M852&lt;&gt;'Tabelas auxiliares'!$C$241,M852&lt;&gt;'Tabelas auxiliares'!$C$242),"FOLHA DE PESSOAL",IF(R852='Tabelas auxiliares'!$A$242,"CUSTEIO",IF(R852='Tabelas auxiliares'!$A$241,"INVESTIMENTO","ERRO - VERIFICAR"))))</f>
        <v/>
      </c>
      <c r="T852" s="131"/>
      <c r="U852" s="37"/>
      <c r="V852" s="37"/>
      <c r="W852" s="37"/>
      <c r="X852" s="37"/>
      <c r="Y852" s="37"/>
      <c r="Z852" s="37"/>
    </row>
    <row r="853" spans="18:26" x14ac:dyDescent="0.25">
      <c r="R853" s="19" t="str">
        <f t="shared" si="13"/>
        <v/>
      </c>
      <c r="S853" s="19" t="str">
        <f>IF(M853="","",IF(AND(M853&lt;&gt;'Tabelas auxiliares'!$B$241,M853&lt;&gt;'Tabelas auxiliares'!$B$242,M853&lt;&gt;'Tabelas auxiliares'!$C$241,M853&lt;&gt;'Tabelas auxiliares'!$C$242),"FOLHA DE PESSOAL",IF(R853='Tabelas auxiliares'!$A$242,"CUSTEIO",IF(R853='Tabelas auxiliares'!$A$241,"INVESTIMENTO","ERRO - VERIFICAR"))))</f>
        <v/>
      </c>
      <c r="T853" s="131"/>
      <c r="U853" s="37"/>
      <c r="V853" s="37"/>
      <c r="W853" s="37"/>
      <c r="X853" s="37"/>
      <c r="Y853" s="37"/>
      <c r="Z853" s="37"/>
    </row>
    <row r="854" spans="18:26" x14ac:dyDescent="0.25">
      <c r="R854" s="19" t="str">
        <f t="shared" si="13"/>
        <v/>
      </c>
      <c r="S854" s="19" t="str">
        <f>IF(M854="","",IF(AND(M854&lt;&gt;'Tabelas auxiliares'!$B$241,M854&lt;&gt;'Tabelas auxiliares'!$B$242,M854&lt;&gt;'Tabelas auxiliares'!$C$241,M854&lt;&gt;'Tabelas auxiliares'!$C$242),"FOLHA DE PESSOAL",IF(R854='Tabelas auxiliares'!$A$242,"CUSTEIO",IF(R854='Tabelas auxiliares'!$A$241,"INVESTIMENTO","ERRO - VERIFICAR"))))</f>
        <v/>
      </c>
      <c r="T854" s="131"/>
      <c r="U854" s="37"/>
      <c r="V854" s="37"/>
      <c r="W854" s="37"/>
      <c r="X854" s="37"/>
      <c r="Y854" s="37"/>
      <c r="Z854" s="37"/>
    </row>
    <row r="855" spans="18:26" x14ac:dyDescent="0.25">
      <c r="R855" s="19" t="str">
        <f t="shared" si="13"/>
        <v/>
      </c>
      <c r="S855" s="19" t="str">
        <f>IF(M855="","",IF(AND(M855&lt;&gt;'Tabelas auxiliares'!$B$241,M855&lt;&gt;'Tabelas auxiliares'!$B$242,M855&lt;&gt;'Tabelas auxiliares'!$C$241,M855&lt;&gt;'Tabelas auxiliares'!$C$242),"FOLHA DE PESSOAL",IF(R855='Tabelas auxiliares'!$A$242,"CUSTEIO",IF(R855='Tabelas auxiliares'!$A$241,"INVESTIMENTO","ERRO - VERIFICAR"))))</f>
        <v/>
      </c>
      <c r="T855" s="131"/>
      <c r="U855" s="37"/>
      <c r="V855" s="37"/>
      <c r="W855" s="37"/>
      <c r="X855" s="37"/>
      <c r="Y855" s="37"/>
      <c r="Z855" s="37"/>
    </row>
    <row r="856" spans="18:26" x14ac:dyDescent="0.25">
      <c r="R856" s="19" t="str">
        <f t="shared" si="13"/>
        <v/>
      </c>
      <c r="S856" s="19" t="str">
        <f>IF(M856="","",IF(AND(M856&lt;&gt;'Tabelas auxiliares'!$B$241,M856&lt;&gt;'Tabelas auxiliares'!$B$242,M856&lt;&gt;'Tabelas auxiliares'!$C$241,M856&lt;&gt;'Tabelas auxiliares'!$C$242),"FOLHA DE PESSOAL",IF(R856='Tabelas auxiliares'!$A$242,"CUSTEIO",IF(R856='Tabelas auxiliares'!$A$241,"INVESTIMENTO","ERRO - VERIFICAR"))))</f>
        <v/>
      </c>
      <c r="T856" s="131"/>
      <c r="U856" s="37"/>
      <c r="V856" s="37"/>
      <c r="W856" s="37"/>
      <c r="X856" s="37"/>
      <c r="Y856" s="37"/>
      <c r="Z856" s="37"/>
    </row>
    <row r="857" spans="18:26" x14ac:dyDescent="0.25">
      <c r="R857" s="19" t="str">
        <f t="shared" si="13"/>
        <v/>
      </c>
      <c r="S857" s="19" t="str">
        <f>IF(M857="","",IF(AND(M857&lt;&gt;'Tabelas auxiliares'!$B$241,M857&lt;&gt;'Tabelas auxiliares'!$B$242,M857&lt;&gt;'Tabelas auxiliares'!$C$241,M857&lt;&gt;'Tabelas auxiliares'!$C$242),"FOLHA DE PESSOAL",IF(R857='Tabelas auxiliares'!$A$242,"CUSTEIO",IF(R857='Tabelas auxiliares'!$A$241,"INVESTIMENTO","ERRO - VERIFICAR"))))</f>
        <v/>
      </c>
      <c r="T857" s="131"/>
      <c r="U857" s="37"/>
      <c r="V857" s="37"/>
      <c r="W857" s="37"/>
      <c r="X857" s="37"/>
      <c r="Y857" s="37"/>
      <c r="Z857" s="37"/>
    </row>
    <row r="858" spans="18:26" x14ac:dyDescent="0.25">
      <c r="R858" s="19" t="str">
        <f t="shared" si="13"/>
        <v/>
      </c>
      <c r="S858" s="19" t="str">
        <f>IF(M858="","",IF(AND(M858&lt;&gt;'Tabelas auxiliares'!$B$241,M858&lt;&gt;'Tabelas auxiliares'!$B$242,M858&lt;&gt;'Tabelas auxiliares'!$C$241,M858&lt;&gt;'Tabelas auxiliares'!$C$242),"FOLHA DE PESSOAL",IF(R858='Tabelas auxiliares'!$A$242,"CUSTEIO",IF(R858='Tabelas auxiliares'!$A$241,"INVESTIMENTO","ERRO - VERIFICAR"))))</f>
        <v/>
      </c>
      <c r="T858" s="131"/>
      <c r="U858" s="37"/>
      <c r="V858" s="37"/>
      <c r="W858" s="37"/>
      <c r="X858" s="37"/>
      <c r="Y858" s="37"/>
      <c r="Z858" s="37"/>
    </row>
    <row r="859" spans="18:26" x14ac:dyDescent="0.25">
      <c r="R859" s="19" t="str">
        <f t="shared" si="13"/>
        <v/>
      </c>
      <c r="S859" s="19" t="str">
        <f>IF(M859="","",IF(AND(M859&lt;&gt;'Tabelas auxiliares'!$B$241,M859&lt;&gt;'Tabelas auxiliares'!$B$242,M859&lt;&gt;'Tabelas auxiliares'!$C$241,M859&lt;&gt;'Tabelas auxiliares'!$C$242),"FOLHA DE PESSOAL",IF(R859='Tabelas auxiliares'!$A$242,"CUSTEIO",IF(R859='Tabelas auxiliares'!$A$241,"INVESTIMENTO","ERRO - VERIFICAR"))))</f>
        <v/>
      </c>
      <c r="T859" s="131"/>
      <c r="U859" s="37"/>
      <c r="V859" s="37"/>
      <c r="W859" s="37"/>
      <c r="X859" s="37"/>
      <c r="Y859" s="37"/>
      <c r="Z859" s="37"/>
    </row>
    <row r="860" spans="18:26" x14ac:dyDescent="0.25">
      <c r="R860" s="19" t="str">
        <f t="shared" si="13"/>
        <v/>
      </c>
      <c r="S860" s="19" t="str">
        <f>IF(M860="","",IF(AND(M860&lt;&gt;'Tabelas auxiliares'!$B$241,M860&lt;&gt;'Tabelas auxiliares'!$B$242,M860&lt;&gt;'Tabelas auxiliares'!$C$241,M860&lt;&gt;'Tabelas auxiliares'!$C$242),"FOLHA DE PESSOAL",IF(R860='Tabelas auxiliares'!$A$242,"CUSTEIO",IF(R860='Tabelas auxiliares'!$A$241,"INVESTIMENTO","ERRO - VERIFICAR"))))</f>
        <v/>
      </c>
      <c r="T860" s="131"/>
      <c r="U860" s="37"/>
      <c r="V860" s="37"/>
      <c r="W860" s="37"/>
      <c r="X860" s="37"/>
      <c r="Y860" s="37"/>
      <c r="Z860" s="37"/>
    </row>
    <row r="861" spans="18:26" x14ac:dyDescent="0.25">
      <c r="R861" s="19" t="str">
        <f t="shared" si="13"/>
        <v/>
      </c>
      <c r="S861" s="19" t="str">
        <f>IF(M861="","",IF(AND(M861&lt;&gt;'Tabelas auxiliares'!$B$241,M861&lt;&gt;'Tabelas auxiliares'!$B$242,M861&lt;&gt;'Tabelas auxiliares'!$C$241,M861&lt;&gt;'Tabelas auxiliares'!$C$242),"FOLHA DE PESSOAL",IF(R861='Tabelas auxiliares'!$A$242,"CUSTEIO",IF(R861='Tabelas auxiliares'!$A$241,"INVESTIMENTO","ERRO - VERIFICAR"))))</f>
        <v/>
      </c>
      <c r="T861" s="131"/>
      <c r="U861" s="37"/>
      <c r="V861" s="37"/>
      <c r="W861" s="37"/>
      <c r="X861" s="37"/>
      <c r="Y861" s="37"/>
      <c r="Z861" s="37"/>
    </row>
    <row r="862" spans="18:26" x14ac:dyDescent="0.25">
      <c r="R862" s="19" t="str">
        <f t="shared" si="13"/>
        <v/>
      </c>
      <c r="S862" s="19" t="str">
        <f>IF(M862="","",IF(AND(M862&lt;&gt;'Tabelas auxiliares'!$B$241,M862&lt;&gt;'Tabelas auxiliares'!$B$242,M862&lt;&gt;'Tabelas auxiliares'!$C$241,M862&lt;&gt;'Tabelas auxiliares'!$C$242),"FOLHA DE PESSOAL",IF(R862='Tabelas auxiliares'!$A$242,"CUSTEIO",IF(R862='Tabelas auxiliares'!$A$241,"INVESTIMENTO","ERRO - VERIFICAR"))))</f>
        <v/>
      </c>
      <c r="T862" s="131"/>
      <c r="U862" s="37"/>
      <c r="V862" s="37"/>
      <c r="W862" s="37"/>
      <c r="X862" s="37"/>
      <c r="Y862" s="37"/>
      <c r="Z862" s="37"/>
    </row>
    <row r="863" spans="18:26" x14ac:dyDescent="0.25">
      <c r="R863" s="19" t="str">
        <f t="shared" si="13"/>
        <v/>
      </c>
      <c r="S863" s="19" t="str">
        <f>IF(M863="","",IF(AND(M863&lt;&gt;'Tabelas auxiliares'!$B$241,M863&lt;&gt;'Tabelas auxiliares'!$B$242,M863&lt;&gt;'Tabelas auxiliares'!$C$241,M863&lt;&gt;'Tabelas auxiliares'!$C$242),"FOLHA DE PESSOAL",IF(R863='Tabelas auxiliares'!$A$242,"CUSTEIO",IF(R863='Tabelas auxiliares'!$A$241,"INVESTIMENTO","ERRO - VERIFICAR"))))</f>
        <v/>
      </c>
      <c r="T863" s="131"/>
      <c r="U863" s="37"/>
      <c r="V863" s="37"/>
      <c r="W863" s="37"/>
      <c r="X863" s="37"/>
      <c r="Y863" s="37"/>
      <c r="Z863" s="37"/>
    </row>
    <row r="864" spans="18:26" x14ac:dyDescent="0.25">
      <c r="R864" s="19" t="str">
        <f t="shared" si="13"/>
        <v/>
      </c>
      <c r="S864" s="19" t="str">
        <f>IF(M864="","",IF(AND(M864&lt;&gt;'Tabelas auxiliares'!$B$241,M864&lt;&gt;'Tabelas auxiliares'!$B$242,M864&lt;&gt;'Tabelas auxiliares'!$C$241,M864&lt;&gt;'Tabelas auxiliares'!$C$242),"FOLHA DE PESSOAL",IF(R864='Tabelas auxiliares'!$A$242,"CUSTEIO",IF(R864='Tabelas auxiliares'!$A$241,"INVESTIMENTO","ERRO - VERIFICAR"))))</f>
        <v/>
      </c>
      <c r="T864" s="131"/>
      <c r="U864" s="37"/>
      <c r="V864" s="37"/>
      <c r="W864" s="37"/>
      <c r="X864" s="37"/>
      <c r="Y864" s="37"/>
      <c r="Z864" s="37"/>
    </row>
    <row r="865" spans="18:26" x14ac:dyDescent="0.25">
      <c r="R865" s="19" t="str">
        <f t="shared" si="13"/>
        <v/>
      </c>
      <c r="S865" s="19" t="str">
        <f>IF(M865="","",IF(AND(M865&lt;&gt;'Tabelas auxiliares'!$B$241,M865&lt;&gt;'Tabelas auxiliares'!$B$242,M865&lt;&gt;'Tabelas auxiliares'!$C$241,M865&lt;&gt;'Tabelas auxiliares'!$C$242),"FOLHA DE PESSOAL",IF(R865='Tabelas auxiliares'!$A$242,"CUSTEIO",IF(R865='Tabelas auxiliares'!$A$241,"INVESTIMENTO","ERRO - VERIFICAR"))))</f>
        <v/>
      </c>
      <c r="T865" s="131"/>
      <c r="U865" s="37"/>
      <c r="V865" s="37"/>
      <c r="W865" s="37"/>
      <c r="X865" s="37"/>
      <c r="Y865" s="37"/>
      <c r="Z865" s="37"/>
    </row>
    <row r="866" spans="18:26" x14ac:dyDescent="0.25">
      <c r="R866" s="19" t="str">
        <f t="shared" si="13"/>
        <v/>
      </c>
      <c r="S866" s="19" t="str">
        <f>IF(M866="","",IF(AND(M866&lt;&gt;'Tabelas auxiliares'!$B$241,M866&lt;&gt;'Tabelas auxiliares'!$B$242,M866&lt;&gt;'Tabelas auxiliares'!$C$241,M866&lt;&gt;'Tabelas auxiliares'!$C$242),"FOLHA DE PESSOAL",IF(R866='Tabelas auxiliares'!$A$242,"CUSTEIO",IF(R866='Tabelas auxiliares'!$A$241,"INVESTIMENTO","ERRO - VERIFICAR"))))</f>
        <v/>
      </c>
      <c r="T866" s="131"/>
      <c r="U866" s="37"/>
      <c r="V866" s="37"/>
      <c r="W866" s="37"/>
      <c r="X866" s="37"/>
      <c r="Y866" s="37"/>
      <c r="Z866" s="37"/>
    </row>
    <row r="867" spans="18:26" x14ac:dyDescent="0.25">
      <c r="R867" s="19" t="str">
        <f t="shared" si="13"/>
        <v/>
      </c>
      <c r="S867" s="19" t="str">
        <f>IF(M867="","",IF(AND(M867&lt;&gt;'Tabelas auxiliares'!$B$241,M867&lt;&gt;'Tabelas auxiliares'!$B$242,M867&lt;&gt;'Tabelas auxiliares'!$C$241,M867&lt;&gt;'Tabelas auxiliares'!$C$242),"FOLHA DE PESSOAL",IF(R867='Tabelas auxiliares'!$A$242,"CUSTEIO",IF(R867='Tabelas auxiliares'!$A$241,"INVESTIMENTO","ERRO - VERIFICAR"))))</f>
        <v/>
      </c>
      <c r="T867" s="131"/>
      <c r="U867" s="37"/>
      <c r="V867" s="37"/>
      <c r="W867" s="37"/>
      <c r="X867" s="37"/>
      <c r="Y867" s="37"/>
      <c r="Z867" s="37"/>
    </row>
    <row r="868" spans="18:26" x14ac:dyDescent="0.25">
      <c r="R868" s="19" t="str">
        <f t="shared" si="13"/>
        <v/>
      </c>
      <c r="S868" s="19" t="str">
        <f>IF(M868="","",IF(AND(M868&lt;&gt;'Tabelas auxiliares'!$B$241,M868&lt;&gt;'Tabelas auxiliares'!$B$242,M868&lt;&gt;'Tabelas auxiliares'!$C$241,M868&lt;&gt;'Tabelas auxiliares'!$C$242),"FOLHA DE PESSOAL",IF(R868='Tabelas auxiliares'!$A$242,"CUSTEIO",IF(R868='Tabelas auxiliares'!$A$241,"INVESTIMENTO","ERRO - VERIFICAR"))))</f>
        <v/>
      </c>
      <c r="T868" s="131"/>
      <c r="U868" s="37"/>
      <c r="V868" s="37"/>
      <c r="W868" s="37"/>
      <c r="X868" s="37"/>
      <c r="Y868" s="37"/>
      <c r="Z868" s="37"/>
    </row>
    <row r="869" spans="18:26" x14ac:dyDescent="0.25">
      <c r="R869" s="19" t="str">
        <f t="shared" si="13"/>
        <v/>
      </c>
      <c r="S869" s="19" t="str">
        <f>IF(M869="","",IF(AND(M869&lt;&gt;'Tabelas auxiliares'!$B$241,M869&lt;&gt;'Tabelas auxiliares'!$B$242,M869&lt;&gt;'Tabelas auxiliares'!$C$241,M869&lt;&gt;'Tabelas auxiliares'!$C$242),"FOLHA DE PESSOAL",IF(R869='Tabelas auxiliares'!$A$242,"CUSTEIO",IF(R869='Tabelas auxiliares'!$A$241,"INVESTIMENTO","ERRO - VERIFICAR"))))</f>
        <v/>
      </c>
      <c r="T869" s="131"/>
      <c r="U869" s="37"/>
      <c r="V869" s="37"/>
      <c r="W869" s="37"/>
      <c r="X869" s="37"/>
      <c r="Y869" s="37"/>
      <c r="Z869" s="37"/>
    </row>
    <row r="870" spans="18:26" x14ac:dyDescent="0.25">
      <c r="R870" s="19" t="str">
        <f t="shared" si="13"/>
        <v/>
      </c>
      <c r="S870" s="19" t="str">
        <f>IF(M870="","",IF(AND(M870&lt;&gt;'Tabelas auxiliares'!$B$241,M870&lt;&gt;'Tabelas auxiliares'!$B$242,M870&lt;&gt;'Tabelas auxiliares'!$C$241,M870&lt;&gt;'Tabelas auxiliares'!$C$242),"FOLHA DE PESSOAL",IF(R870='Tabelas auxiliares'!$A$242,"CUSTEIO",IF(R870='Tabelas auxiliares'!$A$241,"INVESTIMENTO","ERRO - VERIFICAR"))))</f>
        <v/>
      </c>
      <c r="T870" s="131"/>
      <c r="U870" s="37"/>
      <c r="V870" s="37"/>
      <c r="W870" s="37"/>
      <c r="X870" s="37"/>
      <c r="Y870" s="37"/>
      <c r="Z870" s="37"/>
    </row>
    <row r="871" spans="18:26" x14ac:dyDescent="0.25">
      <c r="R871" s="19" t="str">
        <f t="shared" si="13"/>
        <v/>
      </c>
      <c r="S871" s="19" t="str">
        <f>IF(M871="","",IF(AND(M871&lt;&gt;'Tabelas auxiliares'!$B$241,M871&lt;&gt;'Tabelas auxiliares'!$B$242,M871&lt;&gt;'Tabelas auxiliares'!$C$241,M871&lt;&gt;'Tabelas auxiliares'!$C$242),"FOLHA DE PESSOAL",IF(R871='Tabelas auxiliares'!$A$242,"CUSTEIO",IF(R871='Tabelas auxiliares'!$A$241,"INVESTIMENTO","ERRO - VERIFICAR"))))</f>
        <v/>
      </c>
      <c r="T871" s="131"/>
      <c r="U871" s="37"/>
      <c r="V871" s="37"/>
      <c r="W871" s="37"/>
      <c r="X871" s="37"/>
      <c r="Y871" s="37"/>
      <c r="Z871" s="37"/>
    </row>
    <row r="872" spans="18:26" x14ac:dyDescent="0.25">
      <c r="R872" s="19" t="str">
        <f t="shared" si="13"/>
        <v/>
      </c>
      <c r="S872" s="19" t="str">
        <f>IF(M872="","",IF(AND(M872&lt;&gt;'Tabelas auxiliares'!$B$241,M872&lt;&gt;'Tabelas auxiliares'!$B$242,M872&lt;&gt;'Tabelas auxiliares'!$C$241,M872&lt;&gt;'Tabelas auxiliares'!$C$242),"FOLHA DE PESSOAL",IF(R872='Tabelas auxiliares'!$A$242,"CUSTEIO",IF(R872='Tabelas auxiliares'!$A$241,"INVESTIMENTO","ERRO - VERIFICAR"))))</f>
        <v/>
      </c>
      <c r="T872" s="131"/>
      <c r="U872" s="37"/>
      <c r="V872" s="37"/>
      <c r="W872" s="37"/>
      <c r="X872" s="37"/>
      <c r="Y872" s="37"/>
      <c r="Z872" s="37"/>
    </row>
    <row r="873" spans="18:26" x14ac:dyDescent="0.25">
      <c r="R873" s="19" t="str">
        <f t="shared" si="13"/>
        <v/>
      </c>
      <c r="S873" s="19" t="str">
        <f>IF(M873="","",IF(AND(M873&lt;&gt;'Tabelas auxiliares'!$B$241,M873&lt;&gt;'Tabelas auxiliares'!$B$242,M873&lt;&gt;'Tabelas auxiliares'!$C$241,M873&lt;&gt;'Tabelas auxiliares'!$C$242),"FOLHA DE PESSOAL",IF(R873='Tabelas auxiliares'!$A$242,"CUSTEIO",IF(R873='Tabelas auxiliares'!$A$241,"INVESTIMENTO","ERRO - VERIFICAR"))))</f>
        <v/>
      </c>
      <c r="T873" s="131"/>
      <c r="U873" s="37"/>
      <c r="V873" s="37"/>
      <c r="W873" s="37"/>
      <c r="X873" s="37"/>
      <c r="Y873" s="37"/>
      <c r="Z873" s="37"/>
    </row>
    <row r="874" spans="18:26" x14ac:dyDescent="0.25">
      <c r="R874" s="19" t="str">
        <f t="shared" si="13"/>
        <v/>
      </c>
      <c r="S874" s="19" t="str">
        <f>IF(M874="","",IF(AND(M874&lt;&gt;'Tabelas auxiliares'!$B$241,M874&lt;&gt;'Tabelas auxiliares'!$B$242,M874&lt;&gt;'Tabelas auxiliares'!$C$241,M874&lt;&gt;'Tabelas auxiliares'!$C$242),"FOLHA DE PESSOAL",IF(R874='Tabelas auxiliares'!$A$242,"CUSTEIO",IF(R874='Tabelas auxiliares'!$A$241,"INVESTIMENTO","ERRO - VERIFICAR"))))</f>
        <v/>
      </c>
      <c r="T874" s="131"/>
      <c r="U874" s="37"/>
      <c r="V874" s="37"/>
      <c r="W874" s="37"/>
      <c r="X874" s="37"/>
      <c r="Y874" s="37"/>
      <c r="Z874" s="37"/>
    </row>
    <row r="875" spans="18:26" x14ac:dyDescent="0.25">
      <c r="R875" s="19" t="str">
        <f t="shared" si="13"/>
        <v/>
      </c>
      <c r="S875" s="19" t="str">
        <f>IF(M875="","",IF(AND(M875&lt;&gt;'Tabelas auxiliares'!$B$241,M875&lt;&gt;'Tabelas auxiliares'!$B$242,M875&lt;&gt;'Tabelas auxiliares'!$C$241,M875&lt;&gt;'Tabelas auxiliares'!$C$242),"FOLHA DE PESSOAL",IF(R875='Tabelas auxiliares'!$A$242,"CUSTEIO",IF(R875='Tabelas auxiliares'!$A$241,"INVESTIMENTO","ERRO - VERIFICAR"))))</f>
        <v/>
      </c>
      <c r="T875" s="131"/>
      <c r="U875" s="37"/>
      <c r="V875" s="37"/>
      <c r="W875" s="37"/>
      <c r="X875" s="37"/>
      <c r="Y875" s="37"/>
      <c r="Z875" s="37"/>
    </row>
    <row r="876" spans="18:26" x14ac:dyDescent="0.25">
      <c r="R876" s="19" t="str">
        <f t="shared" si="13"/>
        <v/>
      </c>
      <c r="S876" s="19" t="str">
        <f>IF(M876="","",IF(AND(M876&lt;&gt;'Tabelas auxiliares'!$B$241,M876&lt;&gt;'Tabelas auxiliares'!$B$242,M876&lt;&gt;'Tabelas auxiliares'!$C$241,M876&lt;&gt;'Tabelas auxiliares'!$C$242),"FOLHA DE PESSOAL",IF(R876='Tabelas auxiliares'!$A$242,"CUSTEIO",IF(R876='Tabelas auxiliares'!$A$241,"INVESTIMENTO","ERRO - VERIFICAR"))))</f>
        <v/>
      </c>
      <c r="T876" s="131"/>
      <c r="U876" s="37"/>
      <c r="V876" s="37"/>
      <c r="W876" s="37"/>
      <c r="X876" s="37"/>
      <c r="Y876" s="37"/>
      <c r="Z876" s="37"/>
    </row>
    <row r="877" spans="18:26" x14ac:dyDescent="0.25">
      <c r="R877" s="19" t="str">
        <f t="shared" si="13"/>
        <v/>
      </c>
      <c r="S877" s="19" t="str">
        <f>IF(M877="","",IF(AND(M877&lt;&gt;'Tabelas auxiliares'!$B$241,M877&lt;&gt;'Tabelas auxiliares'!$B$242,M877&lt;&gt;'Tabelas auxiliares'!$C$241,M877&lt;&gt;'Tabelas auxiliares'!$C$242),"FOLHA DE PESSOAL",IF(R877='Tabelas auxiliares'!$A$242,"CUSTEIO",IF(R877='Tabelas auxiliares'!$A$241,"INVESTIMENTO","ERRO - VERIFICAR"))))</f>
        <v/>
      </c>
      <c r="T877" s="131"/>
      <c r="U877" s="37"/>
      <c r="V877" s="37"/>
      <c r="W877" s="37"/>
      <c r="X877" s="37"/>
      <c r="Y877" s="37"/>
      <c r="Z877" s="37"/>
    </row>
    <row r="878" spans="18:26" x14ac:dyDescent="0.25">
      <c r="R878" s="19" t="str">
        <f t="shared" si="13"/>
        <v/>
      </c>
      <c r="S878" s="19" t="str">
        <f>IF(M878="","",IF(AND(M878&lt;&gt;'Tabelas auxiliares'!$B$241,M878&lt;&gt;'Tabelas auxiliares'!$B$242,M878&lt;&gt;'Tabelas auxiliares'!$C$241,M878&lt;&gt;'Tabelas auxiliares'!$C$242),"FOLHA DE PESSOAL",IF(R878='Tabelas auxiliares'!$A$242,"CUSTEIO",IF(R878='Tabelas auxiliares'!$A$241,"INVESTIMENTO","ERRO - VERIFICAR"))))</f>
        <v/>
      </c>
      <c r="T878" s="131"/>
      <c r="U878" s="37"/>
      <c r="V878" s="37"/>
      <c r="W878" s="37"/>
      <c r="X878" s="37"/>
      <c r="Y878" s="37"/>
      <c r="Z878" s="37"/>
    </row>
    <row r="879" spans="18:26" x14ac:dyDescent="0.25">
      <c r="R879" s="19" t="str">
        <f t="shared" si="13"/>
        <v/>
      </c>
      <c r="S879" s="19" t="str">
        <f>IF(M879="","",IF(AND(M879&lt;&gt;'Tabelas auxiliares'!$B$241,M879&lt;&gt;'Tabelas auxiliares'!$B$242,M879&lt;&gt;'Tabelas auxiliares'!$C$241,M879&lt;&gt;'Tabelas auxiliares'!$C$242),"FOLHA DE PESSOAL",IF(R879='Tabelas auxiliares'!$A$242,"CUSTEIO",IF(R879='Tabelas auxiliares'!$A$241,"INVESTIMENTO","ERRO - VERIFICAR"))))</f>
        <v/>
      </c>
      <c r="T879" s="131"/>
      <c r="U879" s="37"/>
      <c r="V879" s="37"/>
      <c r="W879" s="37"/>
      <c r="X879" s="37"/>
      <c r="Y879" s="37"/>
      <c r="Z879" s="37"/>
    </row>
    <row r="880" spans="18:26" x14ac:dyDescent="0.25">
      <c r="R880" s="19" t="str">
        <f t="shared" si="13"/>
        <v/>
      </c>
      <c r="S880" s="19" t="str">
        <f>IF(M880="","",IF(AND(M880&lt;&gt;'Tabelas auxiliares'!$B$241,M880&lt;&gt;'Tabelas auxiliares'!$B$242,M880&lt;&gt;'Tabelas auxiliares'!$C$241,M880&lt;&gt;'Tabelas auxiliares'!$C$242),"FOLHA DE PESSOAL",IF(R880='Tabelas auxiliares'!$A$242,"CUSTEIO",IF(R880='Tabelas auxiliares'!$A$241,"INVESTIMENTO","ERRO - VERIFICAR"))))</f>
        <v/>
      </c>
      <c r="T880" s="131"/>
      <c r="U880" s="37"/>
      <c r="V880" s="37"/>
      <c r="W880" s="37"/>
      <c r="X880" s="37"/>
      <c r="Y880" s="37"/>
      <c r="Z880" s="37"/>
    </row>
    <row r="881" spans="18:26" x14ac:dyDescent="0.25">
      <c r="R881" s="19" t="str">
        <f t="shared" si="13"/>
        <v/>
      </c>
      <c r="S881" s="19" t="str">
        <f>IF(M881="","",IF(AND(M881&lt;&gt;'Tabelas auxiliares'!$B$241,M881&lt;&gt;'Tabelas auxiliares'!$B$242,M881&lt;&gt;'Tabelas auxiliares'!$C$241,M881&lt;&gt;'Tabelas auxiliares'!$C$242),"FOLHA DE PESSOAL",IF(R881='Tabelas auxiliares'!$A$242,"CUSTEIO",IF(R881='Tabelas auxiliares'!$A$241,"INVESTIMENTO","ERRO - VERIFICAR"))))</f>
        <v/>
      </c>
      <c r="T881" s="131"/>
      <c r="U881" s="37"/>
      <c r="V881" s="37"/>
      <c r="W881" s="37"/>
      <c r="X881" s="37"/>
      <c r="Y881" s="37"/>
      <c r="Z881" s="37"/>
    </row>
    <row r="882" spans="18:26" x14ac:dyDescent="0.25">
      <c r="R882" s="19" t="str">
        <f t="shared" si="13"/>
        <v/>
      </c>
      <c r="S882" s="19" t="str">
        <f>IF(M882="","",IF(AND(M882&lt;&gt;'Tabelas auxiliares'!$B$241,M882&lt;&gt;'Tabelas auxiliares'!$B$242,M882&lt;&gt;'Tabelas auxiliares'!$C$241,M882&lt;&gt;'Tabelas auxiliares'!$C$242),"FOLHA DE PESSOAL",IF(R882='Tabelas auxiliares'!$A$242,"CUSTEIO",IF(R882='Tabelas auxiliares'!$A$241,"INVESTIMENTO","ERRO - VERIFICAR"))))</f>
        <v/>
      </c>
      <c r="T882" s="131"/>
      <c r="U882" s="37"/>
      <c r="V882" s="37"/>
      <c r="W882" s="37"/>
      <c r="X882" s="37"/>
      <c r="Y882" s="37"/>
      <c r="Z882" s="37"/>
    </row>
    <row r="883" spans="18:26" x14ac:dyDescent="0.25">
      <c r="R883" s="19" t="str">
        <f t="shared" si="13"/>
        <v/>
      </c>
      <c r="S883" s="19" t="str">
        <f>IF(M883="","",IF(AND(M883&lt;&gt;'Tabelas auxiliares'!$B$241,M883&lt;&gt;'Tabelas auxiliares'!$B$242,M883&lt;&gt;'Tabelas auxiliares'!$C$241,M883&lt;&gt;'Tabelas auxiliares'!$C$242),"FOLHA DE PESSOAL",IF(R883='Tabelas auxiliares'!$A$242,"CUSTEIO",IF(R883='Tabelas auxiliares'!$A$241,"INVESTIMENTO","ERRO - VERIFICAR"))))</f>
        <v/>
      </c>
      <c r="T883" s="131"/>
      <c r="U883" s="37"/>
      <c r="V883" s="37"/>
      <c r="W883" s="37"/>
      <c r="X883" s="37"/>
      <c r="Y883" s="37"/>
      <c r="Z883" s="37"/>
    </row>
    <row r="884" spans="18:26" x14ac:dyDescent="0.25">
      <c r="R884" s="19" t="str">
        <f t="shared" si="13"/>
        <v/>
      </c>
      <c r="S884" s="19" t="str">
        <f>IF(M884="","",IF(AND(M884&lt;&gt;'Tabelas auxiliares'!$B$241,M884&lt;&gt;'Tabelas auxiliares'!$B$242,M884&lt;&gt;'Tabelas auxiliares'!$C$241,M884&lt;&gt;'Tabelas auxiliares'!$C$242),"FOLHA DE PESSOAL",IF(R884='Tabelas auxiliares'!$A$242,"CUSTEIO",IF(R884='Tabelas auxiliares'!$A$241,"INVESTIMENTO","ERRO - VERIFICAR"))))</f>
        <v/>
      </c>
      <c r="T884" s="131"/>
      <c r="U884" s="37"/>
      <c r="V884" s="37"/>
      <c r="W884" s="37"/>
      <c r="X884" s="37"/>
      <c r="Y884" s="37"/>
      <c r="Z884" s="37"/>
    </row>
    <row r="885" spans="18:26" x14ac:dyDescent="0.25">
      <c r="R885" s="19" t="str">
        <f t="shared" si="13"/>
        <v/>
      </c>
      <c r="S885" s="19" t="str">
        <f>IF(M885="","",IF(AND(M885&lt;&gt;'Tabelas auxiliares'!$B$241,M885&lt;&gt;'Tabelas auxiliares'!$B$242,M885&lt;&gt;'Tabelas auxiliares'!$C$241,M885&lt;&gt;'Tabelas auxiliares'!$C$242),"FOLHA DE PESSOAL",IF(R885='Tabelas auxiliares'!$A$242,"CUSTEIO",IF(R885='Tabelas auxiliares'!$A$241,"INVESTIMENTO","ERRO - VERIFICAR"))))</f>
        <v/>
      </c>
      <c r="T885" s="131"/>
      <c r="U885" s="37"/>
      <c r="V885" s="37"/>
      <c r="W885" s="37"/>
      <c r="X885" s="37"/>
      <c r="Y885" s="37"/>
      <c r="Z885" s="37"/>
    </row>
    <row r="886" spans="18:26" x14ac:dyDescent="0.25">
      <c r="R886" s="19" t="str">
        <f t="shared" si="13"/>
        <v/>
      </c>
      <c r="S886" s="19" t="str">
        <f>IF(M886="","",IF(AND(M886&lt;&gt;'Tabelas auxiliares'!$B$241,M886&lt;&gt;'Tabelas auxiliares'!$B$242,M886&lt;&gt;'Tabelas auxiliares'!$C$241,M886&lt;&gt;'Tabelas auxiliares'!$C$242),"FOLHA DE PESSOAL",IF(R886='Tabelas auxiliares'!$A$242,"CUSTEIO",IF(R886='Tabelas auxiliares'!$A$241,"INVESTIMENTO","ERRO - VERIFICAR"))))</f>
        <v/>
      </c>
      <c r="T886" s="131"/>
      <c r="U886" s="37"/>
      <c r="V886" s="37"/>
      <c r="W886" s="37"/>
      <c r="X886" s="37"/>
      <c r="Y886" s="37"/>
      <c r="Z886" s="37"/>
    </row>
    <row r="887" spans="18:26" x14ac:dyDescent="0.25">
      <c r="R887" s="19" t="str">
        <f t="shared" si="13"/>
        <v/>
      </c>
      <c r="S887" s="19" t="str">
        <f>IF(M887="","",IF(AND(M887&lt;&gt;'Tabelas auxiliares'!$B$241,M887&lt;&gt;'Tabelas auxiliares'!$B$242,M887&lt;&gt;'Tabelas auxiliares'!$C$241,M887&lt;&gt;'Tabelas auxiliares'!$C$242),"FOLHA DE PESSOAL",IF(R887='Tabelas auxiliares'!$A$242,"CUSTEIO",IF(R887='Tabelas auxiliares'!$A$241,"INVESTIMENTO","ERRO - VERIFICAR"))))</f>
        <v/>
      </c>
      <c r="T887" s="131"/>
      <c r="U887" s="37"/>
      <c r="V887" s="37"/>
      <c r="W887" s="37"/>
      <c r="X887" s="37"/>
      <c r="Y887" s="37"/>
      <c r="Z887" s="37"/>
    </row>
    <row r="888" spans="18:26" x14ac:dyDescent="0.25">
      <c r="R888" s="19" t="str">
        <f t="shared" si="13"/>
        <v/>
      </c>
      <c r="S888" s="19" t="str">
        <f>IF(M888="","",IF(AND(M888&lt;&gt;'Tabelas auxiliares'!$B$241,M888&lt;&gt;'Tabelas auxiliares'!$B$242,M888&lt;&gt;'Tabelas auxiliares'!$C$241,M888&lt;&gt;'Tabelas auxiliares'!$C$242),"FOLHA DE PESSOAL",IF(R888='Tabelas auxiliares'!$A$242,"CUSTEIO",IF(R888='Tabelas auxiliares'!$A$241,"INVESTIMENTO","ERRO - VERIFICAR"))))</f>
        <v/>
      </c>
      <c r="T888" s="131"/>
      <c r="U888" s="37"/>
      <c r="V888" s="37"/>
      <c r="W888" s="37"/>
      <c r="X888" s="37"/>
      <c r="Y888" s="37"/>
      <c r="Z888" s="37"/>
    </row>
    <row r="889" spans="18:26" x14ac:dyDescent="0.25">
      <c r="R889" s="19" t="str">
        <f t="shared" si="13"/>
        <v/>
      </c>
      <c r="S889" s="19" t="str">
        <f>IF(M889="","",IF(AND(M889&lt;&gt;'Tabelas auxiliares'!$B$241,M889&lt;&gt;'Tabelas auxiliares'!$B$242,M889&lt;&gt;'Tabelas auxiliares'!$C$241,M889&lt;&gt;'Tabelas auxiliares'!$C$242),"FOLHA DE PESSOAL",IF(R889='Tabelas auxiliares'!$A$242,"CUSTEIO",IF(R889='Tabelas auxiliares'!$A$241,"INVESTIMENTO","ERRO - VERIFICAR"))))</f>
        <v/>
      </c>
      <c r="T889" s="131"/>
      <c r="U889" s="37"/>
      <c r="V889" s="37"/>
      <c r="W889" s="37"/>
      <c r="X889" s="37"/>
      <c r="Y889" s="37"/>
      <c r="Z889" s="37"/>
    </row>
    <row r="890" spans="18:26" x14ac:dyDescent="0.25">
      <c r="R890" s="19" t="str">
        <f t="shared" si="13"/>
        <v/>
      </c>
      <c r="S890" s="19" t="str">
        <f>IF(M890="","",IF(AND(M890&lt;&gt;'Tabelas auxiliares'!$B$241,M890&lt;&gt;'Tabelas auxiliares'!$B$242,M890&lt;&gt;'Tabelas auxiliares'!$C$241,M890&lt;&gt;'Tabelas auxiliares'!$C$242),"FOLHA DE PESSOAL",IF(R890='Tabelas auxiliares'!$A$242,"CUSTEIO",IF(R890='Tabelas auxiliares'!$A$241,"INVESTIMENTO","ERRO - VERIFICAR"))))</f>
        <v/>
      </c>
      <c r="T890" s="131"/>
      <c r="U890" s="37"/>
      <c r="V890" s="37"/>
      <c r="W890" s="37"/>
      <c r="X890" s="37"/>
      <c r="Y890" s="37"/>
      <c r="Z890" s="37"/>
    </row>
    <row r="891" spans="18:26" x14ac:dyDescent="0.25">
      <c r="R891" s="19" t="str">
        <f t="shared" si="13"/>
        <v/>
      </c>
      <c r="S891" s="19" t="str">
        <f>IF(M891="","",IF(AND(M891&lt;&gt;'Tabelas auxiliares'!$B$241,M891&lt;&gt;'Tabelas auxiliares'!$B$242,M891&lt;&gt;'Tabelas auxiliares'!$C$241,M891&lt;&gt;'Tabelas auxiliares'!$C$242),"FOLHA DE PESSOAL",IF(R891='Tabelas auxiliares'!$A$242,"CUSTEIO",IF(R891='Tabelas auxiliares'!$A$241,"INVESTIMENTO","ERRO - VERIFICAR"))))</f>
        <v/>
      </c>
      <c r="T891" s="131"/>
      <c r="U891" s="37"/>
      <c r="V891" s="37"/>
      <c r="W891" s="37"/>
      <c r="X891" s="37"/>
      <c r="Y891" s="37"/>
      <c r="Z891" s="37"/>
    </row>
    <row r="892" spans="18:26" x14ac:dyDescent="0.25">
      <c r="R892" s="19" t="str">
        <f t="shared" si="13"/>
        <v/>
      </c>
      <c r="S892" s="19" t="str">
        <f>IF(M892="","",IF(AND(M892&lt;&gt;'Tabelas auxiliares'!$B$241,M892&lt;&gt;'Tabelas auxiliares'!$B$242,M892&lt;&gt;'Tabelas auxiliares'!$C$241,M892&lt;&gt;'Tabelas auxiliares'!$C$242),"FOLHA DE PESSOAL",IF(R892='Tabelas auxiliares'!$A$242,"CUSTEIO",IF(R892='Tabelas auxiliares'!$A$241,"INVESTIMENTO","ERRO - VERIFICAR"))))</f>
        <v/>
      </c>
      <c r="T892" s="131"/>
      <c r="U892" s="37"/>
      <c r="V892" s="37"/>
      <c r="W892" s="37"/>
      <c r="X892" s="37"/>
      <c r="Y892" s="37"/>
      <c r="Z892" s="37"/>
    </row>
    <row r="893" spans="18:26" x14ac:dyDescent="0.25">
      <c r="R893" s="19" t="str">
        <f t="shared" si="13"/>
        <v/>
      </c>
      <c r="S893" s="19" t="str">
        <f>IF(M893="","",IF(AND(M893&lt;&gt;'Tabelas auxiliares'!$B$241,M893&lt;&gt;'Tabelas auxiliares'!$B$242,M893&lt;&gt;'Tabelas auxiliares'!$C$241,M893&lt;&gt;'Tabelas auxiliares'!$C$242),"FOLHA DE PESSOAL",IF(R893='Tabelas auxiliares'!$A$242,"CUSTEIO",IF(R893='Tabelas auxiliares'!$A$241,"INVESTIMENTO","ERRO - VERIFICAR"))))</f>
        <v/>
      </c>
      <c r="T893" s="131"/>
      <c r="U893" s="37"/>
      <c r="V893" s="37"/>
      <c r="W893" s="37"/>
      <c r="X893" s="37"/>
      <c r="Y893" s="37"/>
      <c r="Z893" s="37"/>
    </row>
    <row r="894" spans="18:26" x14ac:dyDescent="0.25">
      <c r="R894" s="19" t="str">
        <f t="shared" si="13"/>
        <v/>
      </c>
      <c r="S894" s="19" t="str">
        <f>IF(M894="","",IF(AND(M894&lt;&gt;'Tabelas auxiliares'!$B$241,M894&lt;&gt;'Tabelas auxiliares'!$B$242,M894&lt;&gt;'Tabelas auxiliares'!$C$241,M894&lt;&gt;'Tabelas auxiliares'!$C$242),"FOLHA DE PESSOAL",IF(R894='Tabelas auxiliares'!$A$242,"CUSTEIO",IF(R894='Tabelas auxiliares'!$A$241,"INVESTIMENTO","ERRO - VERIFICAR"))))</f>
        <v/>
      </c>
      <c r="T894" s="131"/>
      <c r="U894" s="37"/>
      <c r="V894" s="37"/>
      <c r="W894" s="37"/>
      <c r="X894" s="37"/>
      <c r="Y894" s="37"/>
      <c r="Z894" s="37"/>
    </row>
    <row r="895" spans="18:26" x14ac:dyDescent="0.25">
      <c r="R895" s="19" t="str">
        <f t="shared" si="13"/>
        <v/>
      </c>
      <c r="S895" s="19" t="str">
        <f>IF(M895="","",IF(AND(M895&lt;&gt;'Tabelas auxiliares'!$B$241,M895&lt;&gt;'Tabelas auxiliares'!$B$242,M895&lt;&gt;'Tabelas auxiliares'!$C$241,M895&lt;&gt;'Tabelas auxiliares'!$C$242),"FOLHA DE PESSOAL",IF(R895='Tabelas auxiliares'!$A$242,"CUSTEIO",IF(R895='Tabelas auxiliares'!$A$241,"INVESTIMENTO","ERRO - VERIFICAR"))))</f>
        <v/>
      </c>
      <c r="T895" s="131"/>
      <c r="U895" s="37"/>
      <c r="V895" s="37"/>
      <c r="W895" s="37"/>
      <c r="X895" s="37"/>
      <c r="Y895" s="37"/>
      <c r="Z895" s="37"/>
    </row>
    <row r="896" spans="18:26" x14ac:dyDescent="0.25">
      <c r="R896" s="19" t="str">
        <f t="shared" si="13"/>
        <v/>
      </c>
      <c r="S896" s="19" t="str">
        <f>IF(M896="","",IF(AND(M896&lt;&gt;'Tabelas auxiliares'!$B$241,M896&lt;&gt;'Tabelas auxiliares'!$B$242,M896&lt;&gt;'Tabelas auxiliares'!$C$241,M896&lt;&gt;'Tabelas auxiliares'!$C$242),"FOLHA DE PESSOAL",IF(R896='Tabelas auxiliares'!$A$242,"CUSTEIO",IF(R896='Tabelas auxiliares'!$A$241,"INVESTIMENTO","ERRO - VERIFICAR"))))</f>
        <v/>
      </c>
      <c r="T896" s="131"/>
      <c r="U896" s="37"/>
      <c r="V896" s="37"/>
      <c r="W896" s="37"/>
      <c r="X896" s="37"/>
      <c r="Y896" s="37"/>
      <c r="Z896" s="37"/>
    </row>
    <row r="897" spans="18:26" x14ac:dyDescent="0.25">
      <c r="R897" s="19" t="str">
        <f t="shared" si="13"/>
        <v/>
      </c>
      <c r="S897" s="19" t="str">
        <f>IF(M897="","",IF(AND(M897&lt;&gt;'Tabelas auxiliares'!$B$241,M897&lt;&gt;'Tabelas auxiliares'!$B$242,M897&lt;&gt;'Tabelas auxiliares'!$C$241,M897&lt;&gt;'Tabelas auxiliares'!$C$242),"FOLHA DE PESSOAL",IF(R897='Tabelas auxiliares'!$A$242,"CUSTEIO",IF(R897='Tabelas auxiliares'!$A$241,"INVESTIMENTO","ERRO - VERIFICAR"))))</f>
        <v/>
      </c>
      <c r="T897" s="131"/>
      <c r="U897" s="37"/>
      <c r="V897" s="37"/>
      <c r="W897" s="37"/>
      <c r="X897" s="37"/>
      <c r="Y897" s="37"/>
      <c r="Z897" s="37"/>
    </row>
    <row r="898" spans="18:26" x14ac:dyDescent="0.25">
      <c r="R898" s="19" t="str">
        <f t="shared" si="13"/>
        <v/>
      </c>
      <c r="S898" s="19" t="str">
        <f>IF(M898="","",IF(AND(M898&lt;&gt;'Tabelas auxiliares'!$B$241,M898&lt;&gt;'Tabelas auxiliares'!$B$242,M898&lt;&gt;'Tabelas auxiliares'!$C$241,M898&lt;&gt;'Tabelas auxiliares'!$C$242),"FOLHA DE PESSOAL",IF(R898='Tabelas auxiliares'!$A$242,"CUSTEIO",IF(R898='Tabelas auxiliares'!$A$241,"INVESTIMENTO","ERRO - VERIFICAR"))))</f>
        <v/>
      </c>
      <c r="T898" s="131"/>
      <c r="U898" s="37"/>
      <c r="V898" s="37"/>
      <c r="W898" s="37"/>
      <c r="X898" s="37"/>
      <c r="Y898" s="37"/>
      <c r="Z898" s="37"/>
    </row>
    <row r="899" spans="18:26" x14ac:dyDescent="0.25">
      <c r="R899" s="19" t="str">
        <f t="shared" si="13"/>
        <v/>
      </c>
      <c r="S899" s="19" t="str">
        <f>IF(M899="","",IF(AND(M899&lt;&gt;'Tabelas auxiliares'!$B$241,M899&lt;&gt;'Tabelas auxiliares'!$B$242,M899&lt;&gt;'Tabelas auxiliares'!$C$241,M899&lt;&gt;'Tabelas auxiliares'!$C$242),"FOLHA DE PESSOAL",IF(R899='Tabelas auxiliares'!$A$242,"CUSTEIO",IF(R899='Tabelas auxiliares'!$A$241,"INVESTIMENTO","ERRO - VERIFICAR"))))</f>
        <v/>
      </c>
      <c r="T899" s="131"/>
      <c r="U899" s="37"/>
      <c r="V899" s="37"/>
      <c r="W899" s="37"/>
      <c r="X899" s="37"/>
      <c r="Y899" s="37"/>
      <c r="Z899" s="37"/>
    </row>
    <row r="900" spans="18:26" x14ac:dyDescent="0.25">
      <c r="R900" s="19" t="str">
        <f t="shared" ref="R900:R963" si="14">LEFT(O900,1)</f>
        <v/>
      </c>
      <c r="S900" s="19" t="str">
        <f>IF(M900="","",IF(AND(M900&lt;&gt;'Tabelas auxiliares'!$B$241,M900&lt;&gt;'Tabelas auxiliares'!$B$242,M900&lt;&gt;'Tabelas auxiliares'!$C$241,M900&lt;&gt;'Tabelas auxiliares'!$C$242),"FOLHA DE PESSOAL",IF(R900='Tabelas auxiliares'!$A$242,"CUSTEIO",IF(R900='Tabelas auxiliares'!$A$241,"INVESTIMENTO","ERRO - VERIFICAR"))))</f>
        <v/>
      </c>
      <c r="T900" s="131"/>
      <c r="U900" s="37"/>
      <c r="V900" s="37"/>
      <c r="W900" s="37"/>
      <c r="X900" s="37"/>
      <c r="Y900" s="37"/>
      <c r="Z900" s="37"/>
    </row>
    <row r="901" spans="18:26" x14ac:dyDescent="0.25">
      <c r="R901" s="19" t="str">
        <f t="shared" si="14"/>
        <v/>
      </c>
      <c r="S901" s="19" t="str">
        <f>IF(M901="","",IF(AND(M901&lt;&gt;'Tabelas auxiliares'!$B$241,M901&lt;&gt;'Tabelas auxiliares'!$B$242,M901&lt;&gt;'Tabelas auxiliares'!$C$241,M901&lt;&gt;'Tabelas auxiliares'!$C$242),"FOLHA DE PESSOAL",IF(R901='Tabelas auxiliares'!$A$242,"CUSTEIO",IF(R901='Tabelas auxiliares'!$A$241,"INVESTIMENTO","ERRO - VERIFICAR"))))</f>
        <v/>
      </c>
      <c r="T901" s="131"/>
      <c r="U901" s="37"/>
      <c r="V901" s="37"/>
      <c r="W901" s="37"/>
      <c r="X901" s="37"/>
      <c r="Y901" s="37"/>
      <c r="Z901" s="37"/>
    </row>
    <row r="902" spans="18:26" x14ac:dyDescent="0.25">
      <c r="R902" s="19" t="str">
        <f t="shared" si="14"/>
        <v/>
      </c>
      <c r="S902" s="19" t="str">
        <f>IF(M902="","",IF(AND(M902&lt;&gt;'Tabelas auxiliares'!$B$241,M902&lt;&gt;'Tabelas auxiliares'!$B$242,M902&lt;&gt;'Tabelas auxiliares'!$C$241,M902&lt;&gt;'Tabelas auxiliares'!$C$242),"FOLHA DE PESSOAL",IF(R902='Tabelas auxiliares'!$A$242,"CUSTEIO",IF(R902='Tabelas auxiliares'!$A$241,"INVESTIMENTO","ERRO - VERIFICAR"))))</f>
        <v/>
      </c>
      <c r="T902" s="131"/>
      <c r="U902" s="37"/>
      <c r="V902" s="37"/>
      <c r="W902" s="37"/>
      <c r="X902" s="37"/>
      <c r="Y902" s="37"/>
      <c r="Z902" s="37"/>
    </row>
    <row r="903" spans="18:26" x14ac:dyDescent="0.25">
      <c r="R903" s="19" t="str">
        <f t="shared" si="14"/>
        <v/>
      </c>
      <c r="S903" s="19" t="str">
        <f>IF(M903="","",IF(AND(M903&lt;&gt;'Tabelas auxiliares'!$B$241,M903&lt;&gt;'Tabelas auxiliares'!$B$242,M903&lt;&gt;'Tabelas auxiliares'!$C$241,M903&lt;&gt;'Tabelas auxiliares'!$C$242),"FOLHA DE PESSOAL",IF(R903='Tabelas auxiliares'!$A$242,"CUSTEIO",IF(R903='Tabelas auxiliares'!$A$241,"INVESTIMENTO","ERRO - VERIFICAR"))))</f>
        <v/>
      </c>
      <c r="T903" s="131"/>
      <c r="U903" s="37"/>
      <c r="V903" s="37"/>
      <c r="W903" s="37"/>
      <c r="X903" s="37"/>
      <c r="Y903" s="37"/>
      <c r="Z903" s="37"/>
    </row>
    <row r="904" spans="18:26" x14ac:dyDescent="0.25">
      <c r="R904" s="19" t="str">
        <f t="shared" si="14"/>
        <v/>
      </c>
      <c r="S904" s="19" t="str">
        <f>IF(M904="","",IF(AND(M904&lt;&gt;'Tabelas auxiliares'!$B$241,M904&lt;&gt;'Tabelas auxiliares'!$B$242,M904&lt;&gt;'Tabelas auxiliares'!$C$241,M904&lt;&gt;'Tabelas auxiliares'!$C$242),"FOLHA DE PESSOAL",IF(R904='Tabelas auxiliares'!$A$242,"CUSTEIO",IF(R904='Tabelas auxiliares'!$A$241,"INVESTIMENTO","ERRO - VERIFICAR"))))</f>
        <v/>
      </c>
      <c r="T904" s="131"/>
      <c r="U904" s="37"/>
      <c r="V904" s="37"/>
      <c r="W904" s="37"/>
      <c r="X904" s="37"/>
      <c r="Y904" s="37"/>
      <c r="Z904" s="37"/>
    </row>
    <row r="905" spans="18:26" x14ac:dyDescent="0.25">
      <c r="R905" s="19" t="str">
        <f t="shared" si="14"/>
        <v/>
      </c>
      <c r="S905" s="19" t="str">
        <f>IF(M905="","",IF(AND(M905&lt;&gt;'Tabelas auxiliares'!$B$241,M905&lt;&gt;'Tabelas auxiliares'!$B$242,M905&lt;&gt;'Tabelas auxiliares'!$C$241,M905&lt;&gt;'Tabelas auxiliares'!$C$242),"FOLHA DE PESSOAL",IF(R905='Tabelas auxiliares'!$A$242,"CUSTEIO",IF(R905='Tabelas auxiliares'!$A$241,"INVESTIMENTO","ERRO - VERIFICAR"))))</f>
        <v/>
      </c>
      <c r="T905" s="131"/>
      <c r="U905" s="37"/>
      <c r="V905" s="37"/>
      <c r="W905" s="37"/>
      <c r="X905" s="37"/>
      <c r="Y905" s="37"/>
      <c r="Z905" s="37"/>
    </row>
    <row r="906" spans="18:26" x14ac:dyDescent="0.25">
      <c r="R906" s="19" t="str">
        <f t="shared" si="14"/>
        <v/>
      </c>
      <c r="S906" s="19" t="str">
        <f>IF(M906="","",IF(AND(M906&lt;&gt;'Tabelas auxiliares'!$B$241,M906&lt;&gt;'Tabelas auxiliares'!$B$242,M906&lt;&gt;'Tabelas auxiliares'!$C$241,M906&lt;&gt;'Tabelas auxiliares'!$C$242),"FOLHA DE PESSOAL",IF(R906='Tabelas auxiliares'!$A$242,"CUSTEIO",IF(R906='Tabelas auxiliares'!$A$241,"INVESTIMENTO","ERRO - VERIFICAR"))))</f>
        <v/>
      </c>
      <c r="T906" s="131"/>
      <c r="U906" s="37"/>
      <c r="V906" s="37"/>
      <c r="W906" s="37"/>
      <c r="X906" s="37"/>
      <c r="Y906" s="37"/>
      <c r="Z906" s="37"/>
    </row>
    <row r="907" spans="18:26" x14ac:dyDescent="0.25">
      <c r="R907" s="19" t="str">
        <f t="shared" si="14"/>
        <v/>
      </c>
      <c r="S907" s="19" t="str">
        <f>IF(M907="","",IF(AND(M907&lt;&gt;'Tabelas auxiliares'!$B$241,M907&lt;&gt;'Tabelas auxiliares'!$B$242,M907&lt;&gt;'Tabelas auxiliares'!$C$241,M907&lt;&gt;'Tabelas auxiliares'!$C$242),"FOLHA DE PESSOAL",IF(R907='Tabelas auxiliares'!$A$242,"CUSTEIO",IF(R907='Tabelas auxiliares'!$A$241,"INVESTIMENTO","ERRO - VERIFICAR"))))</f>
        <v/>
      </c>
      <c r="T907" s="131"/>
      <c r="U907" s="37"/>
      <c r="V907" s="37"/>
      <c r="W907" s="37"/>
      <c r="X907" s="37"/>
      <c r="Y907" s="37"/>
      <c r="Z907" s="37"/>
    </row>
    <row r="908" spans="18:26" x14ac:dyDescent="0.25">
      <c r="R908" s="19" t="str">
        <f t="shared" si="14"/>
        <v/>
      </c>
      <c r="S908" s="19" t="str">
        <f>IF(M908="","",IF(AND(M908&lt;&gt;'Tabelas auxiliares'!$B$241,M908&lt;&gt;'Tabelas auxiliares'!$B$242,M908&lt;&gt;'Tabelas auxiliares'!$C$241,M908&lt;&gt;'Tabelas auxiliares'!$C$242),"FOLHA DE PESSOAL",IF(R908='Tabelas auxiliares'!$A$242,"CUSTEIO",IF(R908='Tabelas auxiliares'!$A$241,"INVESTIMENTO","ERRO - VERIFICAR"))))</f>
        <v/>
      </c>
      <c r="T908" s="131"/>
      <c r="U908" s="37"/>
      <c r="V908" s="37"/>
      <c r="W908" s="37"/>
      <c r="X908" s="37"/>
      <c r="Y908" s="37"/>
      <c r="Z908" s="37"/>
    </row>
    <row r="909" spans="18:26" x14ac:dyDescent="0.25">
      <c r="R909" s="19" t="str">
        <f t="shared" si="14"/>
        <v/>
      </c>
      <c r="S909" s="19" t="str">
        <f>IF(M909="","",IF(AND(M909&lt;&gt;'Tabelas auxiliares'!$B$241,M909&lt;&gt;'Tabelas auxiliares'!$B$242,M909&lt;&gt;'Tabelas auxiliares'!$C$241,M909&lt;&gt;'Tabelas auxiliares'!$C$242),"FOLHA DE PESSOAL",IF(R909='Tabelas auxiliares'!$A$242,"CUSTEIO",IF(R909='Tabelas auxiliares'!$A$241,"INVESTIMENTO","ERRO - VERIFICAR"))))</f>
        <v/>
      </c>
      <c r="T909" s="131"/>
      <c r="U909" s="37"/>
      <c r="V909" s="37"/>
      <c r="W909" s="37"/>
      <c r="X909" s="37"/>
      <c r="Y909" s="37"/>
      <c r="Z909" s="37"/>
    </row>
    <row r="910" spans="18:26" x14ac:dyDescent="0.25">
      <c r="R910" s="19" t="str">
        <f t="shared" si="14"/>
        <v/>
      </c>
      <c r="S910" s="19" t="str">
        <f>IF(M910="","",IF(AND(M910&lt;&gt;'Tabelas auxiliares'!$B$241,M910&lt;&gt;'Tabelas auxiliares'!$B$242,M910&lt;&gt;'Tabelas auxiliares'!$C$241,M910&lt;&gt;'Tabelas auxiliares'!$C$242),"FOLHA DE PESSOAL",IF(R910='Tabelas auxiliares'!$A$242,"CUSTEIO",IF(R910='Tabelas auxiliares'!$A$241,"INVESTIMENTO","ERRO - VERIFICAR"))))</f>
        <v/>
      </c>
      <c r="T910" s="131"/>
      <c r="U910" s="37"/>
      <c r="V910" s="37"/>
      <c r="W910" s="37"/>
      <c r="X910" s="37"/>
      <c r="Y910" s="37"/>
      <c r="Z910" s="37"/>
    </row>
    <row r="911" spans="18:26" x14ac:dyDescent="0.25">
      <c r="R911" s="19" t="str">
        <f t="shared" si="14"/>
        <v/>
      </c>
      <c r="S911" s="19" t="str">
        <f>IF(M911="","",IF(AND(M911&lt;&gt;'Tabelas auxiliares'!$B$241,M911&lt;&gt;'Tabelas auxiliares'!$B$242,M911&lt;&gt;'Tabelas auxiliares'!$C$241,M911&lt;&gt;'Tabelas auxiliares'!$C$242),"FOLHA DE PESSOAL",IF(R911='Tabelas auxiliares'!$A$242,"CUSTEIO",IF(R911='Tabelas auxiliares'!$A$241,"INVESTIMENTO","ERRO - VERIFICAR"))))</f>
        <v/>
      </c>
      <c r="T911" s="131"/>
      <c r="U911" s="37"/>
      <c r="V911" s="37"/>
      <c r="W911" s="37"/>
      <c r="X911" s="37"/>
      <c r="Y911" s="37"/>
      <c r="Z911" s="37"/>
    </row>
    <row r="912" spans="18:26" x14ac:dyDescent="0.25">
      <c r="R912" s="19" t="str">
        <f t="shared" si="14"/>
        <v/>
      </c>
      <c r="S912" s="19" t="str">
        <f>IF(M912="","",IF(AND(M912&lt;&gt;'Tabelas auxiliares'!$B$241,M912&lt;&gt;'Tabelas auxiliares'!$B$242,M912&lt;&gt;'Tabelas auxiliares'!$C$241,M912&lt;&gt;'Tabelas auxiliares'!$C$242),"FOLHA DE PESSOAL",IF(R912='Tabelas auxiliares'!$A$242,"CUSTEIO",IF(R912='Tabelas auxiliares'!$A$241,"INVESTIMENTO","ERRO - VERIFICAR"))))</f>
        <v/>
      </c>
      <c r="T912" s="131"/>
      <c r="U912" s="37"/>
      <c r="V912" s="37"/>
      <c r="W912" s="37"/>
      <c r="X912" s="37"/>
      <c r="Y912" s="37"/>
      <c r="Z912" s="37"/>
    </row>
    <row r="913" spans="18:26" x14ac:dyDescent="0.25">
      <c r="R913" s="19" t="str">
        <f t="shared" si="14"/>
        <v/>
      </c>
      <c r="S913" s="19" t="str">
        <f>IF(M913="","",IF(AND(M913&lt;&gt;'Tabelas auxiliares'!$B$241,M913&lt;&gt;'Tabelas auxiliares'!$B$242,M913&lt;&gt;'Tabelas auxiliares'!$C$241,M913&lt;&gt;'Tabelas auxiliares'!$C$242),"FOLHA DE PESSOAL",IF(R913='Tabelas auxiliares'!$A$242,"CUSTEIO",IF(R913='Tabelas auxiliares'!$A$241,"INVESTIMENTO","ERRO - VERIFICAR"))))</f>
        <v/>
      </c>
      <c r="T913" s="131"/>
      <c r="U913" s="37"/>
      <c r="V913" s="37"/>
      <c r="W913" s="37"/>
      <c r="X913" s="37"/>
      <c r="Y913" s="37"/>
      <c r="Z913" s="37"/>
    </row>
    <row r="914" spans="18:26" x14ac:dyDescent="0.25">
      <c r="R914" s="19" t="str">
        <f t="shared" si="14"/>
        <v/>
      </c>
      <c r="S914" s="19" t="str">
        <f>IF(M914="","",IF(AND(M914&lt;&gt;'Tabelas auxiliares'!$B$241,M914&lt;&gt;'Tabelas auxiliares'!$B$242,M914&lt;&gt;'Tabelas auxiliares'!$C$241,M914&lt;&gt;'Tabelas auxiliares'!$C$242),"FOLHA DE PESSOAL",IF(R914='Tabelas auxiliares'!$A$242,"CUSTEIO",IF(R914='Tabelas auxiliares'!$A$241,"INVESTIMENTO","ERRO - VERIFICAR"))))</f>
        <v/>
      </c>
      <c r="T914" s="131"/>
      <c r="U914" s="37"/>
      <c r="V914" s="37"/>
      <c r="W914" s="37"/>
      <c r="X914" s="37"/>
      <c r="Y914" s="37"/>
      <c r="Z914" s="37"/>
    </row>
    <row r="915" spans="18:26" x14ac:dyDescent="0.25">
      <c r="R915" s="19" t="str">
        <f t="shared" si="14"/>
        <v/>
      </c>
      <c r="S915" s="19" t="str">
        <f>IF(M915="","",IF(AND(M915&lt;&gt;'Tabelas auxiliares'!$B$241,M915&lt;&gt;'Tabelas auxiliares'!$B$242,M915&lt;&gt;'Tabelas auxiliares'!$C$241,M915&lt;&gt;'Tabelas auxiliares'!$C$242),"FOLHA DE PESSOAL",IF(R915='Tabelas auxiliares'!$A$242,"CUSTEIO",IF(R915='Tabelas auxiliares'!$A$241,"INVESTIMENTO","ERRO - VERIFICAR"))))</f>
        <v/>
      </c>
      <c r="T915" s="131"/>
      <c r="U915" s="37"/>
      <c r="V915" s="37"/>
      <c r="W915" s="37"/>
      <c r="X915" s="37"/>
      <c r="Y915" s="37"/>
      <c r="Z915" s="37"/>
    </row>
    <row r="916" spans="18:26" x14ac:dyDescent="0.25">
      <c r="R916" s="19" t="str">
        <f t="shared" si="14"/>
        <v/>
      </c>
      <c r="S916" s="19" t="str">
        <f>IF(M916="","",IF(AND(M916&lt;&gt;'Tabelas auxiliares'!$B$241,M916&lt;&gt;'Tabelas auxiliares'!$B$242,M916&lt;&gt;'Tabelas auxiliares'!$C$241,M916&lt;&gt;'Tabelas auxiliares'!$C$242),"FOLHA DE PESSOAL",IF(R916='Tabelas auxiliares'!$A$242,"CUSTEIO",IF(R916='Tabelas auxiliares'!$A$241,"INVESTIMENTO","ERRO - VERIFICAR"))))</f>
        <v/>
      </c>
      <c r="T916" s="131"/>
      <c r="U916" s="37"/>
      <c r="V916" s="37"/>
      <c r="W916" s="37"/>
      <c r="X916" s="37"/>
      <c r="Y916" s="37"/>
      <c r="Z916" s="37"/>
    </row>
    <row r="917" spans="18:26" x14ac:dyDescent="0.25">
      <c r="R917" s="19" t="str">
        <f t="shared" si="14"/>
        <v/>
      </c>
      <c r="S917" s="19" t="str">
        <f>IF(M917="","",IF(AND(M917&lt;&gt;'Tabelas auxiliares'!$B$241,M917&lt;&gt;'Tabelas auxiliares'!$B$242,M917&lt;&gt;'Tabelas auxiliares'!$C$241,M917&lt;&gt;'Tabelas auxiliares'!$C$242),"FOLHA DE PESSOAL",IF(R917='Tabelas auxiliares'!$A$242,"CUSTEIO",IF(R917='Tabelas auxiliares'!$A$241,"INVESTIMENTO","ERRO - VERIFICAR"))))</f>
        <v/>
      </c>
      <c r="T917" s="131"/>
      <c r="U917" s="37"/>
      <c r="V917" s="37"/>
      <c r="W917" s="37"/>
      <c r="X917" s="37"/>
      <c r="Y917" s="37"/>
      <c r="Z917" s="37"/>
    </row>
    <row r="918" spans="18:26" x14ac:dyDescent="0.25">
      <c r="R918" s="19" t="str">
        <f t="shared" si="14"/>
        <v/>
      </c>
      <c r="S918" s="19" t="str">
        <f>IF(M918="","",IF(AND(M918&lt;&gt;'Tabelas auxiliares'!$B$241,M918&lt;&gt;'Tabelas auxiliares'!$B$242,M918&lt;&gt;'Tabelas auxiliares'!$C$241,M918&lt;&gt;'Tabelas auxiliares'!$C$242),"FOLHA DE PESSOAL",IF(R918='Tabelas auxiliares'!$A$242,"CUSTEIO",IF(R918='Tabelas auxiliares'!$A$241,"INVESTIMENTO","ERRO - VERIFICAR"))))</f>
        <v/>
      </c>
      <c r="T918" s="131"/>
      <c r="U918" s="37"/>
      <c r="V918" s="37"/>
      <c r="W918" s="37"/>
      <c r="X918" s="37"/>
      <c r="Y918" s="37"/>
      <c r="Z918" s="37"/>
    </row>
    <row r="919" spans="18:26" x14ac:dyDescent="0.25">
      <c r="R919" s="19" t="str">
        <f t="shared" si="14"/>
        <v/>
      </c>
      <c r="S919" s="19" t="str">
        <f>IF(M919="","",IF(AND(M919&lt;&gt;'Tabelas auxiliares'!$B$241,M919&lt;&gt;'Tabelas auxiliares'!$B$242,M919&lt;&gt;'Tabelas auxiliares'!$C$241,M919&lt;&gt;'Tabelas auxiliares'!$C$242),"FOLHA DE PESSOAL",IF(R919='Tabelas auxiliares'!$A$242,"CUSTEIO",IF(R919='Tabelas auxiliares'!$A$241,"INVESTIMENTO","ERRO - VERIFICAR"))))</f>
        <v/>
      </c>
      <c r="T919" s="131"/>
      <c r="U919" s="37"/>
      <c r="V919" s="37"/>
      <c r="W919" s="37"/>
      <c r="X919" s="37"/>
      <c r="Y919" s="37"/>
      <c r="Z919" s="37"/>
    </row>
    <row r="920" spans="18:26" x14ac:dyDescent="0.25">
      <c r="R920" s="19" t="str">
        <f t="shared" si="14"/>
        <v/>
      </c>
      <c r="S920" s="19" t="str">
        <f>IF(M920="","",IF(AND(M920&lt;&gt;'Tabelas auxiliares'!$B$241,M920&lt;&gt;'Tabelas auxiliares'!$B$242,M920&lt;&gt;'Tabelas auxiliares'!$C$241,M920&lt;&gt;'Tabelas auxiliares'!$C$242),"FOLHA DE PESSOAL",IF(R920='Tabelas auxiliares'!$A$242,"CUSTEIO",IF(R920='Tabelas auxiliares'!$A$241,"INVESTIMENTO","ERRO - VERIFICAR"))))</f>
        <v/>
      </c>
      <c r="T920" s="131"/>
      <c r="U920" s="37"/>
      <c r="V920" s="37"/>
      <c r="W920" s="37"/>
      <c r="X920" s="37"/>
      <c r="Y920" s="37"/>
      <c r="Z920" s="37"/>
    </row>
    <row r="921" spans="18:26" x14ac:dyDescent="0.25">
      <c r="R921" s="19" t="str">
        <f t="shared" si="14"/>
        <v/>
      </c>
      <c r="S921" s="19" t="str">
        <f>IF(M921="","",IF(AND(M921&lt;&gt;'Tabelas auxiliares'!$B$241,M921&lt;&gt;'Tabelas auxiliares'!$B$242,M921&lt;&gt;'Tabelas auxiliares'!$C$241,M921&lt;&gt;'Tabelas auxiliares'!$C$242),"FOLHA DE PESSOAL",IF(R921='Tabelas auxiliares'!$A$242,"CUSTEIO",IF(R921='Tabelas auxiliares'!$A$241,"INVESTIMENTO","ERRO - VERIFICAR"))))</f>
        <v/>
      </c>
      <c r="T921" s="131"/>
      <c r="U921" s="37"/>
      <c r="V921" s="37"/>
      <c r="W921" s="37"/>
      <c r="X921" s="37"/>
      <c r="Y921" s="37"/>
      <c r="Z921" s="37"/>
    </row>
    <row r="922" spans="18:26" x14ac:dyDescent="0.25">
      <c r="R922" s="19" t="str">
        <f t="shared" si="14"/>
        <v/>
      </c>
      <c r="S922" s="19" t="str">
        <f>IF(M922="","",IF(AND(M922&lt;&gt;'Tabelas auxiliares'!$B$241,M922&lt;&gt;'Tabelas auxiliares'!$B$242,M922&lt;&gt;'Tabelas auxiliares'!$C$241,M922&lt;&gt;'Tabelas auxiliares'!$C$242),"FOLHA DE PESSOAL",IF(R922='Tabelas auxiliares'!$A$242,"CUSTEIO",IF(R922='Tabelas auxiliares'!$A$241,"INVESTIMENTO","ERRO - VERIFICAR"))))</f>
        <v/>
      </c>
      <c r="T922" s="131"/>
      <c r="U922" s="37"/>
      <c r="V922" s="37"/>
      <c r="W922" s="37"/>
      <c r="X922" s="37"/>
      <c r="Y922" s="37"/>
      <c r="Z922" s="37"/>
    </row>
    <row r="923" spans="18:26" x14ac:dyDescent="0.25">
      <c r="R923" s="19" t="str">
        <f t="shared" si="14"/>
        <v/>
      </c>
      <c r="S923" s="19" t="str">
        <f>IF(M923="","",IF(AND(M923&lt;&gt;'Tabelas auxiliares'!$B$241,M923&lt;&gt;'Tabelas auxiliares'!$B$242,M923&lt;&gt;'Tabelas auxiliares'!$C$241,M923&lt;&gt;'Tabelas auxiliares'!$C$242),"FOLHA DE PESSOAL",IF(R923='Tabelas auxiliares'!$A$242,"CUSTEIO",IF(R923='Tabelas auxiliares'!$A$241,"INVESTIMENTO","ERRO - VERIFICAR"))))</f>
        <v/>
      </c>
      <c r="T923" s="131"/>
      <c r="U923" s="37"/>
      <c r="V923" s="37"/>
      <c r="W923" s="37"/>
      <c r="X923" s="37"/>
      <c r="Y923" s="37"/>
      <c r="Z923" s="37"/>
    </row>
    <row r="924" spans="18:26" x14ac:dyDescent="0.25">
      <c r="R924" s="19" t="str">
        <f t="shared" si="14"/>
        <v/>
      </c>
      <c r="S924" s="19" t="str">
        <f>IF(M924="","",IF(AND(M924&lt;&gt;'Tabelas auxiliares'!$B$241,M924&lt;&gt;'Tabelas auxiliares'!$B$242,M924&lt;&gt;'Tabelas auxiliares'!$C$241,M924&lt;&gt;'Tabelas auxiliares'!$C$242),"FOLHA DE PESSOAL",IF(R924='Tabelas auxiliares'!$A$242,"CUSTEIO",IF(R924='Tabelas auxiliares'!$A$241,"INVESTIMENTO","ERRO - VERIFICAR"))))</f>
        <v/>
      </c>
      <c r="T924" s="131"/>
      <c r="U924" s="37"/>
      <c r="V924" s="37"/>
      <c r="W924" s="37"/>
      <c r="X924" s="37"/>
      <c r="Y924" s="37"/>
      <c r="Z924" s="37"/>
    </row>
    <row r="925" spans="18:26" x14ac:dyDescent="0.25">
      <c r="R925" s="19" t="str">
        <f t="shared" si="14"/>
        <v/>
      </c>
      <c r="S925" s="19" t="str">
        <f>IF(M925="","",IF(AND(M925&lt;&gt;'Tabelas auxiliares'!$B$241,M925&lt;&gt;'Tabelas auxiliares'!$B$242,M925&lt;&gt;'Tabelas auxiliares'!$C$241,M925&lt;&gt;'Tabelas auxiliares'!$C$242),"FOLHA DE PESSOAL",IF(R925='Tabelas auxiliares'!$A$242,"CUSTEIO",IF(R925='Tabelas auxiliares'!$A$241,"INVESTIMENTO","ERRO - VERIFICAR"))))</f>
        <v/>
      </c>
      <c r="T925" s="131"/>
      <c r="U925" s="37"/>
      <c r="V925" s="37"/>
      <c r="W925" s="37"/>
      <c r="X925" s="37"/>
      <c r="Y925" s="37"/>
      <c r="Z925" s="37"/>
    </row>
    <row r="926" spans="18:26" x14ac:dyDescent="0.25">
      <c r="R926" s="19" t="str">
        <f t="shared" si="14"/>
        <v/>
      </c>
      <c r="S926" s="19" t="str">
        <f>IF(M926="","",IF(AND(M926&lt;&gt;'Tabelas auxiliares'!$B$241,M926&lt;&gt;'Tabelas auxiliares'!$B$242,M926&lt;&gt;'Tabelas auxiliares'!$C$241,M926&lt;&gt;'Tabelas auxiliares'!$C$242),"FOLHA DE PESSOAL",IF(R926='Tabelas auxiliares'!$A$242,"CUSTEIO",IF(R926='Tabelas auxiliares'!$A$241,"INVESTIMENTO","ERRO - VERIFICAR"))))</f>
        <v/>
      </c>
      <c r="T926" s="131"/>
      <c r="U926" s="37"/>
      <c r="V926" s="37"/>
      <c r="W926" s="37"/>
      <c r="X926" s="37"/>
      <c r="Y926" s="37"/>
      <c r="Z926" s="37"/>
    </row>
    <row r="927" spans="18:26" x14ac:dyDescent="0.25">
      <c r="R927" s="19" t="str">
        <f t="shared" si="14"/>
        <v/>
      </c>
      <c r="S927" s="19" t="str">
        <f>IF(M927="","",IF(AND(M927&lt;&gt;'Tabelas auxiliares'!$B$241,M927&lt;&gt;'Tabelas auxiliares'!$B$242,M927&lt;&gt;'Tabelas auxiliares'!$C$241,M927&lt;&gt;'Tabelas auxiliares'!$C$242),"FOLHA DE PESSOAL",IF(R927='Tabelas auxiliares'!$A$242,"CUSTEIO",IF(R927='Tabelas auxiliares'!$A$241,"INVESTIMENTO","ERRO - VERIFICAR"))))</f>
        <v/>
      </c>
      <c r="T927" s="131"/>
      <c r="U927" s="37"/>
      <c r="V927" s="37"/>
      <c r="W927" s="37"/>
      <c r="X927" s="37"/>
      <c r="Y927" s="37"/>
      <c r="Z927" s="37"/>
    </row>
    <row r="928" spans="18:26" x14ac:dyDescent="0.25">
      <c r="R928" s="19" t="str">
        <f t="shared" si="14"/>
        <v/>
      </c>
      <c r="S928" s="19" t="str">
        <f>IF(M928="","",IF(AND(M928&lt;&gt;'Tabelas auxiliares'!$B$241,M928&lt;&gt;'Tabelas auxiliares'!$B$242,M928&lt;&gt;'Tabelas auxiliares'!$C$241,M928&lt;&gt;'Tabelas auxiliares'!$C$242),"FOLHA DE PESSOAL",IF(R928='Tabelas auxiliares'!$A$242,"CUSTEIO",IF(R928='Tabelas auxiliares'!$A$241,"INVESTIMENTO","ERRO - VERIFICAR"))))</f>
        <v/>
      </c>
      <c r="T928" s="131"/>
      <c r="U928" s="37"/>
      <c r="V928" s="37"/>
      <c r="W928" s="37"/>
      <c r="X928" s="37"/>
      <c r="Y928" s="37"/>
      <c r="Z928" s="37"/>
    </row>
    <row r="929" spans="18:26" x14ac:dyDescent="0.25">
      <c r="R929" s="19" t="str">
        <f t="shared" si="14"/>
        <v/>
      </c>
      <c r="S929" s="19" t="str">
        <f>IF(M929="","",IF(AND(M929&lt;&gt;'Tabelas auxiliares'!$B$241,M929&lt;&gt;'Tabelas auxiliares'!$B$242,M929&lt;&gt;'Tabelas auxiliares'!$C$241,M929&lt;&gt;'Tabelas auxiliares'!$C$242),"FOLHA DE PESSOAL",IF(R929='Tabelas auxiliares'!$A$242,"CUSTEIO",IF(R929='Tabelas auxiliares'!$A$241,"INVESTIMENTO","ERRO - VERIFICAR"))))</f>
        <v/>
      </c>
      <c r="T929" s="131"/>
      <c r="U929" s="37"/>
      <c r="V929" s="37"/>
      <c r="W929" s="37"/>
      <c r="X929" s="37"/>
      <c r="Y929" s="37"/>
      <c r="Z929" s="37"/>
    </row>
    <row r="930" spans="18:26" x14ac:dyDescent="0.25">
      <c r="R930" s="19" t="str">
        <f t="shared" si="14"/>
        <v/>
      </c>
      <c r="S930" s="19" t="str">
        <f>IF(M930="","",IF(AND(M930&lt;&gt;'Tabelas auxiliares'!$B$241,M930&lt;&gt;'Tabelas auxiliares'!$B$242,M930&lt;&gt;'Tabelas auxiliares'!$C$241,M930&lt;&gt;'Tabelas auxiliares'!$C$242),"FOLHA DE PESSOAL",IF(R930='Tabelas auxiliares'!$A$242,"CUSTEIO",IF(R930='Tabelas auxiliares'!$A$241,"INVESTIMENTO","ERRO - VERIFICAR"))))</f>
        <v/>
      </c>
      <c r="T930" s="131"/>
      <c r="U930" s="37"/>
      <c r="V930" s="37"/>
      <c r="W930" s="37"/>
      <c r="X930" s="37"/>
      <c r="Y930" s="37"/>
      <c r="Z930" s="37"/>
    </row>
    <row r="931" spans="18:26" x14ac:dyDescent="0.25">
      <c r="R931" s="19" t="str">
        <f t="shared" si="14"/>
        <v/>
      </c>
      <c r="S931" s="19" t="str">
        <f>IF(M931="","",IF(AND(M931&lt;&gt;'Tabelas auxiliares'!$B$241,M931&lt;&gt;'Tabelas auxiliares'!$B$242,M931&lt;&gt;'Tabelas auxiliares'!$C$241,M931&lt;&gt;'Tabelas auxiliares'!$C$242),"FOLHA DE PESSOAL",IF(R931='Tabelas auxiliares'!$A$242,"CUSTEIO",IF(R931='Tabelas auxiliares'!$A$241,"INVESTIMENTO","ERRO - VERIFICAR"))))</f>
        <v/>
      </c>
      <c r="T931" s="131"/>
      <c r="U931" s="37"/>
      <c r="V931" s="37"/>
      <c r="W931" s="37"/>
      <c r="X931" s="37"/>
      <c r="Y931" s="37"/>
      <c r="Z931" s="37"/>
    </row>
    <row r="932" spans="18:26" x14ac:dyDescent="0.25">
      <c r="R932" s="19" t="str">
        <f t="shared" si="14"/>
        <v/>
      </c>
      <c r="S932" s="19" t="str">
        <f>IF(M932="","",IF(AND(M932&lt;&gt;'Tabelas auxiliares'!$B$241,M932&lt;&gt;'Tabelas auxiliares'!$B$242,M932&lt;&gt;'Tabelas auxiliares'!$C$241,M932&lt;&gt;'Tabelas auxiliares'!$C$242),"FOLHA DE PESSOAL",IF(R932='Tabelas auxiliares'!$A$242,"CUSTEIO",IF(R932='Tabelas auxiliares'!$A$241,"INVESTIMENTO","ERRO - VERIFICAR"))))</f>
        <v/>
      </c>
      <c r="T932" s="131"/>
      <c r="U932" s="37"/>
      <c r="V932" s="37"/>
      <c r="W932" s="37"/>
      <c r="X932" s="37"/>
      <c r="Y932" s="37"/>
      <c r="Z932" s="37"/>
    </row>
    <row r="933" spans="18:26" x14ac:dyDescent="0.25">
      <c r="R933" s="19" t="str">
        <f t="shared" si="14"/>
        <v/>
      </c>
      <c r="S933" s="19" t="str">
        <f>IF(M933="","",IF(AND(M933&lt;&gt;'Tabelas auxiliares'!$B$241,M933&lt;&gt;'Tabelas auxiliares'!$B$242,M933&lt;&gt;'Tabelas auxiliares'!$C$241,M933&lt;&gt;'Tabelas auxiliares'!$C$242),"FOLHA DE PESSOAL",IF(R933='Tabelas auxiliares'!$A$242,"CUSTEIO",IF(R933='Tabelas auxiliares'!$A$241,"INVESTIMENTO","ERRO - VERIFICAR"))))</f>
        <v/>
      </c>
      <c r="T933" s="131"/>
      <c r="U933" s="37"/>
      <c r="V933" s="37"/>
      <c r="W933" s="37"/>
      <c r="X933" s="37"/>
      <c r="Y933" s="37"/>
      <c r="Z933" s="37"/>
    </row>
    <row r="934" spans="18:26" x14ac:dyDescent="0.25">
      <c r="R934" s="19" t="str">
        <f t="shared" si="14"/>
        <v/>
      </c>
      <c r="S934" s="19" t="str">
        <f>IF(M934="","",IF(AND(M934&lt;&gt;'Tabelas auxiliares'!$B$241,M934&lt;&gt;'Tabelas auxiliares'!$B$242,M934&lt;&gt;'Tabelas auxiliares'!$C$241,M934&lt;&gt;'Tabelas auxiliares'!$C$242),"FOLHA DE PESSOAL",IF(R934='Tabelas auxiliares'!$A$242,"CUSTEIO",IF(R934='Tabelas auxiliares'!$A$241,"INVESTIMENTO","ERRO - VERIFICAR"))))</f>
        <v/>
      </c>
      <c r="T934" s="131"/>
      <c r="U934" s="37"/>
      <c r="V934" s="37"/>
      <c r="W934" s="37"/>
      <c r="X934" s="37"/>
      <c r="Y934" s="37"/>
      <c r="Z934" s="37"/>
    </row>
    <row r="935" spans="18:26" x14ac:dyDescent="0.25">
      <c r="R935" s="19" t="str">
        <f t="shared" si="14"/>
        <v/>
      </c>
      <c r="S935" s="19" t="str">
        <f>IF(M935="","",IF(AND(M935&lt;&gt;'Tabelas auxiliares'!$B$241,M935&lt;&gt;'Tabelas auxiliares'!$B$242,M935&lt;&gt;'Tabelas auxiliares'!$C$241,M935&lt;&gt;'Tabelas auxiliares'!$C$242),"FOLHA DE PESSOAL",IF(R935='Tabelas auxiliares'!$A$242,"CUSTEIO",IF(R935='Tabelas auxiliares'!$A$241,"INVESTIMENTO","ERRO - VERIFICAR"))))</f>
        <v/>
      </c>
      <c r="T935" s="131"/>
      <c r="U935" s="37"/>
      <c r="V935" s="37"/>
      <c r="W935" s="37"/>
      <c r="X935" s="37"/>
      <c r="Y935" s="37"/>
      <c r="Z935" s="37"/>
    </row>
    <row r="936" spans="18:26" x14ac:dyDescent="0.25">
      <c r="R936" s="19" t="str">
        <f t="shared" si="14"/>
        <v/>
      </c>
      <c r="S936" s="19" t="str">
        <f>IF(M936="","",IF(AND(M936&lt;&gt;'Tabelas auxiliares'!$B$241,M936&lt;&gt;'Tabelas auxiliares'!$B$242,M936&lt;&gt;'Tabelas auxiliares'!$C$241,M936&lt;&gt;'Tabelas auxiliares'!$C$242),"FOLHA DE PESSOAL",IF(R936='Tabelas auxiliares'!$A$242,"CUSTEIO",IF(R936='Tabelas auxiliares'!$A$241,"INVESTIMENTO","ERRO - VERIFICAR"))))</f>
        <v/>
      </c>
      <c r="T936" s="131"/>
      <c r="U936" s="37"/>
      <c r="V936" s="37"/>
      <c r="W936" s="37"/>
      <c r="X936" s="37"/>
      <c r="Y936" s="37"/>
      <c r="Z936" s="37"/>
    </row>
    <row r="937" spans="18:26" x14ac:dyDescent="0.25">
      <c r="R937" s="19" t="str">
        <f t="shared" si="14"/>
        <v/>
      </c>
      <c r="S937" s="19" t="str">
        <f>IF(M937="","",IF(AND(M937&lt;&gt;'Tabelas auxiliares'!$B$241,M937&lt;&gt;'Tabelas auxiliares'!$B$242,M937&lt;&gt;'Tabelas auxiliares'!$C$241,M937&lt;&gt;'Tabelas auxiliares'!$C$242),"FOLHA DE PESSOAL",IF(R937='Tabelas auxiliares'!$A$242,"CUSTEIO",IF(R937='Tabelas auxiliares'!$A$241,"INVESTIMENTO","ERRO - VERIFICAR"))))</f>
        <v/>
      </c>
      <c r="T937" s="131"/>
      <c r="U937" s="37"/>
      <c r="V937" s="37"/>
      <c r="W937" s="37"/>
      <c r="X937" s="37"/>
      <c r="Y937" s="37"/>
      <c r="Z937" s="37"/>
    </row>
    <row r="938" spans="18:26" x14ac:dyDescent="0.25">
      <c r="R938" s="19" t="str">
        <f t="shared" si="14"/>
        <v/>
      </c>
      <c r="S938" s="19" t="str">
        <f>IF(M938="","",IF(AND(M938&lt;&gt;'Tabelas auxiliares'!$B$241,M938&lt;&gt;'Tabelas auxiliares'!$B$242,M938&lt;&gt;'Tabelas auxiliares'!$C$241,M938&lt;&gt;'Tabelas auxiliares'!$C$242),"FOLHA DE PESSOAL",IF(R938='Tabelas auxiliares'!$A$242,"CUSTEIO",IF(R938='Tabelas auxiliares'!$A$241,"INVESTIMENTO","ERRO - VERIFICAR"))))</f>
        <v/>
      </c>
      <c r="T938" s="131"/>
      <c r="U938" s="37"/>
      <c r="V938" s="37"/>
      <c r="W938" s="37"/>
      <c r="X938" s="37"/>
      <c r="Y938" s="37"/>
      <c r="Z938" s="37"/>
    </row>
    <row r="939" spans="18:26" x14ac:dyDescent="0.25">
      <c r="R939" s="19" t="str">
        <f t="shared" si="14"/>
        <v/>
      </c>
      <c r="S939" s="19" t="str">
        <f>IF(M939="","",IF(AND(M939&lt;&gt;'Tabelas auxiliares'!$B$241,M939&lt;&gt;'Tabelas auxiliares'!$B$242,M939&lt;&gt;'Tabelas auxiliares'!$C$241,M939&lt;&gt;'Tabelas auxiliares'!$C$242),"FOLHA DE PESSOAL",IF(R939='Tabelas auxiliares'!$A$242,"CUSTEIO",IF(R939='Tabelas auxiliares'!$A$241,"INVESTIMENTO","ERRO - VERIFICAR"))))</f>
        <v/>
      </c>
      <c r="T939" s="131"/>
      <c r="U939" s="37"/>
      <c r="V939" s="37"/>
      <c r="W939" s="37"/>
      <c r="X939" s="37"/>
      <c r="Y939" s="37"/>
      <c r="Z939" s="37"/>
    </row>
    <row r="940" spans="18:26" x14ac:dyDescent="0.25">
      <c r="R940" s="19" t="str">
        <f t="shared" si="14"/>
        <v/>
      </c>
      <c r="S940" s="19" t="str">
        <f>IF(M940="","",IF(AND(M940&lt;&gt;'Tabelas auxiliares'!$B$241,M940&lt;&gt;'Tabelas auxiliares'!$B$242,M940&lt;&gt;'Tabelas auxiliares'!$C$241,M940&lt;&gt;'Tabelas auxiliares'!$C$242),"FOLHA DE PESSOAL",IF(R940='Tabelas auxiliares'!$A$242,"CUSTEIO",IF(R940='Tabelas auxiliares'!$A$241,"INVESTIMENTO","ERRO - VERIFICAR"))))</f>
        <v/>
      </c>
      <c r="T940" s="131"/>
      <c r="U940" s="37"/>
      <c r="V940" s="37"/>
      <c r="W940" s="37"/>
      <c r="X940" s="37"/>
      <c r="Y940" s="37"/>
      <c r="Z940" s="37"/>
    </row>
    <row r="941" spans="18:26" x14ac:dyDescent="0.25">
      <c r="R941" s="19" t="str">
        <f t="shared" si="14"/>
        <v/>
      </c>
      <c r="S941" s="19" t="str">
        <f>IF(M941="","",IF(AND(M941&lt;&gt;'Tabelas auxiliares'!$B$241,M941&lt;&gt;'Tabelas auxiliares'!$B$242,M941&lt;&gt;'Tabelas auxiliares'!$C$241,M941&lt;&gt;'Tabelas auxiliares'!$C$242),"FOLHA DE PESSOAL",IF(R941='Tabelas auxiliares'!$A$242,"CUSTEIO",IF(R941='Tabelas auxiliares'!$A$241,"INVESTIMENTO","ERRO - VERIFICAR"))))</f>
        <v/>
      </c>
      <c r="T941" s="131"/>
      <c r="U941" s="37"/>
      <c r="V941" s="37"/>
      <c r="W941" s="37"/>
      <c r="X941" s="37"/>
      <c r="Y941" s="37"/>
      <c r="Z941" s="37"/>
    </row>
    <row r="942" spans="18:26" x14ac:dyDescent="0.25">
      <c r="R942" s="19" t="str">
        <f t="shared" si="14"/>
        <v/>
      </c>
      <c r="S942" s="19" t="str">
        <f>IF(M942="","",IF(AND(M942&lt;&gt;'Tabelas auxiliares'!$B$241,M942&lt;&gt;'Tabelas auxiliares'!$B$242,M942&lt;&gt;'Tabelas auxiliares'!$C$241,M942&lt;&gt;'Tabelas auxiliares'!$C$242),"FOLHA DE PESSOAL",IF(R942='Tabelas auxiliares'!$A$242,"CUSTEIO",IF(R942='Tabelas auxiliares'!$A$241,"INVESTIMENTO","ERRO - VERIFICAR"))))</f>
        <v/>
      </c>
      <c r="T942" s="131"/>
      <c r="U942" s="37"/>
      <c r="V942" s="37"/>
      <c r="W942" s="37"/>
      <c r="X942" s="37"/>
      <c r="Y942" s="37"/>
      <c r="Z942" s="37"/>
    </row>
    <row r="943" spans="18:26" x14ac:dyDescent="0.25">
      <c r="R943" s="19" t="str">
        <f t="shared" si="14"/>
        <v/>
      </c>
      <c r="S943" s="19" t="str">
        <f>IF(M943="","",IF(AND(M943&lt;&gt;'Tabelas auxiliares'!$B$241,M943&lt;&gt;'Tabelas auxiliares'!$B$242,M943&lt;&gt;'Tabelas auxiliares'!$C$241,M943&lt;&gt;'Tabelas auxiliares'!$C$242),"FOLHA DE PESSOAL",IF(R943='Tabelas auxiliares'!$A$242,"CUSTEIO",IF(R943='Tabelas auxiliares'!$A$241,"INVESTIMENTO","ERRO - VERIFICAR"))))</f>
        <v/>
      </c>
      <c r="T943" s="131"/>
      <c r="U943" s="37"/>
      <c r="V943" s="37"/>
      <c r="W943" s="37"/>
      <c r="X943" s="37"/>
      <c r="Y943" s="37"/>
      <c r="Z943" s="37"/>
    </row>
    <row r="944" spans="18:26" x14ac:dyDescent="0.25">
      <c r="R944" s="19" t="str">
        <f t="shared" si="14"/>
        <v/>
      </c>
      <c r="S944" s="19" t="str">
        <f>IF(M944="","",IF(AND(M944&lt;&gt;'Tabelas auxiliares'!$B$241,M944&lt;&gt;'Tabelas auxiliares'!$B$242,M944&lt;&gt;'Tabelas auxiliares'!$C$241,M944&lt;&gt;'Tabelas auxiliares'!$C$242),"FOLHA DE PESSOAL",IF(R944='Tabelas auxiliares'!$A$242,"CUSTEIO",IF(R944='Tabelas auxiliares'!$A$241,"INVESTIMENTO","ERRO - VERIFICAR"))))</f>
        <v/>
      </c>
      <c r="T944" s="131"/>
      <c r="U944" s="37"/>
      <c r="V944" s="37"/>
      <c r="W944" s="37"/>
      <c r="X944" s="37"/>
      <c r="Y944" s="37"/>
      <c r="Z944" s="37"/>
    </row>
    <row r="945" spans="18:26" x14ac:dyDescent="0.25">
      <c r="R945" s="19" t="str">
        <f t="shared" si="14"/>
        <v/>
      </c>
      <c r="S945" s="19" t="str">
        <f>IF(M945="","",IF(AND(M945&lt;&gt;'Tabelas auxiliares'!$B$241,M945&lt;&gt;'Tabelas auxiliares'!$B$242,M945&lt;&gt;'Tabelas auxiliares'!$C$241,M945&lt;&gt;'Tabelas auxiliares'!$C$242),"FOLHA DE PESSOAL",IF(R945='Tabelas auxiliares'!$A$242,"CUSTEIO",IF(R945='Tabelas auxiliares'!$A$241,"INVESTIMENTO","ERRO - VERIFICAR"))))</f>
        <v/>
      </c>
      <c r="T945" s="131"/>
      <c r="U945" s="37"/>
      <c r="V945" s="37"/>
      <c r="W945" s="37"/>
      <c r="X945" s="37"/>
      <c r="Y945" s="37"/>
      <c r="Z945" s="37"/>
    </row>
    <row r="946" spans="18:26" x14ac:dyDescent="0.25">
      <c r="R946" s="19" t="str">
        <f t="shared" si="14"/>
        <v/>
      </c>
      <c r="S946" s="19" t="str">
        <f>IF(M946="","",IF(AND(M946&lt;&gt;'Tabelas auxiliares'!$B$241,M946&lt;&gt;'Tabelas auxiliares'!$B$242,M946&lt;&gt;'Tabelas auxiliares'!$C$241,M946&lt;&gt;'Tabelas auxiliares'!$C$242),"FOLHA DE PESSOAL",IF(R946='Tabelas auxiliares'!$A$242,"CUSTEIO",IF(R946='Tabelas auxiliares'!$A$241,"INVESTIMENTO","ERRO - VERIFICAR"))))</f>
        <v/>
      </c>
      <c r="T946" s="131"/>
      <c r="U946" s="37"/>
      <c r="V946" s="37"/>
      <c r="W946" s="37"/>
      <c r="X946" s="37"/>
      <c r="Y946" s="37"/>
      <c r="Z946" s="37"/>
    </row>
    <row r="947" spans="18:26" x14ac:dyDescent="0.25">
      <c r="R947" s="19" t="str">
        <f t="shared" si="14"/>
        <v/>
      </c>
      <c r="S947" s="19" t="str">
        <f>IF(M947="","",IF(AND(M947&lt;&gt;'Tabelas auxiliares'!$B$241,M947&lt;&gt;'Tabelas auxiliares'!$B$242,M947&lt;&gt;'Tabelas auxiliares'!$C$241,M947&lt;&gt;'Tabelas auxiliares'!$C$242),"FOLHA DE PESSOAL",IF(R947='Tabelas auxiliares'!$A$242,"CUSTEIO",IF(R947='Tabelas auxiliares'!$A$241,"INVESTIMENTO","ERRO - VERIFICAR"))))</f>
        <v/>
      </c>
      <c r="T947" s="131"/>
      <c r="U947" s="37"/>
      <c r="V947" s="37"/>
      <c r="W947" s="37"/>
      <c r="X947" s="37"/>
      <c r="Y947" s="37"/>
      <c r="Z947" s="37"/>
    </row>
    <row r="948" spans="18:26" x14ac:dyDescent="0.25">
      <c r="R948" s="19" t="str">
        <f t="shared" si="14"/>
        <v/>
      </c>
      <c r="S948" s="19" t="str">
        <f>IF(M948="","",IF(AND(M948&lt;&gt;'Tabelas auxiliares'!$B$241,M948&lt;&gt;'Tabelas auxiliares'!$B$242,M948&lt;&gt;'Tabelas auxiliares'!$C$241,M948&lt;&gt;'Tabelas auxiliares'!$C$242),"FOLHA DE PESSOAL",IF(R948='Tabelas auxiliares'!$A$242,"CUSTEIO",IF(R948='Tabelas auxiliares'!$A$241,"INVESTIMENTO","ERRO - VERIFICAR"))))</f>
        <v/>
      </c>
      <c r="T948" s="131"/>
      <c r="U948" s="37"/>
      <c r="V948" s="37"/>
      <c r="W948" s="37"/>
      <c r="X948" s="37"/>
      <c r="Y948" s="37"/>
      <c r="Z948" s="37"/>
    </row>
    <row r="949" spans="18:26" x14ac:dyDescent="0.25">
      <c r="R949" s="19" t="str">
        <f t="shared" si="14"/>
        <v/>
      </c>
      <c r="S949" s="19" t="str">
        <f>IF(M949="","",IF(AND(M949&lt;&gt;'Tabelas auxiliares'!$B$241,M949&lt;&gt;'Tabelas auxiliares'!$B$242,M949&lt;&gt;'Tabelas auxiliares'!$C$241,M949&lt;&gt;'Tabelas auxiliares'!$C$242),"FOLHA DE PESSOAL",IF(R949='Tabelas auxiliares'!$A$242,"CUSTEIO",IF(R949='Tabelas auxiliares'!$A$241,"INVESTIMENTO","ERRO - VERIFICAR"))))</f>
        <v/>
      </c>
      <c r="T949" s="131"/>
      <c r="U949" s="37"/>
      <c r="V949" s="37"/>
      <c r="W949" s="37"/>
      <c r="X949" s="37"/>
      <c r="Y949" s="37"/>
      <c r="Z949" s="37"/>
    </row>
    <row r="950" spans="18:26" x14ac:dyDescent="0.25">
      <c r="R950" s="19" t="str">
        <f t="shared" si="14"/>
        <v/>
      </c>
      <c r="S950" s="19" t="str">
        <f>IF(M950="","",IF(AND(M950&lt;&gt;'Tabelas auxiliares'!$B$241,M950&lt;&gt;'Tabelas auxiliares'!$B$242,M950&lt;&gt;'Tabelas auxiliares'!$C$241,M950&lt;&gt;'Tabelas auxiliares'!$C$242),"FOLHA DE PESSOAL",IF(R950='Tabelas auxiliares'!$A$242,"CUSTEIO",IF(R950='Tabelas auxiliares'!$A$241,"INVESTIMENTO","ERRO - VERIFICAR"))))</f>
        <v/>
      </c>
      <c r="T950" s="131"/>
      <c r="U950" s="37"/>
      <c r="V950" s="37"/>
      <c r="W950" s="37"/>
      <c r="X950" s="37"/>
      <c r="Y950" s="37"/>
      <c r="Z950" s="37"/>
    </row>
    <row r="951" spans="18:26" x14ac:dyDescent="0.25">
      <c r="R951" s="19" t="str">
        <f t="shared" si="14"/>
        <v/>
      </c>
      <c r="S951" s="19" t="str">
        <f>IF(M951="","",IF(AND(M951&lt;&gt;'Tabelas auxiliares'!$B$241,M951&lt;&gt;'Tabelas auxiliares'!$B$242,M951&lt;&gt;'Tabelas auxiliares'!$C$241,M951&lt;&gt;'Tabelas auxiliares'!$C$242),"FOLHA DE PESSOAL",IF(R951='Tabelas auxiliares'!$A$242,"CUSTEIO",IF(R951='Tabelas auxiliares'!$A$241,"INVESTIMENTO","ERRO - VERIFICAR"))))</f>
        <v/>
      </c>
      <c r="T951" s="131"/>
      <c r="U951" s="37"/>
      <c r="V951" s="37"/>
      <c r="W951" s="37"/>
      <c r="X951" s="37"/>
      <c r="Y951" s="37"/>
      <c r="Z951" s="37"/>
    </row>
    <row r="952" spans="18:26" x14ac:dyDescent="0.25">
      <c r="R952" s="19" t="str">
        <f t="shared" si="14"/>
        <v/>
      </c>
      <c r="S952" s="19" t="str">
        <f>IF(M952="","",IF(AND(M952&lt;&gt;'Tabelas auxiliares'!$B$241,M952&lt;&gt;'Tabelas auxiliares'!$B$242,M952&lt;&gt;'Tabelas auxiliares'!$C$241,M952&lt;&gt;'Tabelas auxiliares'!$C$242),"FOLHA DE PESSOAL",IF(R952='Tabelas auxiliares'!$A$242,"CUSTEIO",IF(R952='Tabelas auxiliares'!$A$241,"INVESTIMENTO","ERRO - VERIFICAR"))))</f>
        <v/>
      </c>
      <c r="T952" s="131"/>
      <c r="U952" s="37"/>
      <c r="V952" s="37"/>
      <c r="W952" s="37"/>
      <c r="X952" s="37"/>
      <c r="Y952" s="37"/>
      <c r="Z952" s="37"/>
    </row>
    <row r="953" spans="18:26" x14ac:dyDescent="0.25">
      <c r="R953" s="19" t="str">
        <f t="shared" si="14"/>
        <v/>
      </c>
      <c r="S953" s="19" t="str">
        <f>IF(M953="","",IF(AND(M953&lt;&gt;'Tabelas auxiliares'!$B$241,M953&lt;&gt;'Tabelas auxiliares'!$B$242,M953&lt;&gt;'Tabelas auxiliares'!$C$241,M953&lt;&gt;'Tabelas auxiliares'!$C$242),"FOLHA DE PESSOAL",IF(R953='Tabelas auxiliares'!$A$242,"CUSTEIO",IF(R953='Tabelas auxiliares'!$A$241,"INVESTIMENTO","ERRO - VERIFICAR"))))</f>
        <v/>
      </c>
      <c r="T953" s="131"/>
      <c r="U953" s="37"/>
      <c r="V953" s="37"/>
      <c r="W953" s="37"/>
      <c r="X953" s="37"/>
      <c r="Y953" s="37"/>
      <c r="Z953" s="37"/>
    </row>
    <row r="954" spans="18:26" x14ac:dyDescent="0.25">
      <c r="R954" s="19" t="str">
        <f t="shared" si="14"/>
        <v/>
      </c>
      <c r="S954" s="19" t="str">
        <f>IF(M954="","",IF(AND(M954&lt;&gt;'Tabelas auxiliares'!$B$241,M954&lt;&gt;'Tabelas auxiliares'!$B$242,M954&lt;&gt;'Tabelas auxiliares'!$C$241,M954&lt;&gt;'Tabelas auxiliares'!$C$242),"FOLHA DE PESSOAL",IF(R954='Tabelas auxiliares'!$A$242,"CUSTEIO",IF(R954='Tabelas auxiliares'!$A$241,"INVESTIMENTO","ERRO - VERIFICAR"))))</f>
        <v/>
      </c>
      <c r="T954" s="131"/>
      <c r="U954" s="37"/>
      <c r="V954" s="37"/>
      <c r="W954" s="37"/>
      <c r="X954" s="37"/>
      <c r="Y954" s="37"/>
      <c r="Z954" s="37"/>
    </row>
    <row r="955" spans="18:26" x14ac:dyDescent="0.25">
      <c r="R955" s="19" t="str">
        <f t="shared" si="14"/>
        <v/>
      </c>
      <c r="S955" s="19" t="str">
        <f>IF(M955="","",IF(AND(M955&lt;&gt;'Tabelas auxiliares'!$B$241,M955&lt;&gt;'Tabelas auxiliares'!$B$242,M955&lt;&gt;'Tabelas auxiliares'!$C$241,M955&lt;&gt;'Tabelas auxiliares'!$C$242),"FOLHA DE PESSOAL",IF(R955='Tabelas auxiliares'!$A$242,"CUSTEIO",IF(R955='Tabelas auxiliares'!$A$241,"INVESTIMENTO","ERRO - VERIFICAR"))))</f>
        <v/>
      </c>
      <c r="T955" s="131"/>
      <c r="U955" s="37"/>
      <c r="V955" s="37"/>
      <c r="W955" s="37"/>
      <c r="X955" s="37"/>
      <c r="Y955" s="37"/>
      <c r="Z955" s="37"/>
    </row>
    <row r="956" spans="18:26" x14ac:dyDescent="0.25">
      <c r="R956" s="19" t="str">
        <f t="shared" si="14"/>
        <v/>
      </c>
      <c r="S956" s="19" t="str">
        <f>IF(M956="","",IF(AND(M956&lt;&gt;'Tabelas auxiliares'!$B$241,M956&lt;&gt;'Tabelas auxiliares'!$B$242,M956&lt;&gt;'Tabelas auxiliares'!$C$241,M956&lt;&gt;'Tabelas auxiliares'!$C$242),"FOLHA DE PESSOAL",IF(R956='Tabelas auxiliares'!$A$242,"CUSTEIO",IF(R956='Tabelas auxiliares'!$A$241,"INVESTIMENTO","ERRO - VERIFICAR"))))</f>
        <v/>
      </c>
      <c r="T956" s="131"/>
      <c r="U956" s="37"/>
      <c r="V956" s="37"/>
      <c r="W956" s="37"/>
      <c r="X956" s="37"/>
      <c r="Y956" s="37"/>
      <c r="Z956" s="37"/>
    </row>
    <row r="957" spans="18:26" x14ac:dyDescent="0.25">
      <c r="R957" s="19" t="str">
        <f t="shared" si="14"/>
        <v/>
      </c>
      <c r="S957" s="19" t="str">
        <f>IF(M957="","",IF(AND(M957&lt;&gt;'Tabelas auxiliares'!$B$241,M957&lt;&gt;'Tabelas auxiliares'!$B$242,M957&lt;&gt;'Tabelas auxiliares'!$C$241,M957&lt;&gt;'Tabelas auxiliares'!$C$242),"FOLHA DE PESSOAL",IF(R957='Tabelas auxiliares'!$A$242,"CUSTEIO",IF(R957='Tabelas auxiliares'!$A$241,"INVESTIMENTO","ERRO - VERIFICAR"))))</f>
        <v/>
      </c>
      <c r="T957" s="131"/>
      <c r="U957" s="37"/>
      <c r="V957" s="37"/>
      <c r="W957" s="37"/>
      <c r="X957" s="37"/>
      <c r="Y957" s="37"/>
      <c r="Z957" s="37"/>
    </row>
    <row r="958" spans="18:26" x14ac:dyDescent="0.25">
      <c r="R958" s="19" t="str">
        <f t="shared" si="14"/>
        <v/>
      </c>
      <c r="S958" s="19" t="str">
        <f>IF(M958="","",IF(AND(M958&lt;&gt;'Tabelas auxiliares'!$B$241,M958&lt;&gt;'Tabelas auxiliares'!$B$242,M958&lt;&gt;'Tabelas auxiliares'!$C$241,M958&lt;&gt;'Tabelas auxiliares'!$C$242),"FOLHA DE PESSOAL",IF(R958='Tabelas auxiliares'!$A$242,"CUSTEIO",IF(R958='Tabelas auxiliares'!$A$241,"INVESTIMENTO","ERRO - VERIFICAR"))))</f>
        <v/>
      </c>
      <c r="T958" s="131"/>
      <c r="U958" s="37"/>
      <c r="V958" s="37"/>
      <c r="W958" s="37"/>
      <c r="X958" s="37"/>
      <c r="Y958" s="37"/>
      <c r="Z958" s="37"/>
    </row>
    <row r="959" spans="18:26" x14ac:dyDescent="0.25">
      <c r="R959" s="19" t="str">
        <f t="shared" si="14"/>
        <v/>
      </c>
      <c r="S959" s="19" t="str">
        <f>IF(M959="","",IF(AND(M959&lt;&gt;'Tabelas auxiliares'!$B$241,M959&lt;&gt;'Tabelas auxiliares'!$B$242,M959&lt;&gt;'Tabelas auxiliares'!$C$241,M959&lt;&gt;'Tabelas auxiliares'!$C$242),"FOLHA DE PESSOAL",IF(R959='Tabelas auxiliares'!$A$242,"CUSTEIO",IF(R959='Tabelas auxiliares'!$A$241,"INVESTIMENTO","ERRO - VERIFICAR"))))</f>
        <v/>
      </c>
      <c r="T959" s="131"/>
      <c r="U959" s="37"/>
      <c r="V959" s="37"/>
      <c r="W959" s="37"/>
      <c r="X959" s="37"/>
      <c r="Y959" s="37"/>
      <c r="Z959" s="37"/>
    </row>
    <row r="960" spans="18:26" x14ac:dyDescent="0.25">
      <c r="R960" s="19" t="str">
        <f t="shared" si="14"/>
        <v/>
      </c>
      <c r="S960" s="19" t="str">
        <f>IF(M960="","",IF(AND(M960&lt;&gt;'Tabelas auxiliares'!$B$241,M960&lt;&gt;'Tabelas auxiliares'!$B$242,M960&lt;&gt;'Tabelas auxiliares'!$C$241,M960&lt;&gt;'Tabelas auxiliares'!$C$242),"FOLHA DE PESSOAL",IF(R960='Tabelas auxiliares'!$A$242,"CUSTEIO",IF(R960='Tabelas auxiliares'!$A$241,"INVESTIMENTO","ERRO - VERIFICAR"))))</f>
        <v/>
      </c>
      <c r="T960" s="131"/>
      <c r="U960" s="37"/>
      <c r="V960" s="37"/>
      <c r="W960" s="37"/>
      <c r="X960" s="37"/>
      <c r="Y960" s="37"/>
      <c r="Z960" s="37"/>
    </row>
    <row r="961" spans="18:26" x14ac:dyDescent="0.25">
      <c r="R961" s="19" t="str">
        <f t="shared" si="14"/>
        <v/>
      </c>
      <c r="S961" s="19" t="str">
        <f>IF(M961="","",IF(AND(M961&lt;&gt;'Tabelas auxiliares'!$B$241,M961&lt;&gt;'Tabelas auxiliares'!$B$242,M961&lt;&gt;'Tabelas auxiliares'!$C$241,M961&lt;&gt;'Tabelas auxiliares'!$C$242),"FOLHA DE PESSOAL",IF(R961='Tabelas auxiliares'!$A$242,"CUSTEIO",IF(R961='Tabelas auxiliares'!$A$241,"INVESTIMENTO","ERRO - VERIFICAR"))))</f>
        <v/>
      </c>
      <c r="T961" s="131"/>
      <c r="U961" s="37"/>
      <c r="V961" s="37"/>
      <c r="W961" s="37"/>
      <c r="X961" s="37"/>
      <c r="Y961" s="37"/>
      <c r="Z961" s="37"/>
    </row>
    <row r="962" spans="18:26" x14ac:dyDescent="0.25">
      <c r="R962" s="19" t="str">
        <f t="shared" si="14"/>
        <v/>
      </c>
      <c r="S962" s="19" t="str">
        <f>IF(M962="","",IF(AND(M962&lt;&gt;'Tabelas auxiliares'!$B$241,M962&lt;&gt;'Tabelas auxiliares'!$B$242,M962&lt;&gt;'Tabelas auxiliares'!$C$241,M962&lt;&gt;'Tabelas auxiliares'!$C$242),"FOLHA DE PESSOAL",IF(R962='Tabelas auxiliares'!$A$242,"CUSTEIO",IF(R962='Tabelas auxiliares'!$A$241,"INVESTIMENTO","ERRO - VERIFICAR"))))</f>
        <v/>
      </c>
      <c r="T962" s="131"/>
      <c r="U962" s="37"/>
      <c r="V962" s="37"/>
      <c r="W962" s="37"/>
      <c r="X962" s="37"/>
      <c r="Y962" s="37"/>
      <c r="Z962" s="37"/>
    </row>
    <row r="963" spans="18:26" x14ac:dyDescent="0.25">
      <c r="R963" s="19" t="str">
        <f t="shared" si="14"/>
        <v/>
      </c>
      <c r="S963" s="19" t="str">
        <f>IF(M963="","",IF(AND(M963&lt;&gt;'Tabelas auxiliares'!$B$241,M963&lt;&gt;'Tabelas auxiliares'!$B$242,M963&lt;&gt;'Tabelas auxiliares'!$C$241,M963&lt;&gt;'Tabelas auxiliares'!$C$242),"FOLHA DE PESSOAL",IF(R963='Tabelas auxiliares'!$A$242,"CUSTEIO",IF(R963='Tabelas auxiliares'!$A$241,"INVESTIMENTO","ERRO - VERIFICAR"))))</f>
        <v/>
      </c>
      <c r="T963" s="131"/>
      <c r="U963" s="37"/>
      <c r="V963" s="37"/>
      <c r="W963" s="37"/>
      <c r="X963" s="37"/>
      <c r="Y963" s="37"/>
      <c r="Z963" s="37"/>
    </row>
    <row r="964" spans="18:26" x14ac:dyDescent="0.25">
      <c r="R964" s="19" t="str">
        <f t="shared" ref="R964:R1000" si="15">LEFT(O964,1)</f>
        <v/>
      </c>
      <c r="S964" s="19" t="str">
        <f>IF(M964="","",IF(AND(M964&lt;&gt;'Tabelas auxiliares'!$B$241,M964&lt;&gt;'Tabelas auxiliares'!$B$242,M964&lt;&gt;'Tabelas auxiliares'!$C$241,M964&lt;&gt;'Tabelas auxiliares'!$C$242),"FOLHA DE PESSOAL",IF(R964='Tabelas auxiliares'!$A$242,"CUSTEIO",IF(R964='Tabelas auxiliares'!$A$241,"INVESTIMENTO","ERRO - VERIFICAR"))))</f>
        <v/>
      </c>
      <c r="T964" s="131"/>
      <c r="U964" s="37"/>
      <c r="V964" s="37"/>
      <c r="W964" s="37"/>
      <c r="X964" s="37"/>
      <c r="Y964" s="37"/>
      <c r="Z964" s="37"/>
    </row>
    <row r="965" spans="18:26" x14ac:dyDescent="0.25">
      <c r="R965" s="19" t="str">
        <f t="shared" si="15"/>
        <v/>
      </c>
      <c r="S965" s="19" t="str">
        <f>IF(M965="","",IF(AND(M965&lt;&gt;'Tabelas auxiliares'!$B$241,M965&lt;&gt;'Tabelas auxiliares'!$B$242,M965&lt;&gt;'Tabelas auxiliares'!$C$241,M965&lt;&gt;'Tabelas auxiliares'!$C$242),"FOLHA DE PESSOAL",IF(R965='Tabelas auxiliares'!$A$242,"CUSTEIO",IF(R965='Tabelas auxiliares'!$A$241,"INVESTIMENTO","ERRO - VERIFICAR"))))</f>
        <v/>
      </c>
      <c r="T965" s="131"/>
      <c r="U965" s="37"/>
      <c r="V965" s="37"/>
      <c r="W965" s="37"/>
      <c r="X965" s="37"/>
      <c r="Y965" s="37"/>
      <c r="Z965" s="37"/>
    </row>
    <row r="966" spans="18:26" x14ac:dyDescent="0.25">
      <c r="R966" s="19" t="str">
        <f t="shared" si="15"/>
        <v/>
      </c>
      <c r="S966" s="19" t="str">
        <f>IF(M966="","",IF(AND(M966&lt;&gt;'Tabelas auxiliares'!$B$241,M966&lt;&gt;'Tabelas auxiliares'!$B$242,M966&lt;&gt;'Tabelas auxiliares'!$C$241,M966&lt;&gt;'Tabelas auxiliares'!$C$242),"FOLHA DE PESSOAL",IF(R966='Tabelas auxiliares'!$A$242,"CUSTEIO",IF(R966='Tabelas auxiliares'!$A$241,"INVESTIMENTO","ERRO - VERIFICAR"))))</f>
        <v/>
      </c>
      <c r="T966" s="131"/>
      <c r="U966" s="37"/>
      <c r="V966" s="37"/>
      <c r="W966" s="37"/>
      <c r="X966" s="37"/>
      <c r="Y966" s="37"/>
      <c r="Z966" s="37"/>
    </row>
    <row r="967" spans="18:26" x14ac:dyDescent="0.25">
      <c r="R967" s="19" t="str">
        <f t="shared" si="15"/>
        <v/>
      </c>
      <c r="S967" s="19" t="str">
        <f>IF(M967="","",IF(AND(M967&lt;&gt;'Tabelas auxiliares'!$B$241,M967&lt;&gt;'Tabelas auxiliares'!$B$242,M967&lt;&gt;'Tabelas auxiliares'!$C$241,M967&lt;&gt;'Tabelas auxiliares'!$C$242),"FOLHA DE PESSOAL",IF(R967='Tabelas auxiliares'!$A$242,"CUSTEIO",IF(R967='Tabelas auxiliares'!$A$241,"INVESTIMENTO","ERRO - VERIFICAR"))))</f>
        <v/>
      </c>
      <c r="T967" s="131"/>
      <c r="U967" s="37"/>
      <c r="V967" s="37"/>
      <c r="W967" s="37"/>
      <c r="X967" s="37"/>
      <c r="Y967" s="37"/>
      <c r="Z967" s="37"/>
    </row>
    <row r="968" spans="18:26" x14ac:dyDescent="0.25">
      <c r="R968" s="19" t="str">
        <f t="shared" si="15"/>
        <v/>
      </c>
      <c r="S968" s="19" t="str">
        <f>IF(M968="","",IF(AND(M968&lt;&gt;'Tabelas auxiliares'!$B$241,M968&lt;&gt;'Tabelas auxiliares'!$B$242,M968&lt;&gt;'Tabelas auxiliares'!$C$241,M968&lt;&gt;'Tabelas auxiliares'!$C$242),"FOLHA DE PESSOAL",IF(R968='Tabelas auxiliares'!$A$242,"CUSTEIO",IF(R968='Tabelas auxiliares'!$A$241,"INVESTIMENTO","ERRO - VERIFICAR"))))</f>
        <v/>
      </c>
      <c r="T968" s="131"/>
      <c r="U968" s="37"/>
      <c r="V968" s="37"/>
      <c r="W968" s="37"/>
      <c r="X968" s="37"/>
      <c r="Y968" s="37"/>
      <c r="Z968" s="37"/>
    </row>
    <row r="969" spans="18:26" x14ac:dyDescent="0.25">
      <c r="R969" s="19" t="str">
        <f t="shared" si="15"/>
        <v/>
      </c>
      <c r="S969" s="19" t="str">
        <f>IF(M969="","",IF(AND(M969&lt;&gt;'Tabelas auxiliares'!$B$241,M969&lt;&gt;'Tabelas auxiliares'!$B$242,M969&lt;&gt;'Tabelas auxiliares'!$C$241,M969&lt;&gt;'Tabelas auxiliares'!$C$242),"FOLHA DE PESSOAL",IF(R969='Tabelas auxiliares'!$A$242,"CUSTEIO",IF(R969='Tabelas auxiliares'!$A$241,"INVESTIMENTO","ERRO - VERIFICAR"))))</f>
        <v/>
      </c>
      <c r="T969" s="131"/>
      <c r="U969" s="37"/>
      <c r="V969" s="37"/>
      <c r="W969" s="37"/>
      <c r="X969" s="37"/>
      <c r="Y969" s="37"/>
      <c r="Z969" s="37"/>
    </row>
    <row r="970" spans="18:26" x14ac:dyDescent="0.25">
      <c r="R970" s="19" t="str">
        <f t="shared" si="15"/>
        <v/>
      </c>
      <c r="S970" s="19" t="str">
        <f>IF(M970="","",IF(AND(M970&lt;&gt;'Tabelas auxiliares'!$B$241,M970&lt;&gt;'Tabelas auxiliares'!$B$242,M970&lt;&gt;'Tabelas auxiliares'!$C$241,M970&lt;&gt;'Tabelas auxiliares'!$C$242),"FOLHA DE PESSOAL",IF(R970='Tabelas auxiliares'!$A$242,"CUSTEIO",IF(R970='Tabelas auxiliares'!$A$241,"INVESTIMENTO","ERRO - VERIFICAR"))))</f>
        <v/>
      </c>
      <c r="T970" s="131"/>
      <c r="U970" s="37"/>
      <c r="V970" s="37"/>
      <c r="W970" s="37"/>
      <c r="X970" s="37"/>
      <c r="Y970" s="37"/>
      <c r="Z970" s="37"/>
    </row>
    <row r="971" spans="18:26" x14ac:dyDescent="0.25">
      <c r="R971" s="19" t="str">
        <f t="shared" si="15"/>
        <v/>
      </c>
      <c r="S971" s="19" t="str">
        <f>IF(M971="","",IF(AND(M971&lt;&gt;'Tabelas auxiliares'!$B$241,M971&lt;&gt;'Tabelas auxiliares'!$B$242,M971&lt;&gt;'Tabelas auxiliares'!$C$241,M971&lt;&gt;'Tabelas auxiliares'!$C$242),"FOLHA DE PESSOAL",IF(R971='Tabelas auxiliares'!$A$242,"CUSTEIO",IF(R971='Tabelas auxiliares'!$A$241,"INVESTIMENTO","ERRO - VERIFICAR"))))</f>
        <v/>
      </c>
      <c r="T971" s="131"/>
      <c r="U971" s="37"/>
      <c r="V971" s="37"/>
      <c r="W971" s="37"/>
      <c r="X971" s="37"/>
      <c r="Y971" s="37"/>
      <c r="Z971" s="37"/>
    </row>
    <row r="972" spans="18:26" x14ac:dyDescent="0.25">
      <c r="R972" s="19" t="str">
        <f t="shared" si="15"/>
        <v/>
      </c>
      <c r="S972" s="19" t="str">
        <f>IF(M972="","",IF(AND(M972&lt;&gt;'Tabelas auxiliares'!$B$241,M972&lt;&gt;'Tabelas auxiliares'!$B$242,M972&lt;&gt;'Tabelas auxiliares'!$C$241,M972&lt;&gt;'Tabelas auxiliares'!$C$242),"FOLHA DE PESSOAL",IF(R972='Tabelas auxiliares'!$A$242,"CUSTEIO",IF(R972='Tabelas auxiliares'!$A$241,"INVESTIMENTO","ERRO - VERIFICAR"))))</f>
        <v/>
      </c>
      <c r="T972" s="131"/>
      <c r="U972" s="37"/>
      <c r="V972" s="37"/>
      <c r="W972" s="37"/>
      <c r="X972" s="37"/>
      <c r="Y972" s="37"/>
      <c r="Z972" s="37"/>
    </row>
    <row r="973" spans="18:26" x14ac:dyDescent="0.25">
      <c r="R973" s="19" t="str">
        <f t="shared" si="15"/>
        <v/>
      </c>
      <c r="S973" s="19" t="str">
        <f>IF(M973="","",IF(AND(M973&lt;&gt;'Tabelas auxiliares'!$B$241,M973&lt;&gt;'Tabelas auxiliares'!$B$242,M973&lt;&gt;'Tabelas auxiliares'!$C$241,M973&lt;&gt;'Tabelas auxiliares'!$C$242),"FOLHA DE PESSOAL",IF(R973='Tabelas auxiliares'!$A$242,"CUSTEIO",IF(R973='Tabelas auxiliares'!$A$241,"INVESTIMENTO","ERRO - VERIFICAR"))))</f>
        <v/>
      </c>
      <c r="T973" s="131"/>
      <c r="U973" s="37"/>
      <c r="V973" s="37"/>
      <c r="W973" s="37"/>
      <c r="X973" s="37"/>
      <c r="Y973" s="37"/>
      <c r="Z973" s="37"/>
    </row>
    <row r="974" spans="18:26" x14ac:dyDescent="0.25">
      <c r="R974" s="19" t="str">
        <f t="shared" si="15"/>
        <v/>
      </c>
      <c r="S974" s="19" t="str">
        <f>IF(M974="","",IF(AND(M974&lt;&gt;'Tabelas auxiliares'!$B$241,M974&lt;&gt;'Tabelas auxiliares'!$B$242,M974&lt;&gt;'Tabelas auxiliares'!$C$241,M974&lt;&gt;'Tabelas auxiliares'!$C$242),"FOLHA DE PESSOAL",IF(R974='Tabelas auxiliares'!$A$242,"CUSTEIO",IF(R974='Tabelas auxiliares'!$A$241,"INVESTIMENTO","ERRO - VERIFICAR"))))</f>
        <v/>
      </c>
      <c r="T974" s="131"/>
      <c r="U974" s="37"/>
      <c r="V974" s="37"/>
      <c r="W974" s="37"/>
      <c r="X974" s="37"/>
      <c r="Y974" s="37"/>
      <c r="Z974" s="37"/>
    </row>
    <row r="975" spans="18:26" x14ac:dyDescent="0.25">
      <c r="R975" s="19" t="str">
        <f t="shared" si="15"/>
        <v/>
      </c>
      <c r="S975" s="19" t="str">
        <f>IF(M975="","",IF(AND(M975&lt;&gt;'Tabelas auxiliares'!$B$241,M975&lt;&gt;'Tabelas auxiliares'!$B$242,M975&lt;&gt;'Tabelas auxiliares'!$C$241,M975&lt;&gt;'Tabelas auxiliares'!$C$242),"FOLHA DE PESSOAL",IF(R975='Tabelas auxiliares'!$A$242,"CUSTEIO",IF(R975='Tabelas auxiliares'!$A$241,"INVESTIMENTO","ERRO - VERIFICAR"))))</f>
        <v/>
      </c>
      <c r="T975" s="131"/>
      <c r="U975" s="37"/>
      <c r="V975" s="37"/>
      <c r="W975" s="37"/>
      <c r="X975" s="37"/>
      <c r="Y975" s="37"/>
      <c r="Z975" s="37"/>
    </row>
    <row r="976" spans="18:26" x14ac:dyDescent="0.25">
      <c r="R976" s="19" t="str">
        <f t="shared" si="15"/>
        <v/>
      </c>
      <c r="S976" s="19" t="str">
        <f>IF(M976="","",IF(AND(M976&lt;&gt;'Tabelas auxiliares'!$B$241,M976&lt;&gt;'Tabelas auxiliares'!$B$242,M976&lt;&gt;'Tabelas auxiliares'!$C$241,M976&lt;&gt;'Tabelas auxiliares'!$C$242),"FOLHA DE PESSOAL",IF(R976='Tabelas auxiliares'!$A$242,"CUSTEIO",IF(R976='Tabelas auxiliares'!$A$241,"INVESTIMENTO","ERRO - VERIFICAR"))))</f>
        <v/>
      </c>
      <c r="T976" s="131"/>
      <c r="U976" s="37"/>
      <c r="V976" s="37"/>
      <c r="W976" s="37"/>
      <c r="X976" s="37"/>
      <c r="Y976" s="37"/>
      <c r="Z976" s="37"/>
    </row>
    <row r="977" spans="18:26" x14ac:dyDescent="0.25">
      <c r="R977" s="19" t="str">
        <f t="shared" si="15"/>
        <v/>
      </c>
      <c r="S977" s="19" t="str">
        <f>IF(M977="","",IF(AND(M977&lt;&gt;'Tabelas auxiliares'!$B$241,M977&lt;&gt;'Tabelas auxiliares'!$B$242,M977&lt;&gt;'Tabelas auxiliares'!$C$241,M977&lt;&gt;'Tabelas auxiliares'!$C$242),"FOLHA DE PESSOAL",IF(R977='Tabelas auxiliares'!$A$242,"CUSTEIO",IF(R977='Tabelas auxiliares'!$A$241,"INVESTIMENTO","ERRO - VERIFICAR"))))</f>
        <v/>
      </c>
      <c r="T977" s="131"/>
      <c r="U977" s="37"/>
      <c r="V977" s="37"/>
      <c r="W977" s="37"/>
      <c r="X977" s="37"/>
      <c r="Y977" s="37"/>
      <c r="Z977" s="37"/>
    </row>
    <row r="978" spans="18:26" x14ac:dyDescent="0.25">
      <c r="R978" s="19" t="str">
        <f t="shared" si="15"/>
        <v/>
      </c>
      <c r="S978" s="19" t="str">
        <f>IF(M978="","",IF(AND(M978&lt;&gt;'Tabelas auxiliares'!$B$241,M978&lt;&gt;'Tabelas auxiliares'!$B$242,M978&lt;&gt;'Tabelas auxiliares'!$C$241,M978&lt;&gt;'Tabelas auxiliares'!$C$242),"FOLHA DE PESSOAL",IF(R978='Tabelas auxiliares'!$A$242,"CUSTEIO",IF(R978='Tabelas auxiliares'!$A$241,"INVESTIMENTO","ERRO - VERIFICAR"))))</f>
        <v/>
      </c>
      <c r="T978" s="131"/>
      <c r="U978" s="37"/>
      <c r="V978" s="37"/>
      <c r="W978" s="37"/>
      <c r="X978" s="37"/>
      <c r="Y978" s="37"/>
      <c r="Z978" s="37"/>
    </row>
    <row r="979" spans="18:26" x14ac:dyDescent="0.25">
      <c r="R979" s="19" t="str">
        <f t="shared" si="15"/>
        <v/>
      </c>
      <c r="S979" s="19" t="str">
        <f>IF(M979="","",IF(AND(M979&lt;&gt;'Tabelas auxiliares'!$B$241,M979&lt;&gt;'Tabelas auxiliares'!$B$242,M979&lt;&gt;'Tabelas auxiliares'!$C$241,M979&lt;&gt;'Tabelas auxiliares'!$C$242),"FOLHA DE PESSOAL",IF(R979='Tabelas auxiliares'!$A$242,"CUSTEIO",IF(R979='Tabelas auxiliares'!$A$241,"INVESTIMENTO","ERRO - VERIFICAR"))))</f>
        <v/>
      </c>
      <c r="T979" s="131"/>
      <c r="U979" s="37"/>
      <c r="V979" s="37"/>
      <c r="W979" s="37"/>
      <c r="X979" s="37"/>
      <c r="Y979" s="37"/>
      <c r="Z979" s="37"/>
    </row>
    <row r="980" spans="18:26" x14ac:dyDescent="0.25">
      <c r="R980" s="19" t="str">
        <f t="shared" si="15"/>
        <v/>
      </c>
      <c r="S980" s="19" t="str">
        <f>IF(M980="","",IF(AND(M980&lt;&gt;'Tabelas auxiliares'!$B$241,M980&lt;&gt;'Tabelas auxiliares'!$B$242,M980&lt;&gt;'Tabelas auxiliares'!$C$241,M980&lt;&gt;'Tabelas auxiliares'!$C$242),"FOLHA DE PESSOAL",IF(R980='Tabelas auxiliares'!$A$242,"CUSTEIO",IF(R980='Tabelas auxiliares'!$A$241,"INVESTIMENTO","ERRO - VERIFICAR"))))</f>
        <v/>
      </c>
      <c r="T980" s="131"/>
      <c r="U980" s="37"/>
      <c r="V980" s="37"/>
      <c r="W980" s="37"/>
      <c r="X980" s="37"/>
      <c r="Y980" s="37"/>
      <c r="Z980" s="37"/>
    </row>
    <row r="981" spans="18:26" x14ac:dyDescent="0.25">
      <c r="R981" s="19" t="str">
        <f t="shared" si="15"/>
        <v/>
      </c>
      <c r="S981" s="19" t="str">
        <f>IF(M981="","",IF(AND(M981&lt;&gt;'Tabelas auxiliares'!$B$241,M981&lt;&gt;'Tabelas auxiliares'!$B$242,M981&lt;&gt;'Tabelas auxiliares'!$C$241,M981&lt;&gt;'Tabelas auxiliares'!$C$242),"FOLHA DE PESSOAL",IF(R981='Tabelas auxiliares'!$A$242,"CUSTEIO",IF(R981='Tabelas auxiliares'!$A$241,"INVESTIMENTO","ERRO - VERIFICAR"))))</f>
        <v/>
      </c>
      <c r="T981" s="131"/>
      <c r="U981" s="37"/>
      <c r="V981" s="37"/>
      <c r="W981" s="37"/>
      <c r="X981" s="37"/>
      <c r="Y981" s="37"/>
      <c r="Z981" s="37"/>
    </row>
    <row r="982" spans="18:26" x14ac:dyDescent="0.25">
      <c r="R982" s="19" t="str">
        <f t="shared" si="15"/>
        <v/>
      </c>
      <c r="S982" s="19" t="str">
        <f>IF(M982="","",IF(AND(M982&lt;&gt;'Tabelas auxiliares'!$B$241,M982&lt;&gt;'Tabelas auxiliares'!$B$242,M982&lt;&gt;'Tabelas auxiliares'!$C$241,M982&lt;&gt;'Tabelas auxiliares'!$C$242),"FOLHA DE PESSOAL",IF(R982='Tabelas auxiliares'!$A$242,"CUSTEIO",IF(R982='Tabelas auxiliares'!$A$241,"INVESTIMENTO","ERRO - VERIFICAR"))))</f>
        <v/>
      </c>
      <c r="T982" s="131"/>
      <c r="U982" s="37"/>
      <c r="V982" s="37"/>
      <c r="W982" s="37"/>
      <c r="X982" s="37"/>
      <c r="Y982" s="37"/>
      <c r="Z982" s="37"/>
    </row>
    <row r="983" spans="18:26" x14ac:dyDescent="0.25">
      <c r="R983" s="19" t="str">
        <f t="shared" si="15"/>
        <v/>
      </c>
      <c r="S983" s="19" t="str">
        <f>IF(M983="","",IF(AND(M983&lt;&gt;'Tabelas auxiliares'!$B$241,M983&lt;&gt;'Tabelas auxiliares'!$B$242,M983&lt;&gt;'Tabelas auxiliares'!$C$241,M983&lt;&gt;'Tabelas auxiliares'!$C$242),"FOLHA DE PESSOAL",IF(R983='Tabelas auxiliares'!$A$242,"CUSTEIO",IF(R983='Tabelas auxiliares'!$A$241,"INVESTIMENTO","ERRO - VERIFICAR"))))</f>
        <v/>
      </c>
      <c r="T983" s="131"/>
      <c r="U983" s="37"/>
      <c r="V983" s="37"/>
      <c r="W983" s="37"/>
      <c r="X983" s="37"/>
      <c r="Y983" s="37"/>
      <c r="Z983" s="37"/>
    </row>
    <row r="984" spans="18:26" x14ac:dyDescent="0.25">
      <c r="R984" s="19" t="str">
        <f t="shared" si="15"/>
        <v/>
      </c>
      <c r="S984" s="19" t="str">
        <f>IF(M984="","",IF(AND(M984&lt;&gt;'Tabelas auxiliares'!$B$241,M984&lt;&gt;'Tabelas auxiliares'!$B$242,M984&lt;&gt;'Tabelas auxiliares'!$C$241,M984&lt;&gt;'Tabelas auxiliares'!$C$242),"FOLHA DE PESSOAL",IF(R984='Tabelas auxiliares'!$A$242,"CUSTEIO",IF(R984='Tabelas auxiliares'!$A$241,"INVESTIMENTO","ERRO - VERIFICAR"))))</f>
        <v/>
      </c>
      <c r="T984" s="131"/>
      <c r="U984" s="37"/>
      <c r="V984" s="37"/>
      <c r="W984" s="37"/>
      <c r="X984" s="37"/>
      <c r="Y984" s="37"/>
      <c r="Z984" s="37"/>
    </row>
    <row r="985" spans="18:26" x14ac:dyDescent="0.25">
      <c r="R985" s="19" t="str">
        <f t="shared" si="15"/>
        <v/>
      </c>
      <c r="S985" s="19" t="str">
        <f>IF(M985="","",IF(AND(M985&lt;&gt;'Tabelas auxiliares'!$B$241,M985&lt;&gt;'Tabelas auxiliares'!$B$242,M985&lt;&gt;'Tabelas auxiliares'!$C$241,M985&lt;&gt;'Tabelas auxiliares'!$C$242),"FOLHA DE PESSOAL",IF(R985='Tabelas auxiliares'!$A$242,"CUSTEIO",IF(R985='Tabelas auxiliares'!$A$241,"INVESTIMENTO","ERRO - VERIFICAR"))))</f>
        <v/>
      </c>
      <c r="T985" s="131"/>
      <c r="U985" s="37"/>
      <c r="V985" s="37"/>
      <c r="W985" s="37"/>
      <c r="X985" s="37"/>
      <c r="Y985" s="37"/>
      <c r="Z985" s="37"/>
    </row>
    <row r="986" spans="18:26" x14ac:dyDescent="0.25">
      <c r="R986" s="19" t="str">
        <f t="shared" si="15"/>
        <v/>
      </c>
      <c r="S986" s="19" t="str">
        <f>IF(M986="","",IF(AND(M986&lt;&gt;'Tabelas auxiliares'!$B$241,M986&lt;&gt;'Tabelas auxiliares'!$B$242,M986&lt;&gt;'Tabelas auxiliares'!$C$241,M986&lt;&gt;'Tabelas auxiliares'!$C$242),"FOLHA DE PESSOAL",IF(R986='Tabelas auxiliares'!$A$242,"CUSTEIO",IF(R986='Tabelas auxiliares'!$A$241,"INVESTIMENTO","ERRO - VERIFICAR"))))</f>
        <v/>
      </c>
      <c r="T986" s="131"/>
      <c r="U986" s="37"/>
      <c r="V986" s="37"/>
      <c r="W986" s="37"/>
      <c r="X986" s="37"/>
      <c r="Y986" s="37"/>
      <c r="Z986" s="37"/>
    </row>
    <row r="987" spans="18:26" x14ac:dyDescent="0.25">
      <c r="R987" s="19" t="str">
        <f t="shared" si="15"/>
        <v/>
      </c>
      <c r="S987" s="19" t="str">
        <f>IF(M987="","",IF(AND(M987&lt;&gt;'Tabelas auxiliares'!$B$241,M987&lt;&gt;'Tabelas auxiliares'!$B$242,M987&lt;&gt;'Tabelas auxiliares'!$C$241,M987&lt;&gt;'Tabelas auxiliares'!$C$242),"FOLHA DE PESSOAL",IF(R987='Tabelas auxiliares'!$A$242,"CUSTEIO",IF(R987='Tabelas auxiliares'!$A$241,"INVESTIMENTO","ERRO - VERIFICAR"))))</f>
        <v/>
      </c>
      <c r="T987" s="131"/>
      <c r="U987" s="37"/>
      <c r="V987" s="37"/>
      <c r="W987" s="37"/>
      <c r="X987" s="37"/>
      <c r="Y987" s="37"/>
      <c r="Z987" s="37"/>
    </row>
    <row r="988" spans="18:26" x14ac:dyDescent="0.25">
      <c r="R988" s="19" t="str">
        <f t="shared" si="15"/>
        <v/>
      </c>
      <c r="S988" s="19" t="str">
        <f>IF(M988="","",IF(AND(M988&lt;&gt;'Tabelas auxiliares'!$B$241,M988&lt;&gt;'Tabelas auxiliares'!$B$242,M988&lt;&gt;'Tabelas auxiliares'!$C$241,M988&lt;&gt;'Tabelas auxiliares'!$C$242),"FOLHA DE PESSOAL",IF(R988='Tabelas auxiliares'!$A$242,"CUSTEIO",IF(R988='Tabelas auxiliares'!$A$241,"INVESTIMENTO","ERRO - VERIFICAR"))))</f>
        <v/>
      </c>
      <c r="T988" s="131"/>
      <c r="U988" s="37"/>
      <c r="V988" s="37"/>
      <c r="W988" s="37"/>
      <c r="X988" s="37"/>
      <c r="Y988" s="37"/>
      <c r="Z988" s="37"/>
    </row>
    <row r="989" spans="18:26" x14ac:dyDescent="0.25">
      <c r="R989" s="19" t="str">
        <f t="shared" si="15"/>
        <v/>
      </c>
      <c r="S989" s="19" t="str">
        <f>IF(M989="","",IF(AND(M989&lt;&gt;'Tabelas auxiliares'!$B$241,M989&lt;&gt;'Tabelas auxiliares'!$B$242,M989&lt;&gt;'Tabelas auxiliares'!$C$241,M989&lt;&gt;'Tabelas auxiliares'!$C$242),"FOLHA DE PESSOAL",IF(R989='Tabelas auxiliares'!$A$242,"CUSTEIO",IF(R989='Tabelas auxiliares'!$A$241,"INVESTIMENTO","ERRO - VERIFICAR"))))</f>
        <v/>
      </c>
      <c r="T989" s="131"/>
      <c r="U989" s="37"/>
      <c r="V989" s="37"/>
      <c r="W989" s="37"/>
      <c r="X989" s="37"/>
      <c r="Y989" s="37"/>
      <c r="Z989" s="37"/>
    </row>
    <row r="990" spans="18:26" x14ac:dyDescent="0.25">
      <c r="R990" s="19" t="str">
        <f t="shared" si="15"/>
        <v/>
      </c>
      <c r="S990" s="19" t="str">
        <f>IF(M990="","",IF(AND(M990&lt;&gt;'Tabelas auxiliares'!$B$241,M990&lt;&gt;'Tabelas auxiliares'!$B$242,M990&lt;&gt;'Tabelas auxiliares'!$C$241,M990&lt;&gt;'Tabelas auxiliares'!$C$242),"FOLHA DE PESSOAL",IF(R990='Tabelas auxiliares'!$A$242,"CUSTEIO",IF(R990='Tabelas auxiliares'!$A$241,"INVESTIMENTO","ERRO - VERIFICAR"))))</f>
        <v/>
      </c>
      <c r="T990" s="131"/>
      <c r="U990" s="37"/>
      <c r="V990" s="37"/>
      <c r="W990" s="37"/>
      <c r="X990" s="37"/>
      <c r="Y990" s="37"/>
      <c r="Z990" s="37"/>
    </row>
    <row r="991" spans="18:26" x14ac:dyDescent="0.25">
      <c r="R991" s="19" t="str">
        <f t="shared" si="15"/>
        <v/>
      </c>
      <c r="S991" s="19" t="str">
        <f>IF(M991="","",IF(AND(M991&lt;&gt;'Tabelas auxiliares'!$B$241,M991&lt;&gt;'Tabelas auxiliares'!$B$242,M991&lt;&gt;'Tabelas auxiliares'!$C$241,M991&lt;&gt;'Tabelas auxiliares'!$C$242),"FOLHA DE PESSOAL",IF(R991='Tabelas auxiliares'!$A$242,"CUSTEIO",IF(R991='Tabelas auxiliares'!$A$241,"INVESTIMENTO","ERRO - VERIFICAR"))))</f>
        <v/>
      </c>
      <c r="T991" s="131"/>
      <c r="U991" s="37"/>
      <c r="V991" s="37"/>
      <c r="W991" s="37"/>
      <c r="X991" s="37"/>
      <c r="Y991" s="37"/>
      <c r="Z991" s="37"/>
    </row>
    <row r="992" spans="18:26" x14ac:dyDescent="0.25">
      <c r="R992" s="19" t="str">
        <f t="shared" si="15"/>
        <v/>
      </c>
      <c r="S992" s="19" t="str">
        <f>IF(M992="","",IF(AND(M992&lt;&gt;'Tabelas auxiliares'!$B$241,M992&lt;&gt;'Tabelas auxiliares'!$B$242,M992&lt;&gt;'Tabelas auxiliares'!$C$241,M992&lt;&gt;'Tabelas auxiliares'!$C$242),"FOLHA DE PESSOAL",IF(R992='Tabelas auxiliares'!$A$242,"CUSTEIO",IF(R992='Tabelas auxiliares'!$A$241,"INVESTIMENTO","ERRO - VERIFICAR"))))</f>
        <v/>
      </c>
      <c r="T992" s="131"/>
      <c r="U992" s="37"/>
      <c r="V992" s="37"/>
      <c r="W992" s="37"/>
      <c r="X992" s="37"/>
      <c r="Y992" s="37"/>
      <c r="Z992" s="37"/>
    </row>
    <row r="993" spans="1:26" x14ac:dyDescent="0.25">
      <c r="R993" s="19" t="str">
        <f t="shared" si="15"/>
        <v/>
      </c>
      <c r="S993" s="19" t="str">
        <f>IF(M993="","",IF(AND(M993&lt;&gt;'Tabelas auxiliares'!$B$241,M993&lt;&gt;'Tabelas auxiliares'!$B$242,M993&lt;&gt;'Tabelas auxiliares'!$C$241,M993&lt;&gt;'Tabelas auxiliares'!$C$242),"FOLHA DE PESSOAL",IF(R993='Tabelas auxiliares'!$A$242,"CUSTEIO",IF(R993='Tabelas auxiliares'!$A$241,"INVESTIMENTO","ERRO - VERIFICAR"))))</f>
        <v/>
      </c>
      <c r="T993" s="131"/>
      <c r="U993" s="37"/>
      <c r="V993" s="37"/>
      <c r="W993" s="37"/>
      <c r="X993" s="37"/>
      <c r="Y993" s="37"/>
      <c r="Z993" s="37"/>
    </row>
    <row r="994" spans="1:26" x14ac:dyDescent="0.25">
      <c r="R994" s="19" t="str">
        <f t="shared" si="15"/>
        <v/>
      </c>
      <c r="S994" s="19" t="str">
        <f>IF(M994="","",IF(AND(M994&lt;&gt;'Tabelas auxiliares'!$B$241,M994&lt;&gt;'Tabelas auxiliares'!$B$242,M994&lt;&gt;'Tabelas auxiliares'!$C$241,M994&lt;&gt;'Tabelas auxiliares'!$C$242),"FOLHA DE PESSOAL",IF(R994='Tabelas auxiliares'!$A$242,"CUSTEIO",IF(R994='Tabelas auxiliares'!$A$241,"INVESTIMENTO","ERRO - VERIFICAR"))))</f>
        <v/>
      </c>
      <c r="T994" s="131"/>
      <c r="U994" s="37"/>
      <c r="V994" s="37"/>
      <c r="W994" s="37"/>
      <c r="X994" s="37"/>
      <c r="Y994" s="37"/>
      <c r="Z994" s="37"/>
    </row>
    <row r="995" spans="1:26" x14ac:dyDescent="0.25">
      <c r="R995" s="19" t="str">
        <f t="shared" si="15"/>
        <v/>
      </c>
      <c r="S995" s="19" t="str">
        <f>IF(M995="","",IF(AND(M995&lt;&gt;'Tabelas auxiliares'!$B$241,M995&lt;&gt;'Tabelas auxiliares'!$B$242,M995&lt;&gt;'Tabelas auxiliares'!$C$241,M995&lt;&gt;'Tabelas auxiliares'!$C$242),"FOLHA DE PESSOAL",IF(R995='Tabelas auxiliares'!$A$242,"CUSTEIO",IF(R995='Tabelas auxiliares'!$A$241,"INVESTIMENTO","ERRO - VERIFICAR"))))</f>
        <v/>
      </c>
      <c r="T995" s="131"/>
      <c r="U995" s="37"/>
      <c r="V995" s="37"/>
      <c r="W995" s="37"/>
      <c r="X995" s="37"/>
      <c r="Y995" s="37"/>
      <c r="Z995" s="37"/>
    </row>
    <row r="996" spans="1:26" x14ac:dyDescent="0.25">
      <c r="R996" s="19" t="str">
        <f t="shared" si="15"/>
        <v/>
      </c>
      <c r="S996" s="19" t="str">
        <f>IF(M996="","",IF(AND(M996&lt;&gt;'Tabelas auxiliares'!$B$241,M996&lt;&gt;'Tabelas auxiliares'!$B$242,M996&lt;&gt;'Tabelas auxiliares'!$C$241,M996&lt;&gt;'Tabelas auxiliares'!$C$242),"FOLHA DE PESSOAL",IF(R996='Tabelas auxiliares'!$A$242,"CUSTEIO",IF(R996='Tabelas auxiliares'!$A$241,"INVESTIMENTO","ERRO - VERIFICAR"))))</f>
        <v/>
      </c>
      <c r="T996" s="131"/>
      <c r="U996" s="37"/>
      <c r="V996" s="37"/>
      <c r="W996" s="37"/>
      <c r="X996" s="37"/>
      <c r="Y996" s="37"/>
      <c r="Z996" s="37"/>
    </row>
    <row r="997" spans="1:26" x14ac:dyDescent="0.25">
      <c r="R997" s="19" t="str">
        <f t="shared" si="15"/>
        <v/>
      </c>
      <c r="S997" s="19" t="str">
        <f>IF(M997="","",IF(AND(M997&lt;&gt;'Tabelas auxiliares'!$B$241,M997&lt;&gt;'Tabelas auxiliares'!$B$242,M997&lt;&gt;'Tabelas auxiliares'!$C$241,M997&lt;&gt;'Tabelas auxiliares'!$C$242),"FOLHA DE PESSOAL",IF(R997='Tabelas auxiliares'!$A$242,"CUSTEIO",IF(R997='Tabelas auxiliares'!$A$241,"INVESTIMENTO","ERRO - VERIFICAR"))))</f>
        <v/>
      </c>
      <c r="T997" s="131"/>
      <c r="U997" s="37"/>
      <c r="V997" s="37"/>
      <c r="W997" s="37"/>
      <c r="X997" s="37"/>
      <c r="Y997" s="37"/>
      <c r="Z997" s="37"/>
    </row>
    <row r="998" spans="1:26" x14ac:dyDescent="0.25">
      <c r="R998" s="19" t="str">
        <f t="shared" si="15"/>
        <v/>
      </c>
      <c r="S998" s="19" t="str">
        <f>IF(M998="","",IF(AND(M998&lt;&gt;'Tabelas auxiliares'!$B$241,M998&lt;&gt;'Tabelas auxiliares'!$B$242,M998&lt;&gt;'Tabelas auxiliares'!$C$241,M998&lt;&gt;'Tabelas auxiliares'!$C$242),"FOLHA DE PESSOAL",IF(R998='Tabelas auxiliares'!$A$242,"CUSTEIO",IF(R998='Tabelas auxiliares'!$A$241,"INVESTIMENTO","ERRO - VERIFICAR"))))</f>
        <v/>
      </c>
      <c r="T998" s="131"/>
      <c r="U998" s="37"/>
      <c r="V998" s="37"/>
      <c r="W998" s="37"/>
      <c r="X998" s="37"/>
      <c r="Y998" s="37"/>
      <c r="Z998" s="37"/>
    </row>
    <row r="999" spans="1:26" x14ac:dyDescent="0.25">
      <c r="R999" s="19" t="str">
        <f t="shared" si="15"/>
        <v/>
      </c>
      <c r="S999" s="19" t="str">
        <f>IF(M999="","",IF(AND(M999&lt;&gt;'Tabelas auxiliares'!$B$241,M999&lt;&gt;'Tabelas auxiliares'!$B$242,M999&lt;&gt;'Tabelas auxiliares'!$C$241,M999&lt;&gt;'Tabelas auxiliares'!$C$242),"FOLHA DE PESSOAL",IF(R999='Tabelas auxiliares'!$A$242,"CUSTEIO",IF(R999='Tabelas auxiliares'!$A$241,"INVESTIMENTO","ERRO - VERIFICAR"))))</f>
        <v/>
      </c>
      <c r="T999" s="131"/>
      <c r="U999" s="37"/>
      <c r="V999" s="37"/>
      <c r="W999" s="37"/>
      <c r="X999" s="37"/>
      <c r="Y999" s="37"/>
      <c r="Z999" s="37"/>
    </row>
    <row r="1000" spans="1:26" x14ac:dyDescent="0.25">
      <c r="R1000" s="19" t="str">
        <f t="shared" si="15"/>
        <v/>
      </c>
      <c r="S1000" s="19" t="str">
        <f>IF(M1000="","",IF(AND(M1000&lt;&gt;'Tabelas auxiliares'!$B$241,M1000&lt;&gt;'Tabelas auxiliares'!$B$242,M1000&lt;&gt;'Tabelas auxiliares'!$C$241,M1000&lt;&gt;'Tabelas auxiliares'!$C$242),"FOLHA DE PESSOAL",IF(R1000='Tabelas auxiliares'!$A$242,"CUSTEIO",IF(R1000='Tabelas auxiliares'!$A$241,"INVESTIMENTO","ERRO - VERIFICAR"))))</f>
        <v/>
      </c>
      <c r="T1000" s="131"/>
      <c r="U1000" s="37"/>
      <c r="V1000" s="37"/>
      <c r="W1000" s="37"/>
      <c r="X1000" s="37"/>
      <c r="Y1000" s="37"/>
      <c r="Z1000" s="37"/>
    </row>
    <row r="1001" spans="1:26"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4">
        <f>SUBTOTAL(9,T4:T1000)</f>
        <v>13759526.869999997</v>
      </c>
      <c r="U1001" s="24">
        <f t="shared" ref="U1001" si="16">SUBTOTAL(9,U4:U1000)</f>
        <v>0</v>
      </c>
      <c r="V1001" s="24">
        <f>SUBTOTAL(9,V4:V1000)</f>
        <v>2378691.2200000007</v>
      </c>
      <c r="W1001" s="24">
        <f>SUBTOTAL(9,W4:W1000)</f>
        <v>1658494.7</v>
      </c>
    </row>
  </sheetData>
  <sheetProtection algorithmName="SHA-512" hashValue="56CV2imU1z0MTQTJJQERVix8pjdemMheWcT+9xU9LiUB7i5znvjH5oRAjviRSlQ5sVzAWEznwSNywABSi54K9A==" saltValue="Re8O3ouQY2mPjQZxIXUFUg==" spinCount="100000" sheet="1" autoFilter="0"/>
  <autoFilter ref="A3:W3" xr:uid="{00000000-0009-0000-0000-00000B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R242"/>
  <sheetViews>
    <sheetView workbookViewId="0">
      <selection activeCell="A21" sqref="A21:B21"/>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4" t="s">
        <v>401</v>
      </c>
      <c r="B2" s="244"/>
      <c r="C2" s="244"/>
    </row>
    <row r="3" spans="1:3" x14ac:dyDescent="0.25">
      <c r="A3" s="122" t="s">
        <v>8</v>
      </c>
      <c r="B3" s="3" t="s">
        <v>9</v>
      </c>
      <c r="C3" t="str">
        <f>CONCATENATE(A3," -&gt; ",B3)</f>
        <v>A0 -&gt; PROPES - PRÓ-REITORIA DE PESQUISA / CEM</v>
      </c>
    </row>
    <row r="4" spans="1:3" x14ac:dyDescent="0.25">
      <c r="A4" s="120" t="s">
        <v>14</v>
      </c>
      <c r="B4" s="5" t="s">
        <v>15</v>
      </c>
      <c r="C4" t="str">
        <f t="shared" ref="C4:C63" si="0">CONCATENATE(A4," -&gt; ",B4)</f>
        <v>A1 -&gt; NÚCLEOS ESTRATÉGICOS</v>
      </c>
    </row>
    <row r="5" spans="1:3" x14ac:dyDescent="0.25">
      <c r="A5" s="120" t="s">
        <v>158</v>
      </c>
      <c r="B5" s="5" t="s">
        <v>174</v>
      </c>
      <c r="C5" t="str">
        <f t="shared" si="0"/>
        <v>A8 -&gt; PROPES - TRI</v>
      </c>
    </row>
    <row r="6" spans="1:3" x14ac:dyDescent="0.25">
      <c r="A6" s="120" t="s">
        <v>10</v>
      </c>
      <c r="B6" s="5" t="s">
        <v>11</v>
      </c>
      <c r="C6" t="str">
        <f t="shared" si="0"/>
        <v>B0 -&gt; GABINETE REITORIA</v>
      </c>
    </row>
    <row r="7" spans="1:3" x14ac:dyDescent="0.25">
      <c r="A7" s="120" t="s">
        <v>12</v>
      </c>
      <c r="B7" s="5" t="s">
        <v>13</v>
      </c>
      <c r="C7" t="str">
        <f t="shared" si="0"/>
        <v>B1 -&gt; AUDIN - AUDITORIA INTERNA</v>
      </c>
    </row>
    <row r="8" spans="1:3" x14ac:dyDescent="0.25">
      <c r="A8" s="120" t="s">
        <v>16</v>
      </c>
      <c r="B8" s="5" t="s">
        <v>17</v>
      </c>
      <c r="C8" t="str">
        <f t="shared" si="0"/>
        <v>B3 -&gt; PF - PROCURADORIA FEDERAL</v>
      </c>
    </row>
    <row r="9" spans="1:3" x14ac:dyDescent="0.25">
      <c r="A9" s="120" t="s">
        <v>87</v>
      </c>
      <c r="B9" s="5" t="s">
        <v>88</v>
      </c>
      <c r="C9" t="str">
        <f t="shared" si="0"/>
        <v>B4 -&gt; Projetos TRANSVERSAIS</v>
      </c>
    </row>
    <row r="10" spans="1:3" x14ac:dyDescent="0.25">
      <c r="A10" s="120" t="s">
        <v>334</v>
      </c>
      <c r="B10" s="5" t="s">
        <v>347</v>
      </c>
      <c r="C10" t="str">
        <f t="shared" si="0"/>
        <v>B8 -&gt; GABINETE REITORIA - TRI</v>
      </c>
    </row>
    <row r="11" spans="1:3" x14ac:dyDescent="0.25">
      <c r="A11" s="120" t="s">
        <v>18</v>
      </c>
      <c r="B11" s="5" t="s">
        <v>19</v>
      </c>
      <c r="C11" t="str">
        <f t="shared" si="0"/>
        <v>C0 -&gt; SG - SECRETARIA GERAL</v>
      </c>
    </row>
    <row r="12" spans="1:3" x14ac:dyDescent="0.25">
      <c r="A12" s="120" t="s">
        <v>20</v>
      </c>
      <c r="B12" s="5" t="s">
        <v>21</v>
      </c>
      <c r="C12" t="str">
        <f t="shared" si="0"/>
        <v>D0 -&gt; ACI - ASSESSORIA DE COMUNICAÇÃO E IMPRENSA</v>
      </c>
    </row>
    <row r="13" spans="1:3" x14ac:dyDescent="0.25">
      <c r="A13" s="120" t="s">
        <v>24</v>
      </c>
      <c r="B13" s="5" t="s">
        <v>25</v>
      </c>
      <c r="C13" t="str">
        <f t="shared" si="0"/>
        <v>D2 -&gt; ACI - SERVIÇOS GRÁFICOS * D.U.C</v>
      </c>
    </row>
    <row r="14" spans="1:3" x14ac:dyDescent="0.25">
      <c r="A14" s="120" t="s">
        <v>26</v>
      </c>
      <c r="B14" s="5" t="s">
        <v>27</v>
      </c>
      <c r="C14" t="str">
        <f t="shared" si="0"/>
        <v>D3 -&gt; ACI - SERVIÇOS DE TRADUÇÃO * D.U.C</v>
      </c>
    </row>
    <row r="15" spans="1:3" x14ac:dyDescent="0.25">
      <c r="A15" s="120" t="s">
        <v>28</v>
      </c>
      <c r="B15" s="5" t="s">
        <v>29</v>
      </c>
      <c r="C15" t="str">
        <f t="shared" si="0"/>
        <v>E0 -&gt; PU - PREFEITURA UNIVERSITÁRIA</v>
      </c>
    </row>
    <row r="16" spans="1:3" x14ac:dyDescent="0.25">
      <c r="A16" s="120" t="s">
        <v>30</v>
      </c>
      <c r="B16" s="5" t="s">
        <v>31</v>
      </c>
      <c r="C16" t="str">
        <f t="shared" si="0"/>
        <v>E1 -&gt; PU - MATERIAL DE EXPEDIENTE * D.U.C</v>
      </c>
    </row>
    <row r="17" spans="1:3" x14ac:dyDescent="0.25">
      <c r="A17" s="120" t="s">
        <v>131</v>
      </c>
      <c r="B17" s="5" t="s">
        <v>135</v>
      </c>
      <c r="C17" t="str">
        <f t="shared" si="0"/>
        <v>E2 -&gt; PU - MOBILIÁRIOS * D.U.C</v>
      </c>
    </row>
    <row r="18" spans="1:3" x14ac:dyDescent="0.25">
      <c r="A18" s="120" t="s">
        <v>134</v>
      </c>
      <c r="B18" s="5" t="s">
        <v>136</v>
      </c>
      <c r="C18" t="str">
        <f t="shared" si="0"/>
        <v>E3 -&gt; PU - INFRAESTRUTURA PREDIAL * D.U.C</v>
      </c>
    </row>
    <row r="19" spans="1:3" x14ac:dyDescent="0.25">
      <c r="A19" s="120" t="s">
        <v>32</v>
      </c>
      <c r="B19" s="5" t="s">
        <v>33</v>
      </c>
      <c r="C19" t="str">
        <f t="shared" si="0"/>
        <v>E4 -&gt; PU - LOCAÇÃO DE VEÍCULOS * D.U.C</v>
      </c>
    </row>
    <row r="20" spans="1:3" x14ac:dyDescent="0.25">
      <c r="A20" s="120" t="s">
        <v>22</v>
      </c>
      <c r="B20" s="5" t="s">
        <v>23</v>
      </c>
      <c r="C20" t="str">
        <f t="shared" si="0"/>
        <v>E5 -&gt; PU - BUFFET * D.U.C</v>
      </c>
    </row>
    <row r="21" spans="1:3" x14ac:dyDescent="0.25">
      <c r="A21" s="120" t="s">
        <v>528</v>
      </c>
      <c r="B21" s="5" t="s">
        <v>529</v>
      </c>
      <c r="C21" t="str">
        <f t="shared" si="0"/>
        <v>E6 -&gt; PU - PASSAGENS * D.U.C</v>
      </c>
    </row>
    <row r="22" spans="1:3" x14ac:dyDescent="0.25">
      <c r="A22" s="120" t="s">
        <v>34</v>
      </c>
      <c r="B22" s="5" t="s">
        <v>35</v>
      </c>
      <c r="C22" t="str">
        <f t="shared" si="0"/>
        <v>F0 -&gt; CECS - CENTRO DE ENG., MODELAGEM E CIÊNCIAS SOCIAIS APLICADAS</v>
      </c>
    </row>
    <row r="23" spans="1:3" x14ac:dyDescent="0.25">
      <c r="A23" s="120" t="s">
        <v>36</v>
      </c>
      <c r="B23" s="5" t="s">
        <v>37</v>
      </c>
      <c r="C23" t="str">
        <f t="shared" si="0"/>
        <v>F7 -&gt; CECS - COMPRAS COMPARTILHADAS</v>
      </c>
    </row>
    <row r="24" spans="1:3" x14ac:dyDescent="0.25">
      <c r="A24" s="120" t="s">
        <v>164</v>
      </c>
      <c r="B24" s="5" t="s">
        <v>161</v>
      </c>
      <c r="C24" t="str">
        <f t="shared" si="0"/>
        <v>F8 -&gt; CECS - TRI</v>
      </c>
    </row>
    <row r="25" spans="1:3" x14ac:dyDescent="0.25">
      <c r="A25" s="120" t="s">
        <v>157</v>
      </c>
      <c r="B25" s="5" t="s">
        <v>175</v>
      </c>
      <c r="C25" t="str">
        <f t="shared" si="0"/>
        <v>F9 -&gt; CECS - CONVÊNIOS/PARCERIAS</v>
      </c>
    </row>
    <row r="26" spans="1:3" x14ac:dyDescent="0.25">
      <c r="A26" s="120" t="s">
        <v>38</v>
      </c>
      <c r="B26" s="5" t="s">
        <v>39</v>
      </c>
      <c r="C26" t="str">
        <f t="shared" si="0"/>
        <v>G0 -&gt; CMCC - CENTRO DE MATEMÁTICA, COMPUTAÇÃO E COGNIÇÃO</v>
      </c>
    </row>
    <row r="27" spans="1:3" x14ac:dyDescent="0.25">
      <c r="A27" s="120" t="s">
        <v>40</v>
      </c>
      <c r="B27" s="5" t="s">
        <v>41</v>
      </c>
      <c r="C27" t="str">
        <f t="shared" si="0"/>
        <v>G7 -&gt; CMCC - COMPRAS COMPARTILHADAS</v>
      </c>
    </row>
    <row r="28" spans="1:3" x14ac:dyDescent="0.25">
      <c r="A28" s="120" t="s">
        <v>165</v>
      </c>
      <c r="B28" s="5" t="s">
        <v>162</v>
      </c>
      <c r="C28" t="str">
        <f t="shared" si="0"/>
        <v>G8 -&gt; CMCC - TRI</v>
      </c>
    </row>
    <row r="29" spans="1:3" x14ac:dyDescent="0.25">
      <c r="A29" s="120" t="s">
        <v>262</v>
      </c>
      <c r="B29" s="5" t="s">
        <v>263</v>
      </c>
      <c r="C29" t="str">
        <f t="shared" si="0"/>
        <v>G9 -&gt; CMCC - CONVÊNIOS/PARCERIAS</v>
      </c>
    </row>
    <row r="30" spans="1:3" x14ac:dyDescent="0.25">
      <c r="A30" s="120" t="s">
        <v>42</v>
      </c>
      <c r="B30" s="5" t="s">
        <v>43</v>
      </c>
      <c r="C30" t="str">
        <f t="shared" si="0"/>
        <v>H0 -&gt; CCNH - CENTRO DE CIÊNCIAS NATURAIS E HUMANAS</v>
      </c>
    </row>
    <row r="31" spans="1:3" x14ac:dyDescent="0.25">
      <c r="A31" s="120" t="s">
        <v>44</v>
      </c>
      <c r="B31" s="5" t="s">
        <v>45</v>
      </c>
      <c r="C31" t="str">
        <f t="shared" si="0"/>
        <v>H7 -&gt; CCNH - COMPRAS COMPARTILHADAS</v>
      </c>
    </row>
    <row r="32" spans="1:3" x14ac:dyDescent="0.25">
      <c r="A32" s="120" t="s">
        <v>166</v>
      </c>
      <c r="B32" s="5" t="s">
        <v>163</v>
      </c>
      <c r="C32" t="str">
        <f t="shared" si="0"/>
        <v>H8 -&gt; CCNH - TRI</v>
      </c>
    </row>
    <row r="33" spans="1:3" x14ac:dyDescent="0.25">
      <c r="A33" s="120" t="s">
        <v>264</v>
      </c>
      <c r="B33" s="5" t="s">
        <v>265</v>
      </c>
      <c r="C33" t="str">
        <f t="shared" si="0"/>
        <v>H9 -&gt; CCNH - CONVÊNIOS/PARCERIAS</v>
      </c>
    </row>
    <row r="34" spans="1:3" x14ac:dyDescent="0.25">
      <c r="A34" s="120" t="s">
        <v>46</v>
      </c>
      <c r="B34" s="5" t="s">
        <v>47</v>
      </c>
      <c r="C34" t="str">
        <f t="shared" si="0"/>
        <v>I0 -&gt; PROGRAD - PRÓ-REITORIA DE GRADUAÇÃO</v>
      </c>
    </row>
    <row r="35" spans="1:3" x14ac:dyDescent="0.25">
      <c r="A35" s="120" t="s">
        <v>167</v>
      </c>
      <c r="B35" s="5" t="s">
        <v>168</v>
      </c>
      <c r="C35" t="str">
        <f t="shared" si="0"/>
        <v>I8 -&gt; PROGRAD - TRI</v>
      </c>
    </row>
    <row r="36" spans="1:3" x14ac:dyDescent="0.25">
      <c r="A36" s="120" t="s">
        <v>48</v>
      </c>
      <c r="B36" s="5" t="s">
        <v>49</v>
      </c>
      <c r="C36" t="str">
        <f t="shared" si="0"/>
        <v>J0 -&gt; PROEC - PRÓ-REITORIA DE EXTENSÃO E CULTURA</v>
      </c>
    </row>
    <row r="37" spans="1:3" x14ac:dyDescent="0.25">
      <c r="A37" s="120" t="s">
        <v>50</v>
      </c>
      <c r="B37" s="5" t="s">
        <v>51</v>
      </c>
      <c r="C37" t="str">
        <f t="shared" si="0"/>
        <v>J1 -&gt; EDITORA DA UFABC</v>
      </c>
    </row>
    <row r="38" spans="1:3" x14ac:dyDescent="0.25">
      <c r="A38" s="120" t="s">
        <v>52</v>
      </c>
      <c r="B38" s="5" t="s">
        <v>53</v>
      </c>
      <c r="C38" t="str">
        <f t="shared" si="0"/>
        <v>J2 -&gt; PROEC - REALIZAÇÃO DE EVENTOS * D.U.C</v>
      </c>
    </row>
    <row r="39" spans="1:3" x14ac:dyDescent="0.25">
      <c r="A39" s="120" t="s">
        <v>160</v>
      </c>
      <c r="B39" s="5" t="s">
        <v>169</v>
      </c>
      <c r="C39" t="str">
        <f t="shared" si="0"/>
        <v>J8 -&gt; PROEC - TRI</v>
      </c>
    </row>
    <row r="40" spans="1:3" x14ac:dyDescent="0.25">
      <c r="A40" s="120" t="s">
        <v>54</v>
      </c>
      <c r="B40" s="5" t="s">
        <v>55</v>
      </c>
      <c r="C40" t="str">
        <f t="shared" si="0"/>
        <v>K0 -&gt; PROAD - PRÓ-REITORIA DE ADMINISTRAÇÃO</v>
      </c>
    </row>
    <row r="41" spans="1:3" x14ac:dyDescent="0.25">
      <c r="A41" s="120" t="s">
        <v>56</v>
      </c>
      <c r="B41" s="5" t="s">
        <v>57</v>
      </c>
      <c r="C41" t="str">
        <f t="shared" si="0"/>
        <v>K1 -&gt; PROAD - PASSAGENS * D.U.C</v>
      </c>
    </row>
    <row r="42" spans="1:3" x14ac:dyDescent="0.25">
      <c r="A42" s="120" t="s">
        <v>58</v>
      </c>
      <c r="B42" s="5" t="s">
        <v>59</v>
      </c>
      <c r="C42" t="str">
        <f t="shared" si="0"/>
        <v>L0 -&gt; PROPLADI - PRÓ-REITORIA DE PLAN. E DESENV. INSTITUCIONAL</v>
      </c>
    </row>
    <row r="43" spans="1:3" x14ac:dyDescent="0.25">
      <c r="A43" s="117" t="s">
        <v>62</v>
      </c>
      <c r="B43" s="5" t="s">
        <v>63</v>
      </c>
      <c r="C43" t="str">
        <f t="shared" si="0"/>
        <v>M0 -&gt; PROAP - PNAES</v>
      </c>
    </row>
    <row r="44" spans="1:3" x14ac:dyDescent="0.25">
      <c r="A44" s="117" t="s">
        <v>60</v>
      </c>
      <c r="B44" s="5" t="s">
        <v>61</v>
      </c>
      <c r="C44" t="str">
        <f t="shared" si="0"/>
        <v>M1 -&gt; PROAP - PRÓ-REITORIA DE POLÍTICAS AFIRMATIVAS</v>
      </c>
    </row>
    <row r="45" spans="1:3" x14ac:dyDescent="0.25">
      <c r="A45" s="117" t="s">
        <v>170</v>
      </c>
      <c r="B45" s="5" t="s">
        <v>171</v>
      </c>
      <c r="C45" t="str">
        <f t="shared" si="0"/>
        <v>M8 -&gt; PROAP - TRI</v>
      </c>
    </row>
    <row r="46" spans="1:3" x14ac:dyDescent="0.25">
      <c r="A46" s="120" t="s">
        <v>64</v>
      </c>
      <c r="B46" s="5" t="s">
        <v>65</v>
      </c>
      <c r="C46" t="str">
        <f t="shared" si="0"/>
        <v>N0 -&gt; ARI - ASSESSORIA DE RELAÇÕES INTERNACIONAIS</v>
      </c>
    </row>
    <row r="47" spans="1:3" x14ac:dyDescent="0.25">
      <c r="A47" s="120" t="s">
        <v>66</v>
      </c>
      <c r="B47" s="5" t="s">
        <v>67</v>
      </c>
      <c r="C47" t="str">
        <f t="shared" si="0"/>
        <v>P0 -&gt; PROPG - PRÓ-REITORIA DE PÓS-GRADUAÇÃO</v>
      </c>
    </row>
    <row r="48" spans="1:3" x14ac:dyDescent="0.25">
      <c r="A48" s="120" t="s">
        <v>172</v>
      </c>
      <c r="B48" s="5" t="s">
        <v>173</v>
      </c>
      <c r="C48" t="str">
        <f t="shared" si="0"/>
        <v>P8 -&gt; PROPG - TRI</v>
      </c>
    </row>
    <row r="49" spans="1:3" x14ac:dyDescent="0.25">
      <c r="A49" s="120" t="s">
        <v>68</v>
      </c>
      <c r="B49" s="5" t="s">
        <v>69</v>
      </c>
      <c r="C49" t="str">
        <f t="shared" si="0"/>
        <v>Q0 -&gt; BIBLIOTECA</v>
      </c>
    </row>
    <row r="50" spans="1:3" x14ac:dyDescent="0.25">
      <c r="A50" s="120" t="s">
        <v>70</v>
      </c>
      <c r="B50" s="5" t="s">
        <v>545</v>
      </c>
      <c r="C50" t="str">
        <f t="shared" si="0"/>
        <v>R0 -&gt; NTI - DESPESAS APENAS DO NTI (CUSTEIO/INVESTIMENTO)</v>
      </c>
    </row>
    <row r="51" spans="1:3" x14ac:dyDescent="0.25">
      <c r="A51" s="120" t="s">
        <v>132</v>
      </c>
      <c r="B51" s="5" t="s">
        <v>546</v>
      </c>
      <c r="C51" t="str">
        <f t="shared" si="0"/>
        <v>R1 -&gt; NTI - TIC   D.U.C. (CUTEIO/INVESTIMENTO)</v>
      </c>
    </row>
    <row r="52" spans="1:3" x14ac:dyDescent="0.25">
      <c r="A52" s="120" t="s">
        <v>72</v>
      </c>
      <c r="B52" s="5" t="s">
        <v>547</v>
      </c>
      <c r="C52" t="str">
        <f t="shared" si="0"/>
        <v>R2 -&gt; NTI - SEGURANÇA DA INFORMAÇÃO - D.U.C. E NTI (INCLUSIVE) (CUSTEIO/INVESTIMENTO)</v>
      </c>
    </row>
    <row r="53" spans="1:3" x14ac:dyDescent="0.25">
      <c r="A53" s="120" t="s">
        <v>74</v>
      </c>
      <c r="B53" s="5" t="s">
        <v>192</v>
      </c>
      <c r="C53" t="str">
        <f t="shared" si="0"/>
        <v>S0 -&gt; SPO - SUPERINTENDÊNCIA DE OBRAS</v>
      </c>
    </row>
    <row r="54" spans="1:3" x14ac:dyDescent="0.25">
      <c r="A54" s="120" t="s">
        <v>159</v>
      </c>
      <c r="B54" s="5" t="s">
        <v>177</v>
      </c>
      <c r="C54" t="str">
        <f t="shared" si="0"/>
        <v>S1 -&gt; SPO - OBRAS SANTO ANDRÉ</v>
      </c>
    </row>
    <row r="55" spans="1:3" x14ac:dyDescent="0.25">
      <c r="A55" s="120" t="s">
        <v>176</v>
      </c>
      <c r="B55" s="5" t="s">
        <v>178</v>
      </c>
      <c r="C55" t="str">
        <f t="shared" si="0"/>
        <v>S2 -&gt; SPO - OBRAS SÃO BERNARDO DO CAMPO</v>
      </c>
    </row>
    <row r="56" spans="1:3" x14ac:dyDescent="0.25">
      <c r="A56" s="120" t="s">
        <v>76</v>
      </c>
      <c r="B56" s="5" t="s">
        <v>191</v>
      </c>
      <c r="C56" t="str">
        <f t="shared" si="0"/>
        <v>T0 -&gt; NETEL - NÚCLEO EDUCACIONAL DE TECNOLOGIAS E LÍNGUAS</v>
      </c>
    </row>
    <row r="57" spans="1:3" x14ac:dyDescent="0.25">
      <c r="A57" s="120" t="s">
        <v>77</v>
      </c>
      <c r="B57" s="5" t="s">
        <v>78</v>
      </c>
      <c r="C57" t="str">
        <f t="shared" si="0"/>
        <v>U0 -&gt; AGÊNCIA DE INOVAÇÃO</v>
      </c>
    </row>
    <row r="58" spans="1:3" x14ac:dyDescent="0.25">
      <c r="A58" s="120" t="s">
        <v>355</v>
      </c>
      <c r="B58" s="5" t="s">
        <v>465</v>
      </c>
      <c r="C58" t="str">
        <f t="shared" si="0"/>
        <v>U8 -&gt; AGÊNCIA DE INOVAÇÃO - TRI</v>
      </c>
    </row>
    <row r="59" spans="1:3" x14ac:dyDescent="0.25">
      <c r="A59" s="120" t="s">
        <v>81</v>
      </c>
      <c r="B59" s="5" t="s">
        <v>82</v>
      </c>
      <c r="C59" t="str">
        <f t="shared" si="0"/>
        <v>V0 -&gt; SUGEPE - SUPERINTENDÊNCIA DE GESTÃO DE PESSOAS</v>
      </c>
    </row>
    <row r="60" spans="1:3" x14ac:dyDescent="0.25">
      <c r="A60" s="120" t="s">
        <v>83</v>
      </c>
      <c r="B60" s="5" t="s">
        <v>84</v>
      </c>
      <c r="C60" t="str">
        <f t="shared" si="0"/>
        <v>V1 -&gt; SUGEPE-FOLHA - PASEP + AUX. MORADIA</v>
      </c>
    </row>
    <row r="61" spans="1:3" x14ac:dyDescent="0.25">
      <c r="A61" s="120" t="s">
        <v>85</v>
      </c>
      <c r="B61" s="5" t="s">
        <v>86</v>
      </c>
      <c r="C61" t="str">
        <f t="shared" si="0"/>
        <v>V2 -&gt; SUGEPE - CONTRATAÇÃO DE ESTAGIÁRIOS * D.U.C</v>
      </c>
    </row>
    <row r="62" spans="1:3" x14ac:dyDescent="0.25">
      <c r="A62" s="120" t="s">
        <v>79</v>
      </c>
      <c r="B62" s="5" t="s">
        <v>80</v>
      </c>
      <c r="C62" t="str">
        <f t="shared" si="0"/>
        <v>V4 -&gt; SUGEPE - CAPACITAÇÃO</v>
      </c>
    </row>
    <row r="63" spans="1:3" x14ac:dyDescent="0.25">
      <c r="A63" s="120" t="s">
        <v>89</v>
      </c>
      <c r="B63" s="5" t="s">
        <v>90</v>
      </c>
      <c r="C63" t="str">
        <f t="shared" si="0"/>
        <v>Z0 -&gt; RESERVA DE CONTINGÊNCIA</v>
      </c>
    </row>
    <row r="66" spans="1:3" ht="35.25" customHeight="1" thickBot="1" x14ac:dyDescent="0.3">
      <c r="A66" s="243" t="s">
        <v>257</v>
      </c>
      <c r="B66" s="243"/>
      <c r="C66" s="243"/>
    </row>
    <row r="67" spans="1:3" ht="15.75" x14ac:dyDescent="0.25">
      <c r="A67" s="124" t="s">
        <v>403</v>
      </c>
      <c r="B67" s="118" t="s">
        <v>402</v>
      </c>
      <c r="C67" s="119" t="s">
        <v>404</v>
      </c>
    </row>
    <row r="68" spans="1:3" ht="78.75" x14ac:dyDescent="0.25">
      <c r="A68" s="123" t="s">
        <v>199</v>
      </c>
      <c r="B68" s="118" t="s">
        <v>405</v>
      </c>
      <c r="C68" s="119" t="s">
        <v>406</v>
      </c>
    </row>
    <row r="69" spans="1:3" ht="15.75" x14ac:dyDescent="0.25">
      <c r="A69" s="123" t="s">
        <v>200</v>
      </c>
      <c r="B69" s="118" t="s">
        <v>407</v>
      </c>
      <c r="C69" s="119" t="s">
        <v>201</v>
      </c>
    </row>
    <row r="70" spans="1:3" ht="47.25" x14ac:dyDescent="0.25">
      <c r="A70" s="123" t="s">
        <v>202</v>
      </c>
      <c r="B70" s="118" t="s">
        <v>408</v>
      </c>
      <c r="C70" s="119" t="s">
        <v>203</v>
      </c>
    </row>
    <row r="71" spans="1:3" ht="47.25" x14ac:dyDescent="0.25">
      <c r="A71" s="123" t="s">
        <v>204</v>
      </c>
      <c r="B71" s="118" t="s">
        <v>409</v>
      </c>
      <c r="C71" s="119" t="s">
        <v>410</v>
      </c>
    </row>
    <row r="72" spans="1:3" ht="31.5" x14ac:dyDescent="0.25">
      <c r="A72" s="123" t="s">
        <v>205</v>
      </c>
      <c r="B72" s="118" t="s">
        <v>411</v>
      </c>
      <c r="C72" s="119" t="s">
        <v>412</v>
      </c>
    </row>
    <row r="73" spans="1:3" ht="47.25" x14ac:dyDescent="0.25">
      <c r="A73" s="123" t="s">
        <v>206</v>
      </c>
      <c r="B73" s="118" t="s">
        <v>413</v>
      </c>
      <c r="C73" s="119" t="s">
        <v>414</v>
      </c>
    </row>
    <row r="74" spans="1:3" ht="47.25" x14ac:dyDescent="0.25">
      <c r="A74" s="123" t="s">
        <v>207</v>
      </c>
      <c r="B74" s="118" t="s">
        <v>415</v>
      </c>
      <c r="C74" s="119" t="s">
        <v>416</v>
      </c>
    </row>
    <row r="75" spans="1:3" ht="63" x14ac:dyDescent="0.25">
      <c r="A75" s="123" t="s">
        <v>208</v>
      </c>
      <c r="B75" s="118" t="s">
        <v>417</v>
      </c>
      <c r="C75" s="119" t="s">
        <v>209</v>
      </c>
    </row>
    <row r="76" spans="1:3" ht="15.75" x14ac:dyDescent="0.25">
      <c r="A76" s="124" t="s">
        <v>419</v>
      </c>
      <c r="B76" s="118" t="s">
        <v>418</v>
      </c>
      <c r="C76" s="118" t="s">
        <v>418</v>
      </c>
    </row>
    <row r="77" spans="1:3" ht="15.75" x14ac:dyDescent="0.25">
      <c r="A77" s="124" t="s">
        <v>210</v>
      </c>
      <c r="B77" s="118" t="s">
        <v>420</v>
      </c>
      <c r="C77" s="118" t="s">
        <v>420</v>
      </c>
    </row>
    <row r="78" spans="1:3" ht="15.75" x14ac:dyDescent="0.25">
      <c r="A78" s="124" t="s">
        <v>211</v>
      </c>
      <c r="B78" s="118" t="s">
        <v>421</v>
      </c>
      <c r="C78" s="118" t="s">
        <v>421</v>
      </c>
    </row>
    <row r="79" spans="1:3" ht="47.25" x14ac:dyDescent="0.25">
      <c r="A79" s="123" t="s">
        <v>212</v>
      </c>
      <c r="B79" s="118" t="s">
        <v>422</v>
      </c>
      <c r="C79" s="119" t="s">
        <v>213</v>
      </c>
    </row>
    <row r="80" spans="1:3" ht="15.75" x14ac:dyDescent="0.25">
      <c r="A80" s="123" t="s">
        <v>214</v>
      </c>
      <c r="B80" s="118" t="s">
        <v>423</v>
      </c>
      <c r="C80" s="119" t="s">
        <v>215</v>
      </c>
    </row>
    <row r="81" spans="1:3" ht="15.75" x14ac:dyDescent="0.25">
      <c r="A81" s="123" t="s">
        <v>216</v>
      </c>
      <c r="B81" s="118" t="s">
        <v>424</v>
      </c>
      <c r="C81" s="119" t="s">
        <v>217</v>
      </c>
    </row>
    <row r="82" spans="1:3" ht="15.75" x14ac:dyDescent="0.25">
      <c r="A82" s="123" t="s">
        <v>251</v>
      </c>
      <c r="B82" s="118" t="s">
        <v>425</v>
      </c>
      <c r="C82" s="119" t="s">
        <v>252</v>
      </c>
    </row>
    <row r="83" spans="1:3" ht="63" x14ac:dyDescent="0.25">
      <c r="A83" s="124" t="s">
        <v>359</v>
      </c>
      <c r="B83" s="118" t="s">
        <v>426</v>
      </c>
      <c r="C83" s="119" t="s">
        <v>427</v>
      </c>
    </row>
    <row r="84" spans="1:3" ht="47.25" x14ac:dyDescent="0.25">
      <c r="A84" s="123" t="s">
        <v>218</v>
      </c>
      <c r="B84" s="118" t="s">
        <v>428</v>
      </c>
      <c r="C84" s="119" t="s">
        <v>219</v>
      </c>
    </row>
    <row r="85" spans="1:3" ht="31.5" x14ac:dyDescent="0.25">
      <c r="A85" s="123" t="s">
        <v>220</v>
      </c>
      <c r="B85" s="118" t="s">
        <v>429</v>
      </c>
      <c r="C85" s="119" t="s">
        <v>221</v>
      </c>
    </row>
    <row r="86" spans="1:3" ht="47.25" x14ac:dyDescent="0.25">
      <c r="A86" s="123" t="s">
        <v>222</v>
      </c>
      <c r="B86" s="118" t="s">
        <v>430</v>
      </c>
      <c r="C86" s="119" t="s">
        <v>223</v>
      </c>
    </row>
    <row r="87" spans="1:3" ht="31.5" x14ac:dyDescent="0.25">
      <c r="A87" s="123" t="s">
        <v>224</v>
      </c>
      <c r="B87" s="118" t="s">
        <v>431</v>
      </c>
      <c r="C87" s="119" t="s">
        <v>225</v>
      </c>
    </row>
    <row r="88" spans="1:3" ht="27.75" customHeight="1" x14ac:dyDescent="0.25">
      <c r="A88" s="123" t="s">
        <v>226</v>
      </c>
      <c r="B88" s="118" t="s">
        <v>227</v>
      </c>
      <c r="C88" s="119" t="s">
        <v>227</v>
      </c>
    </row>
    <row r="89" spans="1:3" ht="63" x14ac:dyDescent="0.25">
      <c r="A89" s="123" t="s">
        <v>253</v>
      </c>
      <c r="B89" s="118" t="s">
        <v>432</v>
      </c>
      <c r="C89" s="119" t="s">
        <v>254</v>
      </c>
    </row>
    <row r="90" spans="1:3" ht="63" x14ac:dyDescent="0.25">
      <c r="A90" s="123" t="s">
        <v>228</v>
      </c>
      <c r="B90" s="118" t="s">
        <v>433</v>
      </c>
      <c r="C90" s="119" t="s">
        <v>464</v>
      </c>
    </row>
    <row r="91" spans="1:3" ht="47.25" x14ac:dyDescent="0.25">
      <c r="A91" s="124" t="s">
        <v>255</v>
      </c>
      <c r="B91" s="118" t="s">
        <v>434</v>
      </c>
      <c r="C91" s="119" t="s">
        <v>256</v>
      </c>
    </row>
    <row r="92" spans="1:3" ht="47.25" x14ac:dyDescent="0.25">
      <c r="A92" s="123" t="s">
        <v>229</v>
      </c>
      <c r="B92" s="118" t="s">
        <v>435</v>
      </c>
      <c r="C92" s="119" t="s">
        <v>436</v>
      </c>
    </row>
    <row r="93" spans="1:3" ht="63" x14ac:dyDescent="0.25">
      <c r="A93" s="123" t="s">
        <v>230</v>
      </c>
      <c r="B93" s="118" t="s">
        <v>437</v>
      </c>
      <c r="C93" s="119" t="s">
        <v>438</v>
      </c>
    </row>
    <row r="94" spans="1:3" ht="63" x14ac:dyDescent="0.25">
      <c r="A94" s="123" t="s">
        <v>231</v>
      </c>
      <c r="B94" s="118" t="s">
        <v>439</v>
      </c>
      <c r="C94" s="119" t="s">
        <v>438</v>
      </c>
    </row>
    <row r="95" spans="1:3" ht="78.75" x14ac:dyDescent="0.25">
      <c r="A95" s="123" t="s">
        <v>232</v>
      </c>
      <c r="B95" s="118" t="s">
        <v>440</v>
      </c>
      <c r="C95" s="119" t="s">
        <v>441</v>
      </c>
    </row>
    <row r="96" spans="1:3" ht="31.5" x14ac:dyDescent="0.25">
      <c r="A96" s="123" t="s">
        <v>233</v>
      </c>
      <c r="B96" s="118" t="s">
        <v>442</v>
      </c>
      <c r="C96" s="119" t="s">
        <v>443</v>
      </c>
    </row>
    <row r="97" spans="1:5" ht="47.25" x14ac:dyDescent="0.25">
      <c r="A97" s="123" t="s">
        <v>234</v>
      </c>
      <c r="B97" s="118" t="s">
        <v>444</v>
      </c>
      <c r="C97" s="119" t="s">
        <v>445</v>
      </c>
    </row>
    <row r="98" spans="1:5" ht="47.25" x14ac:dyDescent="0.25">
      <c r="A98" s="123" t="s">
        <v>235</v>
      </c>
      <c r="B98" s="118" t="s">
        <v>446</v>
      </c>
      <c r="C98" s="119" t="s">
        <v>447</v>
      </c>
    </row>
    <row r="99" spans="1:5" ht="78.75" x14ac:dyDescent="0.25">
      <c r="A99" s="123" t="s">
        <v>236</v>
      </c>
      <c r="B99" s="118" t="s">
        <v>448</v>
      </c>
      <c r="C99" s="119" t="s">
        <v>449</v>
      </c>
    </row>
    <row r="100" spans="1:5" ht="47.25" x14ac:dyDescent="0.25">
      <c r="A100" s="123" t="s">
        <v>237</v>
      </c>
      <c r="B100" s="118" t="s">
        <v>450</v>
      </c>
      <c r="C100" s="119" t="s">
        <v>451</v>
      </c>
    </row>
    <row r="101" spans="1:5" ht="15.75" x14ac:dyDescent="0.25">
      <c r="A101" s="123" t="s">
        <v>238</v>
      </c>
      <c r="B101" s="118" t="s">
        <v>452</v>
      </c>
      <c r="C101" s="119" t="s">
        <v>453</v>
      </c>
    </row>
    <row r="102" spans="1:5" ht="15.75" x14ac:dyDescent="0.25">
      <c r="A102" s="123" t="s">
        <v>239</v>
      </c>
      <c r="B102" s="118" t="s">
        <v>454</v>
      </c>
      <c r="C102" s="119" t="s">
        <v>240</v>
      </c>
    </row>
    <row r="103" spans="1:5" ht="15.75" x14ac:dyDescent="0.25">
      <c r="A103" s="123" t="s">
        <v>241</v>
      </c>
      <c r="B103" s="118" t="s">
        <v>455</v>
      </c>
      <c r="C103" s="119" t="s">
        <v>242</v>
      </c>
    </row>
    <row r="104" spans="1:5" ht="15.75" x14ac:dyDescent="0.25">
      <c r="A104" s="123" t="s">
        <v>243</v>
      </c>
      <c r="B104" s="118" t="s">
        <v>456</v>
      </c>
      <c r="C104" s="119" t="s">
        <v>244</v>
      </c>
    </row>
    <row r="105" spans="1:5" ht="47.25" x14ac:dyDescent="0.25">
      <c r="A105" s="123" t="s">
        <v>245</v>
      </c>
      <c r="B105" s="118" t="s">
        <v>457</v>
      </c>
      <c r="C105" s="119" t="s">
        <v>246</v>
      </c>
    </row>
    <row r="106" spans="1:5" ht="47.25" x14ac:dyDescent="0.25">
      <c r="A106" s="123" t="s">
        <v>247</v>
      </c>
      <c r="B106" s="118" t="s">
        <v>458</v>
      </c>
      <c r="C106" s="119" t="s">
        <v>248</v>
      </c>
    </row>
    <row r="107" spans="1:5" ht="31.5" x14ac:dyDescent="0.25">
      <c r="A107" s="123" t="s">
        <v>249</v>
      </c>
      <c r="B107" s="118" t="s">
        <v>459</v>
      </c>
      <c r="C107" s="119" t="s">
        <v>250</v>
      </c>
    </row>
    <row r="109" spans="1:5" x14ac:dyDescent="0.25">
      <c r="A109" s="121"/>
      <c r="B109" s="116" t="s">
        <v>460</v>
      </c>
    </row>
    <row r="112" spans="1:5" x14ac:dyDescent="0.25">
      <c r="A112" s="10"/>
      <c r="B112" s="10"/>
      <c r="C112" s="10"/>
      <c r="D112" s="10"/>
      <c r="E112" s="10"/>
    </row>
    <row r="113" spans="1:18" x14ac:dyDescent="0.25">
      <c r="A113" s="10" t="s">
        <v>8</v>
      </c>
      <c r="B113" s="10" t="s">
        <v>9</v>
      </c>
      <c r="C113" s="10"/>
      <c r="D113" s="10"/>
      <c r="E113" s="10"/>
      <c r="G113" t="s">
        <v>8</v>
      </c>
      <c r="H113" t="s">
        <v>9</v>
      </c>
      <c r="I113" t="b">
        <f t="shared" ref="I113:I144" si="1">G113=L113</f>
        <v>1</v>
      </c>
      <c r="L113" t="s">
        <v>8</v>
      </c>
      <c r="M113" t="s">
        <v>9</v>
      </c>
      <c r="R113" t="b">
        <f>H113=M113</f>
        <v>1</v>
      </c>
    </row>
    <row r="114" spans="1:18" x14ac:dyDescent="0.25">
      <c r="A114" s="10" t="s">
        <v>10</v>
      </c>
      <c r="B114" s="10" t="s">
        <v>11</v>
      </c>
      <c r="C114" s="10"/>
      <c r="D114" s="10"/>
      <c r="E114" s="10"/>
      <c r="G114" t="s">
        <v>10</v>
      </c>
      <c r="H114" t="s">
        <v>11</v>
      </c>
      <c r="I114" t="b">
        <f t="shared" si="1"/>
        <v>1</v>
      </c>
      <c r="L114" t="s">
        <v>10</v>
      </c>
      <c r="M114" t="s">
        <v>11</v>
      </c>
      <c r="R114" t="b">
        <f t="shared" ref="R114:R171" si="2">H114=M114</f>
        <v>1</v>
      </c>
    </row>
    <row r="115" spans="1:18" x14ac:dyDescent="0.25">
      <c r="A115" s="10" t="s">
        <v>12</v>
      </c>
      <c r="B115" s="10" t="s">
        <v>13</v>
      </c>
      <c r="C115" s="10"/>
      <c r="D115" s="10"/>
      <c r="E115" s="10"/>
      <c r="G115" t="s">
        <v>12</v>
      </c>
      <c r="H115" t="s">
        <v>13</v>
      </c>
      <c r="I115" t="b">
        <f t="shared" si="1"/>
        <v>1</v>
      </c>
      <c r="L115" t="s">
        <v>12</v>
      </c>
      <c r="M115" t="s">
        <v>13</v>
      </c>
      <c r="R115" t="b">
        <f t="shared" si="2"/>
        <v>1</v>
      </c>
    </row>
    <row r="116" spans="1:18" x14ac:dyDescent="0.25">
      <c r="A116" s="10" t="s">
        <v>14</v>
      </c>
      <c r="B116" s="10" t="s">
        <v>15</v>
      </c>
      <c r="C116" s="10"/>
      <c r="D116" s="10"/>
      <c r="E116" s="10"/>
      <c r="G116" t="s">
        <v>14</v>
      </c>
      <c r="H116" t="s">
        <v>15</v>
      </c>
      <c r="I116" t="b">
        <f t="shared" si="1"/>
        <v>1</v>
      </c>
      <c r="L116" t="s">
        <v>14</v>
      </c>
      <c r="M116" t="s">
        <v>15</v>
      </c>
      <c r="R116" t="b">
        <f t="shared" si="2"/>
        <v>1</v>
      </c>
    </row>
    <row r="117" spans="1:18" x14ac:dyDescent="0.25">
      <c r="A117" s="10" t="s">
        <v>16</v>
      </c>
      <c r="B117" s="10" t="s">
        <v>17</v>
      </c>
      <c r="C117" s="10"/>
      <c r="D117" s="10"/>
      <c r="E117" s="10"/>
      <c r="G117" t="s">
        <v>16</v>
      </c>
      <c r="H117" t="s">
        <v>17</v>
      </c>
      <c r="I117" t="b">
        <f t="shared" si="1"/>
        <v>1</v>
      </c>
      <c r="L117" t="s">
        <v>16</v>
      </c>
      <c r="M117" t="s">
        <v>17</v>
      </c>
      <c r="R117" t="b">
        <f t="shared" si="2"/>
        <v>1</v>
      </c>
    </row>
    <row r="118" spans="1:18" x14ac:dyDescent="0.25">
      <c r="A118" s="10" t="s">
        <v>18</v>
      </c>
      <c r="B118" s="10" t="s">
        <v>19</v>
      </c>
      <c r="C118" s="10"/>
      <c r="D118" s="10"/>
      <c r="E118" s="10"/>
      <c r="G118" t="s">
        <v>18</v>
      </c>
      <c r="H118" t="s">
        <v>19</v>
      </c>
      <c r="I118" t="b">
        <f t="shared" si="1"/>
        <v>1</v>
      </c>
      <c r="L118" t="s">
        <v>18</v>
      </c>
      <c r="M118" t="s">
        <v>19</v>
      </c>
      <c r="R118" t="b">
        <f t="shared" si="2"/>
        <v>1</v>
      </c>
    </row>
    <row r="119" spans="1:18" x14ac:dyDescent="0.25">
      <c r="A119" s="10" t="s">
        <v>20</v>
      </c>
      <c r="B119" s="10" t="s">
        <v>21</v>
      </c>
      <c r="C119" s="10"/>
      <c r="D119" s="10"/>
      <c r="E119" s="10"/>
      <c r="G119" t="s">
        <v>20</v>
      </c>
      <c r="H119" t="s">
        <v>21</v>
      </c>
      <c r="I119" t="b">
        <f t="shared" si="1"/>
        <v>1</v>
      </c>
      <c r="L119" t="s">
        <v>20</v>
      </c>
      <c r="M119" t="s">
        <v>21</v>
      </c>
      <c r="R119" t="b">
        <f t="shared" si="2"/>
        <v>1</v>
      </c>
    </row>
    <row r="120" spans="1:18" x14ac:dyDescent="0.25">
      <c r="A120" s="10" t="s">
        <v>22</v>
      </c>
      <c r="B120" s="10" t="s">
        <v>23</v>
      </c>
      <c r="C120" s="10"/>
      <c r="D120" s="10"/>
      <c r="E120" s="10"/>
      <c r="G120" t="s">
        <v>22</v>
      </c>
      <c r="H120" t="s">
        <v>23</v>
      </c>
      <c r="I120" t="b">
        <f t="shared" si="1"/>
        <v>1</v>
      </c>
      <c r="L120" t="s">
        <v>22</v>
      </c>
      <c r="M120" t="s">
        <v>23</v>
      </c>
      <c r="R120" t="b">
        <f t="shared" si="2"/>
        <v>1</v>
      </c>
    </row>
    <row r="121" spans="1:18" x14ac:dyDescent="0.25">
      <c r="A121" s="10" t="s">
        <v>24</v>
      </c>
      <c r="B121" s="10" t="s">
        <v>25</v>
      </c>
      <c r="C121" s="10"/>
      <c r="D121" s="10"/>
      <c r="E121" s="10"/>
      <c r="G121" t="s">
        <v>24</v>
      </c>
      <c r="H121" t="s">
        <v>25</v>
      </c>
      <c r="I121" t="b">
        <f t="shared" si="1"/>
        <v>1</v>
      </c>
      <c r="L121" t="s">
        <v>24</v>
      </c>
      <c r="M121" t="s">
        <v>25</v>
      </c>
      <c r="R121" t="b">
        <f t="shared" si="2"/>
        <v>1</v>
      </c>
    </row>
    <row r="122" spans="1:18" x14ac:dyDescent="0.25">
      <c r="A122" s="10" t="s">
        <v>26</v>
      </c>
      <c r="B122" s="10" t="s">
        <v>27</v>
      </c>
      <c r="C122" s="10"/>
      <c r="D122" s="10"/>
      <c r="E122" s="10"/>
      <c r="G122" t="s">
        <v>26</v>
      </c>
      <c r="H122" t="s">
        <v>27</v>
      </c>
      <c r="I122" t="b">
        <f t="shared" si="1"/>
        <v>1</v>
      </c>
      <c r="L122" t="s">
        <v>26</v>
      </c>
      <c r="M122" t="s">
        <v>27</v>
      </c>
      <c r="R122" t="b">
        <f t="shared" si="2"/>
        <v>1</v>
      </c>
    </row>
    <row r="123" spans="1:18" x14ac:dyDescent="0.25">
      <c r="A123" s="10" t="s">
        <v>28</v>
      </c>
      <c r="B123" s="10" t="s">
        <v>29</v>
      </c>
      <c r="C123" s="10"/>
      <c r="D123" s="10"/>
      <c r="E123" s="10"/>
      <c r="G123" t="s">
        <v>28</v>
      </c>
      <c r="H123" t="s">
        <v>29</v>
      </c>
      <c r="I123" t="b">
        <f t="shared" si="1"/>
        <v>1</v>
      </c>
      <c r="L123" t="s">
        <v>28</v>
      </c>
      <c r="M123" t="s">
        <v>29</v>
      </c>
      <c r="R123" t="b">
        <f t="shared" si="2"/>
        <v>1</v>
      </c>
    </row>
    <row r="124" spans="1:18" x14ac:dyDescent="0.25">
      <c r="A124" s="10" t="s">
        <v>30</v>
      </c>
      <c r="B124" s="10" t="s">
        <v>31</v>
      </c>
      <c r="C124" s="10"/>
      <c r="D124" s="10"/>
      <c r="E124" s="10"/>
      <c r="G124" t="s">
        <v>30</v>
      </c>
      <c r="H124" t="s">
        <v>31</v>
      </c>
      <c r="I124" t="b">
        <f t="shared" si="1"/>
        <v>1</v>
      </c>
      <c r="L124" t="s">
        <v>30</v>
      </c>
      <c r="M124" t="s">
        <v>31</v>
      </c>
      <c r="R124" t="b">
        <f t="shared" si="2"/>
        <v>1</v>
      </c>
    </row>
    <row r="125" spans="1:18" x14ac:dyDescent="0.25">
      <c r="A125" s="10" t="s">
        <v>32</v>
      </c>
      <c r="B125" s="10" t="s">
        <v>33</v>
      </c>
      <c r="C125" s="10"/>
      <c r="D125" s="10"/>
      <c r="E125" s="10"/>
      <c r="G125" t="s">
        <v>32</v>
      </c>
      <c r="H125" t="s">
        <v>33</v>
      </c>
      <c r="I125" t="b">
        <f t="shared" si="1"/>
        <v>1</v>
      </c>
      <c r="L125" t="s">
        <v>32</v>
      </c>
      <c r="M125" t="s">
        <v>33</v>
      </c>
      <c r="R125" t="b">
        <f t="shared" si="2"/>
        <v>1</v>
      </c>
    </row>
    <row r="126" spans="1:18" ht="30" x14ac:dyDescent="0.25">
      <c r="A126" s="10" t="s">
        <v>34</v>
      </c>
      <c r="B126" s="10" t="s">
        <v>35</v>
      </c>
      <c r="C126" s="10"/>
      <c r="D126" s="10"/>
      <c r="E126" s="10"/>
      <c r="G126" t="s">
        <v>34</v>
      </c>
      <c r="H126" t="s">
        <v>35</v>
      </c>
      <c r="I126" t="b">
        <f t="shared" si="1"/>
        <v>1</v>
      </c>
      <c r="L126" t="s">
        <v>34</v>
      </c>
      <c r="M126" t="s">
        <v>35</v>
      </c>
      <c r="R126" t="b">
        <f t="shared" si="2"/>
        <v>1</v>
      </c>
    </row>
    <row r="127" spans="1:18" x14ac:dyDescent="0.25">
      <c r="A127" s="10" t="s">
        <v>36</v>
      </c>
      <c r="B127" s="10" t="s">
        <v>37</v>
      </c>
      <c r="C127" s="10"/>
      <c r="D127" s="10"/>
      <c r="E127" s="10"/>
      <c r="G127" t="s">
        <v>36</v>
      </c>
      <c r="H127" t="s">
        <v>37</v>
      </c>
      <c r="I127" t="b">
        <f t="shared" si="1"/>
        <v>1</v>
      </c>
      <c r="L127" t="s">
        <v>36</v>
      </c>
      <c r="M127" t="s">
        <v>37</v>
      </c>
      <c r="R127" t="b">
        <f t="shared" si="2"/>
        <v>1</v>
      </c>
    </row>
    <row r="128" spans="1:18" ht="30" x14ac:dyDescent="0.25">
      <c r="A128" s="10" t="s">
        <v>38</v>
      </c>
      <c r="B128" s="10" t="s">
        <v>39</v>
      </c>
      <c r="C128" s="10"/>
      <c r="D128" s="10"/>
      <c r="E128" s="10"/>
      <c r="G128" t="s">
        <v>38</v>
      </c>
      <c r="H128" t="s">
        <v>39</v>
      </c>
      <c r="I128" t="b">
        <f t="shared" si="1"/>
        <v>1</v>
      </c>
      <c r="L128" t="s">
        <v>38</v>
      </c>
      <c r="M128" t="s">
        <v>39</v>
      </c>
      <c r="R128" t="b">
        <f t="shared" si="2"/>
        <v>1</v>
      </c>
    </row>
    <row r="129" spans="1:18" x14ac:dyDescent="0.25">
      <c r="A129" s="10" t="s">
        <v>40</v>
      </c>
      <c r="B129" s="10" t="s">
        <v>41</v>
      </c>
      <c r="C129" s="10"/>
      <c r="D129" s="10"/>
      <c r="E129" s="10"/>
      <c r="G129" t="s">
        <v>40</v>
      </c>
      <c r="H129" t="s">
        <v>41</v>
      </c>
      <c r="I129" t="b">
        <f t="shared" si="1"/>
        <v>1</v>
      </c>
      <c r="L129" t="s">
        <v>40</v>
      </c>
      <c r="M129" t="s">
        <v>41</v>
      </c>
      <c r="R129" t="b">
        <f t="shared" si="2"/>
        <v>1</v>
      </c>
    </row>
    <row r="130" spans="1:18" x14ac:dyDescent="0.25">
      <c r="A130" s="10" t="s">
        <v>42</v>
      </c>
      <c r="B130" s="10" t="s">
        <v>43</v>
      </c>
      <c r="C130" s="10"/>
      <c r="D130" s="10"/>
      <c r="E130" s="10"/>
      <c r="G130" t="s">
        <v>42</v>
      </c>
      <c r="H130" t="s">
        <v>43</v>
      </c>
      <c r="I130" t="b">
        <f t="shared" si="1"/>
        <v>1</v>
      </c>
      <c r="L130" t="s">
        <v>42</v>
      </c>
      <c r="M130" t="s">
        <v>43</v>
      </c>
      <c r="R130" t="b">
        <f t="shared" si="2"/>
        <v>1</v>
      </c>
    </row>
    <row r="131" spans="1:18" x14ac:dyDescent="0.25">
      <c r="A131" s="10" t="s">
        <v>44</v>
      </c>
      <c r="B131" s="10" t="s">
        <v>45</v>
      </c>
      <c r="C131" s="10"/>
      <c r="D131" s="10"/>
      <c r="E131" s="10"/>
      <c r="G131" t="s">
        <v>44</v>
      </c>
      <c r="H131" t="s">
        <v>45</v>
      </c>
      <c r="I131" t="b">
        <f t="shared" si="1"/>
        <v>1</v>
      </c>
      <c r="L131" t="s">
        <v>44</v>
      </c>
      <c r="M131" t="s">
        <v>45</v>
      </c>
      <c r="R131" t="b">
        <f t="shared" si="2"/>
        <v>1</v>
      </c>
    </row>
    <row r="132" spans="1:18" x14ac:dyDescent="0.25">
      <c r="A132" s="10" t="s">
        <v>46</v>
      </c>
      <c r="B132" s="10" t="s">
        <v>47</v>
      </c>
      <c r="C132" s="10"/>
      <c r="D132" s="10"/>
      <c r="E132" s="10"/>
      <c r="G132" t="s">
        <v>46</v>
      </c>
      <c r="H132" t="s">
        <v>47</v>
      </c>
      <c r="I132" t="b">
        <f t="shared" si="1"/>
        <v>1</v>
      </c>
      <c r="L132" t="s">
        <v>46</v>
      </c>
      <c r="M132" t="s">
        <v>47</v>
      </c>
      <c r="R132" t="b">
        <f t="shared" si="2"/>
        <v>1</v>
      </c>
    </row>
    <row r="133" spans="1:18" x14ac:dyDescent="0.25">
      <c r="A133" s="10" t="s">
        <v>48</v>
      </c>
      <c r="B133" s="10" t="s">
        <v>49</v>
      </c>
      <c r="C133" s="10"/>
      <c r="D133" s="10"/>
      <c r="E133" s="10"/>
      <c r="G133" t="s">
        <v>48</v>
      </c>
      <c r="H133" t="s">
        <v>49</v>
      </c>
      <c r="I133" t="b">
        <f t="shared" si="1"/>
        <v>1</v>
      </c>
      <c r="L133" t="s">
        <v>48</v>
      </c>
      <c r="M133" t="s">
        <v>49</v>
      </c>
      <c r="R133" t="b">
        <f t="shared" si="2"/>
        <v>1</v>
      </c>
    </row>
    <row r="134" spans="1:18" x14ac:dyDescent="0.25">
      <c r="A134" s="10" t="s">
        <v>50</v>
      </c>
      <c r="B134" s="10" t="s">
        <v>51</v>
      </c>
      <c r="C134" s="10"/>
      <c r="D134" s="10"/>
      <c r="E134" s="10"/>
      <c r="G134" t="s">
        <v>50</v>
      </c>
      <c r="H134" t="s">
        <v>51</v>
      </c>
      <c r="I134" t="b">
        <f t="shared" si="1"/>
        <v>1</v>
      </c>
      <c r="L134" t="s">
        <v>50</v>
      </c>
      <c r="M134" t="s">
        <v>51</v>
      </c>
      <c r="R134" t="b">
        <f t="shared" si="2"/>
        <v>1</v>
      </c>
    </row>
    <row r="135" spans="1:18" x14ac:dyDescent="0.25">
      <c r="A135" s="10" t="s">
        <v>52</v>
      </c>
      <c r="B135" s="10" t="s">
        <v>53</v>
      </c>
      <c r="C135" s="10"/>
      <c r="D135" s="10"/>
      <c r="E135" s="10"/>
      <c r="G135" t="s">
        <v>52</v>
      </c>
      <c r="H135" t="s">
        <v>53</v>
      </c>
      <c r="I135" t="b">
        <f t="shared" si="1"/>
        <v>1</v>
      </c>
      <c r="L135" t="s">
        <v>52</v>
      </c>
      <c r="M135" t="s">
        <v>53</v>
      </c>
      <c r="R135" t="b">
        <f t="shared" si="2"/>
        <v>1</v>
      </c>
    </row>
    <row r="136" spans="1:18" x14ac:dyDescent="0.25">
      <c r="A136" s="10" t="s">
        <v>54</v>
      </c>
      <c r="B136" s="10" t="s">
        <v>55</v>
      </c>
      <c r="C136" s="10"/>
      <c r="D136" s="10"/>
      <c r="E136" s="10"/>
      <c r="G136" t="s">
        <v>54</v>
      </c>
      <c r="H136" t="s">
        <v>55</v>
      </c>
      <c r="I136" t="b">
        <f t="shared" si="1"/>
        <v>1</v>
      </c>
      <c r="L136" t="s">
        <v>54</v>
      </c>
      <c r="M136" t="s">
        <v>55</v>
      </c>
      <c r="R136" t="b">
        <f t="shared" si="2"/>
        <v>1</v>
      </c>
    </row>
    <row r="137" spans="1:18" x14ac:dyDescent="0.25">
      <c r="A137" s="10" t="s">
        <v>56</v>
      </c>
      <c r="B137" s="10" t="s">
        <v>57</v>
      </c>
      <c r="C137" s="10"/>
      <c r="D137" s="10"/>
      <c r="E137" s="10"/>
      <c r="G137" t="s">
        <v>56</v>
      </c>
      <c r="H137" t="s">
        <v>57</v>
      </c>
      <c r="I137" t="b">
        <f t="shared" si="1"/>
        <v>1</v>
      </c>
      <c r="L137" t="s">
        <v>56</v>
      </c>
      <c r="M137" t="s">
        <v>57</v>
      </c>
      <c r="R137" t="b">
        <f t="shared" si="2"/>
        <v>1</v>
      </c>
    </row>
    <row r="138" spans="1:18" ht="30" x14ac:dyDescent="0.25">
      <c r="A138" s="10" t="s">
        <v>58</v>
      </c>
      <c r="B138" s="10" t="s">
        <v>59</v>
      </c>
      <c r="C138" s="10"/>
      <c r="D138" s="10"/>
      <c r="E138" s="10"/>
      <c r="G138" t="s">
        <v>58</v>
      </c>
      <c r="H138" t="s">
        <v>59</v>
      </c>
      <c r="I138" t="b">
        <f t="shared" si="1"/>
        <v>1</v>
      </c>
      <c r="L138" t="s">
        <v>58</v>
      </c>
      <c r="M138" t="s">
        <v>59</v>
      </c>
      <c r="R138" t="b">
        <f t="shared" si="2"/>
        <v>1</v>
      </c>
    </row>
    <row r="139" spans="1:18" x14ac:dyDescent="0.25">
      <c r="A139" s="11" t="s">
        <v>60</v>
      </c>
      <c r="B139" s="10" t="s">
        <v>61</v>
      </c>
      <c r="C139" s="10"/>
      <c r="D139" s="10"/>
      <c r="E139" s="10"/>
      <c r="G139" t="s">
        <v>60</v>
      </c>
      <c r="H139" t="s">
        <v>61</v>
      </c>
      <c r="I139" t="b">
        <f t="shared" si="1"/>
        <v>1</v>
      </c>
      <c r="L139" t="s">
        <v>60</v>
      </c>
      <c r="M139" t="s">
        <v>61</v>
      </c>
      <c r="R139" t="b">
        <f t="shared" si="2"/>
        <v>1</v>
      </c>
    </row>
    <row r="140" spans="1:18" x14ac:dyDescent="0.25">
      <c r="A140" s="11" t="s">
        <v>62</v>
      </c>
      <c r="B140" s="10" t="s">
        <v>63</v>
      </c>
      <c r="C140" s="10"/>
      <c r="D140" s="10"/>
      <c r="E140" s="10"/>
      <c r="G140" t="s">
        <v>62</v>
      </c>
      <c r="H140" t="s">
        <v>63</v>
      </c>
      <c r="I140" t="b">
        <f t="shared" si="1"/>
        <v>1</v>
      </c>
      <c r="L140" t="s">
        <v>62</v>
      </c>
      <c r="M140" t="s">
        <v>63</v>
      </c>
      <c r="R140" t="b">
        <f t="shared" si="2"/>
        <v>1</v>
      </c>
    </row>
    <row r="141" spans="1:18" x14ac:dyDescent="0.25">
      <c r="A141" s="10" t="s">
        <v>64</v>
      </c>
      <c r="B141" s="10" t="s">
        <v>65</v>
      </c>
      <c r="C141" s="10"/>
      <c r="D141" s="10"/>
      <c r="E141" s="10"/>
      <c r="G141" t="s">
        <v>64</v>
      </c>
      <c r="H141" t="s">
        <v>65</v>
      </c>
      <c r="I141" t="b">
        <f t="shared" si="1"/>
        <v>1</v>
      </c>
      <c r="L141" t="s">
        <v>64</v>
      </c>
      <c r="M141" t="s">
        <v>65</v>
      </c>
      <c r="R141" t="b">
        <f t="shared" si="2"/>
        <v>1</v>
      </c>
    </row>
    <row r="142" spans="1:18" x14ac:dyDescent="0.25">
      <c r="A142" s="10" t="s">
        <v>66</v>
      </c>
      <c r="B142" s="10" t="s">
        <v>67</v>
      </c>
      <c r="C142" s="10"/>
      <c r="D142" s="10"/>
      <c r="E142" s="10"/>
      <c r="G142" t="s">
        <v>66</v>
      </c>
      <c r="H142" t="s">
        <v>67</v>
      </c>
      <c r="I142" t="b">
        <f t="shared" si="1"/>
        <v>1</v>
      </c>
      <c r="L142" t="s">
        <v>66</v>
      </c>
      <c r="M142" t="s">
        <v>67</v>
      </c>
      <c r="R142" t="b">
        <f t="shared" si="2"/>
        <v>1</v>
      </c>
    </row>
    <row r="143" spans="1:18" x14ac:dyDescent="0.25">
      <c r="A143" s="10" t="s">
        <v>68</v>
      </c>
      <c r="B143" s="10" t="s">
        <v>69</v>
      </c>
      <c r="C143" s="10"/>
      <c r="D143" s="10"/>
      <c r="E143" s="10"/>
      <c r="G143" t="s">
        <v>68</v>
      </c>
      <c r="H143" t="s">
        <v>69</v>
      </c>
      <c r="I143" t="b">
        <f t="shared" si="1"/>
        <v>1</v>
      </c>
      <c r="L143" t="s">
        <v>68</v>
      </c>
      <c r="M143" t="s">
        <v>69</v>
      </c>
      <c r="R143" t="b">
        <f t="shared" si="2"/>
        <v>1</v>
      </c>
    </row>
    <row r="144" spans="1:18" x14ac:dyDescent="0.25">
      <c r="A144" s="10" t="s">
        <v>70</v>
      </c>
      <c r="B144" s="10" t="s">
        <v>71</v>
      </c>
      <c r="C144" s="10"/>
      <c r="D144" s="10"/>
      <c r="E144" s="10"/>
      <c r="G144" t="s">
        <v>70</v>
      </c>
      <c r="H144" t="s">
        <v>71</v>
      </c>
      <c r="I144" t="b">
        <f t="shared" si="1"/>
        <v>1</v>
      </c>
      <c r="L144" t="s">
        <v>70</v>
      </c>
      <c r="M144" t="s">
        <v>71</v>
      </c>
      <c r="R144" t="b">
        <f t="shared" si="2"/>
        <v>1</v>
      </c>
    </row>
    <row r="145" spans="1:18" x14ac:dyDescent="0.25">
      <c r="A145" s="10" t="s">
        <v>72</v>
      </c>
      <c r="B145" s="10" t="s">
        <v>73</v>
      </c>
      <c r="C145" s="10"/>
      <c r="D145" s="10"/>
      <c r="E145" s="10"/>
      <c r="G145" t="s">
        <v>72</v>
      </c>
      <c r="H145" t="s">
        <v>73</v>
      </c>
      <c r="I145" t="b">
        <f t="shared" ref="I145:I171" si="3">G145=L145</f>
        <v>1</v>
      </c>
      <c r="L145" t="s">
        <v>72</v>
      </c>
      <c r="M145" t="s">
        <v>73</v>
      </c>
      <c r="R145" t="b">
        <f t="shared" si="2"/>
        <v>1</v>
      </c>
    </row>
    <row r="146" spans="1:18" x14ac:dyDescent="0.25">
      <c r="A146" s="10" t="s">
        <v>74</v>
      </c>
      <c r="B146" s="10" t="s">
        <v>75</v>
      </c>
      <c r="C146" s="10"/>
      <c r="D146" s="10"/>
      <c r="E146" s="10"/>
      <c r="G146" t="s">
        <v>74</v>
      </c>
      <c r="H146" t="s">
        <v>75</v>
      </c>
      <c r="I146" t="b">
        <f t="shared" si="3"/>
        <v>1</v>
      </c>
      <c r="L146" t="s">
        <v>74</v>
      </c>
      <c r="M146" t="s">
        <v>75</v>
      </c>
      <c r="R146" t="b">
        <f t="shared" si="2"/>
        <v>1</v>
      </c>
    </row>
    <row r="147" spans="1:18" x14ac:dyDescent="0.25">
      <c r="A147" s="10" t="s">
        <v>76</v>
      </c>
      <c r="B147" s="10" t="s">
        <v>191</v>
      </c>
      <c r="C147" s="10"/>
      <c r="D147" s="10"/>
      <c r="E147" s="10"/>
      <c r="G147" t="s">
        <v>76</v>
      </c>
      <c r="H147" t="s">
        <v>191</v>
      </c>
      <c r="I147" t="b">
        <f t="shared" si="3"/>
        <v>1</v>
      </c>
      <c r="L147" t="s">
        <v>76</v>
      </c>
      <c r="M147" t="s">
        <v>390</v>
      </c>
      <c r="R147" t="b">
        <f t="shared" si="2"/>
        <v>0</v>
      </c>
    </row>
    <row r="148" spans="1:18" x14ac:dyDescent="0.25">
      <c r="A148" s="10" t="s">
        <v>77</v>
      </c>
      <c r="B148" s="10" t="s">
        <v>78</v>
      </c>
      <c r="C148" s="10"/>
      <c r="D148" s="10"/>
      <c r="E148" s="10"/>
      <c r="G148" t="s">
        <v>77</v>
      </c>
      <c r="H148" t="s">
        <v>78</v>
      </c>
      <c r="I148" t="b">
        <f t="shared" si="3"/>
        <v>1</v>
      </c>
      <c r="L148" t="s">
        <v>77</v>
      </c>
      <c r="M148" t="s">
        <v>78</v>
      </c>
      <c r="R148" t="b">
        <f t="shared" si="2"/>
        <v>1</v>
      </c>
    </row>
    <row r="149" spans="1:18" x14ac:dyDescent="0.25">
      <c r="A149" s="10" t="s">
        <v>79</v>
      </c>
      <c r="B149" s="10" t="s">
        <v>80</v>
      </c>
      <c r="C149" s="10"/>
      <c r="D149" s="10"/>
      <c r="E149" s="10"/>
      <c r="G149" t="s">
        <v>79</v>
      </c>
      <c r="H149" t="s">
        <v>80</v>
      </c>
      <c r="I149" t="b">
        <f t="shared" si="3"/>
        <v>1</v>
      </c>
      <c r="L149" t="s">
        <v>79</v>
      </c>
      <c r="M149" t="s">
        <v>80</v>
      </c>
      <c r="R149" t="b">
        <f t="shared" si="2"/>
        <v>1</v>
      </c>
    </row>
    <row r="150" spans="1:18" x14ac:dyDescent="0.25">
      <c r="A150" s="10" t="s">
        <v>81</v>
      </c>
      <c r="B150" s="10" t="s">
        <v>82</v>
      </c>
      <c r="C150" s="10"/>
      <c r="D150" s="10"/>
      <c r="E150" s="10"/>
      <c r="G150" t="s">
        <v>81</v>
      </c>
      <c r="H150" t="s">
        <v>82</v>
      </c>
      <c r="I150" t="b">
        <f t="shared" si="3"/>
        <v>1</v>
      </c>
      <c r="L150" t="s">
        <v>81</v>
      </c>
      <c r="M150" t="s">
        <v>82</v>
      </c>
      <c r="R150" t="b">
        <f t="shared" si="2"/>
        <v>1</v>
      </c>
    </row>
    <row r="151" spans="1:18" x14ac:dyDescent="0.25">
      <c r="A151" s="10" t="s">
        <v>83</v>
      </c>
      <c r="B151" s="10" t="s">
        <v>84</v>
      </c>
      <c r="C151" s="10"/>
      <c r="D151" s="10"/>
      <c r="E151" s="10"/>
      <c r="G151" t="s">
        <v>83</v>
      </c>
      <c r="H151" t="s">
        <v>84</v>
      </c>
      <c r="I151" t="b">
        <f t="shared" si="3"/>
        <v>1</v>
      </c>
      <c r="L151" t="s">
        <v>83</v>
      </c>
      <c r="M151" t="s">
        <v>84</v>
      </c>
      <c r="R151" t="b">
        <f t="shared" si="2"/>
        <v>1</v>
      </c>
    </row>
    <row r="152" spans="1:18" x14ac:dyDescent="0.25">
      <c r="A152" s="10" t="s">
        <v>85</v>
      </c>
      <c r="B152" s="10" t="s">
        <v>86</v>
      </c>
      <c r="C152" s="10"/>
      <c r="D152" s="10"/>
      <c r="E152" s="10"/>
      <c r="G152" t="s">
        <v>85</v>
      </c>
      <c r="H152" t="s">
        <v>86</v>
      </c>
      <c r="I152" t="b">
        <f t="shared" si="3"/>
        <v>1</v>
      </c>
      <c r="L152" t="s">
        <v>85</v>
      </c>
      <c r="M152" t="s">
        <v>86</v>
      </c>
      <c r="R152" t="b">
        <f t="shared" si="2"/>
        <v>1</v>
      </c>
    </row>
    <row r="153" spans="1:18" x14ac:dyDescent="0.25">
      <c r="A153" s="10" t="s">
        <v>87</v>
      </c>
      <c r="B153" s="10" t="s">
        <v>88</v>
      </c>
      <c r="C153" s="10"/>
      <c r="D153" s="10"/>
      <c r="E153" s="10"/>
      <c r="G153" t="s">
        <v>87</v>
      </c>
      <c r="H153" t="s">
        <v>88</v>
      </c>
      <c r="I153" t="b">
        <f t="shared" si="3"/>
        <v>1</v>
      </c>
      <c r="L153" t="s">
        <v>87</v>
      </c>
      <c r="M153" t="s">
        <v>88</v>
      </c>
      <c r="R153" t="b">
        <f t="shared" si="2"/>
        <v>1</v>
      </c>
    </row>
    <row r="154" spans="1:18" x14ac:dyDescent="0.25">
      <c r="A154" s="10" t="s">
        <v>89</v>
      </c>
      <c r="B154" s="10" t="s">
        <v>90</v>
      </c>
      <c r="C154" s="10"/>
      <c r="D154" s="10"/>
      <c r="E154" s="10"/>
      <c r="G154" t="s">
        <v>89</v>
      </c>
      <c r="H154" t="s">
        <v>90</v>
      </c>
      <c r="I154" t="b">
        <f t="shared" si="3"/>
        <v>0</v>
      </c>
      <c r="L154" t="s">
        <v>391</v>
      </c>
      <c r="M154" t="s">
        <v>392</v>
      </c>
      <c r="R154" t="b">
        <f t="shared" si="2"/>
        <v>0</v>
      </c>
    </row>
    <row r="155" spans="1:18" x14ac:dyDescent="0.25">
      <c r="I155" t="b">
        <f t="shared" si="3"/>
        <v>0</v>
      </c>
      <c r="L155" t="s">
        <v>89</v>
      </c>
      <c r="M155" t="s">
        <v>90</v>
      </c>
      <c r="R155" t="b">
        <f t="shared" si="2"/>
        <v>0</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I163" t="b">
        <f t="shared" si="3"/>
        <v>1</v>
      </c>
      <c r="R163" t="b">
        <f t="shared" si="2"/>
        <v>1</v>
      </c>
    </row>
    <row r="164" spans="1:18" x14ac:dyDescent="0.25">
      <c r="A164" s="238" t="s">
        <v>7</v>
      </c>
      <c r="B164" s="238"/>
      <c r="I164" t="b">
        <f t="shared" si="3"/>
        <v>1</v>
      </c>
      <c r="R164" t="b">
        <f t="shared" si="2"/>
        <v>1</v>
      </c>
    </row>
    <row r="165" spans="1:18" x14ac:dyDescent="0.25">
      <c r="A165" s="10" t="s">
        <v>8</v>
      </c>
      <c r="B165" s="10" t="s">
        <v>9</v>
      </c>
      <c r="C165" s="31"/>
      <c r="I165" t="b">
        <f t="shared" si="3"/>
        <v>1</v>
      </c>
      <c r="R165" t="b">
        <f t="shared" si="2"/>
        <v>1</v>
      </c>
    </row>
    <row r="166" spans="1:18" x14ac:dyDescent="0.25">
      <c r="A166" s="10" t="s">
        <v>14</v>
      </c>
      <c r="B166" s="10" t="s">
        <v>15</v>
      </c>
      <c r="C166" s="31"/>
      <c r="I166" t="b">
        <f t="shared" si="3"/>
        <v>1</v>
      </c>
      <c r="R166" t="b">
        <f t="shared" si="2"/>
        <v>1</v>
      </c>
    </row>
    <row r="167" spans="1:18" x14ac:dyDescent="0.25">
      <c r="A167" s="10" t="s">
        <v>158</v>
      </c>
      <c r="B167" s="10" t="s">
        <v>174</v>
      </c>
      <c r="C167" s="31"/>
      <c r="I167" t="b">
        <f t="shared" si="3"/>
        <v>1</v>
      </c>
      <c r="R167" t="b">
        <f t="shared" si="2"/>
        <v>1</v>
      </c>
    </row>
    <row r="168" spans="1:18" x14ac:dyDescent="0.25">
      <c r="A168" s="10" t="s">
        <v>10</v>
      </c>
      <c r="B168" s="10" t="s">
        <v>11</v>
      </c>
      <c r="C168" s="31"/>
      <c r="I168" t="b">
        <f t="shared" si="3"/>
        <v>1</v>
      </c>
      <c r="R168" t="b">
        <f t="shared" si="2"/>
        <v>1</v>
      </c>
    </row>
    <row r="169" spans="1:18" x14ac:dyDescent="0.25">
      <c r="A169" s="10" t="s">
        <v>12</v>
      </c>
      <c r="B169" s="10" t="s">
        <v>13</v>
      </c>
      <c r="C169" s="31"/>
      <c r="I169" t="b">
        <f t="shared" si="3"/>
        <v>1</v>
      </c>
      <c r="R169" t="b">
        <f t="shared" si="2"/>
        <v>1</v>
      </c>
    </row>
    <row r="170" spans="1:18" x14ac:dyDescent="0.25">
      <c r="A170" s="10" t="s">
        <v>16</v>
      </c>
      <c r="B170" s="10" t="s">
        <v>17</v>
      </c>
      <c r="C170" s="31"/>
      <c r="I170" t="b">
        <f t="shared" si="3"/>
        <v>1</v>
      </c>
      <c r="R170" t="b">
        <f t="shared" si="2"/>
        <v>1</v>
      </c>
    </row>
    <row r="171" spans="1:18" x14ac:dyDescent="0.25">
      <c r="A171" s="10" t="s">
        <v>87</v>
      </c>
      <c r="B171" s="10" t="s">
        <v>88</v>
      </c>
      <c r="C171" s="31"/>
      <c r="I171" t="b">
        <f t="shared" si="3"/>
        <v>1</v>
      </c>
      <c r="R171" t="b">
        <f t="shared" si="2"/>
        <v>1</v>
      </c>
    </row>
    <row r="172" spans="1:18" x14ac:dyDescent="0.25">
      <c r="A172" s="10" t="s">
        <v>18</v>
      </c>
      <c r="B172" s="10" t="s">
        <v>19</v>
      </c>
      <c r="C172" s="31"/>
    </row>
    <row r="173" spans="1:18" x14ac:dyDescent="0.25">
      <c r="A173" s="10" t="s">
        <v>20</v>
      </c>
      <c r="B173" s="10" t="s">
        <v>21</v>
      </c>
      <c r="C173" s="31"/>
    </row>
    <row r="174" spans="1:18" x14ac:dyDescent="0.25">
      <c r="A174" s="10" t="s">
        <v>24</v>
      </c>
      <c r="B174" s="10" t="s">
        <v>25</v>
      </c>
      <c r="C174" s="31"/>
    </row>
    <row r="175" spans="1:18" x14ac:dyDescent="0.25">
      <c r="A175" s="10" t="s">
        <v>26</v>
      </c>
      <c r="B175" s="10" t="s">
        <v>27</v>
      </c>
      <c r="C175" s="31"/>
    </row>
    <row r="176" spans="1:18" x14ac:dyDescent="0.25">
      <c r="A176" s="10" t="s">
        <v>28</v>
      </c>
      <c r="B176" s="10" t="s">
        <v>29</v>
      </c>
      <c r="C176" s="31"/>
    </row>
    <row r="177" spans="1:3" x14ac:dyDescent="0.25">
      <c r="A177" s="10" t="s">
        <v>30</v>
      </c>
      <c r="B177" s="10" t="s">
        <v>31</v>
      </c>
      <c r="C177" s="31"/>
    </row>
    <row r="178" spans="1:3" x14ac:dyDescent="0.25">
      <c r="A178" s="10" t="s">
        <v>131</v>
      </c>
      <c r="B178" s="10" t="s">
        <v>135</v>
      </c>
      <c r="C178" s="31"/>
    </row>
    <row r="179" spans="1:3" x14ac:dyDescent="0.25">
      <c r="A179" s="10" t="s">
        <v>134</v>
      </c>
      <c r="B179" s="10" t="s">
        <v>136</v>
      </c>
      <c r="C179" s="31"/>
    </row>
    <row r="180" spans="1:3" x14ac:dyDescent="0.25">
      <c r="A180" s="10" t="s">
        <v>32</v>
      </c>
      <c r="B180" s="10" t="s">
        <v>33</v>
      </c>
      <c r="C180" s="31"/>
    </row>
    <row r="181" spans="1:3" x14ac:dyDescent="0.25">
      <c r="A181" s="10" t="s">
        <v>22</v>
      </c>
      <c r="B181" s="10" t="s">
        <v>23</v>
      </c>
      <c r="C181" s="31"/>
    </row>
    <row r="182" spans="1:3" ht="30" x14ac:dyDescent="0.25">
      <c r="A182" s="10" t="s">
        <v>34</v>
      </c>
      <c r="B182" s="10" t="s">
        <v>35</v>
      </c>
      <c r="C182" s="31"/>
    </row>
    <row r="183" spans="1:3" x14ac:dyDescent="0.25">
      <c r="A183" s="10" t="s">
        <v>36</v>
      </c>
      <c r="B183" s="10" t="s">
        <v>37</v>
      </c>
      <c r="C183" s="31"/>
    </row>
    <row r="184" spans="1:3" x14ac:dyDescent="0.25">
      <c r="A184" s="10" t="s">
        <v>164</v>
      </c>
      <c r="B184" s="10" t="s">
        <v>161</v>
      </c>
      <c r="C184" s="31"/>
    </row>
    <row r="185" spans="1:3" x14ac:dyDescent="0.25">
      <c r="A185" s="10" t="s">
        <v>157</v>
      </c>
      <c r="B185" s="10" t="s">
        <v>175</v>
      </c>
      <c r="C185" s="31"/>
    </row>
    <row r="186" spans="1:3" ht="30" x14ac:dyDescent="0.25">
      <c r="A186" s="10" t="s">
        <v>38</v>
      </c>
      <c r="B186" s="10" t="s">
        <v>39</v>
      </c>
      <c r="C186" s="31"/>
    </row>
    <row r="187" spans="1:3" x14ac:dyDescent="0.25">
      <c r="A187" s="10" t="s">
        <v>40</v>
      </c>
      <c r="B187" s="10" t="s">
        <v>41</v>
      </c>
      <c r="C187" s="31"/>
    </row>
    <row r="188" spans="1:3" x14ac:dyDescent="0.25">
      <c r="A188" s="10" t="s">
        <v>165</v>
      </c>
      <c r="B188" s="10" t="s">
        <v>162</v>
      </c>
      <c r="C188" s="31"/>
    </row>
    <row r="189" spans="1:3" x14ac:dyDescent="0.25">
      <c r="A189" s="10" t="s">
        <v>42</v>
      </c>
      <c r="B189" s="10" t="s">
        <v>43</v>
      </c>
      <c r="C189" s="31"/>
    </row>
    <row r="190" spans="1:3" x14ac:dyDescent="0.25">
      <c r="A190" s="10" t="s">
        <v>44</v>
      </c>
      <c r="B190" s="10" t="s">
        <v>45</v>
      </c>
      <c r="C190" s="31"/>
    </row>
    <row r="191" spans="1:3" x14ac:dyDescent="0.25">
      <c r="A191" s="10" t="s">
        <v>166</v>
      </c>
      <c r="B191" s="10" t="s">
        <v>163</v>
      </c>
      <c r="C191" s="31"/>
    </row>
    <row r="192" spans="1:3" x14ac:dyDescent="0.25">
      <c r="A192" s="10" t="s">
        <v>46</v>
      </c>
      <c r="B192" s="10" t="s">
        <v>47</v>
      </c>
      <c r="C192" s="31"/>
    </row>
    <row r="193" spans="1:3" x14ac:dyDescent="0.25">
      <c r="A193" s="10" t="s">
        <v>167</v>
      </c>
      <c r="B193" s="10" t="s">
        <v>168</v>
      </c>
      <c r="C193" s="31"/>
    </row>
    <row r="194" spans="1:3" x14ac:dyDescent="0.25">
      <c r="A194" s="10" t="s">
        <v>48</v>
      </c>
      <c r="B194" s="10" t="s">
        <v>49</v>
      </c>
      <c r="C194" s="31"/>
    </row>
    <row r="195" spans="1:3" x14ac:dyDescent="0.25">
      <c r="A195" s="10" t="s">
        <v>50</v>
      </c>
      <c r="B195" s="10" t="s">
        <v>51</v>
      </c>
      <c r="C195" s="31"/>
    </row>
    <row r="196" spans="1:3" x14ac:dyDescent="0.25">
      <c r="A196" s="10" t="s">
        <v>52</v>
      </c>
      <c r="B196" s="10" t="s">
        <v>53</v>
      </c>
      <c r="C196" s="31"/>
    </row>
    <row r="197" spans="1:3" x14ac:dyDescent="0.25">
      <c r="A197" s="10" t="s">
        <v>160</v>
      </c>
      <c r="B197" s="10" t="s">
        <v>169</v>
      </c>
      <c r="C197" s="31"/>
    </row>
    <row r="198" spans="1:3" x14ac:dyDescent="0.25">
      <c r="A198" s="10" t="s">
        <v>54</v>
      </c>
      <c r="B198" s="10" t="s">
        <v>55</v>
      </c>
      <c r="C198" s="31"/>
    </row>
    <row r="199" spans="1:3" x14ac:dyDescent="0.25">
      <c r="A199" s="10" t="s">
        <v>56</v>
      </c>
      <c r="B199" s="10" t="s">
        <v>57</v>
      </c>
      <c r="C199" s="31"/>
    </row>
    <row r="200" spans="1:3" ht="30" x14ac:dyDescent="0.25">
      <c r="A200" s="10" t="s">
        <v>58</v>
      </c>
      <c r="B200" s="10" t="s">
        <v>59</v>
      </c>
      <c r="C200" s="31"/>
    </row>
    <row r="201" spans="1:3" x14ac:dyDescent="0.25">
      <c r="A201" s="10" t="s">
        <v>62</v>
      </c>
      <c r="B201" s="10" t="s">
        <v>63</v>
      </c>
      <c r="C201" s="31"/>
    </row>
    <row r="202" spans="1:3" x14ac:dyDescent="0.25">
      <c r="A202" s="10" t="s">
        <v>60</v>
      </c>
      <c r="B202" s="10" t="s">
        <v>61</v>
      </c>
      <c r="C202" s="31"/>
    </row>
    <row r="203" spans="1:3" x14ac:dyDescent="0.25">
      <c r="A203" s="10" t="s">
        <v>170</v>
      </c>
      <c r="B203" s="10" t="s">
        <v>171</v>
      </c>
      <c r="C203" s="31"/>
    </row>
    <row r="204" spans="1:3" x14ac:dyDescent="0.25">
      <c r="A204" s="10" t="s">
        <v>64</v>
      </c>
      <c r="B204" s="10" t="s">
        <v>65</v>
      </c>
      <c r="C204" s="31"/>
    </row>
    <row r="205" spans="1:3" x14ac:dyDescent="0.25">
      <c r="A205" s="10" t="s">
        <v>66</v>
      </c>
      <c r="B205" s="10" t="s">
        <v>67</v>
      </c>
      <c r="C205" s="31"/>
    </row>
    <row r="206" spans="1:3" x14ac:dyDescent="0.25">
      <c r="A206" s="10" t="s">
        <v>172</v>
      </c>
      <c r="B206" s="10" t="s">
        <v>173</v>
      </c>
      <c r="C206" s="31"/>
    </row>
    <row r="207" spans="1:3" x14ac:dyDescent="0.25">
      <c r="A207" s="10" t="s">
        <v>68</v>
      </c>
      <c r="B207" s="10" t="s">
        <v>69</v>
      </c>
      <c r="C207" s="31"/>
    </row>
    <row r="208" spans="1:3" x14ac:dyDescent="0.25">
      <c r="A208" s="10" t="s">
        <v>70</v>
      </c>
      <c r="B208" s="10" t="s">
        <v>545</v>
      </c>
      <c r="C208" s="31"/>
    </row>
    <row r="209" spans="1:3" x14ac:dyDescent="0.25">
      <c r="A209" s="10" t="s">
        <v>132</v>
      </c>
      <c r="B209" s="10" t="s">
        <v>546</v>
      </c>
      <c r="C209" s="31"/>
    </row>
    <row r="210" spans="1:3" ht="30" x14ac:dyDescent="0.25">
      <c r="A210" s="10" t="s">
        <v>72</v>
      </c>
      <c r="B210" s="10" t="s">
        <v>547</v>
      </c>
      <c r="C210" s="31"/>
    </row>
    <row r="211" spans="1:3" x14ac:dyDescent="0.25">
      <c r="A211" s="10" t="s">
        <v>74</v>
      </c>
      <c r="B211" s="10" t="s">
        <v>192</v>
      </c>
      <c r="C211" s="31"/>
    </row>
    <row r="212" spans="1:3" x14ac:dyDescent="0.25">
      <c r="A212" s="10" t="s">
        <v>159</v>
      </c>
      <c r="B212" s="10" t="s">
        <v>177</v>
      </c>
      <c r="C212" s="31"/>
    </row>
    <row r="213" spans="1:3" x14ac:dyDescent="0.25">
      <c r="A213" s="10" t="s">
        <v>176</v>
      </c>
      <c r="B213" s="10" t="s">
        <v>178</v>
      </c>
      <c r="C213" s="31"/>
    </row>
    <row r="214" spans="1:3" x14ac:dyDescent="0.25">
      <c r="A214" s="10" t="s">
        <v>76</v>
      </c>
      <c r="B214" s="10" t="s">
        <v>191</v>
      </c>
      <c r="C214" s="31"/>
    </row>
    <row r="215" spans="1:3" x14ac:dyDescent="0.25">
      <c r="A215" s="10" t="s">
        <v>77</v>
      </c>
      <c r="B215" s="10" t="s">
        <v>78</v>
      </c>
      <c r="C215" s="31"/>
    </row>
    <row r="216" spans="1:3" x14ac:dyDescent="0.25">
      <c r="A216" s="10" t="s">
        <v>81</v>
      </c>
      <c r="B216" s="10" t="s">
        <v>82</v>
      </c>
      <c r="C216" s="31"/>
    </row>
    <row r="217" spans="1:3" x14ac:dyDescent="0.25">
      <c r="A217" s="10" t="s">
        <v>83</v>
      </c>
      <c r="B217" s="10" t="s">
        <v>84</v>
      </c>
      <c r="C217" s="31"/>
    </row>
    <row r="218" spans="1:3" x14ac:dyDescent="0.25">
      <c r="A218" s="10" t="s">
        <v>85</v>
      </c>
      <c r="B218" s="10" t="s">
        <v>86</v>
      </c>
      <c r="C218" s="31"/>
    </row>
    <row r="219" spans="1:3" x14ac:dyDescent="0.25">
      <c r="A219" s="10" t="s">
        <v>79</v>
      </c>
      <c r="B219" s="10" t="s">
        <v>80</v>
      </c>
      <c r="C219" s="31"/>
    </row>
    <row r="220" spans="1:3" x14ac:dyDescent="0.25">
      <c r="A220" s="10" t="s">
        <v>89</v>
      </c>
      <c r="B220" s="10" t="s">
        <v>90</v>
      </c>
      <c r="C220" s="31"/>
    </row>
    <row r="221" spans="1:3" x14ac:dyDescent="0.25">
      <c r="B221" s="10" t="s">
        <v>91</v>
      </c>
      <c r="C221" s="31"/>
    </row>
    <row r="226" spans="1:5" x14ac:dyDescent="0.25">
      <c r="A226">
        <v>3</v>
      </c>
      <c r="B226" t="s">
        <v>112</v>
      </c>
    </row>
    <row r="227" spans="1:5" x14ac:dyDescent="0.25">
      <c r="A227">
        <v>4</v>
      </c>
      <c r="B227" t="s">
        <v>113</v>
      </c>
    </row>
    <row r="228" spans="1:5" x14ac:dyDescent="0.25">
      <c r="A228" s="18" t="s">
        <v>115</v>
      </c>
      <c r="B228" s="18"/>
      <c r="C228" s="18"/>
      <c r="D228" s="18"/>
      <c r="E228" s="18"/>
    </row>
    <row r="229" spans="1:5" x14ac:dyDescent="0.25">
      <c r="A229" s="20" t="s">
        <v>116</v>
      </c>
      <c r="B229" s="13" t="s">
        <v>104</v>
      </c>
      <c r="C229" s="14">
        <v>3190</v>
      </c>
      <c r="D229" s="15" t="s">
        <v>106</v>
      </c>
      <c r="E229" t="s">
        <v>114</v>
      </c>
    </row>
    <row r="230" spans="1:5" x14ac:dyDescent="0.25">
      <c r="A230" s="20" t="s">
        <v>101</v>
      </c>
      <c r="B230" s="13" t="s">
        <v>105</v>
      </c>
      <c r="C230" s="14">
        <v>3191</v>
      </c>
      <c r="D230" s="15" t="s">
        <v>107</v>
      </c>
      <c r="E230" t="s">
        <v>114</v>
      </c>
    </row>
    <row r="231" spans="1:5" x14ac:dyDescent="0.25">
      <c r="A231" s="20" t="s">
        <v>117</v>
      </c>
      <c r="B231" s="13" t="s">
        <v>105</v>
      </c>
      <c r="C231" s="14">
        <v>3190</v>
      </c>
      <c r="D231" s="15" t="s">
        <v>108</v>
      </c>
      <c r="E231" t="s">
        <v>114</v>
      </c>
    </row>
    <row r="232" spans="1:5" x14ac:dyDescent="0.25">
      <c r="A232" s="20" t="s">
        <v>118</v>
      </c>
      <c r="B232" s="13" t="s">
        <v>105</v>
      </c>
      <c r="C232" s="14">
        <v>3390</v>
      </c>
      <c r="D232" s="15" t="s">
        <v>109</v>
      </c>
      <c r="E232" t="s">
        <v>114</v>
      </c>
    </row>
    <row r="233" spans="1:5" x14ac:dyDescent="0.25">
      <c r="A233" s="20" t="s">
        <v>119</v>
      </c>
      <c r="B233" s="13" t="s">
        <v>105</v>
      </c>
      <c r="C233" s="14">
        <v>3390</v>
      </c>
      <c r="D233" s="15" t="s">
        <v>109</v>
      </c>
      <c r="E233" t="s">
        <v>114</v>
      </c>
    </row>
    <row r="234" spans="1:5" x14ac:dyDescent="0.25">
      <c r="A234" s="21" t="s">
        <v>120</v>
      </c>
      <c r="B234" s="16" t="s">
        <v>105</v>
      </c>
      <c r="C234" s="17">
        <v>3190</v>
      </c>
      <c r="D234" s="15" t="s">
        <v>110</v>
      </c>
      <c r="E234" t="s">
        <v>114</v>
      </c>
    </row>
    <row r="235" spans="1:5" x14ac:dyDescent="0.25">
      <c r="A235" s="21" t="s">
        <v>121</v>
      </c>
      <c r="B235" s="16" t="s">
        <v>105</v>
      </c>
      <c r="C235" s="17">
        <v>3390</v>
      </c>
      <c r="D235" s="15" t="s">
        <v>109</v>
      </c>
      <c r="E235" t="s">
        <v>114</v>
      </c>
    </row>
    <row r="236" spans="1:5" x14ac:dyDescent="0.25">
      <c r="A236" s="21" t="s">
        <v>122</v>
      </c>
      <c r="B236" s="16" t="s">
        <v>105</v>
      </c>
      <c r="C236" s="17">
        <v>3390</v>
      </c>
      <c r="D236" s="15" t="s">
        <v>111</v>
      </c>
      <c r="E236" t="s">
        <v>114</v>
      </c>
    </row>
    <row r="237" spans="1:5" x14ac:dyDescent="0.25">
      <c r="A237" s="21" t="s">
        <v>123</v>
      </c>
      <c r="B237" s="16" t="s">
        <v>105</v>
      </c>
      <c r="C237" s="17">
        <v>3390</v>
      </c>
      <c r="D237" s="15" t="s">
        <v>109</v>
      </c>
      <c r="E237" t="s">
        <v>114</v>
      </c>
    </row>
    <row r="238" spans="1:5" x14ac:dyDescent="0.25">
      <c r="A238" s="21" t="s">
        <v>117</v>
      </c>
      <c r="B238" s="16" t="s">
        <v>105</v>
      </c>
      <c r="C238" s="17">
        <v>3191</v>
      </c>
      <c r="D238" s="15" t="s">
        <v>108</v>
      </c>
      <c r="E238" t="s">
        <v>114</v>
      </c>
    </row>
    <row r="241" spans="1:4" x14ac:dyDescent="0.25">
      <c r="A241" s="22" t="s">
        <v>128</v>
      </c>
      <c r="B241" s="22" t="s">
        <v>145</v>
      </c>
      <c r="C241" s="22" t="s">
        <v>181</v>
      </c>
      <c r="D241" s="22" t="s">
        <v>358</v>
      </c>
    </row>
    <row r="242" spans="1:4" x14ac:dyDescent="0.25">
      <c r="A242" s="22" t="s">
        <v>127</v>
      </c>
      <c r="B242" s="22" t="s">
        <v>179</v>
      </c>
      <c r="C242" s="22" t="s">
        <v>180</v>
      </c>
      <c r="D242" s="22" t="s">
        <v>127</v>
      </c>
    </row>
  </sheetData>
  <sheetProtection algorithmName="SHA-512" hashValue="1460QUdTK1yICXNeJnuTHMoyhHwjZC6IJgUvQvXuu4DBYUm2L6/e7rVc4i8J2ZNK5pdgRgWQWgy2DZQ2mNIvyQ==" saltValue="YvlZFbCThn9+mGDozuvhvw==" spinCount="100000" sheet="1" objects="1" scenarios="1"/>
  <sortState xmlns:xlrd2="http://schemas.microsoft.com/office/spreadsheetml/2017/richdata2" ref="A2:B61">
    <sortCondition ref="A2:A60"/>
  </sortState>
  <mergeCells count="3">
    <mergeCell ref="A66:C66"/>
    <mergeCell ref="A164:B164"/>
    <mergeCell ref="A2:C2"/>
  </mergeCells>
  <phoneticPr fontId="17" type="noConversion"/>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
  <sheetViews>
    <sheetView workbookViewId="0">
      <selection activeCell="B7" sqref="B7"/>
    </sheetView>
  </sheetViews>
  <sheetFormatPr defaultRowHeight="15" x14ac:dyDescent="0.25"/>
  <sheetData>
    <row r="2" spans="1:1" x14ac:dyDescent="0.25">
      <c r="A2" t="s">
        <v>468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3</vt:i4>
      </vt:variant>
    </vt:vector>
  </HeadingPairs>
  <TitlesOfParts>
    <vt:vector size="18" baseType="lpstr">
      <vt:lpstr>Origem dos recursos</vt:lpstr>
      <vt:lpstr>Proposta  2025</vt:lpstr>
      <vt:lpstr>Orçamento Distribuído</vt:lpstr>
      <vt:lpstr>Remanejamentos entre AEO</vt:lpstr>
      <vt:lpstr>Distribuição TRI</vt:lpstr>
      <vt:lpstr>1. Pré-Empenhos</vt:lpstr>
      <vt:lpstr>Saldos CUSTEIO AEO LOA 2025</vt:lpstr>
      <vt:lpstr>Saldos INVESTIMENTO AEO LOA 24</vt:lpstr>
      <vt:lpstr>2. Empenho LOA 2025</vt:lpstr>
      <vt:lpstr>Planilha1</vt:lpstr>
      <vt:lpstr>2.1 DESCENTRALIZAÇÕES 2025</vt:lpstr>
      <vt:lpstr>3. Empenhos LOA UFABC RPNP</vt:lpstr>
      <vt:lpstr>3.1 Empenhos DESCENTR RPNP</vt:lpstr>
      <vt:lpstr>Tabelas auxiliares</vt:lpstr>
      <vt:lpstr>Planilha3</vt:lpstr>
      <vt:lpstr>'Distribuição TRI'!OLE_LINK1</vt:lpstr>
      <vt:lpstr>'Orçamento Distribuído'!Titulos_de_impressao</vt:lpstr>
      <vt:lpstr>'Proposta  2025'!Titulos_de_impressao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Cyntia Regina Ruy Orsolon</cp:lastModifiedBy>
  <dcterms:created xsi:type="dcterms:W3CDTF">2023-02-14T18:11:45Z</dcterms:created>
  <dcterms:modified xsi:type="dcterms:W3CDTF">2025-08-06T12:30:45Z</dcterms:modified>
</cp:coreProperties>
</file>